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tables/table1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ables/table3.xml" ContentType="application/vnd.openxmlformats-officedocument.spreadsheetml.table+xml"/>
  <Override PartName="/xl/queryTables/queryTable2.xml" ContentType="application/vnd.openxmlformats-officedocument.spreadsheetml.queryTable+xml"/>
  <Override PartName="/xl/tables/table4.xml" ContentType="application/vnd.openxmlformats-officedocument.spreadsheetml.table+xml"/>
  <Override PartName="/xl/queryTables/queryTable3.xml" ContentType="application/vnd.openxmlformats-officedocument.spreadsheetml.query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Logan\Downloads\"/>
    </mc:Choice>
  </mc:AlternateContent>
  <xr:revisionPtr revIDLastSave="0" documentId="8_{DA94EE70-22B1-4ACC-9818-E7666AC845D0}" xr6:coauthVersionLast="46" xr6:coauthVersionMax="46" xr10:uidLastSave="{00000000-0000-0000-0000-000000000000}"/>
  <bookViews>
    <workbookView xWindow="-28920" yWindow="2280" windowWidth="29040" windowHeight="15840" xr2:uid="{00000000-000D-0000-FFFF-FFFF00000000}"/>
  </bookViews>
  <sheets>
    <sheet name="World" sheetId="1" r:id="rId1"/>
    <sheet name="Wave_Timeline" sheetId="10" r:id="rId2"/>
    <sheet name="World_ImportedBotLevel" sheetId="6" r:id="rId3"/>
    <sheet name="World_enemies" sheetId="2" r:id="rId4"/>
    <sheet name="World_Gems" sheetId="11" r:id="rId5"/>
    <sheet name="World_ImportedWaves" sheetId="4" r:id="rId6"/>
    <sheet name="ImportedEnemies" sheetId="8" r:id="rId7"/>
    <sheet name="Control" sheetId="9" r:id="rId8"/>
  </sheets>
  <definedNames>
    <definedName name="DonnéesExternes_1" localSheetId="6" hidden="1">ImportedEnemies!$A$1:$M$46</definedName>
    <definedName name="DonnéesExternes_1" localSheetId="2" hidden="1">World_ImportedBotLevel!$A$1:$M$102</definedName>
    <definedName name="DonnéesExternes_1" localSheetId="5" hidden="1">World_ImportedWaves!$A$1:$AT$52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1" i="10" l="1"/>
  <c r="AZ4" i="10" s="1"/>
  <c r="BA1" i="10"/>
  <c r="BA3" i="10" s="1"/>
  <c r="BB1" i="10"/>
  <c r="BB2" i="10" s="1"/>
  <c r="BC1" i="10"/>
  <c r="BD1" i="10"/>
  <c r="BE1" i="10"/>
  <c r="BE6" i="10" s="1"/>
  <c r="BF1" i="10"/>
  <c r="BF4" i="10" s="1"/>
  <c r="BG1" i="10"/>
  <c r="BG3" i="10" s="1"/>
  <c r="BH1" i="10"/>
  <c r="BH2" i="10" s="1"/>
  <c r="BI1" i="10"/>
  <c r="BJ1" i="10"/>
  <c r="BJ5" i="10" s="1"/>
  <c r="BK1" i="10"/>
  <c r="BL1" i="10"/>
  <c r="BL4" i="10" s="1"/>
  <c r="BM1" i="10"/>
  <c r="BM5" i="10" s="1"/>
  <c r="BN1" i="10"/>
  <c r="BN2" i="10" s="1"/>
  <c r="BO1" i="10"/>
  <c r="BO139" i="10" s="1"/>
  <c r="BP1" i="10"/>
  <c r="BP7" i="10" s="1"/>
  <c r="BQ1" i="10"/>
  <c r="BR1" i="10"/>
  <c r="BR4" i="10" s="1"/>
  <c r="BS1" i="10"/>
  <c r="BT1" i="10"/>
  <c r="BT2" i="10" s="1"/>
  <c r="BU1" i="10"/>
  <c r="BU2" i="10" s="1"/>
  <c r="BV1" i="10"/>
  <c r="BV3" i="10" s="1"/>
  <c r="BW1" i="10"/>
  <c r="BW2" i="10" s="1"/>
  <c r="BX1" i="10"/>
  <c r="BX4" i="10" s="1"/>
  <c r="BY1" i="10"/>
  <c r="BZ1" i="10"/>
  <c r="BZ2" i="10" s="1"/>
  <c r="CA1" i="10"/>
  <c r="CB1" i="10"/>
  <c r="CB10" i="10" s="1"/>
  <c r="CC1" i="10"/>
  <c r="CC5" i="10" s="1"/>
  <c r="CD1" i="10"/>
  <c r="CD4" i="10" s="1"/>
  <c r="CE1" i="10"/>
  <c r="CE139" i="10" s="1"/>
  <c r="CF1" i="10"/>
  <c r="CF2" i="10" s="1"/>
  <c r="CG1" i="10"/>
  <c r="CH1" i="10"/>
  <c r="CH4" i="10" s="1"/>
  <c r="CI1" i="10"/>
  <c r="CJ1" i="10"/>
  <c r="CJ4" i="10" s="1"/>
  <c r="CK1" i="10"/>
  <c r="CK4" i="10" s="1"/>
  <c r="CL1" i="10"/>
  <c r="CL2" i="10" s="1"/>
  <c r="CM1" i="10"/>
  <c r="CM3" i="10" s="1"/>
  <c r="CN1" i="10"/>
  <c r="CN13" i="10" s="1"/>
  <c r="CO1" i="10"/>
  <c r="CP1" i="10"/>
  <c r="CP4" i="10" s="1"/>
  <c r="CQ1" i="10"/>
  <c r="BA2" i="10"/>
  <c r="BC2" i="10"/>
  <c r="BD2" i="10"/>
  <c r="BE2" i="10"/>
  <c r="BG2" i="10"/>
  <c r="BI2" i="10"/>
  <c r="BJ2" i="10"/>
  <c r="BK2" i="10"/>
  <c r="BQ2" i="10"/>
  <c r="BS2" i="10"/>
  <c r="BV2" i="10"/>
  <c r="BY2" i="10"/>
  <c r="CA2" i="10"/>
  <c r="CC2" i="10"/>
  <c r="CG2" i="10"/>
  <c r="CH2" i="10"/>
  <c r="CI2" i="10"/>
  <c r="CM2" i="10"/>
  <c r="CO2" i="10"/>
  <c r="CQ2" i="10"/>
  <c r="BB3" i="10"/>
  <c r="BC3" i="10"/>
  <c r="BD3" i="10"/>
  <c r="BH3" i="10"/>
  <c r="BI3" i="10"/>
  <c r="BJ3" i="10"/>
  <c r="BK3" i="10"/>
  <c r="BQ3" i="10"/>
  <c r="BS3" i="10"/>
  <c r="BT3" i="10"/>
  <c r="BW3" i="10"/>
  <c r="BY3" i="10"/>
  <c r="BZ3" i="10"/>
  <c r="CA3" i="10"/>
  <c r="CB3" i="10"/>
  <c r="CG3" i="10"/>
  <c r="CH3" i="10"/>
  <c r="CI3" i="10"/>
  <c r="CL3" i="10"/>
  <c r="CO3" i="10"/>
  <c r="CQ3" i="10"/>
  <c r="BA4" i="10"/>
  <c r="BB4" i="10"/>
  <c r="BC4" i="10"/>
  <c r="BD4" i="10"/>
  <c r="BI4" i="10"/>
  <c r="BJ4" i="10"/>
  <c r="BK4" i="10"/>
  <c r="BM4" i="10"/>
  <c r="BN4" i="10"/>
  <c r="BQ4" i="10"/>
  <c r="BS4" i="10"/>
  <c r="BT4" i="10"/>
  <c r="BV4" i="10"/>
  <c r="BW4" i="10"/>
  <c r="BY4" i="10"/>
  <c r="BZ4" i="10"/>
  <c r="CA4" i="10"/>
  <c r="CC4" i="10"/>
  <c r="CF4" i="10"/>
  <c r="CG4" i="10"/>
  <c r="CI4" i="10"/>
  <c r="CL4" i="10"/>
  <c r="CM4" i="10"/>
  <c r="CO4" i="10"/>
  <c r="CQ4" i="10"/>
  <c r="BA5" i="10"/>
  <c r="BB5" i="10"/>
  <c r="BC5" i="10"/>
  <c r="BD5" i="10"/>
  <c r="BE5" i="10"/>
  <c r="BI5" i="10"/>
  <c r="BK5" i="10"/>
  <c r="BN5" i="10"/>
  <c r="BP5" i="10"/>
  <c r="BQ5" i="10"/>
  <c r="BS5" i="10"/>
  <c r="BT5" i="10"/>
  <c r="BV5" i="10"/>
  <c r="BY5" i="10"/>
  <c r="BZ5" i="10"/>
  <c r="CA5" i="10"/>
  <c r="CB5" i="10"/>
  <c r="CG5" i="10"/>
  <c r="CH5" i="10"/>
  <c r="CI5" i="10"/>
  <c r="CK5" i="10"/>
  <c r="CL5" i="10"/>
  <c r="CO5" i="10"/>
  <c r="CQ5" i="10"/>
  <c r="BA6" i="10"/>
  <c r="BB6" i="10"/>
  <c r="BC6" i="10"/>
  <c r="BD6" i="10"/>
  <c r="BG6" i="10"/>
  <c r="BI6" i="10"/>
  <c r="BJ6" i="10"/>
  <c r="BK6" i="10"/>
  <c r="BM6" i="10"/>
  <c r="BN6" i="10"/>
  <c r="BQ6" i="10"/>
  <c r="BS6" i="10"/>
  <c r="BT6" i="10"/>
  <c r="BV6" i="10"/>
  <c r="BW6" i="10"/>
  <c r="BY6" i="10"/>
  <c r="BZ6" i="10"/>
  <c r="CA6" i="10"/>
  <c r="CB6" i="10"/>
  <c r="CC6" i="10"/>
  <c r="CF6" i="10"/>
  <c r="CG6" i="10"/>
  <c r="CH6" i="10"/>
  <c r="CI6" i="10"/>
  <c r="CL6" i="10"/>
  <c r="CM6" i="10"/>
  <c r="CO6" i="10"/>
  <c r="CQ6" i="10"/>
  <c r="BA7" i="10"/>
  <c r="BB7" i="10"/>
  <c r="BC7" i="10"/>
  <c r="BD7" i="10"/>
  <c r="BF7" i="10"/>
  <c r="BG7" i="10"/>
  <c r="BI7" i="10"/>
  <c r="BJ7" i="10"/>
  <c r="BK7" i="10"/>
  <c r="BL7" i="10"/>
  <c r="BM7" i="10"/>
  <c r="BN7" i="10"/>
  <c r="BQ7" i="10"/>
  <c r="BR7" i="10"/>
  <c r="BS7" i="10"/>
  <c r="BT7" i="10"/>
  <c r="BV7" i="10"/>
  <c r="BW7" i="10"/>
  <c r="BY7" i="10"/>
  <c r="BZ7" i="10"/>
  <c r="CA7" i="10"/>
  <c r="CB7" i="10"/>
  <c r="CC7" i="10"/>
  <c r="CD7" i="10"/>
  <c r="CG7" i="10"/>
  <c r="CH7" i="10"/>
  <c r="CI7" i="10"/>
  <c r="CJ7" i="10"/>
  <c r="CL7" i="10"/>
  <c r="CM7" i="10"/>
  <c r="CO7" i="10"/>
  <c r="CP7" i="10"/>
  <c r="CQ7" i="10"/>
  <c r="BA8" i="10"/>
  <c r="BB8" i="10"/>
  <c r="BC8" i="10"/>
  <c r="BD8" i="10"/>
  <c r="BG8" i="10"/>
  <c r="BI8" i="10"/>
  <c r="BJ8" i="10"/>
  <c r="BK8" i="10"/>
  <c r="BM8" i="10"/>
  <c r="BN8" i="10"/>
  <c r="BP8" i="10"/>
  <c r="BQ8" i="10"/>
  <c r="BS8" i="10"/>
  <c r="BT8" i="10"/>
  <c r="BV8" i="10"/>
  <c r="BW8" i="10"/>
  <c r="BY8" i="10"/>
  <c r="BZ8" i="10"/>
  <c r="CA8" i="10"/>
  <c r="CB8" i="10"/>
  <c r="CC8" i="10"/>
  <c r="CF8" i="10"/>
  <c r="CG8" i="10"/>
  <c r="CH8" i="10"/>
  <c r="CI8" i="10"/>
  <c r="CL8" i="10"/>
  <c r="CM8" i="10"/>
  <c r="CO8" i="10"/>
  <c r="CQ8" i="10"/>
  <c r="BA9" i="10"/>
  <c r="BB9" i="10"/>
  <c r="BC9" i="10"/>
  <c r="BD9" i="10"/>
  <c r="BG9" i="10"/>
  <c r="BH9" i="10"/>
  <c r="BI9" i="10"/>
  <c r="BJ9" i="10"/>
  <c r="BK9" i="10"/>
  <c r="BM9" i="10"/>
  <c r="BN9" i="10"/>
  <c r="BP9" i="10"/>
  <c r="BQ9" i="10"/>
  <c r="BS9" i="10"/>
  <c r="BT9" i="10"/>
  <c r="BV9" i="10"/>
  <c r="BW9" i="10"/>
  <c r="BY9" i="10"/>
  <c r="BZ9" i="10"/>
  <c r="CA9" i="10"/>
  <c r="CB9" i="10"/>
  <c r="CC9" i="10"/>
  <c r="CF9" i="10"/>
  <c r="CG9" i="10"/>
  <c r="CH9" i="10"/>
  <c r="CI9" i="10"/>
  <c r="CL9" i="10"/>
  <c r="CO9" i="10"/>
  <c r="CQ9" i="10"/>
  <c r="AZ10" i="10"/>
  <c r="BA10" i="10"/>
  <c r="BB10" i="10"/>
  <c r="BC10" i="10"/>
  <c r="BD10" i="10"/>
  <c r="BF10" i="10"/>
  <c r="BG10" i="10"/>
  <c r="BI10" i="10"/>
  <c r="BJ10" i="10"/>
  <c r="BK10" i="10"/>
  <c r="BM10" i="10"/>
  <c r="BN10" i="10"/>
  <c r="BP10" i="10"/>
  <c r="BQ10" i="10"/>
  <c r="BR10" i="10"/>
  <c r="BS10" i="10"/>
  <c r="BT10" i="10"/>
  <c r="BV10" i="10"/>
  <c r="BW10" i="10"/>
  <c r="BY10" i="10"/>
  <c r="BZ10" i="10"/>
  <c r="CA10" i="10"/>
  <c r="CC10" i="10"/>
  <c r="CD10" i="10"/>
  <c r="CF10" i="10"/>
  <c r="CG10" i="10"/>
  <c r="CH10" i="10"/>
  <c r="CI10" i="10"/>
  <c r="CJ10" i="10"/>
  <c r="CL10" i="10"/>
  <c r="CM10" i="10"/>
  <c r="CO10" i="10"/>
  <c r="CP10" i="10"/>
  <c r="CQ10" i="10"/>
  <c r="BA11" i="10"/>
  <c r="BB11" i="10"/>
  <c r="BC11" i="10"/>
  <c r="BD11" i="10"/>
  <c r="BG11" i="10"/>
  <c r="BH11" i="10"/>
  <c r="BI11" i="10"/>
  <c r="BJ11" i="10"/>
  <c r="BK11" i="10"/>
  <c r="BM11" i="10"/>
  <c r="BN11" i="10"/>
  <c r="BP11" i="10"/>
  <c r="BQ11" i="10"/>
  <c r="BS11" i="10"/>
  <c r="BT11" i="10"/>
  <c r="BV11" i="10"/>
  <c r="BW11" i="10"/>
  <c r="BY11" i="10"/>
  <c r="BZ11" i="10"/>
  <c r="CA11" i="10"/>
  <c r="CB11" i="10"/>
  <c r="CC11" i="10"/>
  <c r="CF11" i="10"/>
  <c r="CG11" i="10"/>
  <c r="CH11" i="10"/>
  <c r="CI11" i="10"/>
  <c r="CK11" i="10"/>
  <c r="CL11" i="10"/>
  <c r="CO11" i="10"/>
  <c r="CQ11" i="10"/>
  <c r="BA12" i="10"/>
  <c r="BB12" i="10"/>
  <c r="BC12" i="10"/>
  <c r="BD12" i="10"/>
  <c r="BG12" i="10"/>
  <c r="BI12" i="10"/>
  <c r="BJ12" i="10"/>
  <c r="BK12" i="10"/>
  <c r="BM12" i="10"/>
  <c r="BN12" i="10"/>
  <c r="BP12" i="10"/>
  <c r="BQ12" i="10"/>
  <c r="BS12" i="10"/>
  <c r="BT12" i="10"/>
  <c r="BV12" i="10"/>
  <c r="BW12" i="10"/>
  <c r="BY12" i="10"/>
  <c r="BZ12" i="10"/>
  <c r="CA12" i="10"/>
  <c r="CB12" i="10"/>
  <c r="CC12" i="10"/>
  <c r="CF12" i="10"/>
  <c r="CG12" i="10"/>
  <c r="CH12" i="10"/>
  <c r="CI12" i="10"/>
  <c r="CL12" i="10"/>
  <c r="CM12" i="10"/>
  <c r="CO12" i="10"/>
  <c r="CQ12" i="10"/>
  <c r="AZ13" i="10"/>
  <c r="BA13" i="10"/>
  <c r="BB13" i="10"/>
  <c r="BC13" i="10"/>
  <c r="BD13" i="10"/>
  <c r="BF13" i="10"/>
  <c r="BG13" i="10"/>
  <c r="BI13" i="10"/>
  <c r="BJ13" i="10"/>
  <c r="BK13" i="10"/>
  <c r="BL13" i="10"/>
  <c r="BM13" i="10"/>
  <c r="BN13" i="10"/>
  <c r="BP13" i="10"/>
  <c r="BQ13" i="10"/>
  <c r="BR13" i="10"/>
  <c r="BS13" i="10"/>
  <c r="BT13" i="10"/>
  <c r="BV13" i="10"/>
  <c r="BW13" i="10"/>
  <c r="BY13" i="10"/>
  <c r="BZ13" i="10"/>
  <c r="CA13" i="10"/>
  <c r="CB13" i="10"/>
  <c r="CC13" i="10"/>
  <c r="CD13" i="10"/>
  <c r="CF13" i="10"/>
  <c r="CG13" i="10"/>
  <c r="CH13" i="10"/>
  <c r="CI13" i="10"/>
  <c r="CJ13" i="10"/>
  <c r="CL13" i="10"/>
  <c r="CM13" i="10"/>
  <c r="CO13" i="10"/>
  <c r="CP13" i="10"/>
  <c r="CQ13" i="10"/>
  <c r="BA14" i="10"/>
  <c r="BB14" i="10"/>
  <c r="BC14" i="10"/>
  <c r="BD14" i="10"/>
  <c r="BG14" i="10"/>
  <c r="BI14" i="10"/>
  <c r="BJ14" i="10"/>
  <c r="BK14" i="10"/>
  <c r="BM14" i="10"/>
  <c r="BN14" i="10"/>
  <c r="BP14" i="10"/>
  <c r="BQ14" i="10"/>
  <c r="BS14" i="10"/>
  <c r="BT14" i="10"/>
  <c r="BV14" i="10"/>
  <c r="BW14" i="10"/>
  <c r="BY14" i="10"/>
  <c r="BZ14" i="10"/>
  <c r="CA14" i="10"/>
  <c r="CB14" i="10"/>
  <c r="CC14" i="10"/>
  <c r="CF14" i="10"/>
  <c r="CG14" i="10"/>
  <c r="CH14" i="10"/>
  <c r="CI14" i="10"/>
  <c r="CL14" i="10"/>
  <c r="CM14" i="10"/>
  <c r="CO14" i="10"/>
  <c r="CQ14" i="10"/>
  <c r="BA15" i="10"/>
  <c r="BB15" i="10"/>
  <c r="BC15" i="10"/>
  <c r="BD15" i="10"/>
  <c r="BE15" i="10"/>
  <c r="BG15" i="10"/>
  <c r="BI15" i="10"/>
  <c r="BJ15" i="10"/>
  <c r="BK15" i="10"/>
  <c r="BM15" i="10"/>
  <c r="BN15" i="10"/>
  <c r="BP15" i="10"/>
  <c r="BQ15" i="10"/>
  <c r="BS15" i="10"/>
  <c r="BT15" i="10"/>
  <c r="BU15" i="10"/>
  <c r="BV15" i="10"/>
  <c r="BW15" i="10"/>
  <c r="BY15" i="10"/>
  <c r="BZ15" i="10"/>
  <c r="CA15" i="10"/>
  <c r="CB15" i="10"/>
  <c r="CC15" i="10"/>
  <c r="CF15" i="10"/>
  <c r="CG15" i="10"/>
  <c r="CH15" i="10"/>
  <c r="CI15" i="10"/>
  <c r="CK15" i="10"/>
  <c r="CL15" i="10"/>
  <c r="CM15" i="10"/>
  <c r="CO15" i="10"/>
  <c r="CQ15" i="10"/>
  <c r="AZ16" i="10"/>
  <c r="BA16" i="10"/>
  <c r="BB16" i="10"/>
  <c r="BC16" i="10"/>
  <c r="BD16" i="10"/>
  <c r="BE16" i="10"/>
  <c r="BF16" i="10"/>
  <c r="BG16" i="10"/>
  <c r="BI16" i="10"/>
  <c r="BJ16" i="10"/>
  <c r="BK16" i="10"/>
  <c r="BL16" i="10"/>
  <c r="BM16" i="10"/>
  <c r="BN16" i="10"/>
  <c r="BP16" i="10"/>
  <c r="BQ16" i="10"/>
  <c r="BR16" i="10"/>
  <c r="BS16" i="10"/>
  <c r="BT16" i="10"/>
  <c r="BU16" i="10"/>
  <c r="BV16" i="10"/>
  <c r="BW16" i="10"/>
  <c r="BY16" i="10"/>
  <c r="BZ16" i="10"/>
  <c r="CA16" i="10"/>
  <c r="CB16" i="10"/>
  <c r="CC16" i="10"/>
  <c r="CD16" i="10"/>
  <c r="CF16" i="10"/>
  <c r="CG16" i="10"/>
  <c r="CH16" i="10"/>
  <c r="CI16" i="10"/>
  <c r="CJ16" i="10"/>
  <c r="CK16" i="10"/>
  <c r="CL16" i="10"/>
  <c r="CM16" i="10"/>
  <c r="CO16" i="10"/>
  <c r="CP16" i="10"/>
  <c r="CQ16" i="10"/>
  <c r="BA17" i="10"/>
  <c r="BB17" i="10"/>
  <c r="BC17" i="10"/>
  <c r="BD17" i="10"/>
  <c r="BE17" i="10"/>
  <c r="BG17" i="10"/>
  <c r="BI17" i="10"/>
  <c r="BJ17" i="10"/>
  <c r="BK17" i="10"/>
  <c r="BM17" i="10"/>
  <c r="BN17" i="10"/>
  <c r="BP17" i="10"/>
  <c r="BQ17" i="10"/>
  <c r="BS17" i="10"/>
  <c r="BT17" i="10"/>
  <c r="BU17" i="10"/>
  <c r="BV17" i="10"/>
  <c r="BW17" i="10"/>
  <c r="BY17" i="10"/>
  <c r="BZ17" i="10"/>
  <c r="CA17" i="10"/>
  <c r="CB17" i="10"/>
  <c r="CC17" i="10"/>
  <c r="CF17" i="10"/>
  <c r="CG17" i="10"/>
  <c r="CH17" i="10"/>
  <c r="CI17" i="10"/>
  <c r="CK17" i="10"/>
  <c r="CL17" i="10"/>
  <c r="CM17" i="10"/>
  <c r="CO17" i="10"/>
  <c r="CQ17" i="10"/>
  <c r="BA18" i="10"/>
  <c r="BB18" i="10"/>
  <c r="BC18" i="10"/>
  <c r="BD18" i="10"/>
  <c r="BG18" i="10"/>
  <c r="BI18" i="10"/>
  <c r="BJ18" i="10"/>
  <c r="BK18" i="10"/>
  <c r="BM18" i="10"/>
  <c r="BN18" i="10"/>
  <c r="BP18" i="10"/>
  <c r="BQ18" i="10"/>
  <c r="BS18" i="10"/>
  <c r="BT18" i="10"/>
  <c r="BU18" i="10"/>
  <c r="BV18" i="10"/>
  <c r="BW18" i="10"/>
  <c r="BY18" i="10"/>
  <c r="BZ18" i="10"/>
  <c r="CA18" i="10"/>
  <c r="CB18" i="10"/>
  <c r="CC18" i="10"/>
  <c r="CF18" i="10"/>
  <c r="CG18" i="10"/>
  <c r="CH18" i="10"/>
  <c r="CI18" i="10"/>
  <c r="CK18" i="10"/>
  <c r="CL18" i="10"/>
  <c r="CM18" i="10"/>
  <c r="CO18" i="10"/>
  <c r="CQ18" i="10"/>
  <c r="AZ19" i="10"/>
  <c r="BA19" i="10"/>
  <c r="BB19" i="10"/>
  <c r="BC19" i="10"/>
  <c r="BD19" i="10"/>
  <c r="BE19" i="10"/>
  <c r="BF19" i="10"/>
  <c r="BG19" i="10"/>
  <c r="BI19" i="10"/>
  <c r="BJ19" i="10"/>
  <c r="BK19" i="10"/>
  <c r="BL19" i="10"/>
  <c r="BM19" i="10"/>
  <c r="BN19" i="10"/>
  <c r="BP19" i="10"/>
  <c r="BQ19" i="10"/>
  <c r="BR19" i="10"/>
  <c r="BS19" i="10"/>
  <c r="BT19" i="10"/>
  <c r="BU19" i="10"/>
  <c r="BV19" i="10"/>
  <c r="BW19" i="10"/>
  <c r="BY19" i="10"/>
  <c r="BZ19" i="10"/>
  <c r="CA19" i="10"/>
  <c r="CB19" i="10"/>
  <c r="CC19" i="10"/>
  <c r="CD19" i="10"/>
  <c r="CF19" i="10"/>
  <c r="CG19" i="10"/>
  <c r="CH19" i="10"/>
  <c r="CI19" i="10"/>
  <c r="CJ19" i="10"/>
  <c r="CK19" i="10"/>
  <c r="CL19" i="10"/>
  <c r="CM19" i="10"/>
  <c r="CO19" i="10"/>
  <c r="CP19" i="10"/>
  <c r="CQ19" i="10"/>
  <c r="BA20" i="10"/>
  <c r="BB20" i="10"/>
  <c r="BC20" i="10"/>
  <c r="BD20" i="10"/>
  <c r="BG20" i="10"/>
  <c r="BI20" i="10"/>
  <c r="BJ20" i="10"/>
  <c r="BK20" i="10"/>
  <c r="BM20" i="10"/>
  <c r="BN20" i="10"/>
  <c r="BP20" i="10"/>
  <c r="BQ20" i="10"/>
  <c r="BS20" i="10"/>
  <c r="BT20" i="10"/>
  <c r="BU20" i="10"/>
  <c r="BV20" i="10"/>
  <c r="BW20" i="10"/>
  <c r="BY20" i="10"/>
  <c r="BZ20" i="10"/>
  <c r="CA20" i="10"/>
  <c r="CB20" i="10"/>
  <c r="CC20" i="10"/>
  <c r="CF20" i="10"/>
  <c r="CG20" i="10"/>
  <c r="CH20" i="10"/>
  <c r="CI20" i="10"/>
  <c r="CK20" i="10"/>
  <c r="CL20" i="10"/>
  <c r="CM20" i="10"/>
  <c r="CO20" i="10"/>
  <c r="CQ20" i="10"/>
  <c r="BA21" i="10"/>
  <c r="BB21" i="10"/>
  <c r="BC21" i="10"/>
  <c r="BD21" i="10"/>
  <c r="BE21" i="10"/>
  <c r="BG21" i="10"/>
  <c r="BH21" i="10"/>
  <c r="BI21" i="10"/>
  <c r="BJ21" i="10"/>
  <c r="BK21" i="10"/>
  <c r="BM21" i="10"/>
  <c r="BN21" i="10"/>
  <c r="BP21" i="10"/>
  <c r="BQ21" i="10"/>
  <c r="BS21" i="10"/>
  <c r="BT21" i="10"/>
  <c r="BU21" i="10"/>
  <c r="BV21" i="10"/>
  <c r="BW21" i="10"/>
  <c r="BY21" i="10"/>
  <c r="BZ21" i="10"/>
  <c r="CA21" i="10"/>
  <c r="CB21" i="10"/>
  <c r="CC21" i="10"/>
  <c r="CF21" i="10"/>
  <c r="CG21" i="10"/>
  <c r="CH21" i="10"/>
  <c r="CI21" i="10"/>
  <c r="CK21" i="10"/>
  <c r="CL21" i="10"/>
  <c r="CM21" i="10"/>
  <c r="CO21" i="10"/>
  <c r="CQ21" i="10"/>
  <c r="AZ22" i="10"/>
  <c r="BA22" i="10"/>
  <c r="BB22" i="10"/>
  <c r="BC22" i="10"/>
  <c r="BD22" i="10"/>
  <c r="BE22" i="10"/>
  <c r="BF22" i="10"/>
  <c r="BG22" i="10"/>
  <c r="BI22" i="10"/>
  <c r="BJ22" i="10"/>
  <c r="BK22" i="10"/>
  <c r="BL22" i="10"/>
  <c r="BM22" i="10"/>
  <c r="BN22" i="10"/>
  <c r="BP22" i="10"/>
  <c r="BQ22" i="10"/>
  <c r="BR22" i="10"/>
  <c r="BS22" i="10"/>
  <c r="BT22" i="10"/>
  <c r="BU22" i="10"/>
  <c r="BV22" i="10"/>
  <c r="BW22" i="10"/>
  <c r="BY22" i="10"/>
  <c r="BZ22" i="10"/>
  <c r="CA22" i="10"/>
  <c r="CB22" i="10"/>
  <c r="CC22" i="10"/>
  <c r="CD22" i="10"/>
  <c r="CF22" i="10"/>
  <c r="CG22" i="10"/>
  <c r="CH22" i="10"/>
  <c r="CI22" i="10"/>
  <c r="CJ22" i="10"/>
  <c r="CK22" i="10"/>
  <c r="CL22" i="10"/>
  <c r="CM22" i="10"/>
  <c r="CO22" i="10"/>
  <c r="CP22" i="10"/>
  <c r="CQ22" i="10"/>
  <c r="BA23" i="10"/>
  <c r="BB23" i="10"/>
  <c r="BC23" i="10"/>
  <c r="BD23" i="10"/>
  <c r="BE23" i="10"/>
  <c r="BG23" i="10"/>
  <c r="BH23" i="10"/>
  <c r="BI23" i="10"/>
  <c r="BJ23" i="10"/>
  <c r="BK23" i="10"/>
  <c r="BM23" i="10"/>
  <c r="BN23" i="10"/>
  <c r="BP23" i="10"/>
  <c r="BQ23" i="10"/>
  <c r="BS23" i="10"/>
  <c r="BT23" i="10"/>
  <c r="BU23" i="10"/>
  <c r="BV23" i="10"/>
  <c r="BW23" i="10"/>
  <c r="BY23" i="10"/>
  <c r="BZ23" i="10"/>
  <c r="CA23" i="10"/>
  <c r="CB23" i="10"/>
  <c r="CC23" i="10"/>
  <c r="CF23" i="10"/>
  <c r="CG23" i="10"/>
  <c r="CH23" i="10"/>
  <c r="CI23" i="10"/>
  <c r="CK23" i="10"/>
  <c r="CL23" i="10"/>
  <c r="CM23" i="10"/>
  <c r="CO23" i="10"/>
  <c r="CQ23" i="10"/>
  <c r="BA24" i="10"/>
  <c r="BB24" i="10"/>
  <c r="BC24" i="10"/>
  <c r="BD24" i="10"/>
  <c r="BE24" i="10"/>
  <c r="BG24" i="10"/>
  <c r="BI24" i="10"/>
  <c r="BJ24" i="10"/>
  <c r="BK24" i="10"/>
  <c r="BM24" i="10"/>
  <c r="BN24" i="10"/>
  <c r="BP24" i="10"/>
  <c r="BQ24" i="10"/>
  <c r="BS24" i="10"/>
  <c r="BT24" i="10"/>
  <c r="BU24" i="10"/>
  <c r="BV24" i="10"/>
  <c r="BW24" i="10"/>
  <c r="BY24" i="10"/>
  <c r="BZ24" i="10"/>
  <c r="CA24" i="10"/>
  <c r="CB24" i="10"/>
  <c r="CC24" i="10"/>
  <c r="CF24" i="10"/>
  <c r="CG24" i="10"/>
  <c r="CH24" i="10"/>
  <c r="CI24" i="10"/>
  <c r="CK24" i="10"/>
  <c r="CL24" i="10"/>
  <c r="CM24" i="10"/>
  <c r="CO24" i="10"/>
  <c r="CQ24" i="10"/>
  <c r="AZ25" i="10"/>
  <c r="BA25" i="10"/>
  <c r="BB25" i="10"/>
  <c r="BC25" i="10"/>
  <c r="BD25" i="10"/>
  <c r="BE25" i="10"/>
  <c r="BF25" i="10"/>
  <c r="BG25" i="10"/>
  <c r="BI25" i="10"/>
  <c r="BJ25" i="10"/>
  <c r="BK25" i="10"/>
  <c r="BL25" i="10"/>
  <c r="BM25" i="10"/>
  <c r="BN25" i="10"/>
  <c r="BP25" i="10"/>
  <c r="BQ25" i="10"/>
  <c r="BR25" i="10"/>
  <c r="BS25" i="10"/>
  <c r="BT25" i="10"/>
  <c r="BU25" i="10"/>
  <c r="BV25" i="10"/>
  <c r="BW25" i="10"/>
  <c r="BY25" i="10"/>
  <c r="BZ25" i="10"/>
  <c r="CA25" i="10"/>
  <c r="CB25" i="10"/>
  <c r="CC25" i="10"/>
  <c r="CD25" i="10"/>
  <c r="CF25" i="10"/>
  <c r="CG25" i="10"/>
  <c r="CH25" i="10"/>
  <c r="CI25" i="10"/>
  <c r="CJ25" i="10"/>
  <c r="CK25" i="10"/>
  <c r="CL25" i="10"/>
  <c r="CM25" i="10"/>
  <c r="CO25" i="10"/>
  <c r="CP25" i="10"/>
  <c r="CQ25" i="10"/>
  <c r="BA26" i="10"/>
  <c r="BB26" i="10"/>
  <c r="BC26" i="10"/>
  <c r="BD26" i="10"/>
  <c r="BE26" i="10"/>
  <c r="BG26" i="10"/>
  <c r="BI26" i="10"/>
  <c r="BJ26" i="10"/>
  <c r="BK26" i="10"/>
  <c r="BM26" i="10"/>
  <c r="BN26" i="10"/>
  <c r="BP26" i="10"/>
  <c r="BQ26" i="10"/>
  <c r="BS26" i="10"/>
  <c r="BT26" i="10"/>
  <c r="BU26" i="10"/>
  <c r="BV26" i="10"/>
  <c r="BW26" i="10"/>
  <c r="BY26" i="10"/>
  <c r="BZ26" i="10"/>
  <c r="CA26" i="10"/>
  <c r="CB26" i="10"/>
  <c r="CC26" i="10"/>
  <c r="CF26" i="10"/>
  <c r="CG26" i="10"/>
  <c r="CH26" i="10"/>
  <c r="CI26" i="10"/>
  <c r="CK26" i="10"/>
  <c r="CL26" i="10"/>
  <c r="CM26" i="10"/>
  <c r="CO26" i="10"/>
  <c r="CQ26" i="10"/>
  <c r="BA27" i="10"/>
  <c r="BB27" i="10"/>
  <c r="BC27" i="10"/>
  <c r="BD27" i="10"/>
  <c r="BE27" i="10"/>
  <c r="BG27" i="10"/>
  <c r="BI27" i="10"/>
  <c r="BJ27" i="10"/>
  <c r="BK27" i="10"/>
  <c r="BM27" i="10"/>
  <c r="BN27" i="10"/>
  <c r="BP27" i="10"/>
  <c r="BQ27" i="10"/>
  <c r="BS27" i="10"/>
  <c r="BT27" i="10"/>
  <c r="BU27" i="10"/>
  <c r="BV27" i="10"/>
  <c r="BW27" i="10"/>
  <c r="BY27" i="10"/>
  <c r="BZ27" i="10"/>
  <c r="CA27" i="10"/>
  <c r="CB27" i="10"/>
  <c r="CC27" i="10"/>
  <c r="CF27" i="10"/>
  <c r="CG27" i="10"/>
  <c r="CH27" i="10"/>
  <c r="CI27" i="10"/>
  <c r="CK27" i="10"/>
  <c r="CL27" i="10"/>
  <c r="CM27" i="10"/>
  <c r="CO27" i="10"/>
  <c r="CQ27" i="10"/>
  <c r="AZ28" i="10"/>
  <c r="BA28" i="10"/>
  <c r="BB28" i="10"/>
  <c r="BC28" i="10"/>
  <c r="BD28" i="10"/>
  <c r="BE28" i="10"/>
  <c r="BF28" i="10"/>
  <c r="BG28" i="10"/>
  <c r="BI28" i="10"/>
  <c r="BJ28" i="10"/>
  <c r="BK28" i="10"/>
  <c r="BL28" i="10"/>
  <c r="BM28" i="10"/>
  <c r="BN28" i="10"/>
  <c r="BP28" i="10"/>
  <c r="BQ28" i="10"/>
  <c r="BR28" i="10"/>
  <c r="BS28" i="10"/>
  <c r="BT28" i="10"/>
  <c r="BU28" i="10"/>
  <c r="BV28" i="10"/>
  <c r="BW28" i="10"/>
  <c r="BY28" i="10"/>
  <c r="BZ28" i="10"/>
  <c r="CA28" i="10"/>
  <c r="CB28" i="10"/>
  <c r="CC28" i="10"/>
  <c r="CD28" i="10"/>
  <c r="CF28" i="10"/>
  <c r="CG28" i="10"/>
  <c r="CH28" i="10"/>
  <c r="CI28" i="10"/>
  <c r="CJ28" i="10"/>
  <c r="CK28" i="10"/>
  <c r="CL28" i="10"/>
  <c r="CM28" i="10"/>
  <c r="CO28" i="10"/>
  <c r="CP28" i="10"/>
  <c r="CQ28" i="10"/>
  <c r="AZ29" i="10"/>
  <c r="BA29" i="10"/>
  <c r="BB29" i="10"/>
  <c r="BC29" i="10"/>
  <c r="BD29" i="10"/>
  <c r="BE29" i="10"/>
  <c r="BF29" i="10"/>
  <c r="BG29" i="10"/>
  <c r="BI29" i="10"/>
  <c r="BJ29" i="10"/>
  <c r="BK29" i="10"/>
  <c r="BL29" i="10"/>
  <c r="BM29" i="10"/>
  <c r="BN29" i="10"/>
  <c r="BP29" i="10"/>
  <c r="BQ29" i="10"/>
  <c r="BR29" i="10"/>
  <c r="BS29" i="10"/>
  <c r="BT29" i="10"/>
  <c r="BU29" i="10"/>
  <c r="BV29" i="10"/>
  <c r="BW29" i="10"/>
  <c r="BY29" i="10"/>
  <c r="BZ29" i="10"/>
  <c r="CA29" i="10"/>
  <c r="CB29" i="10"/>
  <c r="CC29" i="10"/>
  <c r="CD29" i="10"/>
  <c r="CF29" i="10"/>
  <c r="CG29" i="10"/>
  <c r="CH29" i="10"/>
  <c r="CI29" i="10"/>
  <c r="CJ29" i="10"/>
  <c r="CK29" i="10"/>
  <c r="CL29" i="10"/>
  <c r="CM29" i="10"/>
  <c r="CO29" i="10"/>
  <c r="CP29" i="10"/>
  <c r="CQ29" i="10"/>
  <c r="BA30" i="10"/>
  <c r="BB30" i="10"/>
  <c r="BC30" i="10"/>
  <c r="BD30" i="10"/>
  <c r="BE30" i="10"/>
  <c r="BG30" i="10"/>
  <c r="BI30" i="10"/>
  <c r="BJ30" i="10"/>
  <c r="BK30" i="10"/>
  <c r="BM30" i="10"/>
  <c r="BN30" i="10"/>
  <c r="BP30" i="10"/>
  <c r="BQ30" i="10"/>
  <c r="BS30" i="10"/>
  <c r="BT30" i="10"/>
  <c r="BU30" i="10"/>
  <c r="BV30" i="10"/>
  <c r="BW30" i="10"/>
  <c r="BY30" i="10"/>
  <c r="BZ30" i="10"/>
  <c r="CA30" i="10"/>
  <c r="CB30" i="10"/>
  <c r="CC30" i="10"/>
  <c r="CF30" i="10"/>
  <c r="CG30" i="10"/>
  <c r="CH30" i="10"/>
  <c r="CI30" i="10"/>
  <c r="CJ30" i="10"/>
  <c r="CK30" i="10"/>
  <c r="CL30" i="10"/>
  <c r="CM30" i="10"/>
  <c r="CN30" i="10"/>
  <c r="CO30" i="10"/>
  <c r="CP30" i="10"/>
  <c r="CQ30" i="10"/>
  <c r="AZ31" i="10"/>
  <c r="BA31" i="10"/>
  <c r="BB31" i="10"/>
  <c r="BC31" i="10"/>
  <c r="BD31" i="10"/>
  <c r="BE31" i="10"/>
  <c r="BF31" i="10"/>
  <c r="BG31" i="10"/>
  <c r="BI31" i="10"/>
  <c r="BJ31" i="10"/>
  <c r="BK31" i="10"/>
  <c r="BL31" i="10"/>
  <c r="BM31" i="10"/>
  <c r="BN31" i="10"/>
  <c r="BP31" i="10"/>
  <c r="BQ31" i="10"/>
  <c r="BR31" i="10"/>
  <c r="BS31" i="10"/>
  <c r="BT31" i="10"/>
  <c r="BU31" i="10"/>
  <c r="BV31" i="10"/>
  <c r="BW31" i="10"/>
  <c r="BY31" i="10"/>
  <c r="BZ31" i="10"/>
  <c r="CA31" i="10"/>
  <c r="CB31" i="10"/>
  <c r="CC31" i="10"/>
  <c r="CD31" i="10"/>
  <c r="CF31" i="10"/>
  <c r="CG31" i="10"/>
  <c r="CH31" i="10"/>
  <c r="CI31" i="10"/>
  <c r="CJ31" i="10"/>
  <c r="CK31" i="10"/>
  <c r="CL31" i="10"/>
  <c r="CM31" i="10"/>
  <c r="CO31" i="10"/>
  <c r="CP31" i="10"/>
  <c r="CQ31" i="10"/>
  <c r="AZ32" i="10"/>
  <c r="BA32" i="10"/>
  <c r="BB32" i="10"/>
  <c r="BC32" i="10"/>
  <c r="BD32" i="10"/>
  <c r="BE32" i="10"/>
  <c r="BF32" i="10"/>
  <c r="BG32" i="10"/>
  <c r="BH32" i="10"/>
  <c r="BI32" i="10"/>
  <c r="BJ32" i="10"/>
  <c r="BK32" i="10"/>
  <c r="BL32" i="10"/>
  <c r="BM32" i="10"/>
  <c r="BN32" i="10"/>
  <c r="BP32" i="10"/>
  <c r="BQ32" i="10"/>
  <c r="BR32" i="10"/>
  <c r="BS32" i="10"/>
  <c r="BT32" i="10"/>
  <c r="BU32" i="10"/>
  <c r="BV32" i="10"/>
  <c r="BW32" i="10"/>
  <c r="BY32" i="10"/>
  <c r="BZ32" i="10"/>
  <c r="CA32" i="10"/>
  <c r="CB32" i="10"/>
  <c r="CC32" i="10"/>
  <c r="CD32" i="10"/>
  <c r="CF32" i="10"/>
  <c r="CG32" i="10"/>
  <c r="CH32" i="10"/>
  <c r="CI32" i="10"/>
  <c r="CJ32" i="10"/>
  <c r="CK32" i="10"/>
  <c r="CL32" i="10"/>
  <c r="CM32" i="10"/>
  <c r="CO32" i="10"/>
  <c r="CP32" i="10"/>
  <c r="CQ32" i="10"/>
  <c r="AZ33" i="10"/>
  <c r="BA33" i="10"/>
  <c r="BB33" i="10"/>
  <c r="BC33" i="10"/>
  <c r="BD33" i="10"/>
  <c r="BE33" i="10"/>
  <c r="BF33" i="10"/>
  <c r="BG33" i="10"/>
  <c r="BI33" i="10"/>
  <c r="BJ33" i="10"/>
  <c r="BK33" i="10"/>
  <c r="BL33" i="10"/>
  <c r="BM33" i="10"/>
  <c r="BN33" i="10"/>
  <c r="BP33" i="10"/>
  <c r="BQ33" i="10"/>
  <c r="BR33" i="10"/>
  <c r="BS33" i="10"/>
  <c r="BT33" i="10"/>
  <c r="BU33" i="10"/>
  <c r="BV33" i="10"/>
  <c r="BW33" i="10"/>
  <c r="BY33" i="10"/>
  <c r="BZ33" i="10"/>
  <c r="CA33" i="10"/>
  <c r="CB33" i="10"/>
  <c r="CC33" i="10"/>
  <c r="CD33" i="10"/>
  <c r="CF33" i="10"/>
  <c r="CG33" i="10"/>
  <c r="CH33" i="10"/>
  <c r="CI33" i="10"/>
  <c r="CJ33" i="10"/>
  <c r="CK33" i="10"/>
  <c r="CL33" i="10"/>
  <c r="CM33" i="10"/>
  <c r="CO33" i="10"/>
  <c r="CP33" i="10"/>
  <c r="CQ33" i="10"/>
  <c r="AZ34" i="10"/>
  <c r="BA34" i="10"/>
  <c r="BB34" i="10"/>
  <c r="BC34" i="10"/>
  <c r="BD34" i="10"/>
  <c r="BE34" i="10"/>
  <c r="BF34" i="10"/>
  <c r="BG34" i="10"/>
  <c r="BH34" i="10"/>
  <c r="BI34" i="10"/>
  <c r="BJ34" i="10"/>
  <c r="BK34" i="10"/>
  <c r="BL34" i="10"/>
  <c r="BM34" i="10"/>
  <c r="BN34" i="10"/>
  <c r="BP34" i="10"/>
  <c r="BQ34" i="10"/>
  <c r="BR34" i="10"/>
  <c r="BS34" i="10"/>
  <c r="BT34" i="10"/>
  <c r="BU34" i="10"/>
  <c r="BV34" i="10"/>
  <c r="BW34" i="10"/>
  <c r="BX34" i="10"/>
  <c r="BY34" i="10"/>
  <c r="BZ34" i="10"/>
  <c r="CA34" i="10"/>
  <c r="CB34" i="10"/>
  <c r="CC34" i="10"/>
  <c r="CD34" i="10"/>
  <c r="CF34" i="10"/>
  <c r="CG34" i="10"/>
  <c r="CH34" i="10"/>
  <c r="CI34" i="10"/>
  <c r="CJ34" i="10"/>
  <c r="CK34" i="10"/>
  <c r="CL34" i="10"/>
  <c r="CM34" i="10"/>
  <c r="CN34" i="10"/>
  <c r="CO34" i="10"/>
  <c r="CP34" i="10"/>
  <c r="CQ34" i="10"/>
  <c r="AZ35" i="10"/>
  <c r="BA35" i="10"/>
  <c r="BB35" i="10"/>
  <c r="BC35" i="10"/>
  <c r="BD35" i="10"/>
  <c r="BE35" i="10"/>
  <c r="BF35" i="10"/>
  <c r="BG35" i="10"/>
  <c r="BI35" i="10"/>
  <c r="BJ35" i="10"/>
  <c r="BK35" i="10"/>
  <c r="BL35" i="10"/>
  <c r="BM35" i="10"/>
  <c r="BN35" i="10"/>
  <c r="BP35" i="10"/>
  <c r="BQ35" i="10"/>
  <c r="BR35" i="10"/>
  <c r="BS35" i="10"/>
  <c r="BT35" i="10"/>
  <c r="BU35" i="10"/>
  <c r="BV35" i="10"/>
  <c r="BW35" i="10"/>
  <c r="BY35" i="10"/>
  <c r="BZ35" i="10"/>
  <c r="CA35" i="10"/>
  <c r="CB35" i="10"/>
  <c r="CC35" i="10"/>
  <c r="CD35" i="10"/>
  <c r="CF35" i="10"/>
  <c r="CG35" i="10"/>
  <c r="CH35" i="10"/>
  <c r="CI35" i="10"/>
  <c r="CJ35" i="10"/>
  <c r="CK35" i="10"/>
  <c r="CL35" i="10"/>
  <c r="CM35" i="10"/>
  <c r="CO35" i="10"/>
  <c r="CP35" i="10"/>
  <c r="CQ35" i="10"/>
  <c r="AZ36" i="10"/>
  <c r="BA36" i="10"/>
  <c r="BB36" i="10"/>
  <c r="BC36" i="10"/>
  <c r="BD36" i="10"/>
  <c r="BE36" i="10"/>
  <c r="BF36" i="10"/>
  <c r="BG36" i="10"/>
  <c r="BH36" i="10"/>
  <c r="BI36" i="10"/>
  <c r="BJ36" i="10"/>
  <c r="BK36" i="10"/>
  <c r="BL36" i="10"/>
  <c r="BM36" i="10"/>
  <c r="BN36" i="10"/>
  <c r="BP36" i="10"/>
  <c r="BQ36" i="10"/>
  <c r="BR36" i="10"/>
  <c r="BS36" i="10"/>
  <c r="BT36" i="10"/>
  <c r="BU36" i="10"/>
  <c r="BV36" i="10"/>
  <c r="BW36" i="10"/>
  <c r="BX36" i="10"/>
  <c r="BY36" i="10"/>
  <c r="BZ36" i="10"/>
  <c r="CA36" i="10"/>
  <c r="CB36" i="10"/>
  <c r="CC36" i="10"/>
  <c r="CD36" i="10"/>
  <c r="CF36" i="10"/>
  <c r="CG36" i="10"/>
  <c r="CH36" i="10"/>
  <c r="CI36" i="10"/>
  <c r="CJ36" i="10"/>
  <c r="CK36" i="10"/>
  <c r="CL36" i="10"/>
  <c r="CM36" i="10"/>
  <c r="CN36" i="10"/>
  <c r="CO36" i="10"/>
  <c r="CP36" i="10"/>
  <c r="CQ36" i="10"/>
  <c r="AZ37" i="10"/>
  <c r="BA37" i="10"/>
  <c r="BB37" i="10"/>
  <c r="BC37" i="10"/>
  <c r="BD37" i="10"/>
  <c r="BE37" i="10"/>
  <c r="BF37" i="10"/>
  <c r="BG37" i="10"/>
  <c r="BH37" i="10"/>
  <c r="BI37" i="10"/>
  <c r="BJ37" i="10"/>
  <c r="BK37" i="10"/>
  <c r="BL37" i="10"/>
  <c r="BM37" i="10"/>
  <c r="BN37" i="10"/>
  <c r="BP37" i="10"/>
  <c r="BQ37" i="10"/>
  <c r="BR37" i="10"/>
  <c r="BS37" i="10"/>
  <c r="BT37" i="10"/>
  <c r="BU37" i="10"/>
  <c r="BV37" i="10"/>
  <c r="BW37" i="10"/>
  <c r="BY37" i="10"/>
  <c r="BZ37" i="10"/>
  <c r="CA37" i="10"/>
  <c r="CB37" i="10"/>
  <c r="CC37" i="10"/>
  <c r="CD37" i="10"/>
  <c r="CF37" i="10"/>
  <c r="CG37" i="10"/>
  <c r="CH37" i="10"/>
  <c r="CI37" i="10"/>
  <c r="CJ37" i="10"/>
  <c r="CK37" i="10"/>
  <c r="CL37" i="10"/>
  <c r="CM37" i="10"/>
  <c r="CO37" i="10"/>
  <c r="CP37" i="10"/>
  <c r="CQ37" i="10"/>
  <c r="AZ38" i="10"/>
  <c r="BA38" i="10"/>
  <c r="BB38" i="10"/>
  <c r="BC38" i="10"/>
  <c r="BD38" i="10"/>
  <c r="BE38" i="10"/>
  <c r="BF38" i="10"/>
  <c r="BG38" i="10"/>
  <c r="BH38" i="10"/>
  <c r="BI38" i="10"/>
  <c r="BJ38" i="10"/>
  <c r="BK38" i="10"/>
  <c r="BL38" i="10"/>
  <c r="BM38" i="10"/>
  <c r="BN38" i="10"/>
  <c r="BP38" i="10"/>
  <c r="BQ38" i="10"/>
  <c r="BR38" i="10"/>
  <c r="BS38" i="10"/>
  <c r="BT38" i="10"/>
  <c r="BU38" i="10"/>
  <c r="BV38" i="10"/>
  <c r="BW38" i="10"/>
  <c r="BX38" i="10"/>
  <c r="BY38" i="10"/>
  <c r="BZ38" i="10"/>
  <c r="CA38" i="10"/>
  <c r="CB38" i="10"/>
  <c r="CC38" i="10"/>
  <c r="CD38" i="10"/>
  <c r="CF38" i="10"/>
  <c r="CG38" i="10"/>
  <c r="CH38" i="10"/>
  <c r="CI38" i="10"/>
  <c r="CJ38" i="10"/>
  <c r="CK38" i="10"/>
  <c r="CL38" i="10"/>
  <c r="CM38" i="10"/>
  <c r="CN38" i="10"/>
  <c r="CO38" i="10"/>
  <c r="CP38" i="10"/>
  <c r="CQ38" i="10"/>
  <c r="AZ39" i="10"/>
  <c r="BA39" i="10"/>
  <c r="BB39" i="10"/>
  <c r="BC39" i="10"/>
  <c r="BD39" i="10"/>
  <c r="BE39" i="10"/>
  <c r="BF39" i="10"/>
  <c r="BG39" i="10"/>
  <c r="BI39" i="10"/>
  <c r="BJ39" i="10"/>
  <c r="BK39" i="10"/>
  <c r="BL39" i="10"/>
  <c r="BM39" i="10"/>
  <c r="BN39" i="10"/>
  <c r="BP39" i="10"/>
  <c r="BQ39" i="10"/>
  <c r="BR39" i="10"/>
  <c r="BS39" i="10"/>
  <c r="BT39" i="10"/>
  <c r="BU39" i="10"/>
  <c r="BV39" i="10"/>
  <c r="BW39" i="10"/>
  <c r="BY39" i="10"/>
  <c r="BZ39" i="10"/>
  <c r="CA39" i="10"/>
  <c r="CB39" i="10"/>
  <c r="CC39" i="10"/>
  <c r="CD39" i="10"/>
  <c r="CF39" i="10"/>
  <c r="CG39" i="10"/>
  <c r="CH39" i="10"/>
  <c r="CI39" i="10"/>
  <c r="CJ39" i="10"/>
  <c r="CK39" i="10"/>
  <c r="CL39" i="10"/>
  <c r="CM39" i="10"/>
  <c r="CO39" i="10"/>
  <c r="CP39" i="10"/>
  <c r="CQ39" i="10"/>
  <c r="AZ40" i="10"/>
  <c r="BA40" i="10"/>
  <c r="BB40" i="10"/>
  <c r="BC40" i="10"/>
  <c r="BD40" i="10"/>
  <c r="BE40" i="10"/>
  <c r="BF40" i="10"/>
  <c r="BG40" i="10"/>
  <c r="BH40" i="10"/>
  <c r="BI40" i="10"/>
  <c r="BJ40" i="10"/>
  <c r="BK40" i="10"/>
  <c r="BL40" i="10"/>
  <c r="BM40" i="10"/>
  <c r="BN40" i="10"/>
  <c r="BP40" i="10"/>
  <c r="BQ40" i="10"/>
  <c r="BR40" i="10"/>
  <c r="BS40" i="10"/>
  <c r="BT40" i="10"/>
  <c r="BU40" i="10"/>
  <c r="BV40" i="10"/>
  <c r="BW40" i="10"/>
  <c r="BX40" i="10"/>
  <c r="BY40" i="10"/>
  <c r="BZ40" i="10"/>
  <c r="CA40" i="10"/>
  <c r="CB40" i="10"/>
  <c r="CC40" i="10"/>
  <c r="CD40" i="10"/>
  <c r="CF40" i="10"/>
  <c r="CG40" i="10"/>
  <c r="CH40" i="10"/>
  <c r="CI40" i="10"/>
  <c r="CJ40" i="10"/>
  <c r="CK40" i="10"/>
  <c r="CL40" i="10"/>
  <c r="CM40" i="10"/>
  <c r="CN40" i="10"/>
  <c r="CO40" i="10"/>
  <c r="CP40" i="10"/>
  <c r="CQ40" i="10"/>
  <c r="AZ41" i="10"/>
  <c r="BA41" i="10"/>
  <c r="BB41" i="10"/>
  <c r="BC41" i="10"/>
  <c r="BD41" i="10"/>
  <c r="BE41" i="10"/>
  <c r="BF41" i="10"/>
  <c r="BG41" i="10"/>
  <c r="BH41" i="10"/>
  <c r="BI41" i="10"/>
  <c r="BJ41" i="10"/>
  <c r="BK41" i="10"/>
  <c r="BL41" i="10"/>
  <c r="BM41" i="10"/>
  <c r="BN41" i="10"/>
  <c r="BP41" i="10"/>
  <c r="BQ41" i="10"/>
  <c r="BR41" i="10"/>
  <c r="BS41" i="10"/>
  <c r="BT41" i="10"/>
  <c r="BU41" i="10"/>
  <c r="BV41" i="10"/>
  <c r="BW41" i="10"/>
  <c r="BX41" i="10"/>
  <c r="BY41" i="10"/>
  <c r="BZ41" i="10"/>
  <c r="CA41" i="10"/>
  <c r="CB41" i="10"/>
  <c r="CC41" i="10"/>
  <c r="CD41" i="10"/>
  <c r="CF41" i="10"/>
  <c r="CG41" i="10"/>
  <c r="CH41" i="10"/>
  <c r="CI41" i="10"/>
  <c r="CJ41" i="10"/>
  <c r="CK41" i="10"/>
  <c r="CL41" i="10"/>
  <c r="CM41" i="10"/>
  <c r="CN41" i="10"/>
  <c r="CO41" i="10"/>
  <c r="CP41" i="10"/>
  <c r="CQ41" i="10"/>
  <c r="AZ42" i="10"/>
  <c r="BA42" i="10"/>
  <c r="BB42" i="10"/>
  <c r="BC42" i="10"/>
  <c r="BD42" i="10"/>
  <c r="BE42" i="10"/>
  <c r="BF42" i="10"/>
  <c r="BG42" i="10"/>
  <c r="BH42" i="10"/>
  <c r="BI42" i="10"/>
  <c r="BJ42" i="10"/>
  <c r="BK42" i="10"/>
  <c r="BL42" i="10"/>
  <c r="BM42" i="10"/>
  <c r="BN42" i="10"/>
  <c r="BP42" i="10"/>
  <c r="BQ42" i="10"/>
  <c r="BR42" i="10"/>
  <c r="BS42" i="10"/>
  <c r="BT42" i="10"/>
  <c r="BU42" i="10"/>
  <c r="BV42" i="10"/>
  <c r="BW42" i="10"/>
  <c r="BX42" i="10"/>
  <c r="BY42" i="10"/>
  <c r="BZ42" i="10"/>
  <c r="CA42" i="10"/>
  <c r="CB42" i="10"/>
  <c r="CC42" i="10"/>
  <c r="CD42" i="10"/>
  <c r="CF42" i="10"/>
  <c r="CG42" i="10"/>
  <c r="CH42" i="10"/>
  <c r="CI42" i="10"/>
  <c r="CJ42" i="10"/>
  <c r="CK42" i="10"/>
  <c r="CL42" i="10"/>
  <c r="CM42" i="10"/>
  <c r="CN42" i="10"/>
  <c r="CO42" i="10"/>
  <c r="CP42" i="10"/>
  <c r="CQ42" i="10"/>
  <c r="AZ43" i="10"/>
  <c r="BA43" i="10"/>
  <c r="BB43" i="10"/>
  <c r="BC43" i="10"/>
  <c r="BD43" i="10"/>
  <c r="BE43" i="10"/>
  <c r="BF43" i="10"/>
  <c r="BG43" i="10"/>
  <c r="BH43" i="10"/>
  <c r="BI43" i="10"/>
  <c r="BJ43" i="10"/>
  <c r="BK43" i="10"/>
  <c r="BL43" i="10"/>
  <c r="BM43" i="10"/>
  <c r="BN43" i="10"/>
  <c r="BP43" i="10"/>
  <c r="BQ43" i="10"/>
  <c r="BR43" i="10"/>
  <c r="BS43" i="10"/>
  <c r="BT43" i="10"/>
  <c r="BU43" i="10"/>
  <c r="BV43" i="10"/>
  <c r="BW43" i="10"/>
  <c r="BX43" i="10"/>
  <c r="BY43" i="10"/>
  <c r="BZ43" i="10"/>
  <c r="CA43" i="10"/>
  <c r="CB43" i="10"/>
  <c r="CC43" i="10"/>
  <c r="CD43" i="10"/>
  <c r="CF43" i="10"/>
  <c r="CG43" i="10"/>
  <c r="CH43" i="10"/>
  <c r="CI43" i="10"/>
  <c r="CJ43" i="10"/>
  <c r="CK43" i="10"/>
  <c r="CL43" i="10"/>
  <c r="CM43" i="10"/>
  <c r="CN43" i="10"/>
  <c r="CO43" i="10"/>
  <c r="CP43" i="10"/>
  <c r="CQ43" i="10"/>
  <c r="AZ44" i="10"/>
  <c r="BA44" i="10"/>
  <c r="BB44" i="10"/>
  <c r="BC44" i="10"/>
  <c r="BD44" i="10"/>
  <c r="BE44" i="10"/>
  <c r="BF44" i="10"/>
  <c r="BG44" i="10"/>
  <c r="BH44" i="10"/>
  <c r="BI44" i="10"/>
  <c r="BJ44" i="10"/>
  <c r="BK44" i="10"/>
  <c r="BL44" i="10"/>
  <c r="BM44" i="10"/>
  <c r="BN44" i="10"/>
  <c r="BP44" i="10"/>
  <c r="BQ44" i="10"/>
  <c r="BR44" i="10"/>
  <c r="BS44" i="10"/>
  <c r="BT44" i="10"/>
  <c r="BU44" i="10"/>
  <c r="BV44" i="10"/>
  <c r="BW44" i="10"/>
  <c r="BX44" i="10"/>
  <c r="BY44" i="10"/>
  <c r="BZ44" i="10"/>
  <c r="CA44" i="10"/>
  <c r="CB44" i="10"/>
  <c r="CC44" i="10"/>
  <c r="CD44" i="10"/>
  <c r="CF44" i="10"/>
  <c r="CG44" i="10"/>
  <c r="CH44" i="10"/>
  <c r="CI44" i="10"/>
  <c r="CJ44" i="10"/>
  <c r="CK44" i="10"/>
  <c r="CL44" i="10"/>
  <c r="CM44" i="10"/>
  <c r="CN44" i="10"/>
  <c r="CO44" i="10"/>
  <c r="CP44" i="10"/>
  <c r="CQ44" i="10"/>
  <c r="AZ45" i="10"/>
  <c r="BA45" i="10"/>
  <c r="BB45" i="10"/>
  <c r="BC45" i="10"/>
  <c r="BD45" i="10"/>
  <c r="BE45" i="10"/>
  <c r="BF45" i="10"/>
  <c r="BG45" i="10"/>
  <c r="BH45" i="10"/>
  <c r="BI45" i="10"/>
  <c r="BJ45" i="10"/>
  <c r="BK45" i="10"/>
  <c r="BL45" i="10"/>
  <c r="BM45" i="10"/>
  <c r="BN45" i="10"/>
  <c r="BP45" i="10"/>
  <c r="BQ45" i="10"/>
  <c r="BR45" i="10"/>
  <c r="BS45" i="10"/>
  <c r="BT45" i="10"/>
  <c r="BU45" i="10"/>
  <c r="BV45" i="10"/>
  <c r="BW45" i="10"/>
  <c r="BX45" i="10"/>
  <c r="BY45" i="10"/>
  <c r="BZ45" i="10"/>
  <c r="CA45" i="10"/>
  <c r="CB45" i="10"/>
  <c r="CC45" i="10"/>
  <c r="CD45" i="10"/>
  <c r="CF45" i="10"/>
  <c r="CG45" i="10"/>
  <c r="CH45" i="10"/>
  <c r="CI45" i="10"/>
  <c r="CJ45" i="10"/>
  <c r="CK45" i="10"/>
  <c r="CL45" i="10"/>
  <c r="CM45" i="10"/>
  <c r="CN45" i="10"/>
  <c r="CO45" i="10"/>
  <c r="CP45" i="10"/>
  <c r="CQ45" i="10"/>
  <c r="AZ46" i="10"/>
  <c r="BA46" i="10"/>
  <c r="BB46" i="10"/>
  <c r="BC46" i="10"/>
  <c r="BD46" i="10"/>
  <c r="BE46" i="10"/>
  <c r="BF46" i="10"/>
  <c r="BG46" i="10"/>
  <c r="BH46" i="10"/>
  <c r="BI46" i="10"/>
  <c r="BJ46" i="10"/>
  <c r="BK46" i="10"/>
  <c r="BL46" i="10"/>
  <c r="BM46" i="10"/>
  <c r="BN46" i="10"/>
  <c r="BP46" i="10"/>
  <c r="BQ46" i="10"/>
  <c r="BR46" i="10"/>
  <c r="BS46" i="10"/>
  <c r="BT46" i="10"/>
  <c r="BU46" i="10"/>
  <c r="BV46" i="10"/>
  <c r="BW46" i="10"/>
  <c r="BX46" i="10"/>
  <c r="BY46" i="10"/>
  <c r="BZ46" i="10"/>
  <c r="CA46" i="10"/>
  <c r="CB46" i="10"/>
  <c r="CC46" i="10"/>
  <c r="CD46" i="10"/>
  <c r="CF46" i="10"/>
  <c r="CG46" i="10"/>
  <c r="CH46" i="10"/>
  <c r="CI46" i="10"/>
  <c r="CJ46" i="10"/>
  <c r="CK46" i="10"/>
  <c r="CL46" i="10"/>
  <c r="CM46" i="10"/>
  <c r="CN46" i="10"/>
  <c r="CO46" i="10"/>
  <c r="CP46" i="10"/>
  <c r="CQ46" i="10"/>
  <c r="AZ47" i="10"/>
  <c r="BA47" i="10"/>
  <c r="BB47" i="10"/>
  <c r="BC47" i="10"/>
  <c r="BD47" i="10"/>
  <c r="BE47" i="10"/>
  <c r="BF47" i="10"/>
  <c r="BG47" i="10"/>
  <c r="BH47" i="10"/>
  <c r="BI47" i="10"/>
  <c r="BJ47" i="10"/>
  <c r="BK47" i="10"/>
  <c r="BL47" i="10"/>
  <c r="BM47" i="10"/>
  <c r="BN47" i="10"/>
  <c r="BP47" i="10"/>
  <c r="BQ47" i="10"/>
  <c r="BR47" i="10"/>
  <c r="BS47" i="10"/>
  <c r="BT47" i="10"/>
  <c r="BU47" i="10"/>
  <c r="BV47" i="10"/>
  <c r="BW47" i="10"/>
  <c r="BX47" i="10"/>
  <c r="BY47" i="10"/>
  <c r="BZ47" i="10"/>
  <c r="CA47" i="10"/>
  <c r="CB47" i="10"/>
  <c r="CC47" i="10"/>
  <c r="CD47" i="10"/>
  <c r="CF47" i="10"/>
  <c r="CG47" i="10"/>
  <c r="CH47" i="10"/>
  <c r="CI47" i="10"/>
  <c r="CJ47" i="10"/>
  <c r="CK47" i="10"/>
  <c r="CL47" i="10"/>
  <c r="CM47" i="10"/>
  <c r="CN47" i="10"/>
  <c r="CO47" i="10"/>
  <c r="CP47" i="10"/>
  <c r="CQ47" i="10"/>
  <c r="AZ48" i="10"/>
  <c r="BA48" i="10"/>
  <c r="BB48" i="10"/>
  <c r="BC48" i="10"/>
  <c r="BD48" i="10"/>
  <c r="BE48" i="10"/>
  <c r="BF48" i="10"/>
  <c r="BG48" i="10"/>
  <c r="BH48" i="10"/>
  <c r="BI48" i="10"/>
  <c r="BJ48" i="10"/>
  <c r="BK48" i="10"/>
  <c r="BL48" i="10"/>
  <c r="BM48" i="10"/>
  <c r="BN48" i="10"/>
  <c r="BP48" i="10"/>
  <c r="BQ48" i="10"/>
  <c r="BR48" i="10"/>
  <c r="BS48" i="10"/>
  <c r="BT48" i="10"/>
  <c r="BU48" i="10"/>
  <c r="BV48" i="10"/>
  <c r="BW48" i="10"/>
  <c r="BX48" i="10"/>
  <c r="BY48" i="10"/>
  <c r="BZ48" i="10"/>
  <c r="CA48" i="10"/>
  <c r="CB48" i="10"/>
  <c r="CC48" i="10"/>
  <c r="CD48" i="10"/>
  <c r="CF48" i="10"/>
  <c r="CG48" i="10"/>
  <c r="CH48" i="10"/>
  <c r="CI48" i="10"/>
  <c r="CJ48" i="10"/>
  <c r="CK48" i="10"/>
  <c r="CL48" i="10"/>
  <c r="CM48" i="10"/>
  <c r="CN48" i="10"/>
  <c r="CO48" i="10"/>
  <c r="CP48" i="10"/>
  <c r="CQ48" i="10"/>
  <c r="AZ49" i="10"/>
  <c r="BA49" i="10"/>
  <c r="BB49" i="10"/>
  <c r="BC49" i="10"/>
  <c r="BD49" i="10"/>
  <c r="BE49" i="10"/>
  <c r="BF49" i="10"/>
  <c r="BG49" i="10"/>
  <c r="BH49" i="10"/>
  <c r="BI49" i="10"/>
  <c r="BJ49" i="10"/>
  <c r="BK49" i="10"/>
  <c r="BL49" i="10"/>
  <c r="BM49" i="10"/>
  <c r="BN49" i="10"/>
  <c r="BP49" i="10"/>
  <c r="BQ49" i="10"/>
  <c r="BR49" i="10"/>
  <c r="BS49" i="10"/>
  <c r="BT49" i="10"/>
  <c r="BU49" i="10"/>
  <c r="BV49" i="10"/>
  <c r="BW49" i="10"/>
  <c r="BX49" i="10"/>
  <c r="BY49" i="10"/>
  <c r="BZ49" i="10"/>
  <c r="CA49" i="10"/>
  <c r="CB49" i="10"/>
  <c r="CC49" i="10"/>
  <c r="CD49" i="10"/>
  <c r="CF49" i="10"/>
  <c r="CG49" i="10"/>
  <c r="CH49" i="10"/>
  <c r="CI49" i="10"/>
  <c r="CJ49" i="10"/>
  <c r="CK49" i="10"/>
  <c r="CL49" i="10"/>
  <c r="CM49" i="10"/>
  <c r="CN49" i="10"/>
  <c r="CO49" i="10"/>
  <c r="CP49" i="10"/>
  <c r="CQ49" i="10"/>
  <c r="AZ50" i="10"/>
  <c r="BA50" i="10"/>
  <c r="BB50" i="10"/>
  <c r="BC50" i="10"/>
  <c r="BD50" i="10"/>
  <c r="BE50" i="10"/>
  <c r="BF50" i="10"/>
  <c r="BG50" i="10"/>
  <c r="BH50" i="10"/>
  <c r="BI50" i="10"/>
  <c r="BJ50" i="10"/>
  <c r="BK50" i="10"/>
  <c r="BL50" i="10"/>
  <c r="BM50" i="10"/>
  <c r="BN50" i="10"/>
  <c r="BP50" i="10"/>
  <c r="BQ50" i="10"/>
  <c r="BR50" i="10"/>
  <c r="BS50" i="10"/>
  <c r="BT50" i="10"/>
  <c r="BU50" i="10"/>
  <c r="BV50" i="10"/>
  <c r="BW50" i="10"/>
  <c r="BX50" i="10"/>
  <c r="BY50" i="10"/>
  <c r="BZ50" i="10"/>
  <c r="CA50" i="10"/>
  <c r="CB50" i="10"/>
  <c r="CC50" i="10"/>
  <c r="CD50" i="10"/>
  <c r="CF50" i="10"/>
  <c r="CG50" i="10"/>
  <c r="CH50" i="10"/>
  <c r="CI50" i="10"/>
  <c r="CJ50" i="10"/>
  <c r="CK50" i="10"/>
  <c r="CL50" i="10"/>
  <c r="CM50" i="10"/>
  <c r="CN50" i="10"/>
  <c r="CO50" i="10"/>
  <c r="CP50" i="10"/>
  <c r="CQ50" i="10"/>
  <c r="AZ51" i="10"/>
  <c r="BA51" i="10"/>
  <c r="BB51" i="10"/>
  <c r="BC51" i="10"/>
  <c r="BD51" i="10"/>
  <c r="BE51" i="10"/>
  <c r="BF51" i="10"/>
  <c r="BG51" i="10"/>
  <c r="BH51" i="10"/>
  <c r="BI51" i="10"/>
  <c r="BJ51" i="10"/>
  <c r="BK51" i="10"/>
  <c r="BL51" i="10"/>
  <c r="BM51" i="10"/>
  <c r="BN51" i="10"/>
  <c r="BP51" i="10"/>
  <c r="BQ51" i="10"/>
  <c r="BR51" i="10"/>
  <c r="BS51" i="10"/>
  <c r="BT51" i="10"/>
  <c r="BU51" i="10"/>
  <c r="BV51" i="10"/>
  <c r="BW51" i="10"/>
  <c r="BX51" i="10"/>
  <c r="BY51" i="10"/>
  <c r="BZ51" i="10"/>
  <c r="CA51" i="10"/>
  <c r="CB51" i="10"/>
  <c r="CC51" i="10"/>
  <c r="CD51" i="10"/>
  <c r="CF51" i="10"/>
  <c r="CG51" i="10"/>
  <c r="CH51" i="10"/>
  <c r="CI51" i="10"/>
  <c r="CJ51" i="10"/>
  <c r="CK51" i="10"/>
  <c r="CL51" i="10"/>
  <c r="CM51" i="10"/>
  <c r="CN51" i="10"/>
  <c r="CO51" i="10"/>
  <c r="CP51" i="10"/>
  <c r="CQ51" i="10"/>
  <c r="AZ52" i="10"/>
  <c r="BA52" i="10"/>
  <c r="BB52" i="10"/>
  <c r="BC52" i="10"/>
  <c r="BD52" i="10"/>
  <c r="BE52" i="10"/>
  <c r="BF52" i="10"/>
  <c r="BG52" i="10"/>
  <c r="BH52" i="10"/>
  <c r="BI52" i="10"/>
  <c r="BJ52" i="10"/>
  <c r="BK52" i="10"/>
  <c r="BL52" i="10"/>
  <c r="BM52" i="10"/>
  <c r="BN52" i="10"/>
  <c r="BP52" i="10"/>
  <c r="BQ52" i="10"/>
  <c r="BR52" i="10"/>
  <c r="BS52" i="10"/>
  <c r="BT52" i="10"/>
  <c r="BU52" i="10"/>
  <c r="BV52" i="10"/>
  <c r="BW52" i="10"/>
  <c r="BX52" i="10"/>
  <c r="BY52" i="10"/>
  <c r="BZ52" i="10"/>
  <c r="CA52" i="10"/>
  <c r="CB52" i="10"/>
  <c r="CC52" i="10"/>
  <c r="CD52" i="10"/>
  <c r="CF52" i="10"/>
  <c r="CG52" i="10"/>
  <c r="CH52" i="10"/>
  <c r="CI52" i="10"/>
  <c r="CJ52" i="10"/>
  <c r="CK52" i="10"/>
  <c r="CL52" i="10"/>
  <c r="CM52" i="10"/>
  <c r="CN52" i="10"/>
  <c r="CO52" i="10"/>
  <c r="CP52" i="10"/>
  <c r="CQ52" i="10"/>
  <c r="AZ53" i="10"/>
  <c r="BA53" i="10"/>
  <c r="BB53" i="10"/>
  <c r="BC53" i="10"/>
  <c r="BD53" i="10"/>
  <c r="BE53" i="10"/>
  <c r="BF53" i="10"/>
  <c r="BG53" i="10"/>
  <c r="BH53" i="10"/>
  <c r="BI53" i="10"/>
  <c r="BJ53" i="10"/>
  <c r="BK53" i="10"/>
  <c r="BL53" i="10"/>
  <c r="BM53" i="10"/>
  <c r="BN53" i="10"/>
  <c r="BP53" i="10"/>
  <c r="BQ53" i="10"/>
  <c r="BR53" i="10"/>
  <c r="BS53" i="10"/>
  <c r="BT53" i="10"/>
  <c r="BU53" i="10"/>
  <c r="BV53" i="10"/>
  <c r="BW53" i="10"/>
  <c r="BX53" i="10"/>
  <c r="BY53" i="10"/>
  <c r="BZ53" i="10"/>
  <c r="CA53" i="10"/>
  <c r="CB53" i="10"/>
  <c r="CC53" i="10"/>
  <c r="CD53" i="10"/>
  <c r="CF53" i="10"/>
  <c r="CG53" i="10"/>
  <c r="CH53" i="10"/>
  <c r="CI53" i="10"/>
  <c r="CJ53" i="10"/>
  <c r="CK53" i="10"/>
  <c r="CL53" i="10"/>
  <c r="CM53" i="10"/>
  <c r="CN53" i="10"/>
  <c r="CO53" i="10"/>
  <c r="CP53" i="10"/>
  <c r="CQ53" i="10"/>
  <c r="AZ54" i="10"/>
  <c r="BA54" i="10"/>
  <c r="BB54" i="10"/>
  <c r="BC54" i="10"/>
  <c r="BD54" i="10"/>
  <c r="BE54" i="10"/>
  <c r="BF54" i="10"/>
  <c r="BG54" i="10"/>
  <c r="BH54" i="10"/>
  <c r="BI54" i="10"/>
  <c r="BJ54" i="10"/>
  <c r="BK54" i="10"/>
  <c r="BL54" i="10"/>
  <c r="BM54" i="10"/>
  <c r="BN54" i="10"/>
  <c r="BP54" i="10"/>
  <c r="BQ54" i="10"/>
  <c r="BR54" i="10"/>
  <c r="BS54" i="10"/>
  <c r="BT54" i="10"/>
  <c r="BU54" i="10"/>
  <c r="BV54" i="10"/>
  <c r="BW54" i="10"/>
  <c r="BX54" i="10"/>
  <c r="BY54" i="10"/>
  <c r="BZ54" i="10"/>
  <c r="CA54" i="10"/>
  <c r="CB54" i="10"/>
  <c r="CC54" i="10"/>
  <c r="CD54" i="10"/>
  <c r="CF54" i="10"/>
  <c r="CG54" i="10"/>
  <c r="CH54" i="10"/>
  <c r="CI54" i="10"/>
  <c r="CJ54" i="10"/>
  <c r="CK54" i="10"/>
  <c r="CL54" i="10"/>
  <c r="CM54" i="10"/>
  <c r="CN54" i="10"/>
  <c r="CO54" i="10"/>
  <c r="CP54" i="10"/>
  <c r="CQ54" i="10"/>
  <c r="AZ55" i="10"/>
  <c r="BA55" i="10"/>
  <c r="BB55" i="10"/>
  <c r="BC55" i="10"/>
  <c r="BD55" i="10"/>
  <c r="BE55" i="10"/>
  <c r="BF55" i="10"/>
  <c r="BG55" i="10"/>
  <c r="BH55" i="10"/>
  <c r="BI55" i="10"/>
  <c r="BJ55" i="10"/>
  <c r="BK55" i="10"/>
  <c r="BL55" i="10"/>
  <c r="BM55" i="10"/>
  <c r="BN55" i="10"/>
  <c r="BP55" i="10"/>
  <c r="BQ55" i="10"/>
  <c r="BR55" i="10"/>
  <c r="BS55" i="10"/>
  <c r="BT55" i="10"/>
  <c r="BU55" i="10"/>
  <c r="BV55" i="10"/>
  <c r="BW55" i="10"/>
  <c r="BX55" i="10"/>
  <c r="BY55" i="10"/>
  <c r="BZ55" i="10"/>
  <c r="CA55" i="10"/>
  <c r="CB55" i="10"/>
  <c r="CC55" i="10"/>
  <c r="CD55" i="10"/>
  <c r="CF55" i="10"/>
  <c r="CG55" i="10"/>
  <c r="CH55" i="10"/>
  <c r="CI55" i="10"/>
  <c r="CJ55" i="10"/>
  <c r="CK55" i="10"/>
  <c r="CL55" i="10"/>
  <c r="CM55" i="10"/>
  <c r="CN55" i="10"/>
  <c r="CO55" i="10"/>
  <c r="CP55" i="10"/>
  <c r="CQ55" i="10"/>
  <c r="AZ56" i="10"/>
  <c r="BA56" i="10"/>
  <c r="BB56" i="10"/>
  <c r="BC56" i="10"/>
  <c r="BD56" i="10"/>
  <c r="BE56" i="10"/>
  <c r="BF56" i="10"/>
  <c r="BG56" i="10"/>
  <c r="BH56" i="10"/>
  <c r="BI56" i="10"/>
  <c r="BJ56" i="10"/>
  <c r="BK56" i="10"/>
  <c r="BL56" i="10"/>
  <c r="BM56" i="10"/>
  <c r="BN56" i="10"/>
  <c r="BP56" i="10"/>
  <c r="BQ56" i="10"/>
  <c r="BR56" i="10"/>
  <c r="BS56" i="10"/>
  <c r="BT56" i="10"/>
  <c r="BU56" i="10"/>
  <c r="BV56" i="10"/>
  <c r="BW56" i="10"/>
  <c r="BX56" i="10"/>
  <c r="BY56" i="10"/>
  <c r="BZ56" i="10"/>
  <c r="CA56" i="10"/>
  <c r="CB56" i="10"/>
  <c r="CC56" i="10"/>
  <c r="CD56" i="10"/>
  <c r="CF56" i="10"/>
  <c r="CG56" i="10"/>
  <c r="CH56" i="10"/>
  <c r="CI56" i="10"/>
  <c r="CJ56" i="10"/>
  <c r="CK56" i="10"/>
  <c r="CL56" i="10"/>
  <c r="CM56" i="10"/>
  <c r="CN56" i="10"/>
  <c r="CO56" i="10"/>
  <c r="CP56" i="10"/>
  <c r="CQ56" i="10"/>
  <c r="AZ57" i="10"/>
  <c r="BA57" i="10"/>
  <c r="BB57" i="10"/>
  <c r="BC57" i="10"/>
  <c r="BD57" i="10"/>
  <c r="BE57" i="10"/>
  <c r="BF57" i="10"/>
  <c r="BG57" i="10"/>
  <c r="BH57" i="10"/>
  <c r="BI57" i="10"/>
  <c r="BJ57" i="10"/>
  <c r="BK57" i="10"/>
  <c r="BL57" i="10"/>
  <c r="BM57" i="10"/>
  <c r="BN57" i="10"/>
  <c r="BP57" i="10"/>
  <c r="BQ57" i="10"/>
  <c r="BR57" i="10"/>
  <c r="BS57" i="10"/>
  <c r="BT57" i="10"/>
  <c r="BU57" i="10"/>
  <c r="BV57" i="10"/>
  <c r="BW57" i="10"/>
  <c r="BX57" i="10"/>
  <c r="BY57" i="10"/>
  <c r="BZ57" i="10"/>
  <c r="CA57" i="10"/>
  <c r="CB57" i="10"/>
  <c r="CC57" i="10"/>
  <c r="CD57" i="10"/>
  <c r="CF57" i="10"/>
  <c r="CG57" i="10"/>
  <c r="CH57" i="10"/>
  <c r="CI57" i="10"/>
  <c r="CJ57" i="10"/>
  <c r="CK57" i="10"/>
  <c r="CL57" i="10"/>
  <c r="CM57" i="10"/>
  <c r="CN57" i="10"/>
  <c r="CO57" i="10"/>
  <c r="CP57" i="10"/>
  <c r="CQ57" i="10"/>
  <c r="AZ58" i="10"/>
  <c r="BA58" i="10"/>
  <c r="BB58" i="10"/>
  <c r="BC58" i="10"/>
  <c r="BD58" i="10"/>
  <c r="BE58" i="10"/>
  <c r="BF58" i="10"/>
  <c r="BG58" i="10"/>
  <c r="BH58" i="10"/>
  <c r="BI58" i="10"/>
  <c r="BJ58" i="10"/>
  <c r="BK58" i="10"/>
  <c r="BL58" i="10"/>
  <c r="BM58" i="10"/>
  <c r="BN58" i="10"/>
  <c r="BP58" i="10"/>
  <c r="BQ58" i="10"/>
  <c r="BR58" i="10"/>
  <c r="BS58" i="10"/>
  <c r="BT58" i="10"/>
  <c r="BU58" i="10"/>
  <c r="BV58" i="10"/>
  <c r="BW58" i="10"/>
  <c r="BX58" i="10"/>
  <c r="BY58" i="10"/>
  <c r="BZ58" i="10"/>
  <c r="CA58" i="10"/>
  <c r="CB58" i="10"/>
  <c r="CC58" i="10"/>
  <c r="CD58" i="10"/>
  <c r="CF58" i="10"/>
  <c r="CG58" i="10"/>
  <c r="CH58" i="10"/>
  <c r="CI58" i="10"/>
  <c r="CJ58" i="10"/>
  <c r="CK58" i="10"/>
  <c r="CL58" i="10"/>
  <c r="CM58" i="10"/>
  <c r="CN58" i="10"/>
  <c r="CO58" i="10"/>
  <c r="CP58" i="10"/>
  <c r="CQ58" i="10"/>
  <c r="AZ59" i="10"/>
  <c r="BA59" i="10"/>
  <c r="BB59" i="10"/>
  <c r="BC59" i="10"/>
  <c r="BD59" i="10"/>
  <c r="BE59" i="10"/>
  <c r="BF59" i="10"/>
  <c r="BG59" i="10"/>
  <c r="BH59" i="10"/>
  <c r="BI59" i="10"/>
  <c r="BJ59" i="10"/>
  <c r="BK59" i="10"/>
  <c r="BL59" i="10"/>
  <c r="BM59" i="10"/>
  <c r="BN59" i="10"/>
  <c r="BP59" i="10"/>
  <c r="BQ59" i="10"/>
  <c r="BR59" i="10"/>
  <c r="BS59" i="10"/>
  <c r="BT59" i="10"/>
  <c r="BU59" i="10"/>
  <c r="BV59" i="10"/>
  <c r="BW59" i="10"/>
  <c r="BX59" i="10"/>
  <c r="BY59" i="10"/>
  <c r="BZ59" i="10"/>
  <c r="CA59" i="10"/>
  <c r="CB59" i="10"/>
  <c r="CC59" i="10"/>
  <c r="CD59" i="10"/>
  <c r="CF59" i="10"/>
  <c r="CG59" i="10"/>
  <c r="CH59" i="10"/>
  <c r="CI59" i="10"/>
  <c r="CJ59" i="10"/>
  <c r="CK59" i="10"/>
  <c r="CL59" i="10"/>
  <c r="CM59" i="10"/>
  <c r="CN59" i="10"/>
  <c r="CO59" i="10"/>
  <c r="CP59" i="10"/>
  <c r="CQ59" i="10"/>
  <c r="AZ60" i="10"/>
  <c r="BA60" i="10"/>
  <c r="BB60" i="10"/>
  <c r="BC60" i="10"/>
  <c r="BD60" i="10"/>
  <c r="BE60" i="10"/>
  <c r="BF60" i="10"/>
  <c r="BG60" i="10"/>
  <c r="BH60" i="10"/>
  <c r="BI60" i="10"/>
  <c r="BJ60" i="10"/>
  <c r="BK60" i="10"/>
  <c r="BL60" i="10"/>
  <c r="BM60" i="10"/>
  <c r="BN60" i="10"/>
  <c r="BP60" i="10"/>
  <c r="BQ60" i="10"/>
  <c r="BR60" i="10"/>
  <c r="BS60" i="10"/>
  <c r="BT60" i="10"/>
  <c r="BU60" i="10"/>
  <c r="BV60" i="10"/>
  <c r="BW60" i="10"/>
  <c r="BX60" i="10"/>
  <c r="BY60" i="10"/>
  <c r="BZ60" i="10"/>
  <c r="CA60" i="10"/>
  <c r="CB60" i="10"/>
  <c r="CC60" i="10"/>
  <c r="CD60" i="10"/>
  <c r="CF60" i="10"/>
  <c r="CG60" i="10"/>
  <c r="CH60" i="10"/>
  <c r="CI60" i="10"/>
  <c r="CJ60" i="10"/>
  <c r="CK60" i="10"/>
  <c r="CL60" i="10"/>
  <c r="CM60" i="10"/>
  <c r="CN60" i="10"/>
  <c r="CO60" i="10"/>
  <c r="CP60" i="10"/>
  <c r="CQ60" i="10"/>
  <c r="AZ61" i="10"/>
  <c r="BA61" i="10"/>
  <c r="BB61" i="10"/>
  <c r="BC61" i="10"/>
  <c r="BD61" i="10"/>
  <c r="BE61" i="10"/>
  <c r="BF61" i="10"/>
  <c r="BG61" i="10"/>
  <c r="BH61" i="10"/>
  <c r="BI61" i="10"/>
  <c r="BJ61" i="10"/>
  <c r="BK61" i="10"/>
  <c r="BL61" i="10"/>
  <c r="BM61" i="10"/>
  <c r="BN61" i="10"/>
  <c r="BP61" i="10"/>
  <c r="BQ61" i="10"/>
  <c r="BR61" i="10"/>
  <c r="BS61" i="10"/>
  <c r="BT61" i="10"/>
  <c r="BU61" i="10"/>
  <c r="BV61" i="10"/>
  <c r="BW61" i="10"/>
  <c r="BX61" i="10"/>
  <c r="BY61" i="10"/>
  <c r="BZ61" i="10"/>
  <c r="CA61" i="10"/>
  <c r="CB61" i="10"/>
  <c r="CC61" i="10"/>
  <c r="CD61" i="10"/>
  <c r="CF61" i="10"/>
  <c r="CG61" i="10"/>
  <c r="CH61" i="10"/>
  <c r="CI61" i="10"/>
  <c r="CJ61" i="10"/>
  <c r="CK61" i="10"/>
  <c r="CL61" i="10"/>
  <c r="CM61" i="10"/>
  <c r="CN61" i="10"/>
  <c r="CO61" i="10"/>
  <c r="CP61" i="10"/>
  <c r="CQ61" i="10"/>
  <c r="AZ62" i="10"/>
  <c r="BA62" i="10"/>
  <c r="BB62" i="10"/>
  <c r="BC62" i="10"/>
  <c r="BD62" i="10"/>
  <c r="BE62" i="10"/>
  <c r="BF62" i="10"/>
  <c r="BG62" i="10"/>
  <c r="BH62" i="10"/>
  <c r="BI62" i="10"/>
  <c r="BJ62" i="10"/>
  <c r="BK62" i="10"/>
  <c r="BL62" i="10"/>
  <c r="BM62" i="10"/>
  <c r="BN62" i="10"/>
  <c r="BP62" i="10"/>
  <c r="BQ62" i="10"/>
  <c r="BR62" i="10"/>
  <c r="BS62" i="10"/>
  <c r="BT62" i="10"/>
  <c r="BU62" i="10"/>
  <c r="BV62" i="10"/>
  <c r="BW62" i="10"/>
  <c r="BX62" i="10"/>
  <c r="BY62" i="10"/>
  <c r="BZ62" i="10"/>
  <c r="CA62" i="10"/>
  <c r="CB62" i="10"/>
  <c r="CC62" i="10"/>
  <c r="CD62" i="10"/>
  <c r="CF62" i="10"/>
  <c r="CG62" i="10"/>
  <c r="CH62" i="10"/>
  <c r="CI62" i="10"/>
  <c r="CJ62" i="10"/>
  <c r="CK62" i="10"/>
  <c r="CL62" i="10"/>
  <c r="CM62" i="10"/>
  <c r="CN62" i="10"/>
  <c r="CO62" i="10"/>
  <c r="CP62" i="10"/>
  <c r="CQ62" i="10"/>
  <c r="AZ63" i="10"/>
  <c r="BA63" i="10"/>
  <c r="BB63" i="10"/>
  <c r="BC63" i="10"/>
  <c r="BD63" i="10"/>
  <c r="BE63" i="10"/>
  <c r="BF63" i="10"/>
  <c r="BG63" i="10"/>
  <c r="BH63" i="10"/>
  <c r="BI63" i="10"/>
  <c r="BJ63" i="10"/>
  <c r="BK63" i="10"/>
  <c r="BL63" i="10"/>
  <c r="BM63" i="10"/>
  <c r="BN63" i="10"/>
  <c r="BP63" i="10"/>
  <c r="BQ63" i="10"/>
  <c r="BR63" i="10"/>
  <c r="BS63" i="10"/>
  <c r="BT63" i="10"/>
  <c r="BU63" i="10"/>
  <c r="BV63" i="10"/>
  <c r="BW63" i="10"/>
  <c r="BX63" i="10"/>
  <c r="BY63" i="10"/>
  <c r="BZ63" i="10"/>
  <c r="CA63" i="10"/>
  <c r="CB63" i="10"/>
  <c r="CC63" i="10"/>
  <c r="CD63" i="10"/>
  <c r="CF63" i="10"/>
  <c r="CG63" i="10"/>
  <c r="CH63" i="10"/>
  <c r="CI63" i="10"/>
  <c r="CJ63" i="10"/>
  <c r="CK63" i="10"/>
  <c r="CL63" i="10"/>
  <c r="CM63" i="10"/>
  <c r="CN63" i="10"/>
  <c r="CO63" i="10"/>
  <c r="CP63" i="10"/>
  <c r="CQ63" i="10"/>
  <c r="AZ64" i="10"/>
  <c r="BA64" i="10"/>
  <c r="BB64" i="10"/>
  <c r="BC64" i="10"/>
  <c r="BD64" i="10"/>
  <c r="BE64" i="10"/>
  <c r="BF64" i="10"/>
  <c r="BG64" i="10"/>
  <c r="BH64" i="10"/>
  <c r="BI64" i="10"/>
  <c r="BJ64" i="10"/>
  <c r="BK64" i="10"/>
  <c r="BL64" i="10"/>
  <c r="BM64" i="10"/>
  <c r="BN64" i="10"/>
  <c r="BP64" i="10"/>
  <c r="BQ64" i="10"/>
  <c r="BR64" i="10"/>
  <c r="BS64" i="10"/>
  <c r="BT64" i="10"/>
  <c r="BU64" i="10"/>
  <c r="BV64" i="10"/>
  <c r="BW64" i="10"/>
  <c r="BX64" i="10"/>
  <c r="BY64" i="10"/>
  <c r="BZ64" i="10"/>
  <c r="CA64" i="10"/>
  <c r="CB64" i="10"/>
  <c r="CC64" i="10"/>
  <c r="CD64" i="10"/>
  <c r="CF64" i="10"/>
  <c r="CG64" i="10"/>
  <c r="CH64" i="10"/>
  <c r="CI64" i="10"/>
  <c r="CJ64" i="10"/>
  <c r="CK64" i="10"/>
  <c r="CL64" i="10"/>
  <c r="CM64" i="10"/>
  <c r="CN64" i="10"/>
  <c r="CO64" i="10"/>
  <c r="CP64" i="10"/>
  <c r="CQ64" i="10"/>
  <c r="AZ65" i="10"/>
  <c r="BA65" i="10"/>
  <c r="BB65" i="10"/>
  <c r="BC65" i="10"/>
  <c r="BD65" i="10"/>
  <c r="BE65" i="10"/>
  <c r="BF65" i="10"/>
  <c r="BG65" i="10"/>
  <c r="BH65" i="10"/>
  <c r="BI65" i="10"/>
  <c r="BJ65" i="10"/>
  <c r="BK65" i="10"/>
  <c r="BL65" i="10"/>
  <c r="BM65" i="10"/>
  <c r="BN65" i="10"/>
  <c r="BP65" i="10"/>
  <c r="BQ65" i="10"/>
  <c r="BR65" i="10"/>
  <c r="BS65" i="10"/>
  <c r="BT65" i="10"/>
  <c r="BU65" i="10"/>
  <c r="BV65" i="10"/>
  <c r="BW65" i="10"/>
  <c r="BX65" i="10"/>
  <c r="BY65" i="10"/>
  <c r="BZ65" i="10"/>
  <c r="CA65" i="10"/>
  <c r="CB65" i="10"/>
  <c r="CC65" i="10"/>
  <c r="CD65" i="10"/>
  <c r="CF65" i="10"/>
  <c r="CG65" i="10"/>
  <c r="CH65" i="10"/>
  <c r="CI65" i="10"/>
  <c r="CJ65" i="10"/>
  <c r="CK65" i="10"/>
  <c r="CL65" i="10"/>
  <c r="CM65" i="10"/>
  <c r="CN65" i="10"/>
  <c r="CO65" i="10"/>
  <c r="CP65" i="10"/>
  <c r="CQ65" i="10"/>
  <c r="AZ66" i="10"/>
  <c r="BA66" i="10"/>
  <c r="BB66" i="10"/>
  <c r="BC66" i="10"/>
  <c r="BD66" i="10"/>
  <c r="BE66" i="10"/>
  <c r="BF66" i="10"/>
  <c r="BG66" i="10"/>
  <c r="BH66" i="10"/>
  <c r="BI66" i="10"/>
  <c r="BJ66" i="10"/>
  <c r="BK66" i="10"/>
  <c r="BL66" i="10"/>
  <c r="BM66" i="10"/>
  <c r="BN66" i="10"/>
  <c r="BP66" i="10"/>
  <c r="BQ66" i="10"/>
  <c r="BR66" i="10"/>
  <c r="BS66" i="10"/>
  <c r="BT66" i="10"/>
  <c r="BU66" i="10"/>
  <c r="BV66" i="10"/>
  <c r="BW66" i="10"/>
  <c r="BX66" i="10"/>
  <c r="BY66" i="10"/>
  <c r="BZ66" i="10"/>
  <c r="CA66" i="10"/>
  <c r="CB66" i="10"/>
  <c r="CC66" i="10"/>
  <c r="CD66" i="10"/>
  <c r="CF66" i="10"/>
  <c r="CG66" i="10"/>
  <c r="CH66" i="10"/>
  <c r="CI66" i="10"/>
  <c r="CJ66" i="10"/>
  <c r="CK66" i="10"/>
  <c r="CL66" i="10"/>
  <c r="CM66" i="10"/>
  <c r="CN66" i="10"/>
  <c r="CO66" i="10"/>
  <c r="CP66" i="10"/>
  <c r="CQ66" i="10"/>
  <c r="AZ67" i="10"/>
  <c r="BA67" i="10"/>
  <c r="BB67" i="10"/>
  <c r="BC67" i="10"/>
  <c r="BD67" i="10"/>
  <c r="BE67" i="10"/>
  <c r="BF67" i="10"/>
  <c r="BG67" i="10"/>
  <c r="BH67" i="10"/>
  <c r="BI67" i="10"/>
  <c r="BJ67" i="10"/>
  <c r="BK67" i="10"/>
  <c r="BL67" i="10"/>
  <c r="BM67" i="10"/>
  <c r="BN67" i="10"/>
  <c r="BP67" i="10"/>
  <c r="BQ67" i="10"/>
  <c r="BR67" i="10"/>
  <c r="BS67" i="10"/>
  <c r="BT67" i="10"/>
  <c r="BU67" i="10"/>
  <c r="BV67" i="10"/>
  <c r="BW67" i="10"/>
  <c r="BX67" i="10"/>
  <c r="BY67" i="10"/>
  <c r="BZ67" i="10"/>
  <c r="CA67" i="10"/>
  <c r="CB67" i="10"/>
  <c r="CC67" i="10"/>
  <c r="CD67" i="10"/>
  <c r="CF67" i="10"/>
  <c r="CG67" i="10"/>
  <c r="CH67" i="10"/>
  <c r="CI67" i="10"/>
  <c r="CJ67" i="10"/>
  <c r="CK67" i="10"/>
  <c r="CL67" i="10"/>
  <c r="CM67" i="10"/>
  <c r="CN67" i="10"/>
  <c r="CO67" i="10"/>
  <c r="CP67" i="10"/>
  <c r="CQ67" i="10"/>
  <c r="AZ68" i="10"/>
  <c r="BA68" i="10"/>
  <c r="BB68" i="10"/>
  <c r="BC68" i="10"/>
  <c r="BD68" i="10"/>
  <c r="BE68" i="10"/>
  <c r="BF68" i="10"/>
  <c r="BG68" i="10"/>
  <c r="BH68" i="10"/>
  <c r="BI68" i="10"/>
  <c r="BJ68" i="10"/>
  <c r="BK68" i="10"/>
  <c r="BL68" i="10"/>
  <c r="BM68" i="10"/>
  <c r="BN68" i="10"/>
  <c r="BP68" i="10"/>
  <c r="BQ68" i="10"/>
  <c r="BR68" i="10"/>
  <c r="BS68" i="10"/>
  <c r="BT68" i="10"/>
  <c r="BU68" i="10"/>
  <c r="BV68" i="10"/>
  <c r="BW68" i="10"/>
  <c r="BX68" i="10"/>
  <c r="BY68" i="10"/>
  <c r="BZ68" i="10"/>
  <c r="CA68" i="10"/>
  <c r="CB68" i="10"/>
  <c r="CC68" i="10"/>
  <c r="CD68" i="10"/>
  <c r="CF68" i="10"/>
  <c r="CG68" i="10"/>
  <c r="CH68" i="10"/>
  <c r="CI68" i="10"/>
  <c r="CJ68" i="10"/>
  <c r="CK68" i="10"/>
  <c r="CL68" i="10"/>
  <c r="CM68" i="10"/>
  <c r="CN68" i="10"/>
  <c r="CO68" i="10"/>
  <c r="CP68" i="10"/>
  <c r="CQ68" i="10"/>
  <c r="AZ69" i="10"/>
  <c r="BA69" i="10"/>
  <c r="BB69" i="10"/>
  <c r="BC69" i="10"/>
  <c r="BD69" i="10"/>
  <c r="BE69" i="10"/>
  <c r="BF69" i="10"/>
  <c r="BG69" i="10"/>
  <c r="BH69" i="10"/>
  <c r="BI69" i="10"/>
  <c r="BJ69" i="10"/>
  <c r="BK69" i="10"/>
  <c r="BL69" i="10"/>
  <c r="BM69" i="10"/>
  <c r="BN69" i="10"/>
  <c r="BP69" i="10"/>
  <c r="BQ69" i="10"/>
  <c r="BR69" i="10"/>
  <c r="BS69" i="10"/>
  <c r="BT69" i="10"/>
  <c r="BU69" i="10"/>
  <c r="BV69" i="10"/>
  <c r="BW69" i="10"/>
  <c r="BX69" i="10"/>
  <c r="BY69" i="10"/>
  <c r="BZ69" i="10"/>
  <c r="CA69" i="10"/>
  <c r="CB69" i="10"/>
  <c r="CC69" i="10"/>
  <c r="CD69" i="10"/>
  <c r="CF69" i="10"/>
  <c r="CG69" i="10"/>
  <c r="CH69" i="10"/>
  <c r="CI69" i="10"/>
  <c r="CJ69" i="10"/>
  <c r="CK69" i="10"/>
  <c r="CL69" i="10"/>
  <c r="CM69" i="10"/>
  <c r="CN69" i="10"/>
  <c r="CO69" i="10"/>
  <c r="CP69" i="10"/>
  <c r="CQ69" i="10"/>
  <c r="AZ70" i="10"/>
  <c r="BA70" i="10"/>
  <c r="BB70" i="10"/>
  <c r="BC70" i="10"/>
  <c r="BD70" i="10"/>
  <c r="BE70" i="10"/>
  <c r="BF70" i="10"/>
  <c r="BG70" i="10"/>
  <c r="BH70" i="10"/>
  <c r="BI70" i="10"/>
  <c r="BJ70" i="10"/>
  <c r="BK70" i="10"/>
  <c r="BL70" i="10"/>
  <c r="BM70" i="10"/>
  <c r="BN70" i="10"/>
  <c r="BP70" i="10"/>
  <c r="BQ70" i="10"/>
  <c r="BR70" i="10"/>
  <c r="BS70" i="10"/>
  <c r="BT70" i="10"/>
  <c r="BU70" i="10"/>
  <c r="BV70" i="10"/>
  <c r="BW70" i="10"/>
  <c r="BX70" i="10"/>
  <c r="BY70" i="10"/>
  <c r="BZ70" i="10"/>
  <c r="CA70" i="10"/>
  <c r="CB70" i="10"/>
  <c r="CC70" i="10"/>
  <c r="CD70" i="10"/>
  <c r="CF70" i="10"/>
  <c r="CG70" i="10"/>
  <c r="CH70" i="10"/>
  <c r="CI70" i="10"/>
  <c r="CJ70" i="10"/>
  <c r="CK70" i="10"/>
  <c r="CL70" i="10"/>
  <c r="CM70" i="10"/>
  <c r="CN70" i="10"/>
  <c r="CO70" i="10"/>
  <c r="CP70" i="10"/>
  <c r="CQ70" i="10"/>
  <c r="AZ71" i="10"/>
  <c r="BA71" i="10"/>
  <c r="BB71" i="10"/>
  <c r="BC71" i="10"/>
  <c r="BD71" i="10"/>
  <c r="BE71" i="10"/>
  <c r="BF71" i="10"/>
  <c r="BG71" i="10"/>
  <c r="BH71" i="10"/>
  <c r="BI71" i="10"/>
  <c r="BJ71" i="10"/>
  <c r="BK71" i="10"/>
  <c r="BL71" i="10"/>
  <c r="BM71" i="10"/>
  <c r="BN71" i="10"/>
  <c r="BP71" i="10"/>
  <c r="BQ71" i="10"/>
  <c r="BR71" i="10"/>
  <c r="BS71" i="10"/>
  <c r="BT71" i="10"/>
  <c r="BU71" i="10"/>
  <c r="BV71" i="10"/>
  <c r="BW71" i="10"/>
  <c r="BX71" i="10"/>
  <c r="BY71" i="10"/>
  <c r="BZ71" i="10"/>
  <c r="CA71" i="10"/>
  <c r="CB71" i="10"/>
  <c r="CC71" i="10"/>
  <c r="CD71" i="10"/>
  <c r="CF71" i="10"/>
  <c r="CG71" i="10"/>
  <c r="CH71" i="10"/>
  <c r="CI71" i="10"/>
  <c r="CJ71" i="10"/>
  <c r="CK71" i="10"/>
  <c r="CL71" i="10"/>
  <c r="CM71" i="10"/>
  <c r="CN71" i="10"/>
  <c r="CO71" i="10"/>
  <c r="CP71" i="10"/>
  <c r="CQ71" i="10"/>
  <c r="AZ72" i="10"/>
  <c r="BA72" i="10"/>
  <c r="BB72" i="10"/>
  <c r="BC72" i="10"/>
  <c r="BD72" i="10"/>
  <c r="BE72" i="10"/>
  <c r="BF72" i="10"/>
  <c r="BG72" i="10"/>
  <c r="BH72" i="10"/>
  <c r="BI72" i="10"/>
  <c r="BJ72" i="10"/>
  <c r="BK72" i="10"/>
  <c r="BL72" i="10"/>
  <c r="BM72" i="10"/>
  <c r="BN72" i="10"/>
  <c r="BP72" i="10"/>
  <c r="BQ72" i="10"/>
  <c r="BR72" i="10"/>
  <c r="BS72" i="10"/>
  <c r="BT72" i="10"/>
  <c r="BU72" i="10"/>
  <c r="BV72" i="10"/>
  <c r="BW72" i="10"/>
  <c r="BX72" i="10"/>
  <c r="BY72" i="10"/>
  <c r="BZ72" i="10"/>
  <c r="CA72" i="10"/>
  <c r="CB72" i="10"/>
  <c r="CC72" i="10"/>
  <c r="CD72" i="10"/>
  <c r="CF72" i="10"/>
  <c r="CG72" i="10"/>
  <c r="CH72" i="10"/>
  <c r="CI72" i="10"/>
  <c r="CJ72" i="10"/>
  <c r="CK72" i="10"/>
  <c r="CL72" i="10"/>
  <c r="CM72" i="10"/>
  <c r="CN72" i="10"/>
  <c r="CO72" i="10"/>
  <c r="CP72" i="10"/>
  <c r="CQ72" i="10"/>
  <c r="AZ73" i="10"/>
  <c r="BA73" i="10"/>
  <c r="BB73" i="10"/>
  <c r="BC73" i="10"/>
  <c r="BD73" i="10"/>
  <c r="BE73" i="10"/>
  <c r="BF73" i="10"/>
  <c r="BG73" i="10"/>
  <c r="BH73" i="10"/>
  <c r="BI73" i="10"/>
  <c r="BJ73" i="10"/>
  <c r="BK73" i="10"/>
  <c r="BL73" i="10"/>
  <c r="BM73" i="10"/>
  <c r="BN73" i="10"/>
  <c r="BP73" i="10"/>
  <c r="BQ73" i="10"/>
  <c r="BR73" i="10"/>
  <c r="BS73" i="10"/>
  <c r="BT73" i="10"/>
  <c r="BU73" i="10"/>
  <c r="BV73" i="10"/>
  <c r="BW73" i="10"/>
  <c r="BX73" i="10"/>
  <c r="BY73" i="10"/>
  <c r="BZ73" i="10"/>
  <c r="CA73" i="10"/>
  <c r="CB73" i="10"/>
  <c r="CC73" i="10"/>
  <c r="CD73" i="10"/>
  <c r="CF73" i="10"/>
  <c r="CG73" i="10"/>
  <c r="CH73" i="10"/>
  <c r="CI73" i="10"/>
  <c r="CJ73" i="10"/>
  <c r="CK73" i="10"/>
  <c r="CL73" i="10"/>
  <c r="CM73" i="10"/>
  <c r="CN73" i="10"/>
  <c r="CO73" i="10"/>
  <c r="CP73" i="10"/>
  <c r="CQ73" i="10"/>
  <c r="AZ74" i="10"/>
  <c r="BA74" i="10"/>
  <c r="BB74" i="10"/>
  <c r="BC74" i="10"/>
  <c r="BD74" i="10"/>
  <c r="BE74" i="10"/>
  <c r="BF74" i="10"/>
  <c r="BG74" i="10"/>
  <c r="BH74" i="10"/>
  <c r="BI74" i="10"/>
  <c r="BJ74" i="10"/>
  <c r="BK74" i="10"/>
  <c r="BL74" i="10"/>
  <c r="BM74" i="10"/>
  <c r="BN74" i="10"/>
  <c r="BP74" i="10"/>
  <c r="BQ74" i="10"/>
  <c r="BR74" i="10"/>
  <c r="BS74" i="10"/>
  <c r="BT74" i="10"/>
  <c r="BU74" i="10"/>
  <c r="BV74" i="10"/>
  <c r="BW74" i="10"/>
  <c r="BX74" i="10"/>
  <c r="BY74" i="10"/>
  <c r="BZ74" i="10"/>
  <c r="CA74" i="10"/>
  <c r="CB74" i="10"/>
  <c r="CC74" i="10"/>
  <c r="CD74" i="10"/>
  <c r="CF74" i="10"/>
  <c r="CG74" i="10"/>
  <c r="CH74" i="10"/>
  <c r="CI74" i="10"/>
  <c r="CJ74" i="10"/>
  <c r="CK74" i="10"/>
  <c r="CL74" i="10"/>
  <c r="CM74" i="10"/>
  <c r="CN74" i="10"/>
  <c r="CO74" i="10"/>
  <c r="CP74" i="10"/>
  <c r="CQ74" i="10"/>
  <c r="AZ75" i="10"/>
  <c r="BA75" i="10"/>
  <c r="BB75" i="10"/>
  <c r="BC75" i="10"/>
  <c r="BD75" i="10"/>
  <c r="BE75" i="10"/>
  <c r="BF75" i="10"/>
  <c r="BG75" i="10"/>
  <c r="BH75" i="10"/>
  <c r="BI75" i="10"/>
  <c r="BJ75" i="10"/>
  <c r="BK75" i="10"/>
  <c r="BL75" i="10"/>
  <c r="BM75" i="10"/>
  <c r="BN75" i="10"/>
  <c r="BP75" i="10"/>
  <c r="BQ75" i="10"/>
  <c r="BR75" i="10"/>
  <c r="BS75" i="10"/>
  <c r="BT75" i="10"/>
  <c r="BU75" i="10"/>
  <c r="BV75" i="10"/>
  <c r="BW75" i="10"/>
  <c r="BX75" i="10"/>
  <c r="BY75" i="10"/>
  <c r="BZ75" i="10"/>
  <c r="CA75" i="10"/>
  <c r="CB75" i="10"/>
  <c r="CC75" i="10"/>
  <c r="CD75" i="10"/>
  <c r="CF75" i="10"/>
  <c r="CG75" i="10"/>
  <c r="CH75" i="10"/>
  <c r="CI75" i="10"/>
  <c r="CJ75" i="10"/>
  <c r="CK75" i="10"/>
  <c r="CL75" i="10"/>
  <c r="CM75" i="10"/>
  <c r="CN75" i="10"/>
  <c r="CO75" i="10"/>
  <c r="CP75" i="10"/>
  <c r="CQ75" i="10"/>
  <c r="AZ76" i="10"/>
  <c r="BA76" i="10"/>
  <c r="BB76" i="10"/>
  <c r="BC76" i="10"/>
  <c r="BD76" i="10"/>
  <c r="BE76" i="10"/>
  <c r="BF76" i="10"/>
  <c r="BG76" i="10"/>
  <c r="BH76" i="10"/>
  <c r="BI76" i="10"/>
  <c r="BJ76" i="10"/>
  <c r="BK76" i="10"/>
  <c r="BL76" i="10"/>
  <c r="BM76" i="10"/>
  <c r="BN76" i="10"/>
  <c r="BP76" i="10"/>
  <c r="BQ76" i="10"/>
  <c r="BR76" i="10"/>
  <c r="BS76" i="10"/>
  <c r="BT76" i="10"/>
  <c r="BU76" i="10"/>
  <c r="BV76" i="10"/>
  <c r="BW76" i="10"/>
  <c r="BX76" i="10"/>
  <c r="BY76" i="10"/>
  <c r="BZ76" i="10"/>
  <c r="CA76" i="10"/>
  <c r="CB76" i="10"/>
  <c r="CC76" i="10"/>
  <c r="CD76" i="10"/>
  <c r="CF76" i="10"/>
  <c r="CG76" i="10"/>
  <c r="CH76" i="10"/>
  <c r="CI76" i="10"/>
  <c r="CJ76" i="10"/>
  <c r="CK76" i="10"/>
  <c r="CL76" i="10"/>
  <c r="CM76" i="10"/>
  <c r="CN76" i="10"/>
  <c r="CO76" i="10"/>
  <c r="CP76" i="10"/>
  <c r="CQ76" i="10"/>
  <c r="AZ77" i="10"/>
  <c r="BA77" i="10"/>
  <c r="BB77" i="10"/>
  <c r="BC77" i="10"/>
  <c r="BD77" i="10"/>
  <c r="BE77" i="10"/>
  <c r="BF77" i="10"/>
  <c r="BG77" i="10"/>
  <c r="BH77" i="10"/>
  <c r="BI77" i="10"/>
  <c r="BJ77" i="10"/>
  <c r="BK77" i="10"/>
  <c r="BL77" i="10"/>
  <c r="BM77" i="10"/>
  <c r="BN77" i="10"/>
  <c r="BP77" i="10"/>
  <c r="BQ77" i="10"/>
  <c r="BR77" i="10"/>
  <c r="BS77" i="10"/>
  <c r="BT77" i="10"/>
  <c r="BU77" i="10"/>
  <c r="BV77" i="10"/>
  <c r="BW77" i="10"/>
  <c r="BX77" i="10"/>
  <c r="BY77" i="10"/>
  <c r="BZ77" i="10"/>
  <c r="CA77" i="10"/>
  <c r="CB77" i="10"/>
  <c r="CC77" i="10"/>
  <c r="CD77" i="10"/>
  <c r="CF77" i="10"/>
  <c r="CG77" i="10"/>
  <c r="CH77" i="10"/>
  <c r="CI77" i="10"/>
  <c r="CJ77" i="10"/>
  <c r="CK77" i="10"/>
  <c r="CL77" i="10"/>
  <c r="CM77" i="10"/>
  <c r="CN77" i="10"/>
  <c r="CO77" i="10"/>
  <c r="CP77" i="10"/>
  <c r="CQ77" i="10"/>
  <c r="AZ78" i="10"/>
  <c r="BA78" i="10"/>
  <c r="BB78" i="10"/>
  <c r="BC78" i="10"/>
  <c r="BD78" i="10"/>
  <c r="BE78" i="10"/>
  <c r="BF78" i="10"/>
  <c r="BG78" i="10"/>
  <c r="BH78" i="10"/>
  <c r="BI78" i="10"/>
  <c r="BJ78" i="10"/>
  <c r="BK78" i="10"/>
  <c r="BL78" i="10"/>
  <c r="BM78" i="10"/>
  <c r="BN78" i="10"/>
  <c r="BP78" i="10"/>
  <c r="BQ78" i="10"/>
  <c r="BR78" i="10"/>
  <c r="BS78" i="10"/>
  <c r="BT78" i="10"/>
  <c r="BU78" i="10"/>
  <c r="BV78" i="10"/>
  <c r="BW78" i="10"/>
  <c r="BX78" i="10"/>
  <c r="BY78" i="10"/>
  <c r="BZ78" i="10"/>
  <c r="CA78" i="10"/>
  <c r="CB78" i="10"/>
  <c r="CC78" i="10"/>
  <c r="CD78" i="10"/>
  <c r="CF78" i="10"/>
  <c r="CG78" i="10"/>
  <c r="CH78" i="10"/>
  <c r="CI78" i="10"/>
  <c r="CJ78" i="10"/>
  <c r="CK78" i="10"/>
  <c r="CL78" i="10"/>
  <c r="CM78" i="10"/>
  <c r="CN78" i="10"/>
  <c r="CO78" i="10"/>
  <c r="CP78" i="10"/>
  <c r="CQ78" i="10"/>
  <c r="AZ79" i="10"/>
  <c r="BA79" i="10"/>
  <c r="BB79" i="10"/>
  <c r="BC79" i="10"/>
  <c r="BD79" i="10"/>
  <c r="BE79" i="10"/>
  <c r="BF79" i="10"/>
  <c r="BG79" i="10"/>
  <c r="BH79" i="10"/>
  <c r="BI79" i="10"/>
  <c r="BJ79" i="10"/>
  <c r="BK79" i="10"/>
  <c r="BL79" i="10"/>
  <c r="BM79" i="10"/>
  <c r="BN79" i="10"/>
  <c r="BP79" i="10"/>
  <c r="BQ79" i="10"/>
  <c r="BR79" i="10"/>
  <c r="BS79" i="10"/>
  <c r="BT79" i="10"/>
  <c r="BU79" i="10"/>
  <c r="BV79" i="10"/>
  <c r="BW79" i="10"/>
  <c r="BX79" i="10"/>
  <c r="BY79" i="10"/>
  <c r="BZ79" i="10"/>
  <c r="CA79" i="10"/>
  <c r="CB79" i="10"/>
  <c r="CC79" i="10"/>
  <c r="CD79" i="10"/>
  <c r="CF79" i="10"/>
  <c r="CG79" i="10"/>
  <c r="CH79" i="10"/>
  <c r="CI79" i="10"/>
  <c r="CJ79" i="10"/>
  <c r="CK79" i="10"/>
  <c r="CL79" i="10"/>
  <c r="CM79" i="10"/>
  <c r="CN79" i="10"/>
  <c r="CO79" i="10"/>
  <c r="CP79" i="10"/>
  <c r="CQ79" i="10"/>
  <c r="AZ80" i="10"/>
  <c r="BA80" i="10"/>
  <c r="BB80" i="10"/>
  <c r="BC80" i="10"/>
  <c r="BD80" i="10"/>
  <c r="BE80" i="10"/>
  <c r="BF80" i="10"/>
  <c r="BG80" i="10"/>
  <c r="BH80" i="10"/>
  <c r="BI80" i="10"/>
  <c r="BJ80" i="10"/>
  <c r="BK80" i="10"/>
  <c r="BL80" i="10"/>
  <c r="BM80" i="10"/>
  <c r="BN80" i="10"/>
  <c r="BP80" i="10"/>
  <c r="BQ80" i="10"/>
  <c r="BR80" i="10"/>
  <c r="BS80" i="10"/>
  <c r="BT80" i="10"/>
  <c r="BU80" i="10"/>
  <c r="BV80" i="10"/>
  <c r="BW80" i="10"/>
  <c r="BX80" i="10"/>
  <c r="BY80" i="10"/>
  <c r="BZ80" i="10"/>
  <c r="CA80" i="10"/>
  <c r="CB80" i="10"/>
  <c r="CC80" i="10"/>
  <c r="CD80" i="10"/>
  <c r="CF80" i="10"/>
  <c r="CG80" i="10"/>
  <c r="CH80" i="10"/>
  <c r="CI80" i="10"/>
  <c r="CJ80" i="10"/>
  <c r="CK80" i="10"/>
  <c r="CL80" i="10"/>
  <c r="CM80" i="10"/>
  <c r="CN80" i="10"/>
  <c r="CO80" i="10"/>
  <c r="CP80" i="10"/>
  <c r="CQ80" i="10"/>
  <c r="AZ81" i="10"/>
  <c r="BA81" i="10"/>
  <c r="BB81" i="10"/>
  <c r="BC81" i="10"/>
  <c r="BD81" i="10"/>
  <c r="BE81" i="10"/>
  <c r="BF81" i="10"/>
  <c r="BG81" i="10"/>
  <c r="BH81" i="10"/>
  <c r="BI81" i="10"/>
  <c r="BJ81" i="10"/>
  <c r="BK81" i="10"/>
  <c r="BL81" i="10"/>
  <c r="BM81" i="10"/>
  <c r="BN81" i="10"/>
  <c r="BP81" i="10"/>
  <c r="BQ81" i="10"/>
  <c r="BR81" i="10"/>
  <c r="BS81" i="10"/>
  <c r="BT81" i="10"/>
  <c r="BU81" i="10"/>
  <c r="BV81" i="10"/>
  <c r="BW81" i="10"/>
  <c r="BX81" i="10"/>
  <c r="BY81" i="10"/>
  <c r="BZ81" i="10"/>
  <c r="CA81" i="10"/>
  <c r="CB81" i="10"/>
  <c r="CC81" i="10"/>
  <c r="CD81" i="10"/>
  <c r="CF81" i="10"/>
  <c r="CG81" i="10"/>
  <c r="CH81" i="10"/>
  <c r="CI81" i="10"/>
  <c r="CJ81" i="10"/>
  <c r="CK81" i="10"/>
  <c r="CL81" i="10"/>
  <c r="CM81" i="10"/>
  <c r="CN81" i="10"/>
  <c r="CO81" i="10"/>
  <c r="CP81" i="10"/>
  <c r="CQ81" i="10"/>
  <c r="AZ82" i="10"/>
  <c r="BA82" i="10"/>
  <c r="BB82" i="10"/>
  <c r="BC82" i="10"/>
  <c r="BD82" i="10"/>
  <c r="BE82" i="10"/>
  <c r="BF82" i="10"/>
  <c r="BG82" i="10"/>
  <c r="BH82" i="10"/>
  <c r="BI82" i="10"/>
  <c r="BJ82" i="10"/>
  <c r="BK82" i="10"/>
  <c r="BL82" i="10"/>
  <c r="BM82" i="10"/>
  <c r="BN82" i="10"/>
  <c r="BP82" i="10"/>
  <c r="BQ82" i="10"/>
  <c r="BR82" i="10"/>
  <c r="BS82" i="10"/>
  <c r="BT82" i="10"/>
  <c r="BU82" i="10"/>
  <c r="BV82" i="10"/>
  <c r="BW82" i="10"/>
  <c r="BX82" i="10"/>
  <c r="BY82" i="10"/>
  <c r="BZ82" i="10"/>
  <c r="CA82" i="10"/>
  <c r="CB82" i="10"/>
  <c r="CC82" i="10"/>
  <c r="CD82" i="10"/>
  <c r="CF82" i="10"/>
  <c r="CG82" i="10"/>
  <c r="CH82" i="10"/>
  <c r="CI82" i="10"/>
  <c r="CJ82" i="10"/>
  <c r="CK82" i="10"/>
  <c r="CL82" i="10"/>
  <c r="CM82" i="10"/>
  <c r="CN82" i="10"/>
  <c r="CO82" i="10"/>
  <c r="CP82" i="10"/>
  <c r="CQ82" i="10"/>
  <c r="AZ83" i="10"/>
  <c r="BA83" i="10"/>
  <c r="BB83" i="10"/>
  <c r="BC83" i="10"/>
  <c r="BD83" i="10"/>
  <c r="BE83" i="10"/>
  <c r="BF83" i="10"/>
  <c r="BG83" i="10"/>
  <c r="BH83" i="10"/>
  <c r="BI83" i="10"/>
  <c r="BJ83" i="10"/>
  <c r="BK83" i="10"/>
  <c r="BL83" i="10"/>
  <c r="BM83" i="10"/>
  <c r="BN83" i="10"/>
  <c r="BP83" i="10"/>
  <c r="BQ83" i="10"/>
  <c r="BR83" i="10"/>
  <c r="BS83" i="10"/>
  <c r="BT83" i="10"/>
  <c r="BU83" i="10"/>
  <c r="BV83" i="10"/>
  <c r="BW83" i="10"/>
  <c r="BX83" i="10"/>
  <c r="BY83" i="10"/>
  <c r="BZ83" i="10"/>
  <c r="CA83" i="10"/>
  <c r="CB83" i="10"/>
  <c r="CC83" i="10"/>
  <c r="CD83" i="10"/>
  <c r="CF83" i="10"/>
  <c r="CG83" i="10"/>
  <c r="CH83" i="10"/>
  <c r="CI83" i="10"/>
  <c r="CJ83" i="10"/>
  <c r="CK83" i="10"/>
  <c r="CL83" i="10"/>
  <c r="CM83" i="10"/>
  <c r="CN83" i="10"/>
  <c r="CO83" i="10"/>
  <c r="CP83" i="10"/>
  <c r="CQ83" i="10"/>
  <c r="AZ84" i="10"/>
  <c r="BA84" i="10"/>
  <c r="BB84" i="10"/>
  <c r="BC84" i="10"/>
  <c r="BD84" i="10"/>
  <c r="BE84" i="10"/>
  <c r="BF84" i="10"/>
  <c r="BG84" i="10"/>
  <c r="BH84" i="10"/>
  <c r="BI84" i="10"/>
  <c r="BJ84" i="10"/>
  <c r="BK84" i="10"/>
  <c r="BL84" i="10"/>
  <c r="BM84" i="10"/>
  <c r="BN84" i="10"/>
  <c r="BP84" i="10"/>
  <c r="BQ84" i="10"/>
  <c r="BR84" i="10"/>
  <c r="BS84" i="10"/>
  <c r="BT84" i="10"/>
  <c r="BU84" i="10"/>
  <c r="BV84" i="10"/>
  <c r="BW84" i="10"/>
  <c r="BX84" i="10"/>
  <c r="BY84" i="10"/>
  <c r="BZ84" i="10"/>
  <c r="CA84" i="10"/>
  <c r="CB84" i="10"/>
  <c r="CC84" i="10"/>
  <c r="CD84" i="10"/>
  <c r="CF84" i="10"/>
  <c r="CG84" i="10"/>
  <c r="CH84" i="10"/>
  <c r="CI84" i="10"/>
  <c r="CJ84" i="10"/>
  <c r="CK84" i="10"/>
  <c r="CL84" i="10"/>
  <c r="CM84" i="10"/>
  <c r="CN84" i="10"/>
  <c r="CO84" i="10"/>
  <c r="CP84" i="10"/>
  <c r="CQ84" i="10"/>
  <c r="AZ85" i="10"/>
  <c r="BA85" i="10"/>
  <c r="BB85" i="10"/>
  <c r="BC85" i="10"/>
  <c r="BD85" i="10"/>
  <c r="BE85" i="10"/>
  <c r="BF85" i="10"/>
  <c r="BG85" i="10"/>
  <c r="BH85" i="10"/>
  <c r="BI85" i="10"/>
  <c r="BJ85" i="10"/>
  <c r="BK85" i="10"/>
  <c r="BL85" i="10"/>
  <c r="BM85" i="10"/>
  <c r="BN85" i="10"/>
  <c r="BP85" i="10"/>
  <c r="BQ85" i="10"/>
  <c r="BR85" i="10"/>
  <c r="BS85" i="10"/>
  <c r="BT85" i="10"/>
  <c r="BU85" i="10"/>
  <c r="BV85" i="10"/>
  <c r="BW85" i="10"/>
  <c r="BX85" i="10"/>
  <c r="BY85" i="10"/>
  <c r="BZ85" i="10"/>
  <c r="CA85" i="10"/>
  <c r="CB85" i="10"/>
  <c r="CC85" i="10"/>
  <c r="CD85" i="10"/>
  <c r="CF85" i="10"/>
  <c r="CG85" i="10"/>
  <c r="CH85" i="10"/>
  <c r="CI85" i="10"/>
  <c r="CJ85" i="10"/>
  <c r="CK85" i="10"/>
  <c r="CL85" i="10"/>
  <c r="CM85" i="10"/>
  <c r="CN85" i="10"/>
  <c r="CO85" i="10"/>
  <c r="CP85" i="10"/>
  <c r="CQ85" i="10"/>
  <c r="AZ86" i="10"/>
  <c r="BA86" i="10"/>
  <c r="BB86" i="10"/>
  <c r="BC86" i="10"/>
  <c r="BD86" i="10"/>
  <c r="BE86" i="10"/>
  <c r="BF86" i="10"/>
  <c r="BG86" i="10"/>
  <c r="BH86" i="10"/>
  <c r="BI86" i="10"/>
  <c r="BJ86" i="10"/>
  <c r="BK86" i="10"/>
  <c r="BL86" i="10"/>
  <c r="BM86" i="10"/>
  <c r="BN86" i="10"/>
  <c r="BP86" i="10"/>
  <c r="BQ86" i="10"/>
  <c r="BR86" i="10"/>
  <c r="BS86" i="10"/>
  <c r="BT86" i="10"/>
  <c r="BU86" i="10"/>
  <c r="BV86" i="10"/>
  <c r="BW86" i="10"/>
  <c r="BX86" i="10"/>
  <c r="BY86" i="10"/>
  <c r="BZ86" i="10"/>
  <c r="CA86" i="10"/>
  <c r="CB86" i="10"/>
  <c r="CC86" i="10"/>
  <c r="CD86" i="10"/>
  <c r="CF86" i="10"/>
  <c r="CG86" i="10"/>
  <c r="CH86" i="10"/>
  <c r="CI86" i="10"/>
  <c r="CJ86" i="10"/>
  <c r="CK86" i="10"/>
  <c r="CL86" i="10"/>
  <c r="CM86" i="10"/>
  <c r="CN86" i="10"/>
  <c r="CO86" i="10"/>
  <c r="CP86" i="10"/>
  <c r="CQ86" i="10"/>
  <c r="AZ87" i="10"/>
  <c r="BA87" i="10"/>
  <c r="BB87" i="10"/>
  <c r="BC87" i="10"/>
  <c r="BD87" i="10"/>
  <c r="BE87" i="10"/>
  <c r="BF87" i="10"/>
  <c r="BG87" i="10"/>
  <c r="BH87" i="10"/>
  <c r="BI87" i="10"/>
  <c r="BJ87" i="10"/>
  <c r="BK87" i="10"/>
  <c r="BL87" i="10"/>
  <c r="BM87" i="10"/>
  <c r="BN87" i="10"/>
  <c r="BP87" i="10"/>
  <c r="BQ87" i="10"/>
  <c r="BR87" i="10"/>
  <c r="BS87" i="10"/>
  <c r="BT87" i="10"/>
  <c r="BU87" i="10"/>
  <c r="BV87" i="10"/>
  <c r="BW87" i="10"/>
  <c r="BX87" i="10"/>
  <c r="BY87" i="10"/>
  <c r="BZ87" i="10"/>
  <c r="CA87" i="10"/>
  <c r="CB87" i="10"/>
  <c r="CC87" i="10"/>
  <c r="CD87" i="10"/>
  <c r="CF87" i="10"/>
  <c r="CG87" i="10"/>
  <c r="CH87" i="10"/>
  <c r="CI87" i="10"/>
  <c r="CJ87" i="10"/>
  <c r="CK87" i="10"/>
  <c r="CL87" i="10"/>
  <c r="CM87" i="10"/>
  <c r="CN87" i="10"/>
  <c r="CO87" i="10"/>
  <c r="CP87" i="10"/>
  <c r="CQ87" i="10"/>
  <c r="AZ88" i="10"/>
  <c r="BA88" i="10"/>
  <c r="BB88" i="10"/>
  <c r="BC88" i="10"/>
  <c r="BD88" i="10"/>
  <c r="BE88" i="10"/>
  <c r="BF88" i="10"/>
  <c r="BG88" i="10"/>
  <c r="BH88" i="10"/>
  <c r="BI88" i="10"/>
  <c r="BJ88" i="10"/>
  <c r="BK88" i="10"/>
  <c r="BL88" i="10"/>
  <c r="BM88" i="10"/>
  <c r="BN88" i="10"/>
  <c r="BP88" i="10"/>
  <c r="BQ88" i="10"/>
  <c r="BR88" i="10"/>
  <c r="BS88" i="10"/>
  <c r="BT88" i="10"/>
  <c r="BU88" i="10"/>
  <c r="BV88" i="10"/>
  <c r="BW88" i="10"/>
  <c r="BX88" i="10"/>
  <c r="BY88" i="10"/>
  <c r="BZ88" i="10"/>
  <c r="CA88" i="10"/>
  <c r="CB88" i="10"/>
  <c r="CC88" i="10"/>
  <c r="CD88" i="10"/>
  <c r="CF88" i="10"/>
  <c r="CG88" i="10"/>
  <c r="CH88" i="10"/>
  <c r="CI88" i="10"/>
  <c r="CJ88" i="10"/>
  <c r="CK88" i="10"/>
  <c r="CL88" i="10"/>
  <c r="CM88" i="10"/>
  <c r="CN88" i="10"/>
  <c r="CO88" i="10"/>
  <c r="CP88" i="10"/>
  <c r="CQ88" i="10"/>
  <c r="AZ89" i="10"/>
  <c r="BA89" i="10"/>
  <c r="BB89" i="10"/>
  <c r="BC89" i="10"/>
  <c r="BD89" i="10"/>
  <c r="BE89" i="10"/>
  <c r="BF89" i="10"/>
  <c r="BG89" i="10"/>
  <c r="BH89" i="10"/>
  <c r="BI89" i="10"/>
  <c r="BJ89" i="10"/>
  <c r="BK89" i="10"/>
  <c r="BL89" i="10"/>
  <c r="BM89" i="10"/>
  <c r="BN89" i="10"/>
  <c r="BP89" i="10"/>
  <c r="BQ89" i="10"/>
  <c r="BR89" i="10"/>
  <c r="BS89" i="10"/>
  <c r="BT89" i="10"/>
  <c r="BU89" i="10"/>
  <c r="BV89" i="10"/>
  <c r="BW89" i="10"/>
  <c r="BX89" i="10"/>
  <c r="BY89" i="10"/>
  <c r="BZ89" i="10"/>
  <c r="CA89" i="10"/>
  <c r="CB89" i="10"/>
  <c r="CC89" i="10"/>
  <c r="CD89" i="10"/>
  <c r="CF89" i="10"/>
  <c r="CG89" i="10"/>
  <c r="CH89" i="10"/>
  <c r="CI89" i="10"/>
  <c r="CJ89" i="10"/>
  <c r="CK89" i="10"/>
  <c r="CL89" i="10"/>
  <c r="CM89" i="10"/>
  <c r="CN89" i="10"/>
  <c r="CO89" i="10"/>
  <c r="CP89" i="10"/>
  <c r="CQ89" i="10"/>
  <c r="AZ90" i="10"/>
  <c r="BA90" i="10"/>
  <c r="BB90" i="10"/>
  <c r="BC90" i="10"/>
  <c r="BD90" i="10"/>
  <c r="BE90" i="10"/>
  <c r="BF90" i="10"/>
  <c r="BG90" i="10"/>
  <c r="BH90" i="10"/>
  <c r="BI90" i="10"/>
  <c r="BJ90" i="10"/>
  <c r="BK90" i="10"/>
  <c r="BL90" i="10"/>
  <c r="BM90" i="10"/>
  <c r="BN90" i="10"/>
  <c r="BP90" i="10"/>
  <c r="BQ90" i="10"/>
  <c r="BR90" i="10"/>
  <c r="BS90" i="10"/>
  <c r="BT90" i="10"/>
  <c r="BU90" i="10"/>
  <c r="BV90" i="10"/>
  <c r="BW90" i="10"/>
  <c r="BX90" i="10"/>
  <c r="BY90" i="10"/>
  <c r="BZ90" i="10"/>
  <c r="CA90" i="10"/>
  <c r="CB90" i="10"/>
  <c r="CC90" i="10"/>
  <c r="CD90" i="10"/>
  <c r="CF90" i="10"/>
  <c r="CG90" i="10"/>
  <c r="CH90" i="10"/>
  <c r="CI90" i="10"/>
  <c r="CJ90" i="10"/>
  <c r="CK90" i="10"/>
  <c r="CL90" i="10"/>
  <c r="CM90" i="10"/>
  <c r="CN90" i="10"/>
  <c r="CO90" i="10"/>
  <c r="CP90" i="10"/>
  <c r="CQ90" i="10"/>
  <c r="AZ91" i="10"/>
  <c r="BA91" i="10"/>
  <c r="BB91" i="10"/>
  <c r="BC91" i="10"/>
  <c r="BD91" i="10"/>
  <c r="BE91" i="10"/>
  <c r="BF91" i="10"/>
  <c r="BG91" i="10"/>
  <c r="BH91" i="10"/>
  <c r="BI91" i="10"/>
  <c r="BJ91" i="10"/>
  <c r="BK91" i="10"/>
  <c r="BL91" i="10"/>
  <c r="BM91" i="10"/>
  <c r="BN91" i="10"/>
  <c r="BP91" i="10"/>
  <c r="BQ91" i="10"/>
  <c r="BR91" i="10"/>
  <c r="BS91" i="10"/>
  <c r="BT91" i="10"/>
  <c r="BU91" i="10"/>
  <c r="BV91" i="10"/>
  <c r="BW91" i="10"/>
  <c r="BX91" i="10"/>
  <c r="BY91" i="10"/>
  <c r="BZ91" i="10"/>
  <c r="CA91" i="10"/>
  <c r="CB91" i="10"/>
  <c r="CC91" i="10"/>
  <c r="CD91" i="10"/>
  <c r="CF91" i="10"/>
  <c r="CG91" i="10"/>
  <c r="CH91" i="10"/>
  <c r="CI91" i="10"/>
  <c r="CJ91" i="10"/>
  <c r="CK91" i="10"/>
  <c r="CL91" i="10"/>
  <c r="CM91" i="10"/>
  <c r="CN91" i="10"/>
  <c r="CO91" i="10"/>
  <c r="CP91" i="10"/>
  <c r="CQ91" i="10"/>
  <c r="AZ92" i="10"/>
  <c r="BA92" i="10"/>
  <c r="BB92" i="10"/>
  <c r="BC92" i="10"/>
  <c r="BD92" i="10"/>
  <c r="BE92" i="10"/>
  <c r="BF92" i="10"/>
  <c r="BG92" i="10"/>
  <c r="BH92" i="10"/>
  <c r="BI92" i="10"/>
  <c r="BJ92" i="10"/>
  <c r="BK92" i="10"/>
  <c r="BL92" i="10"/>
  <c r="BM92" i="10"/>
  <c r="BN92" i="10"/>
  <c r="BP92" i="10"/>
  <c r="BQ92" i="10"/>
  <c r="BR92" i="10"/>
  <c r="BS92" i="10"/>
  <c r="BT92" i="10"/>
  <c r="BU92" i="10"/>
  <c r="BV92" i="10"/>
  <c r="BW92" i="10"/>
  <c r="BX92" i="10"/>
  <c r="BY92" i="10"/>
  <c r="BZ92" i="10"/>
  <c r="CA92" i="10"/>
  <c r="CB92" i="10"/>
  <c r="CC92" i="10"/>
  <c r="CD92" i="10"/>
  <c r="CF92" i="10"/>
  <c r="CG92" i="10"/>
  <c r="CH92" i="10"/>
  <c r="CI92" i="10"/>
  <c r="CJ92" i="10"/>
  <c r="CK92" i="10"/>
  <c r="CL92" i="10"/>
  <c r="CM92" i="10"/>
  <c r="CN92" i="10"/>
  <c r="CO92" i="10"/>
  <c r="CP92" i="10"/>
  <c r="CQ92" i="10"/>
  <c r="AZ93" i="10"/>
  <c r="BA93" i="10"/>
  <c r="BB93" i="10"/>
  <c r="BC93" i="10"/>
  <c r="BD93" i="10"/>
  <c r="BE93" i="10"/>
  <c r="BF93" i="10"/>
  <c r="BG93" i="10"/>
  <c r="BH93" i="10"/>
  <c r="BI93" i="10"/>
  <c r="BJ93" i="10"/>
  <c r="BK93" i="10"/>
  <c r="BL93" i="10"/>
  <c r="BM93" i="10"/>
  <c r="BN93" i="10"/>
  <c r="BP93" i="10"/>
  <c r="BQ93" i="10"/>
  <c r="BR93" i="10"/>
  <c r="BS93" i="10"/>
  <c r="BT93" i="10"/>
  <c r="BU93" i="10"/>
  <c r="BV93" i="10"/>
  <c r="BW93" i="10"/>
  <c r="BX93" i="10"/>
  <c r="BY93" i="10"/>
  <c r="BZ93" i="10"/>
  <c r="CA93" i="10"/>
  <c r="CB93" i="10"/>
  <c r="CC93" i="10"/>
  <c r="CD93" i="10"/>
  <c r="CF93" i="10"/>
  <c r="CG93" i="10"/>
  <c r="CH93" i="10"/>
  <c r="CI93" i="10"/>
  <c r="CJ93" i="10"/>
  <c r="CK93" i="10"/>
  <c r="CL93" i="10"/>
  <c r="CM93" i="10"/>
  <c r="CN93" i="10"/>
  <c r="CO93" i="10"/>
  <c r="CP93" i="10"/>
  <c r="CQ93" i="10"/>
  <c r="AZ94" i="10"/>
  <c r="BA94" i="10"/>
  <c r="BB94" i="10"/>
  <c r="BC94" i="10"/>
  <c r="BD94" i="10"/>
  <c r="BE94" i="10"/>
  <c r="BF94" i="10"/>
  <c r="BG94" i="10"/>
  <c r="BH94" i="10"/>
  <c r="BI94" i="10"/>
  <c r="BJ94" i="10"/>
  <c r="BK94" i="10"/>
  <c r="BL94" i="10"/>
  <c r="BM94" i="10"/>
  <c r="BN94" i="10"/>
  <c r="BP94" i="10"/>
  <c r="BQ94" i="10"/>
  <c r="BR94" i="10"/>
  <c r="BS94" i="10"/>
  <c r="BT94" i="10"/>
  <c r="BU94" i="10"/>
  <c r="BV94" i="10"/>
  <c r="BW94" i="10"/>
  <c r="BX94" i="10"/>
  <c r="BY94" i="10"/>
  <c r="BZ94" i="10"/>
  <c r="CA94" i="10"/>
  <c r="CB94" i="10"/>
  <c r="CC94" i="10"/>
  <c r="CD94" i="10"/>
  <c r="CF94" i="10"/>
  <c r="CG94" i="10"/>
  <c r="CH94" i="10"/>
  <c r="CI94" i="10"/>
  <c r="CJ94" i="10"/>
  <c r="CK94" i="10"/>
  <c r="CL94" i="10"/>
  <c r="CM94" i="10"/>
  <c r="CN94" i="10"/>
  <c r="CO94" i="10"/>
  <c r="CP94" i="10"/>
  <c r="CQ94" i="10"/>
  <c r="AZ95" i="10"/>
  <c r="BA95" i="10"/>
  <c r="BB95" i="10"/>
  <c r="BC95" i="10"/>
  <c r="BD95" i="10"/>
  <c r="BE95" i="10"/>
  <c r="BF95" i="10"/>
  <c r="BG95" i="10"/>
  <c r="BH95" i="10"/>
  <c r="BI95" i="10"/>
  <c r="BJ95" i="10"/>
  <c r="BK95" i="10"/>
  <c r="BL95" i="10"/>
  <c r="BM95" i="10"/>
  <c r="BN95" i="10"/>
  <c r="BP95" i="10"/>
  <c r="BQ95" i="10"/>
  <c r="BR95" i="10"/>
  <c r="BS95" i="10"/>
  <c r="BT95" i="10"/>
  <c r="BU95" i="10"/>
  <c r="BV95" i="10"/>
  <c r="BW95" i="10"/>
  <c r="BX95" i="10"/>
  <c r="BY95" i="10"/>
  <c r="BZ95" i="10"/>
  <c r="CA95" i="10"/>
  <c r="CB95" i="10"/>
  <c r="CC95" i="10"/>
  <c r="CD95" i="10"/>
  <c r="CF95" i="10"/>
  <c r="CG95" i="10"/>
  <c r="CH95" i="10"/>
  <c r="CI95" i="10"/>
  <c r="CJ95" i="10"/>
  <c r="CK95" i="10"/>
  <c r="CL95" i="10"/>
  <c r="CM95" i="10"/>
  <c r="CN95" i="10"/>
  <c r="CO95" i="10"/>
  <c r="CP95" i="10"/>
  <c r="CQ95" i="10"/>
  <c r="AZ96" i="10"/>
  <c r="BA96" i="10"/>
  <c r="BB96" i="10"/>
  <c r="BC96" i="10"/>
  <c r="BD96" i="10"/>
  <c r="BE96" i="10"/>
  <c r="BF96" i="10"/>
  <c r="BG96" i="10"/>
  <c r="BH96" i="10"/>
  <c r="BI96" i="10"/>
  <c r="BJ96" i="10"/>
  <c r="BK96" i="10"/>
  <c r="BL96" i="10"/>
  <c r="BM96" i="10"/>
  <c r="BN96" i="10"/>
  <c r="BP96" i="10"/>
  <c r="BQ96" i="10"/>
  <c r="BR96" i="10"/>
  <c r="BS96" i="10"/>
  <c r="BT96" i="10"/>
  <c r="BU96" i="10"/>
  <c r="BV96" i="10"/>
  <c r="BW96" i="10"/>
  <c r="BX96" i="10"/>
  <c r="BY96" i="10"/>
  <c r="BZ96" i="10"/>
  <c r="CA96" i="10"/>
  <c r="CB96" i="10"/>
  <c r="CC96" i="10"/>
  <c r="CD96" i="10"/>
  <c r="CF96" i="10"/>
  <c r="CG96" i="10"/>
  <c r="CH96" i="10"/>
  <c r="CI96" i="10"/>
  <c r="CJ96" i="10"/>
  <c r="CK96" i="10"/>
  <c r="CL96" i="10"/>
  <c r="CM96" i="10"/>
  <c r="CN96" i="10"/>
  <c r="CO96" i="10"/>
  <c r="CP96" i="10"/>
  <c r="CQ96" i="10"/>
  <c r="AZ97" i="10"/>
  <c r="BA97" i="10"/>
  <c r="BB97" i="10"/>
  <c r="BC97" i="10"/>
  <c r="BD97" i="10"/>
  <c r="BE97" i="10"/>
  <c r="BF97" i="10"/>
  <c r="BG97" i="10"/>
  <c r="BH97" i="10"/>
  <c r="BI97" i="10"/>
  <c r="BJ97" i="10"/>
  <c r="BK97" i="10"/>
  <c r="BL97" i="10"/>
  <c r="BM97" i="10"/>
  <c r="BN97" i="10"/>
  <c r="BP97" i="10"/>
  <c r="BQ97" i="10"/>
  <c r="BR97" i="10"/>
  <c r="BS97" i="10"/>
  <c r="BT97" i="10"/>
  <c r="BU97" i="10"/>
  <c r="BV97" i="10"/>
  <c r="BW97" i="10"/>
  <c r="BX97" i="10"/>
  <c r="BY97" i="10"/>
  <c r="BZ97" i="10"/>
  <c r="CA97" i="10"/>
  <c r="CB97" i="10"/>
  <c r="CC97" i="10"/>
  <c r="CD97" i="10"/>
  <c r="CF97" i="10"/>
  <c r="CG97" i="10"/>
  <c r="CH97" i="10"/>
  <c r="CI97" i="10"/>
  <c r="CJ97" i="10"/>
  <c r="CK97" i="10"/>
  <c r="CL97" i="10"/>
  <c r="CM97" i="10"/>
  <c r="CN97" i="10"/>
  <c r="CO97" i="10"/>
  <c r="CP97" i="10"/>
  <c r="CQ97" i="10"/>
  <c r="AZ98" i="10"/>
  <c r="BA98" i="10"/>
  <c r="BB98" i="10"/>
  <c r="BC98" i="10"/>
  <c r="BD98" i="10"/>
  <c r="BE98" i="10"/>
  <c r="BF98" i="10"/>
  <c r="BG98" i="10"/>
  <c r="BH98" i="10"/>
  <c r="BI98" i="10"/>
  <c r="BJ98" i="10"/>
  <c r="BK98" i="10"/>
  <c r="BL98" i="10"/>
  <c r="BM98" i="10"/>
  <c r="BN98" i="10"/>
  <c r="BP98" i="10"/>
  <c r="BQ98" i="10"/>
  <c r="BR98" i="10"/>
  <c r="BS98" i="10"/>
  <c r="BT98" i="10"/>
  <c r="BU98" i="10"/>
  <c r="BV98" i="10"/>
  <c r="BW98" i="10"/>
  <c r="BX98" i="10"/>
  <c r="BY98" i="10"/>
  <c r="BZ98" i="10"/>
  <c r="CA98" i="10"/>
  <c r="CB98" i="10"/>
  <c r="CC98" i="10"/>
  <c r="CD98" i="10"/>
  <c r="CF98" i="10"/>
  <c r="CG98" i="10"/>
  <c r="CH98" i="10"/>
  <c r="CI98" i="10"/>
  <c r="CJ98" i="10"/>
  <c r="CK98" i="10"/>
  <c r="CL98" i="10"/>
  <c r="CM98" i="10"/>
  <c r="CN98" i="10"/>
  <c r="CO98" i="10"/>
  <c r="CP98" i="10"/>
  <c r="CQ98" i="10"/>
  <c r="AZ99" i="10"/>
  <c r="BA99" i="10"/>
  <c r="BB99" i="10"/>
  <c r="BC99" i="10"/>
  <c r="BD99" i="10"/>
  <c r="BE99" i="10"/>
  <c r="BF99" i="10"/>
  <c r="BG99" i="10"/>
  <c r="BH99" i="10"/>
  <c r="BI99" i="10"/>
  <c r="BJ99" i="10"/>
  <c r="BK99" i="10"/>
  <c r="BL99" i="10"/>
  <c r="BM99" i="10"/>
  <c r="BN99" i="10"/>
  <c r="BP99" i="10"/>
  <c r="BQ99" i="10"/>
  <c r="BR99" i="10"/>
  <c r="BS99" i="10"/>
  <c r="BT99" i="10"/>
  <c r="BU99" i="10"/>
  <c r="BV99" i="10"/>
  <c r="BW99" i="10"/>
  <c r="BX99" i="10"/>
  <c r="BY99" i="10"/>
  <c r="BZ99" i="10"/>
  <c r="CA99" i="10"/>
  <c r="CB99" i="10"/>
  <c r="CC99" i="10"/>
  <c r="CD99" i="10"/>
  <c r="CF99" i="10"/>
  <c r="CG99" i="10"/>
  <c r="CH99" i="10"/>
  <c r="CI99" i="10"/>
  <c r="CJ99" i="10"/>
  <c r="CK99" i="10"/>
  <c r="CL99" i="10"/>
  <c r="CM99" i="10"/>
  <c r="CN99" i="10"/>
  <c r="CO99" i="10"/>
  <c r="CP99" i="10"/>
  <c r="CQ99" i="10"/>
  <c r="AZ100" i="10"/>
  <c r="BA100" i="10"/>
  <c r="BB100" i="10"/>
  <c r="BC100" i="10"/>
  <c r="BD100" i="10"/>
  <c r="BE100" i="10"/>
  <c r="BF100" i="10"/>
  <c r="BG100" i="10"/>
  <c r="BH100" i="10"/>
  <c r="BI100" i="10"/>
  <c r="BJ100" i="10"/>
  <c r="BK100" i="10"/>
  <c r="BL100" i="10"/>
  <c r="BM100" i="10"/>
  <c r="BN100" i="10"/>
  <c r="BP100" i="10"/>
  <c r="BQ100" i="10"/>
  <c r="BR100" i="10"/>
  <c r="BS100" i="10"/>
  <c r="BT100" i="10"/>
  <c r="BU100" i="10"/>
  <c r="BV100" i="10"/>
  <c r="BW100" i="10"/>
  <c r="BX100" i="10"/>
  <c r="BY100" i="10"/>
  <c r="BZ100" i="10"/>
  <c r="CA100" i="10"/>
  <c r="CB100" i="10"/>
  <c r="CC100" i="10"/>
  <c r="CD100" i="10"/>
  <c r="CF100" i="10"/>
  <c r="CG100" i="10"/>
  <c r="CH100" i="10"/>
  <c r="CI100" i="10"/>
  <c r="CJ100" i="10"/>
  <c r="CK100" i="10"/>
  <c r="CL100" i="10"/>
  <c r="CM100" i="10"/>
  <c r="CN100" i="10"/>
  <c r="CO100" i="10"/>
  <c r="CP100" i="10"/>
  <c r="CQ100" i="10"/>
  <c r="AZ101" i="10"/>
  <c r="BA101" i="10"/>
  <c r="BB101" i="10"/>
  <c r="BC101" i="10"/>
  <c r="BD101" i="10"/>
  <c r="BE101" i="10"/>
  <c r="BF101" i="10"/>
  <c r="BG101" i="10"/>
  <c r="BH101" i="10"/>
  <c r="BI101" i="10"/>
  <c r="BJ101" i="10"/>
  <c r="BK101" i="10"/>
  <c r="BL101" i="10"/>
  <c r="BM101" i="10"/>
  <c r="BN101" i="10"/>
  <c r="BP101" i="10"/>
  <c r="BQ101" i="10"/>
  <c r="BR101" i="10"/>
  <c r="BS101" i="10"/>
  <c r="BT101" i="10"/>
  <c r="BU101" i="10"/>
  <c r="BV101" i="10"/>
  <c r="BW101" i="10"/>
  <c r="BX101" i="10"/>
  <c r="BY101" i="10"/>
  <c r="BZ101" i="10"/>
  <c r="CA101" i="10"/>
  <c r="CB101" i="10"/>
  <c r="CC101" i="10"/>
  <c r="CD101" i="10"/>
  <c r="CF101" i="10"/>
  <c r="CG101" i="10"/>
  <c r="CH101" i="10"/>
  <c r="CI101" i="10"/>
  <c r="CJ101" i="10"/>
  <c r="CK101" i="10"/>
  <c r="CL101" i="10"/>
  <c r="CM101" i="10"/>
  <c r="CN101" i="10"/>
  <c r="CO101" i="10"/>
  <c r="CP101" i="10"/>
  <c r="CQ101" i="10"/>
  <c r="AZ102" i="10"/>
  <c r="BA102" i="10"/>
  <c r="BB102" i="10"/>
  <c r="BC102" i="10"/>
  <c r="BD102" i="10"/>
  <c r="BE102" i="10"/>
  <c r="BF102" i="10"/>
  <c r="BG102" i="10"/>
  <c r="BH102" i="10"/>
  <c r="BI102" i="10"/>
  <c r="BJ102" i="10"/>
  <c r="BK102" i="10"/>
  <c r="BL102" i="10"/>
  <c r="BM102" i="10"/>
  <c r="BN102" i="10"/>
  <c r="BP102" i="10"/>
  <c r="BQ102" i="10"/>
  <c r="BR102" i="10"/>
  <c r="BS102" i="10"/>
  <c r="BT102" i="10"/>
  <c r="BU102" i="10"/>
  <c r="BV102" i="10"/>
  <c r="BW102" i="10"/>
  <c r="BX102" i="10"/>
  <c r="BY102" i="10"/>
  <c r="BZ102" i="10"/>
  <c r="CA102" i="10"/>
  <c r="CB102" i="10"/>
  <c r="CC102" i="10"/>
  <c r="CD102" i="10"/>
  <c r="CF102" i="10"/>
  <c r="CG102" i="10"/>
  <c r="CH102" i="10"/>
  <c r="CI102" i="10"/>
  <c r="CJ102" i="10"/>
  <c r="CK102" i="10"/>
  <c r="CL102" i="10"/>
  <c r="CM102" i="10"/>
  <c r="CN102" i="10"/>
  <c r="CO102" i="10"/>
  <c r="CP102" i="10"/>
  <c r="CQ102" i="10"/>
  <c r="AZ103" i="10"/>
  <c r="BA103" i="10"/>
  <c r="BB103" i="10"/>
  <c r="BC103" i="10"/>
  <c r="BD103" i="10"/>
  <c r="BE103" i="10"/>
  <c r="BF103" i="10"/>
  <c r="BG103" i="10"/>
  <c r="BH103" i="10"/>
  <c r="BI103" i="10"/>
  <c r="BJ103" i="10"/>
  <c r="BK103" i="10"/>
  <c r="BL103" i="10"/>
  <c r="BM103" i="10"/>
  <c r="BN103" i="10"/>
  <c r="BP103" i="10"/>
  <c r="BQ103" i="10"/>
  <c r="BR103" i="10"/>
  <c r="BS103" i="10"/>
  <c r="BT103" i="10"/>
  <c r="BU103" i="10"/>
  <c r="BV103" i="10"/>
  <c r="BW103" i="10"/>
  <c r="BX103" i="10"/>
  <c r="BY103" i="10"/>
  <c r="BZ103" i="10"/>
  <c r="CA103" i="10"/>
  <c r="CB103" i="10"/>
  <c r="CC103" i="10"/>
  <c r="CD103" i="10"/>
  <c r="CF103" i="10"/>
  <c r="CG103" i="10"/>
  <c r="CH103" i="10"/>
  <c r="CI103" i="10"/>
  <c r="CJ103" i="10"/>
  <c r="CK103" i="10"/>
  <c r="CL103" i="10"/>
  <c r="CM103" i="10"/>
  <c r="CN103" i="10"/>
  <c r="CO103" i="10"/>
  <c r="CP103" i="10"/>
  <c r="CQ103" i="10"/>
  <c r="AZ104" i="10"/>
  <c r="BA104" i="10"/>
  <c r="BB104" i="10"/>
  <c r="BC104" i="10"/>
  <c r="BD104" i="10"/>
  <c r="BE104" i="10"/>
  <c r="BF104" i="10"/>
  <c r="BG104" i="10"/>
  <c r="BH104" i="10"/>
  <c r="BI104" i="10"/>
  <c r="BJ104" i="10"/>
  <c r="BK104" i="10"/>
  <c r="BL104" i="10"/>
  <c r="BM104" i="10"/>
  <c r="BN104" i="10"/>
  <c r="BP104" i="10"/>
  <c r="BQ104" i="10"/>
  <c r="BR104" i="10"/>
  <c r="BS104" i="10"/>
  <c r="BT104" i="10"/>
  <c r="BU104" i="10"/>
  <c r="BV104" i="10"/>
  <c r="BW104" i="10"/>
  <c r="BX104" i="10"/>
  <c r="BY104" i="10"/>
  <c r="BZ104" i="10"/>
  <c r="CA104" i="10"/>
  <c r="CB104" i="10"/>
  <c r="CC104" i="10"/>
  <c r="CD104" i="10"/>
  <c r="CF104" i="10"/>
  <c r="CG104" i="10"/>
  <c r="CH104" i="10"/>
  <c r="CI104" i="10"/>
  <c r="CJ104" i="10"/>
  <c r="CK104" i="10"/>
  <c r="CL104" i="10"/>
  <c r="CM104" i="10"/>
  <c r="CN104" i="10"/>
  <c r="CO104" i="10"/>
  <c r="CP104" i="10"/>
  <c r="CQ104" i="10"/>
  <c r="AZ105" i="10"/>
  <c r="BA105" i="10"/>
  <c r="BB105" i="10"/>
  <c r="BC105" i="10"/>
  <c r="BD105" i="10"/>
  <c r="BE105" i="10"/>
  <c r="BF105" i="10"/>
  <c r="BG105" i="10"/>
  <c r="BH105" i="10"/>
  <c r="BI105" i="10"/>
  <c r="BJ105" i="10"/>
  <c r="BK105" i="10"/>
  <c r="BL105" i="10"/>
  <c r="BM105" i="10"/>
  <c r="BN105" i="10"/>
  <c r="BP105" i="10"/>
  <c r="BQ105" i="10"/>
  <c r="BR105" i="10"/>
  <c r="BS105" i="10"/>
  <c r="BT105" i="10"/>
  <c r="BU105" i="10"/>
  <c r="BV105" i="10"/>
  <c r="BW105" i="10"/>
  <c r="BX105" i="10"/>
  <c r="BY105" i="10"/>
  <c r="BZ105" i="10"/>
  <c r="CA105" i="10"/>
  <c r="CB105" i="10"/>
  <c r="CC105" i="10"/>
  <c r="CD105" i="10"/>
  <c r="CF105" i="10"/>
  <c r="CG105" i="10"/>
  <c r="CH105" i="10"/>
  <c r="CI105" i="10"/>
  <c r="CJ105" i="10"/>
  <c r="CK105" i="10"/>
  <c r="CL105" i="10"/>
  <c r="CM105" i="10"/>
  <c r="CN105" i="10"/>
  <c r="CO105" i="10"/>
  <c r="CP105" i="10"/>
  <c r="CQ105" i="10"/>
  <c r="AZ106" i="10"/>
  <c r="BA106" i="10"/>
  <c r="BB106" i="10"/>
  <c r="BC106" i="10"/>
  <c r="BD106" i="10"/>
  <c r="BE106" i="10"/>
  <c r="BF106" i="10"/>
  <c r="BG106" i="10"/>
  <c r="BH106" i="10"/>
  <c r="BI106" i="10"/>
  <c r="BJ106" i="10"/>
  <c r="BK106" i="10"/>
  <c r="BL106" i="10"/>
  <c r="BM106" i="10"/>
  <c r="BN106" i="10"/>
  <c r="BP106" i="10"/>
  <c r="BQ106" i="10"/>
  <c r="BR106" i="10"/>
  <c r="BS106" i="10"/>
  <c r="BT106" i="10"/>
  <c r="BU106" i="10"/>
  <c r="BV106" i="10"/>
  <c r="BW106" i="10"/>
  <c r="BX106" i="10"/>
  <c r="BY106" i="10"/>
  <c r="BZ106" i="10"/>
  <c r="CA106" i="10"/>
  <c r="CB106" i="10"/>
  <c r="CC106" i="10"/>
  <c r="CD106" i="10"/>
  <c r="CF106" i="10"/>
  <c r="CG106" i="10"/>
  <c r="CH106" i="10"/>
  <c r="CI106" i="10"/>
  <c r="CJ106" i="10"/>
  <c r="CK106" i="10"/>
  <c r="CL106" i="10"/>
  <c r="CM106" i="10"/>
  <c r="CN106" i="10"/>
  <c r="CO106" i="10"/>
  <c r="CP106" i="10"/>
  <c r="CQ106" i="10"/>
  <c r="AZ107" i="10"/>
  <c r="BA107" i="10"/>
  <c r="BB107" i="10"/>
  <c r="BC107" i="10"/>
  <c r="BD107" i="10"/>
  <c r="BE107" i="10"/>
  <c r="BF107" i="10"/>
  <c r="BG107" i="10"/>
  <c r="BH107" i="10"/>
  <c r="BI107" i="10"/>
  <c r="BJ107" i="10"/>
  <c r="BK107" i="10"/>
  <c r="BL107" i="10"/>
  <c r="BM107" i="10"/>
  <c r="BN107" i="10"/>
  <c r="BP107" i="10"/>
  <c r="BQ107" i="10"/>
  <c r="BR107" i="10"/>
  <c r="BS107" i="10"/>
  <c r="BT107" i="10"/>
  <c r="BU107" i="10"/>
  <c r="BV107" i="10"/>
  <c r="BW107" i="10"/>
  <c r="BX107" i="10"/>
  <c r="BY107" i="10"/>
  <c r="BZ107" i="10"/>
  <c r="CA107" i="10"/>
  <c r="CB107" i="10"/>
  <c r="CC107" i="10"/>
  <c r="CD107" i="10"/>
  <c r="CF107" i="10"/>
  <c r="CG107" i="10"/>
  <c r="CH107" i="10"/>
  <c r="CI107" i="10"/>
  <c r="CJ107" i="10"/>
  <c r="CK107" i="10"/>
  <c r="CL107" i="10"/>
  <c r="CM107" i="10"/>
  <c r="CN107" i="10"/>
  <c r="CO107" i="10"/>
  <c r="CP107" i="10"/>
  <c r="CQ107" i="10"/>
  <c r="AZ108" i="10"/>
  <c r="BA108" i="10"/>
  <c r="BB108" i="10"/>
  <c r="BC108" i="10"/>
  <c r="BD108" i="10"/>
  <c r="BE108" i="10"/>
  <c r="BF108" i="10"/>
  <c r="BG108" i="10"/>
  <c r="BH108" i="10"/>
  <c r="BI108" i="10"/>
  <c r="BJ108" i="10"/>
  <c r="BK108" i="10"/>
  <c r="BL108" i="10"/>
  <c r="BM108" i="10"/>
  <c r="BN108" i="10"/>
  <c r="BP108" i="10"/>
  <c r="BQ108" i="10"/>
  <c r="BR108" i="10"/>
  <c r="BS108" i="10"/>
  <c r="BT108" i="10"/>
  <c r="BU108" i="10"/>
  <c r="BV108" i="10"/>
  <c r="BW108" i="10"/>
  <c r="BX108" i="10"/>
  <c r="BY108" i="10"/>
  <c r="BZ108" i="10"/>
  <c r="CA108" i="10"/>
  <c r="CB108" i="10"/>
  <c r="CC108" i="10"/>
  <c r="CD108" i="10"/>
  <c r="CF108" i="10"/>
  <c r="CG108" i="10"/>
  <c r="CH108" i="10"/>
  <c r="CI108" i="10"/>
  <c r="CJ108" i="10"/>
  <c r="CK108" i="10"/>
  <c r="CL108" i="10"/>
  <c r="CM108" i="10"/>
  <c r="CN108" i="10"/>
  <c r="CO108" i="10"/>
  <c r="CP108" i="10"/>
  <c r="CQ108" i="10"/>
  <c r="AZ109" i="10"/>
  <c r="BA109" i="10"/>
  <c r="BB109" i="10"/>
  <c r="BC109" i="10"/>
  <c r="BD109" i="10"/>
  <c r="BE109" i="10"/>
  <c r="BF109" i="10"/>
  <c r="BG109" i="10"/>
  <c r="BH109" i="10"/>
  <c r="BI109" i="10"/>
  <c r="BJ109" i="10"/>
  <c r="BK109" i="10"/>
  <c r="BL109" i="10"/>
  <c r="BM109" i="10"/>
  <c r="BN109" i="10"/>
  <c r="BP109" i="10"/>
  <c r="BQ109" i="10"/>
  <c r="BR109" i="10"/>
  <c r="BS109" i="10"/>
  <c r="BT109" i="10"/>
  <c r="BU109" i="10"/>
  <c r="BV109" i="10"/>
  <c r="BW109" i="10"/>
  <c r="BX109" i="10"/>
  <c r="BY109" i="10"/>
  <c r="BZ109" i="10"/>
  <c r="CA109" i="10"/>
  <c r="CB109" i="10"/>
  <c r="CC109" i="10"/>
  <c r="CD109" i="10"/>
  <c r="CF109" i="10"/>
  <c r="CG109" i="10"/>
  <c r="CH109" i="10"/>
  <c r="CI109" i="10"/>
  <c r="CJ109" i="10"/>
  <c r="CK109" i="10"/>
  <c r="CL109" i="10"/>
  <c r="CM109" i="10"/>
  <c r="CN109" i="10"/>
  <c r="CO109" i="10"/>
  <c r="CP109" i="10"/>
  <c r="CQ109" i="10"/>
  <c r="AZ110" i="10"/>
  <c r="BA110" i="10"/>
  <c r="BB110" i="10"/>
  <c r="BC110" i="10"/>
  <c r="BD110" i="10"/>
  <c r="BE110" i="10"/>
  <c r="BF110" i="10"/>
  <c r="BG110" i="10"/>
  <c r="BH110" i="10"/>
  <c r="BI110" i="10"/>
  <c r="BJ110" i="10"/>
  <c r="BK110" i="10"/>
  <c r="BL110" i="10"/>
  <c r="BM110" i="10"/>
  <c r="BN110" i="10"/>
  <c r="BP110" i="10"/>
  <c r="BQ110" i="10"/>
  <c r="BR110" i="10"/>
  <c r="BS110" i="10"/>
  <c r="BT110" i="10"/>
  <c r="BU110" i="10"/>
  <c r="BV110" i="10"/>
  <c r="BW110" i="10"/>
  <c r="BX110" i="10"/>
  <c r="BY110" i="10"/>
  <c r="BZ110" i="10"/>
  <c r="CA110" i="10"/>
  <c r="CB110" i="10"/>
  <c r="CC110" i="10"/>
  <c r="CD110" i="10"/>
  <c r="CF110" i="10"/>
  <c r="CG110" i="10"/>
  <c r="CH110" i="10"/>
  <c r="CI110" i="10"/>
  <c r="CJ110" i="10"/>
  <c r="CK110" i="10"/>
  <c r="CL110" i="10"/>
  <c r="CM110" i="10"/>
  <c r="CN110" i="10"/>
  <c r="CO110" i="10"/>
  <c r="CP110" i="10"/>
  <c r="CQ110" i="10"/>
  <c r="AZ111" i="10"/>
  <c r="BA111" i="10"/>
  <c r="BB111" i="10"/>
  <c r="BC111" i="10"/>
  <c r="BD111" i="10"/>
  <c r="BE111" i="10"/>
  <c r="BF111" i="10"/>
  <c r="BG111" i="10"/>
  <c r="BH111" i="10"/>
  <c r="BI111" i="10"/>
  <c r="BJ111" i="10"/>
  <c r="BK111" i="10"/>
  <c r="BL111" i="10"/>
  <c r="BM111" i="10"/>
  <c r="BN111" i="10"/>
  <c r="BP111" i="10"/>
  <c r="BQ111" i="10"/>
  <c r="BR111" i="10"/>
  <c r="BS111" i="10"/>
  <c r="BT111" i="10"/>
  <c r="BU111" i="10"/>
  <c r="BV111" i="10"/>
  <c r="BW111" i="10"/>
  <c r="BX111" i="10"/>
  <c r="BY111" i="10"/>
  <c r="BZ111" i="10"/>
  <c r="CA111" i="10"/>
  <c r="CB111" i="10"/>
  <c r="CC111" i="10"/>
  <c r="CD111" i="10"/>
  <c r="CF111" i="10"/>
  <c r="CG111" i="10"/>
  <c r="CH111" i="10"/>
  <c r="CI111" i="10"/>
  <c r="CJ111" i="10"/>
  <c r="CK111" i="10"/>
  <c r="CL111" i="10"/>
  <c r="CM111" i="10"/>
  <c r="CN111" i="10"/>
  <c r="CO111" i="10"/>
  <c r="CP111" i="10"/>
  <c r="CQ111" i="10"/>
  <c r="AZ112" i="10"/>
  <c r="BA112" i="10"/>
  <c r="BB112" i="10"/>
  <c r="BC112" i="10"/>
  <c r="BD112" i="10"/>
  <c r="BE112" i="10"/>
  <c r="BF112" i="10"/>
  <c r="BG112" i="10"/>
  <c r="BH112" i="10"/>
  <c r="BI112" i="10"/>
  <c r="BJ112" i="10"/>
  <c r="BK112" i="10"/>
  <c r="BL112" i="10"/>
  <c r="BM112" i="10"/>
  <c r="BN112" i="10"/>
  <c r="BP112" i="10"/>
  <c r="BQ112" i="10"/>
  <c r="BR112" i="10"/>
  <c r="BS112" i="10"/>
  <c r="BT112" i="10"/>
  <c r="BU112" i="10"/>
  <c r="BV112" i="10"/>
  <c r="BW112" i="10"/>
  <c r="BX112" i="10"/>
  <c r="BY112" i="10"/>
  <c r="BZ112" i="10"/>
  <c r="CA112" i="10"/>
  <c r="CB112" i="10"/>
  <c r="CC112" i="10"/>
  <c r="CD112" i="10"/>
  <c r="CF112" i="10"/>
  <c r="CG112" i="10"/>
  <c r="CH112" i="10"/>
  <c r="CI112" i="10"/>
  <c r="CJ112" i="10"/>
  <c r="CK112" i="10"/>
  <c r="CL112" i="10"/>
  <c r="CM112" i="10"/>
  <c r="CN112" i="10"/>
  <c r="CO112" i="10"/>
  <c r="CP112" i="10"/>
  <c r="CQ112" i="10"/>
  <c r="AZ113" i="10"/>
  <c r="BA113" i="10"/>
  <c r="BB113" i="10"/>
  <c r="BC113" i="10"/>
  <c r="BD113" i="10"/>
  <c r="BE113" i="10"/>
  <c r="BF113" i="10"/>
  <c r="BG113" i="10"/>
  <c r="BH113" i="10"/>
  <c r="BI113" i="10"/>
  <c r="BJ113" i="10"/>
  <c r="BK113" i="10"/>
  <c r="BL113" i="10"/>
  <c r="BM113" i="10"/>
  <c r="BN113" i="10"/>
  <c r="BP113" i="10"/>
  <c r="BQ113" i="10"/>
  <c r="BR113" i="10"/>
  <c r="BS113" i="10"/>
  <c r="BT113" i="10"/>
  <c r="BU113" i="10"/>
  <c r="BV113" i="10"/>
  <c r="BW113" i="10"/>
  <c r="BX113" i="10"/>
  <c r="BY113" i="10"/>
  <c r="BZ113" i="10"/>
  <c r="CA113" i="10"/>
  <c r="CB113" i="10"/>
  <c r="CC113" i="10"/>
  <c r="CD113" i="10"/>
  <c r="CF113" i="10"/>
  <c r="CG113" i="10"/>
  <c r="CH113" i="10"/>
  <c r="CI113" i="10"/>
  <c r="CJ113" i="10"/>
  <c r="CK113" i="10"/>
  <c r="CL113" i="10"/>
  <c r="CM113" i="10"/>
  <c r="CN113" i="10"/>
  <c r="CO113" i="10"/>
  <c r="CP113" i="10"/>
  <c r="CQ113" i="10"/>
  <c r="AZ114" i="10"/>
  <c r="BA114" i="10"/>
  <c r="BB114" i="10"/>
  <c r="BC114" i="10"/>
  <c r="BD114" i="10"/>
  <c r="BE114" i="10"/>
  <c r="BF114" i="10"/>
  <c r="BG114" i="10"/>
  <c r="BH114" i="10"/>
  <c r="BI114" i="10"/>
  <c r="BJ114" i="10"/>
  <c r="BK114" i="10"/>
  <c r="BL114" i="10"/>
  <c r="BM114" i="10"/>
  <c r="BN114" i="10"/>
  <c r="BP114" i="10"/>
  <c r="BQ114" i="10"/>
  <c r="BR114" i="10"/>
  <c r="BS114" i="10"/>
  <c r="BT114" i="10"/>
  <c r="BU114" i="10"/>
  <c r="BV114" i="10"/>
  <c r="BW114" i="10"/>
  <c r="BX114" i="10"/>
  <c r="BY114" i="10"/>
  <c r="BZ114" i="10"/>
  <c r="CA114" i="10"/>
  <c r="CB114" i="10"/>
  <c r="CC114" i="10"/>
  <c r="CD114" i="10"/>
  <c r="CF114" i="10"/>
  <c r="CG114" i="10"/>
  <c r="CH114" i="10"/>
  <c r="CI114" i="10"/>
  <c r="CJ114" i="10"/>
  <c r="CK114" i="10"/>
  <c r="CL114" i="10"/>
  <c r="CM114" i="10"/>
  <c r="CN114" i="10"/>
  <c r="CO114" i="10"/>
  <c r="CP114" i="10"/>
  <c r="CQ114" i="10"/>
  <c r="AZ115" i="10"/>
  <c r="BA115" i="10"/>
  <c r="BB115" i="10"/>
  <c r="BC115" i="10"/>
  <c r="BD115" i="10"/>
  <c r="BE115" i="10"/>
  <c r="BF115" i="10"/>
  <c r="BG115" i="10"/>
  <c r="BH115" i="10"/>
  <c r="BI115" i="10"/>
  <c r="BJ115" i="10"/>
  <c r="BK115" i="10"/>
  <c r="BL115" i="10"/>
  <c r="BM115" i="10"/>
  <c r="BN115" i="10"/>
  <c r="BP115" i="10"/>
  <c r="BQ115" i="10"/>
  <c r="BR115" i="10"/>
  <c r="BS115" i="10"/>
  <c r="BT115" i="10"/>
  <c r="BU115" i="10"/>
  <c r="BV115" i="10"/>
  <c r="BW115" i="10"/>
  <c r="BX115" i="10"/>
  <c r="BY115" i="10"/>
  <c r="BZ115" i="10"/>
  <c r="CA115" i="10"/>
  <c r="CB115" i="10"/>
  <c r="CC115" i="10"/>
  <c r="CD115" i="10"/>
  <c r="CF115" i="10"/>
  <c r="CG115" i="10"/>
  <c r="CH115" i="10"/>
  <c r="CI115" i="10"/>
  <c r="CJ115" i="10"/>
  <c r="CK115" i="10"/>
  <c r="CL115" i="10"/>
  <c r="CM115" i="10"/>
  <c r="CN115" i="10"/>
  <c r="CO115" i="10"/>
  <c r="CP115" i="10"/>
  <c r="CQ115" i="10"/>
  <c r="AZ116" i="10"/>
  <c r="BA116" i="10"/>
  <c r="BB116" i="10"/>
  <c r="BC116" i="10"/>
  <c r="BD116" i="10"/>
  <c r="BE116" i="10"/>
  <c r="BF116" i="10"/>
  <c r="BG116" i="10"/>
  <c r="BH116" i="10"/>
  <c r="BI116" i="10"/>
  <c r="BJ116" i="10"/>
  <c r="BK116" i="10"/>
  <c r="BL116" i="10"/>
  <c r="BM116" i="10"/>
  <c r="BN116" i="10"/>
  <c r="BP116" i="10"/>
  <c r="BQ116" i="10"/>
  <c r="BR116" i="10"/>
  <c r="BS116" i="10"/>
  <c r="BT116" i="10"/>
  <c r="BU116" i="10"/>
  <c r="BV116" i="10"/>
  <c r="BW116" i="10"/>
  <c r="BX116" i="10"/>
  <c r="BY116" i="10"/>
  <c r="BZ116" i="10"/>
  <c r="CA116" i="10"/>
  <c r="CB116" i="10"/>
  <c r="CC116" i="10"/>
  <c r="CD116" i="10"/>
  <c r="CF116" i="10"/>
  <c r="CG116" i="10"/>
  <c r="CH116" i="10"/>
  <c r="CI116" i="10"/>
  <c r="CJ116" i="10"/>
  <c r="CK116" i="10"/>
  <c r="CL116" i="10"/>
  <c r="CM116" i="10"/>
  <c r="CN116" i="10"/>
  <c r="CO116" i="10"/>
  <c r="CP116" i="10"/>
  <c r="CQ116" i="10"/>
  <c r="AZ117" i="10"/>
  <c r="BA117" i="10"/>
  <c r="BB117" i="10"/>
  <c r="BC117" i="10"/>
  <c r="BD117" i="10"/>
  <c r="BE117" i="10"/>
  <c r="BF117" i="10"/>
  <c r="BG117" i="10"/>
  <c r="BH117" i="10"/>
  <c r="BI117" i="10"/>
  <c r="BJ117" i="10"/>
  <c r="BK117" i="10"/>
  <c r="BL117" i="10"/>
  <c r="BM117" i="10"/>
  <c r="BN117" i="10"/>
  <c r="BP117" i="10"/>
  <c r="BQ117" i="10"/>
  <c r="BR117" i="10"/>
  <c r="BS117" i="10"/>
  <c r="BT117" i="10"/>
  <c r="BU117" i="10"/>
  <c r="BV117" i="10"/>
  <c r="BW117" i="10"/>
  <c r="BX117" i="10"/>
  <c r="BY117" i="10"/>
  <c r="BZ117" i="10"/>
  <c r="CA117" i="10"/>
  <c r="CB117" i="10"/>
  <c r="CC117" i="10"/>
  <c r="CD117" i="10"/>
  <c r="CF117" i="10"/>
  <c r="CG117" i="10"/>
  <c r="CH117" i="10"/>
  <c r="CI117" i="10"/>
  <c r="CJ117" i="10"/>
  <c r="CK117" i="10"/>
  <c r="CL117" i="10"/>
  <c r="CM117" i="10"/>
  <c r="CN117" i="10"/>
  <c r="CO117" i="10"/>
  <c r="CP117" i="10"/>
  <c r="CQ117" i="10"/>
  <c r="AZ118" i="10"/>
  <c r="BA118" i="10"/>
  <c r="BB118" i="10"/>
  <c r="BC118" i="10"/>
  <c r="BD118" i="10"/>
  <c r="BE118" i="10"/>
  <c r="BF118" i="10"/>
  <c r="BG118" i="10"/>
  <c r="BH118" i="10"/>
  <c r="BI118" i="10"/>
  <c r="BJ118" i="10"/>
  <c r="BK118" i="10"/>
  <c r="BL118" i="10"/>
  <c r="BM118" i="10"/>
  <c r="BN118" i="10"/>
  <c r="BP118" i="10"/>
  <c r="BQ118" i="10"/>
  <c r="BR118" i="10"/>
  <c r="BS118" i="10"/>
  <c r="BT118" i="10"/>
  <c r="BU118" i="10"/>
  <c r="BV118" i="10"/>
  <c r="BW118" i="10"/>
  <c r="BX118" i="10"/>
  <c r="BY118" i="10"/>
  <c r="BZ118" i="10"/>
  <c r="CA118" i="10"/>
  <c r="CB118" i="10"/>
  <c r="CC118" i="10"/>
  <c r="CD118" i="10"/>
  <c r="CF118" i="10"/>
  <c r="CG118" i="10"/>
  <c r="CH118" i="10"/>
  <c r="CI118" i="10"/>
  <c r="CJ118" i="10"/>
  <c r="CK118" i="10"/>
  <c r="CL118" i="10"/>
  <c r="CM118" i="10"/>
  <c r="CN118" i="10"/>
  <c r="CO118" i="10"/>
  <c r="CP118" i="10"/>
  <c r="CQ118" i="10"/>
  <c r="AZ119" i="10"/>
  <c r="BA119" i="10"/>
  <c r="BB119" i="10"/>
  <c r="BC119" i="10"/>
  <c r="BD119" i="10"/>
  <c r="BE119" i="10"/>
  <c r="BF119" i="10"/>
  <c r="BG119" i="10"/>
  <c r="BH119" i="10"/>
  <c r="BI119" i="10"/>
  <c r="BJ119" i="10"/>
  <c r="BK119" i="10"/>
  <c r="BL119" i="10"/>
  <c r="BM119" i="10"/>
  <c r="BN119" i="10"/>
  <c r="BP119" i="10"/>
  <c r="BQ119" i="10"/>
  <c r="BR119" i="10"/>
  <c r="BS119" i="10"/>
  <c r="BT119" i="10"/>
  <c r="BU119" i="10"/>
  <c r="BV119" i="10"/>
  <c r="BW119" i="10"/>
  <c r="BX119" i="10"/>
  <c r="BY119" i="10"/>
  <c r="BZ119" i="10"/>
  <c r="CA119" i="10"/>
  <c r="CB119" i="10"/>
  <c r="CC119" i="10"/>
  <c r="CD119" i="10"/>
  <c r="CF119" i="10"/>
  <c r="CG119" i="10"/>
  <c r="CH119" i="10"/>
  <c r="CI119" i="10"/>
  <c r="CJ119" i="10"/>
  <c r="CK119" i="10"/>
  <c r="CL119" i="10"/>
  <c r="CM119" i="10"/>
  <c r="CN119" i="10"/>
  <c r="CO119" i="10"/>
  <c r="CP119" i="10"/>
  <c r="CQ119" i="10"/>
  <c r="AZ120" i="10"/>
  <c r="BA120" i="10"/>
  <c r="BB120" i="10"/>
  <c r="BC120" i="10"/>
  <c r="BD120" i="10"/>
  <c r="BE120" i="10"/>
  <c r="BF120" i="10"/>
  <c r="BG120" i="10"/>
  <c r="BH120" i="10"/>
  <c r="BI120" i="10"/>
  <c r="BJ120" i="10"/>
  <c r="BK120" i="10"/>
  <c r="BL120" i="10"/>
  <c r="BM120" i="10"/>
  <c r="BN120" i="10"/>
  <c r="BP120" i="10"/>
  <c r="BQ120" i="10"/>
  <c r="BR120" i="10"/>
  <c r="BS120" i="10"/>
  <c r="BT120" i="10"/>
  <c r="BU120" i="10"/>
  <c r="BV120" i="10"/>
  <c r="BW120" i="10"/>
  <c r="BX120" i="10"/>
  <c r="BY120" i="10"/>
  <c r="BZ120" i="10"/>
  <c r="CA120" i="10"/>
  <c r="CB120" i="10"/>
  <c r="CC120" i="10"/>
  <c r="CD120" i="10"/>
  <c r="CF120" i="10"/>
  <c r="CG120" i="10"/>
  <c r="CH120" i="10"/>
  <c r="CI120" i="10"/>
  <c r="CJ120" i="10"/>
  <c r="CK120" i="10"/>
  <c r="CL120" i="10"/>
  <c r="CM120" i="10"/>
  <c r="CN120" i="10"/>
  <c r="CO120" i="10"/>
  <c r="CP120" i="10"/>
  <c r="CQ120" i="10"/>
  <c r="AZ121" i="10"/>
  <c r="BA121" i="10"/>
  <c r="BB121" i="10"/>
  <c r="BC121" i="10"/>
  <c r="BD121" i="10"/>
  <c r="BE121" i="10"/>
  <c r="BF121" i="10"/>
  <c r="BG121" i="10"/>
  <c r="BH121" i="10"/>
  <c r="BI121" i="10"/>
  <c r="BJ121" i="10"/>
  <c r="BK121" i="10"/>
  <c r="BL121" i="10"/>
  <c r="BM121" i="10"/>
  <c r="BN121" i="10"/>
  <c r="BP121" i="10"/>
  <c r="BQ121" i="10"/>
  <c r="BR121" i="10"/>
  <c r="BS121" i="10"/>
  <c r="BT121" i="10"/>
  <c r="BU121" i="10"/>
  <c r="BV121" i="10"/>
  <c r="BW121" i="10"/>
  <c r="BX121" i="10"/>
  <c r="BY121" i="10"/>
  <c r="BZ121" i="10"/>
  <c r="CA121" i="10"/>
  <c r="CB121" i="10"/>
  <c r="CC121" i="10"/>
  <c r="CD121" i="10"/>
  <c r="CF121" i="10"/>
  <c r="CG121" i="10"/>
  <c r="CH121" i="10"/>
  <c r="CI121" i="10"/>
  <c r="CJ121" i="10"/>
  <c r="CK121" i="10"/>
  <c r="CL121" i="10"/>
  <c r="CM121" i="10"/>
  <c r="CN121" i="10"/>
  <c r="CO121" i="10"/>
  <c r="CP121" i="10"/>
  <c r="CQ121" i="10"/>
  <c r="AZ122" i="10"/>
  <c r="BA122" i="10"/>
  <c r="BB122" i="10"/>
  <c r="BC122" i="10"/>
  <c r="BD122" i="10"/>
  <c r="BE122" i="10"/>
  <c r="BF122" i="10"/>
  <c r="BG122" i="10"/>
  <c r="BH122" i="10"/>
  <c r="BI122" i="10"/>
  <c r="BJ122" i="10"/>
  <c r="BK122" i="10"/>
  <c r="BL122" i="10"/>
  <c r="BM122" i="10"/>
  <c r="BN122" i="10"/>
  <c r="BP122" i="10"/>
  <c r="BQ122" i="10"/>
  <c r="BR122" i="10"/>
  <c r="BS122" i="10"/>
  <c r="BT122" i="10"/>
  <c r="BU122" i="10"/>
  <c r="BV122" i="10"/>
  <c r="BW122" i="10"/>
  <c r="BX122" i="10"/>
  <c r="BY122" i="10"/>
  <c r="BZ122" i="10"/>
  <c r="CA122" i="10"/>
  <c r="CB122" i="10"/>
  <c r="CC122" i="10"/>
  <c r="CD122" i="10"/>
  <c r="CF122" i="10"/>
  <c r="CG122" i="10"/>
  <c r="CH122" i="10"/>
  <c r="CI122" i="10"/>
  <c r="CJ122" i="10"/>
  <c r="CK122" i="10"/>
  <c r="CL122" i="10"/>
  <c r="CM122" i="10"/>
  <c r="CN122" i="10"/>
  <c r="CO122" i="10"/>
  <c r="CP122" i="10"/>
  <c r="CQ122" i="10"/>
  <c r="AZ123" i="10"/>
  <c r="BA123" i="10"/>
  <c r="BB123" i="10"/>
  <c r="BC123" i="10"/>
  <c r="BD123" i="10"/>
  <c r="BE123" i="10"/>
  <c r="BF123" i="10"/>
  <c r="BG123" i="10"/>
  <c r="BH123" i="10"/>
  <c r="BI123" i="10"/>
  <c r="BJ123" i="10"/>
  <c r="BK123" i="10"/>
  <c r="BL123" i="10"/>
  <c r="BM123" i="10"/>
  <c r="BN123" i="10"/>
  <c r="BP123" i="10"/>
  <c r="BQ123" i="10"/>
  <c r="BR123" i="10"/>
  <c r="BS123" i="10"/>
  <c r="BT123" i="10"/>
  <c r="BU123" i="10"/>
  <c r="BV123" i="10"/>
  <c r="BW123" i="10"/>
  <c r="BX123" i="10"/>
  <c r="BY123" i="10"/>
  <c r="BZ123" i="10"/>
  <c r="CA123" i="10"/>
  <c r="CB123" i="10"/>
  <c r="CC123" i="10"/>
  <c r="CD123" i="10"/>
  <c r="CF123" i="10"/>
  <c r="CG123" i="10"/>
  <c r="CH123" i="10"/>
  <c r="CI123" i="10"/>
  <c r="CJ123" i="10"/>
  <c r="CK123" i="10"/>
  <c r="CL123" i="10"/>
  <c r="CM123" i="10"/>
  <c r="CN123" i="10"/>
  <c r="CO123" i="10"/>
  <c r="CP123" i="10"/>
  <c r="CQ123" i="10"/>
  <c r="AZ124" i="10"/>
  <c r="BA124" i="10"/>
  <c r="BB124" i="10"/>
  <c r="BC124" i="10"/>
  <c r="BD124" i="10"/>
  <c r="BE124" i="10"/>
  <c r="BF124" i="10"/>
  <c r="BG124" i="10"/>
  <c r="BH124" i="10"/>
  <c r="BI124" i="10"/>
  <c r="BJ124" i="10"/>
  <c r="BK124" i="10"/>
  <c r="BL124" i="10"/>
  <c r="BM124" i="10"/>
  <c r="BN124" i="10"/>
  <c r="BP124" i="10"/>
  <c r="BQ124" i="10"/>
  <c r="BR124" i="10"/>
  <c r="BS124" i="10"/>
  <c r="BT124" i="10"/>
  <c r="BU124" i="10"/>
  <c r="BV124" i="10"/>
  <c r="BW124" i="10"/>
  <c r="BX124" i="10"/>
  <c r="BY124" i="10"/>
  <c r="BZ124" i="10"/>
  <c r="CA124" i="10"/>
  <c r="CB124" i="10"/>
  <c r="CC124" i="10"/>
  <c r="CD124" i="10"/>
  <c r="CF124" i="10"/>
  <c r="CG124" i="10"/>
  <c r="CH124" i="10"/>
  <c r="CI124" i="10"/>
  <c r="CJ124" i="10"/>
  <c r="CK124" i="10"/>
  <c r="CL124" i="10"/>
  <c r="CM124" i="10"/>
  <c r="CN124" i="10"/>
  <c r="CO124" i="10"/>
  <c r="CP124" i="10"/>
  <c r="CQ124" i="10"/>
  <c r="AZ125" i="10"/>
  <c r="BA125" i="10"/>
  <c r="BB125" i="10"/>
  <c r="BC125" i="10"/>
  <c r="BD125" i="10"/>
  <c r="BE125" i="10"/>
  <c r="BF125" i="10"/>
  <c r="BG125" i="10"/>
  <c r="BH125" i="10"/>
  <c r="BI125" i="10"/>
  <c r="BJ125" i="10"/>
  <c r="BK125" i="10"/>
  <c r="BL125" i="10"/>
  <c r="BM125" i="10"/>
  <c r="BN125" i="10"/>
  <c r="BP125" i="10"/>
  <c r="BQ125" i="10"/>
  <c r="BR125" i="10"/>
  <c r="BS125" i="10"/>
  <c r="BT125" i="10"/>
  <c r="BU125" i="10"/>
  <c r="BV125" i="10"/>
  <c r="BW125" i="10"/>
  <c r="BX125" i="10"/>
  <c r="BY125" i="10"/>
  <c r="BZ125" i="10"/>
  <c r="CA125" i="10"/>
  <c r="CB125" i="10"/>
  <c r="CC125" i="10"/>
  <c r="CD125" i="10"/>
  <c r="CF125" i="10"/>
  <c r="CG125" i="10"/>
  <c r="CH125" i="10"/>
  <c r="CI125" i="10"/>
  <c r="CJ125" i="10"/>
  <c r="CK125" i="10"/>
  <c r="CL125" i="10"/>
  <c r="CM125" i="10"/>
  <c r="CN125" i="10"/>
  <c r="CO125" i="10"/>
  <c r="CP125" i="10"/>
  <c r="CQ125" i="10"/>
  <c r="AZ126" i="10"/>
  <c r="BA126" i="10"/>
  <c r="BB126" i="10"/>
  <c r="BC126" i="10"/>
  <c r="BD126" i="10"/>
  <c r="BE126" i="10"/>
  <c r="BF126" i="10"/>
  <c r="BG126" i="10"/>
  <c r="BH126" i="10"/>
  <c r="BI126" i="10"/>
  <c r="BJ126" i="10"/>
  <c r="BK126" i="10"/>
  <c r="BL126" i="10"/>
  <c r="BM126" i="10"/>
  <c r="BN126" i="10"/>
  <c r="BP126" i="10"/>
  <c r="BQ126" i="10"/>
  <c r="BR126" i="10"/>
  <c r="BS126" i="10"/>
  <c r="BT126" i="10"/>
  <c r="BU126" i="10"/>
  <c r="BV126" i="10"/>
  <c r="BW126" i="10"/>
  <c r="BX126" i="10"/>
  <c r="BY126" i="10"/>
  <c r="BZ126" i="10"/>
  <c r="CA126" i="10"/>
  <c r="CB126" i="10"/>
  <c r="CC126" i="10"/>
  <c r="CD126" i="10"/>
  <c r="CF126" i="10"/>
  <c r="CG126" i="10"/>
  <c r="CH126" i="10"/>
  <c r="CI126" i="10"/>
  <c r="CJ126" i="10"/>
  <c r="CK126" i="10"/>
  <c r="CL126" i="10"/>
  <c r="CM126" i="10"/>
  <c r="CN126" i="10"/>
  <c r="CO126" i="10"/>
  <c r="CP126" i="10"/>
  <c r="CQ126" i="10"/>
  <c r="AZ127" i="10"/>
  <c r="BA127" i="10"/>
  <c r="BB127" i="10"/>
  <c r="BC127" i="10"/>
  <c r="BD127" i="10"/>
  <c r="BE127" i="10"/>
  <c r="BF127" i="10"/>
  <c r="BG127" i="10"/>
  <c r="BH127" i="10"/>
  <c r="BI127" i="10"/>
  <c r="BJ127" i="10"/>
  <c r="BK127" i="10"/>
  <c r="BL127" i="10"/>
  <c r="BM127" i="10"/>
  <c r="BN127" i="10"/>
  <c r="BP127" i="10"/>
  <c r="BQ127" i="10"/>
  <c r="BR127" i="10"/>
  <c r="BS127" i="10"/>
  <c r="BT127" i="10"/>
  <c r="BU127" i="10"/>
  <c r="BV127" i="10"/>
  <c r="BW127" i="10"/>
  <c r="BX127" i="10"/>
  <c r="BY127" i="10"/>
  <c r="BZ127" i="10"/>
  <c r="CA127" i="10"/>
  <c r="CB127" i="10"/>
  <c r="CC127" i="10"/>
  <c r="CD127" i="10"/>
  <c r="CF127" i="10"/>
  <c r="CG127" i="10"/>
  <c r="CH127" i="10"/>
  <c r="CI127" i="10"/>
  <c r="CJ127" i="10"/>
  <c r="CK127" i="10"/>
  <c r="CL127" i="10"/>
  <c r="CM127" i="10"/>
  <c r="CN127" i="10"/>
  <c r="CO127" i="10"/>
  <c r="CP127" i="10"/>
  <c r="CQ127" i="10"/>
  <c r="AZ128" i="10"/>
  <c r="BA128" i="10"/>
  <c r="BB128" i="10"/>
  <c r="BC128" i="10"/>
  <c r="BD128" i="10"/>
  <c r="BE128" i="10"/>
  <c r="BF128" i="10"/>
  <c r="BG128" i="10"/>
  <c r="BH128" i="10"/>
  <c r="BI128" i="10"/>
  <c r="BJ128" i="10"/>
  <c r="BK128" i="10"/>
  <c r="BL128" i="10"/>
  <c r="BM128" i="10"/>
  <c r="BN128" i="10"/>
  <c r="BP128" i="10"/>
  <c r="BQ128" i="10"/>
  <c r="BR128" i="10"/>
  <c r="BS128" i="10"/>
  <c r="BT128" i="10"/>
  <c r="BU128" i="10"/>
  <c r="BV128" i="10"/>
  <c r="BW128" i="10"/>
  <c r="BX128" i="10"/>
  <c r="BY128" i="10"/>
  <c r="BZ128" i="10"/>
  <c r="CA128" i="10"/>
  <c r="CB128" i="10"/>
  <c r="CC128" i="10"/>
  <c r="CD128" i="10"/>
  <c r="CF128" i="10"/>
  <c r="CG128" i="10"/>
  <c r="CH128" i="10"/>
  <c r="CI128" i="10"/>
  <c r="CJ128" i="10"/>
  <c r="CK128" i="10"/>
  <c r="CL128" i="10"/>
  <c r="CM128" i="10"/>
  <c r="CN128" i="10"/>
  <c r="CO128" i="10"/>
  <c r="CP128" i="10"/>
  <c r="CQ128" i="10"/>
  <c r="AZ129" i="10"/>
  <c r="BA129" i="10"/>
  <c r="BB129" i="10"/>
  <c r="BC129" i="10"/>
  <c r="BD129" i="10"/>
  <c r="BE129" i="10"/>
  <c r="BF129" i="10"/>
  <c r="BG129" i="10"/>
  <c r="BH129" i="10"/>
  <c r="BI129" i="10"/>
  <c r="BJ129" i="10"/>
  <c r="BK129" i="10"/>
  <c r="BL129" i="10"/>
  <c r="BM129" i="10"/>
  <c r="BN129" i="10"/>
  <c r="BP129" i="10"/>
  <c r="BQ129" i="10"/>
  <c r="BR129" i="10"/>
  <c r="BS129" i="10"/>
  <c r="BT129" i="10"/>
  <c r="BU129" i="10"/>
  <c r="BV129" i="10"/>
  <c r="BW129" i="10"/>
  <c r="BX129" i="10"/>
  <c r="BY129" i="10"/>
  <c r="BZ129" i="10"/>
  <c r="CA129" i="10"/>
  <c r="CB129" i="10"/>
  <c r="CC129" i="10"/>
  <c r="CD129" i="10"/>
  <c r="CF129" i="10"/>
  <c r="CG129" i="10"/>
  <c r="CH129" i="10"/>
  <c r="CI129" i="10"/>
  <c r="CJ129" i="10"/>
  <c r="CK129" i="10"/>
  <c r="CL129" i="10"/>
  <c r="CM129" i="10"/>
  <c r="CN129" i="10"/>
  <c r="CO129" i="10"/>
  <c r="CP129" i="10"/>
  <c r="CQ129" i="10"/>
  <c r="AZ130" i="10"/>
  <c r="BA130" i="10"/>
  <c r="BB130" i="10"/>
  <c r="BC130" i="10"/>
  <c r="BD130" i="10"/>
  <c r="BE130" i="10"/>
  <c r="BF130" i="10"/>
  <c r="BG130" i="10"/>
  <c r="BH130" i="10"/>
  <c r="BI130" i="10"/>
  <c r="BJ130" i="10"/>
  <c r="BK130" i="10"/>
  <c r="BL130" i="10"/>
  <c r="BM130" i="10"/>
  <c r="BN130" i="10"/>
  <c r="BP130" i="10"/>
  <c r="BQ130" i="10"/>
  <c r="BR130" i="10"/>
  <c r="BS130" i="10"/>
  <c r="BT130" i="10"/>
  <c r="BU130" i="10"/>
  <c r="BV130" i="10"/>
  <c r="BW130" i="10"/>
  <c r="BX130" i="10"/>
  <c r="BY130" i="10"/>
  <c r="BZ130" i="10"/>
  <c r="CA130" i="10"/>
  <c r="CB130" i="10"/>
  <c r="CC130" i="10"/>
  <c r="CD130" i="10"/>
  <c r="CF130" i="10"/>
  <c r="CG130" i="10"/>
  <c r="CH130" i="10"/>
  <c r="CI130" i="10"/>
  <c r="CJ130" i="10"/>
  <c r="CK130" i="10"/>
  <c r="CL130" i="10"/>
  <c r="CM130" i="10"/>
  <c r="CN130" i="10"/>
  <c r="CO130" i="10"/>
  <c r="CP130" i="10"/>
  <c r="CQ130" i="10"/>
  <c r="AZ131" i="10"/>
  <c r="BA131" i="10"/>
  <c r="BB131" i="10"/>
  <c r="BC131" i="10"/>
  <c r="BD131" i="10"/>
  <c r="BE131" i="10"/>
  <c r="BF131" i="10"/>
  <c r="BG131" i="10"/>
  <c r="BH131" i="10"/>
  <c r="BI131" i="10"/>
  <c r="BJ131" i="10"/>
  <c r="BK131" i="10"/>
  <c r="BL131" i="10"/>
  <c r="BM131" i="10"/>
  <c r="BN131" i="10"/>
  <c r="BP131" i="10"/>
  <c r="BQ131" i="10"/>
  <c r="BR131" i="10"/>
  <c r="BS131" i="10"/>
  <c r="BT131" i="10"/>
  <c r="BU131" i="10"/>
  <c r="BV131" i="10"/>
  <c r="BW131" i="10"/>
  <c r="BX131" i="10"/>
  <c r="BY131" i="10"/>
  <c r="BZ131" i="10"/>
  <c r="CA131" i="10"/>
  <c r="CB131" i="10"/>
  <c r="CC131" i="10"/>
  <c r="CD131" i="10"/>
  <c r="CF131" i="10"/>
  <c r="CG131" i="10"/>
  <c r="CH131" i="10"/>
  <c r="CI131" i="10"/>
  <c r="CJ131" i="10"/>
  <c r="CK131" i="10"/>
  <c r="CL131" i="10"/>
  <c r="CM131" i="10"/>
  <c r="CN131" i="10"/>
  <c r="CO131" i="10"/>
  <c r="CP131" i="10"/>
  <c r="CQ131" i="10"/>
  <c r="AZ132" i="10"/>
  <c r="BA132" i="10"/>
  <c r="BB132" i="10"/>
  <c r="BC132" i="10"/>
  <c r="BD132" i="10"/>
  <c r="BE132" i="10"/>
  <c r="BF132" i="10"/>
  <c r="BG132" i="10"/>
  <c r="BH132" i="10"/>
  <c r="BI132" i="10"/>
  <c r="BJ132" i="10"/>
  <c r="BK132" i="10"/>
  <c r="BL132" i="10"/>
  <c r="BM132" i="10"/>
  <c r="BN132" i="10"/>
  <c r="BP132" i="10"/>
  <c r="BQ132" i="10"/>
  <c r="BR132" i="10"/>
  <c r="BS132" i="10"/>
  <c r="BT132" i="10"/>
  <c r="BU132" i="10"/>
  <c r="BV132" i="10"/>
  <c r="BW132" i="10"/>
  <c r="BX132" i="10"/>
  <c r="BY132" i="10"/>
  <c r="BZ132" i="10"/>
  <c r="CA132" i="10"/>
  <c r="CB132" i="10"/>
  <c r="CC132" i="10"/>
  <c r="CD132" i="10"/>
  <c r="CF132" i="10"/>
  <c r="CG132" i="10"/>
  <c r="CH132" i="10"/>
  <c r="CI132" i="10"/>
  <c r="CJ132" i="10"/>
  <c r="CK132" i="10"/>
  <c r="CL132" i="10"/>
  <c r="CM132" i="10"/>
  <c r="CN132" i="10"/>
  <c r="CO132" i="10"/>
  <c r="CP132" i="10"/>
  <c r="CQ132" i="10"/>
  <c r="AZ133" i="10"/>
  <c r="BA133" i="10"/>
  <c r="BB133" i="10"/>
  <c r="BC133" i="10"/>
  <c r="BD133" i="10"/>
  <c r="BE133" i="10"/>
  <c r="BF133" i="10"/>
  <c r="BG133" i="10"/>
  <c r="BH133" i="10"/>
  <c r="BI133" i="10"/>
  <c r="BJ133" i="10"/>
  <c r="BK133" i="10"/>
  <c r="BL133" i="10"/>
  <c r="BM133" i="10"/>
  <c r="BN133" i="10"/>
  <c r="BP133" i="10"/>
  <c r="BQ133" i="10"/>
  <c r="BR133" i="10"/>
  <c r="BS133" i="10"/>
  <c r="BT133" i="10"/>
  <c r="BU133" i="10"/>
  <c r="BV133" i="10"/>
  <c r="BW133" i="10"/>
  <c r="BX133" i="10"/>
  <c r="BY133" i="10"/>
  <c r="BZ133" i="10"/>
  <c r="CA133" i="10"/>
  <c r="CB133" i="10"/>
  <c r="CC133" i="10"/>
  <c r="CD133" i="10"/>
  <c r="CF133" i="10"/>
  <c r="CG133" i="10"/>
  <c r="CH133" i="10"/>
  <c r="CI133" i="10"/>
  <c r="CJ133" i="10"/>
  <c r="CK133" i="10"/>
  <c r="CL133" i="10"/>
  <c r="CM133" i="10"/>
  <c r="CN133" i="10"/>
  <c r="CO133" i="10"/>
  <c r="CP133" i="10"/>
  <c r="CQ133" i="10"/>
  <c r="AZ134" i="10"/>
  <c r="BA134" i="10"/>
  <c r="BB134" i="10"/>
  <c r="BC134" i="10"/>
  <c r="BD134" i="10"/>
  <c r="BE134" i="10"/>
  <c r="BF134" i="10"/>
  <c r="BG134" i="10"/>
  <c r="BH134" i="10"/>
  <c r="BI134" i="10"/>
  <c r="BJ134" i="10"/>
  <c r="BK134" i="10"/>
  <c r="BL134" i="10"/>
  <c r="BM134" i="10"/>
  <c r="BN134" i="10"/>
  <c r="BP134" i="10"/>
  <c r="BQ134" i="10"/>
  <c r="BR134" i="10"/>
  <c r="BS134" i="10"/>
  <c r="BT134" i="10"/>
  <c r="BU134" i="10"/>
  <c r="BV134" i="10"/>
  <c r="BW134" i="10"/>
  <c r="BX134" i="10"/>
  <c r="BY134" i="10"/>
  <c r="BZ134" i="10"/>
  <c r="CA134" i="10"/>
  <c r="CB134" i="10"/>
  <c r="CC134" i="10"/>
  <c r="CD134" i="10"/>
  <c r="CF134" i="10"/>
  <c r="CG134" i="10"/>
  <c r="CH134" i="10"/>
  <c r="CI134" i="10"/>
  <c r="CJ134" i="10"/>
  <c r="CK134" i="10"/>
  <c r="CL134" i="10"/>
  <c r="CM134" i="10"/>
  <c r="CN134" i="10"/>
  <c r="CO134" i="10"/>
  <c r="CP134" i="10"/>
  <c r="CQ134" i="10"/>
  <c r="AZ135" i="10"/>
  <c r="BA135" i="10"/>
  <c r="BB135" i="10"/>
  <c r="BC135" i="10"/>
  <c r="BD135" i="10"/>
  <c r="BE135" i="10"/>
  <c r="BF135" i="10"/>
  <c r="BG135" i="10"/>
  <c r="BH135" i="10"/>
  <c r="BI135" i="10"/>
  <c r="BJ135" i="10"/>
  <c r="BK135" i="10"/>
  <c r="BL135" i="10"/>
  <c r="BM135" i="10"/>
  <c r="BN135" i="10"/>
  <c r="BP135" i="10"/>
  <c r="BQ135" i="10"/>
  <c r="BR135" i="10"/>
  <c r="BS135" i="10"/>
  <c r="BT135" i="10"/>
  <c r="BU135" i="10"/>
  <c r="BV135" i="10"/>
  <c r="BW135" i="10"/>
  <c r="BX135" i="10"/>
  <c r="BY135" i="10"/>
  <c r="BZ135" i="10"/>
  <c r="CA135" i="10"/>
  <c r="CB135" i="10"/>
  <c r="CC135" i="10"/>
  <c r="CD135" i="10"/>
  <c r="CF135" i="10"/>
  <c r="CG135" i="10"/>
  <c r="CH135" i="10"/>
  <c r="CI135" i="10"/>
  <c r="CJ135" i="10"/>
  <c r="CK135" i="10"/>
  <c r="CL135" i="10"/>
  <c r="CM135" i="10"/>
  <c r="CN135" i="10"/>
  <c r="CO135" i="10"/>
  <c r="CP135" i="10"/>
  <c r="CQ135" i="10"/>
  <c r="AZ136" i="10"/>
  <c r="BA136" i="10"/>
  <c r="BB136" i="10"/>
  <c r="BC136" i="10"/>
  <c r="BD136" i="10"/>
  <c r="BE136" i="10"/>
  <c r="BF136" i="10"/>
  <c r="BG136" i="10"/>
  <c r="BH136" i="10"/>
  <c r="BI136" i="10"/>
  <c r="BJ136" i="10"/>
  <c r="BK136" i="10"/>
  <c r="BL136" i="10"/>
  <c r="BM136" i="10"/>
  <c r="BN136" i="10"/>
  <c r="BP136" i="10"/>
  <c r="BQ136" i="10"/>
  <c r="BR136" i="10"/>
  <c r="BS136" i="10"/>
  <c r="BT136" i="10"/>
  <c r="BU136" i="10"/>
  <c r="BV136" i="10"/>
  <c r="BW136" i="10"/>
  <c r="BX136" i="10"/>
  <c r="BY136" i="10"/>
  <c r="BZ136" i="10"/>
  <c r="CA136" i="10"/>
  <c r="CB136" i="10"/>
  <c r="CC136" i="10"/>
  <c r="CD136" i="10"/>
  <c r="CF136" i="10"/>
  <c r="CG136" i="10"/>
  <c r="CH136" i="10"/>
  <c r="CI136" i="10"/>
  <c r="CJ136" i="10"/>
  <c r="CK136" i="10"/>
  <c r="CL136" i="10"/>
  <c r="CM136" i="10"/>
  <c r="CN136" i="10"/>
  <c r="CO136" i="10"/>
  <c r="CP136" i="10"/>
  <c r="CQ136" i="10"/>
  <c r="AZ137" i="10"/>
  <c r="BA137" i="10"/>
  <c r="BB137" i="10"/>
  <c r="BC137" i="10"/>
  <c r="BD137" i="10"/>
  <c r="BE137" i="10"/>
  <c r="BF137" i="10"/>
  <c r="BG137" i="10"/>
  <c r="BH137" i="10"/>
  <c r="BI137" i="10"/>
  <c r="BJ137" i="10"/>
  <c r="BK137" i="10"/>
  <c r="BL137" i="10"/>
  <c r="BM137" i="10"/>
  <c r="BN137" i="10"/>
  <c r="BP137" i="10"/>
  <c r="BQ137" i="10"/>
  <c r="BR137" i="10"/>
  <c r="BS137" i="10"/>
  <c r="BT137" i="10"/>
  <c r="BU137" i="10"/>
  <c r="BV137" i="10"/>
  <c r="BW137" i="10"/>
  <c r="BX137" i="10"/>
  <c r="BY137" i="10"/>
  <c r="BZ137" i="10"/>
  <c r="CA137" i="10"/>
  <c r="CB137" i="10"/>
  <c r="CC137" i="10"/>
  <c r="CD137" i="10"/>
  <c r="CF137" i="10"/>
  <c r="CG137" i="10"/>
  <c r="CH137" i="10"/>
  <c r="CI137" i="10"/>
  <c r="CJ137" i="10"/>
  <c r="CK137" i="10"/>
  <c r="CL137" i="10"/>
  <c r="CM137" i="10"/>
  <c r="CN137" i="10"/>
  <c r="CO137" i="10"/>
  <c r="CP137" i="10"/>
  <c r="CQ137" i="10"/>
  <c r="AZ138" i="10"/>
  <c r="BA138" i="10"/>
  <c r="BB138" i="10"/>
  <c r="BC138" i="10"/>
  <c r="BD138" i="10"/>
  <c r="BE138" i="10"/>
  <c r="BF138" i="10"/>
  <c r="BG138" i="10"/>
  <c r="BH138" i="10"/>
  <c r="BI138" i="10"/>
  <c r="BJ138" i="10"/>
  <c r="BK138" i="10"/>
  <c r="BL138" i="10"/>
  <c r="BM138" i="10"/>
  <c r="BN138" i="10"/>
  <c r="BP138" i="10"/>
  <c r="BQ138" i="10"/>
  <c r="BR138" i="10"/>
  <c r="BS138" i="10"/>
  <c r="BT138" i="10"/>
  <c r="BU138" i="10"/>
  <c r="BV138" i="10"/>
  <c r="BW138" i="10"/>
  <c r="BX138" i="10"/>
  <c r="BY138" i="10"/>
  <c r="BZ138" i="10"/>
  <c r="CA138" i="10"/>
  <c r="CB138" i="10"/>
  <c r="CC138" i="10"/>
  <c r="CD138" i="10"/>
  <c r="CF138" i="10"/>
  <c r="CG138" i="10"/>
  <c r="CH138" i="10"/>
  <c r="CI138" i="10"/>
  <c r="CJ138" i="10"/>
  <c r="CK138" i="10"/>
  <c r="CL138" i="10"/>
  <c r="CM138" i="10"/>
  <c r="CN138" i="10"/>
  <c r="CO138" i="10"/>
  <c r="CP138" i="10"/>
  <c r="CQ138" i="10"/>
  <c r="AZ139" i="10"/>
  <c r="BA139" i="10"/>
  <c r="BB139" i="10"/>
  <c r="BC139" i="10"/>
  <c r="BD139" i="10"/>
  <c r="BE139" i="10"/>
  <c r="BF139" i="10"/>
  <c r="BG139" i="10"/>
  <c r="BH139" i="10"/>
  <c r="BI139" i="10"/>
  <c r="BJ139" i="10"/>
  <c r="BK139" i="10"/>
  <c r="BL139" i="10"/>
  <c r="BM139" i="10"/>
  <c r="BN139" i="10"/>
  <c r="BP139" i="10"/>
  <c r="BQ139" i="10"/>
  <c r="BR139" i="10"/>
  <c r="BS139" i="10"/>
  <c r="BT139" i="10"/>
  <c r="BU139" i="10"/>
  <c r="BV139" i="10"/>
  <c r="BW139" i="10"/>
  <c r="BX139" i="10"/>
  <c r="BY139" i="10"/>
  <c r="BZ139" i="10"/>
  <c r="CA139" i="10"/>
  <c r="CB139" i="10"/>
  <c r="CC139" i="10"/>
  <c r="CD139" i="10"/>
  <c r="CF139" i="10"/>
  <c r="CG139" i="10"/>
  <c r="CH139" i="10"/>
  <c r="CI139" i="10"/>
  <c r="CJ139" i="10"/>
  <c r="CK139" i="10"/>
  <c r="CL139" i="10"/>
  <c r="CM139" i="10"/>
  <c r="CN139" i="10"/>
  <c r="CO139" i="10"/>
  <c r="CP139" i="10"/>
  <c r="CQ139" i="10"/>
  <c r="AZ140" i="10"/>
  <c r="BA140" i="10"/>
  <c r="BB140" i="10"/>
  <c r="BC140" i="10"/>
  <c r="BD140" i="10"/>
  <c r="BE140" i="10"/>
  <c r="BF140" i="10"/>
  <c r="BG140" i="10"/>
  <c r="BH140" i="10"/>
  <c r="BI140" i="10"/>
  <c r="BJ140" i="10"/>
  <c r="BK140" i="10"/>
  <c r="BL140" i="10"/>
  <c r="BM140" i="10"/>
  <c r="BN140" i="10"/>
  <c r="BP140" i="10"/>
  <c r="BQ140" i="10"/>
  <c r="BR140" i="10"/>
  <c r="BS140" i="10"/>
  <c r="BT140" i="10"/>
  <c r="BU140" i="10"/>
  <c r="BV140" i="10"/>
  <c r="BW140" i="10"/>
  <c r="BX140" i="10"/>
  <c r="BY140" i="10"/>
  <c r="BZ140" i="10"/>
  <c r="CA140" i="10"/>
  <c r="CB140" i="10"/>
  <c r="CC140" i="10"/>
  <c r="CD140" i="10"/>
  <c r="CE140" i="10"/>
  <c r="CF140" i="10"/>
  <c r="CG140" i="10"/>
  <c r="CH140" i="10"/>
  <c r="CI140" i="10"/>
  <c r="CJ140" i="10"/>
  <c r="CK140" i="10"/>
  <c r="CL140" i="10"/>
  <c r="CM140" i="10"/>
  <c r="CN140" i="10"/>
  <c r="CO140" i="10"/>
  <c r="CP140" i="10"/>
  <c r="CQ140" i="10"/>
  <c r="AZ141" i="10"/>
  <c r="BA141" i="10"/>
  <c r="BB141" i="10"/>
  <c r="BC141" i="10"/>
  <c r="BD141" i="10"/>
  <c r="BE141" i="10"/>
  <c r="BF141" i="10"/>
  <c r="BG141" i="10"/>
  <c r="BH141" i="10"/>
  <c r="BI141" i="10"/>
  <c r="BJ141" i="10"/>
  <c r="BK141" i="10"/>
  <c r="BL141" i="10"/>
  <c r="BM141" i="10"/>
  <c r="BN141" i="10"/>
  <c r="BP141" i="10"/>
  <c r="BQ141" i="10"/>
  <c r="BR141" i="10"/>
  <c r="BS141" i="10"/>
  <c r="BT141" i="10"/>
  <c r="BU141" i="10"/>
  <c r="BV141" i="10"/>
  <c r="BW141" i="10"/>
  <c r="BX141" i="10"/>
  <c r="BY141" i="10"/>
  <c r="BZ141" i="10"/>
  <c r="CA141" i="10"/>
  <c r="CB141" i="10"/>
  <c r="CC141" i="10"/>
  <c r="CD141" i="10"/>
  <c r="CF141" i="10"/>
  <c r="CG141" i="10"/>
  <c r="CH141" i="10"/>
  <c r="CI141" i="10"/>
  <c r="CJ141" i="10"/>
  <c r="CK141" i="10"/>
  <c r="CL141" i="10"/>
  <c r="CM141" i="10"/>
  <c r="CN141" i="10"/>
  <c r="CO141" i="10"/>
  <c r="CP141" i="10"/>
  <c r="CQ141" i="10"/>
  <c r="AZ142" i="10"/>
  <c r="BA142" i="10"/>
  <c r="BB142" i="10"/>
  <c r="BC142" i="10"/>
  <c r="BD142" i="10"/>
  <c r="BE142" i="10"/>
  <c r="BF142" i="10"/>
  <c r="BG142" i="10"/>
  <c r="BH142" i="10"/>
  <c r="BI142" i="10"/>
  <c r="BJ142" i="10"/>
  <c r="BK142" i="10"/>
  <c r="BL142" i="10"/>
  <c r="BM142" i="10"/>
  <c r="BN142" i="10"/>
  <c r="BO142" i="10"/>
  <c r="BP142" i="10"/>
  <c r="BQ142" i="10"/>
  <c r="BR142" i="10"/>
  <c r="BS142" i="10"/>
  <c r="BT142" i="10"/>
  <c r="BU142" i="10"/>
  <c r="BV142" i="10"/>
  <c r="BW142" i="10"/>
  <c r="BX142" i="10"/>
  <c r="BY142" i="10"/>
  <c r="BZ142" i="10"/>
  <c r="CA142" i="10"/>
  <c r="CB142" i="10"/>
  <c r="CC142" i="10"/>
  <c r="CD142" i="10"/>
  <c r="CE142" i="10"/>
  <c r="CF142" i="10"/>
  <c r="CG142" i="10"/>
  <c r="CH142" i="10"/>
  <c r="CI142" i="10"/>
  <c r="CJ142" i="10"/>
  <c r="CK142" i="10"/>
  <c r="CL142" i="10"/>
  <c r="CM142" i="10"/>
  <c r="CN142" i="10"/>
  <c r="CO142" i="10"/>
  <c r="CP142" i="10"/>
  <c r="CQ142" i="10"/>
  <c r="AZ143" i="10"/>
  <c r="BA143" i="10"/>
  <c r="BB143" i="10"/>
  <c r="BC143" i="10"/>
  <c r="BD143" i="10"/>
  <c r="BE143" i="10"/>
  <c r="BF143" i="10"/>
  <c r="BG143" i="10"/>
  <c r="BH143" i="10"/>
  <c r="BI143" i="10"/>
  <c r="BJ143" i="10"/>
  <c r="BK143" i="10"/>
  <c r="BL143" i="10"/>
  <c r="BM143" i="10"/>
  <c r="BN143" i="10"/>
  <c r="BO143" i="10"/>
  <c r="BP143" i="10"/>
  <c r="BQ143" i="10"/>
  <c r="BR143" i="10"/>
  <c r="BS143" i="10"/>
  <c r="BT143" i="10"/>
  <c r="BU143" i="10"/>
  <c r="BV143" i="10"/>
  <c r="BW143" i="10"/>
  <c r="BX143" i="10"/>
  <c r="BY143" i="10"/>
  <c r="BZ143" i="10"/>
  <c r="CA143" i="10"/>
  <c r="CB143" i="10"/>
  <c r="CC143" i="10"/>
  <c r="CD143" i="10"/>
  <c r="CE143" i="10"/>
  <c r="CF143" i="10"/>
  <c r="CG143" i="10"/>
  <c r="CH143" i="10"/>
  <c r="CI143" i="10"/>
  <c r="CJ143" i="10"/>
  <c r="CK143" i="10"/>
  <c r="CL143" i="10"/>
  <c r="CM143" i="10"/>
  <c r="CN143" i="10"/>
  <c r="CO143" i="10"/>
  <c r="CP143" i="10"/>
  <c r="CQ143" i="10"/>
  <c r="AZ144" i="10"/>
  <c r="BA144" i="10"/>
  <c r="BB144" i="10"/>
  <c r="BC144" i="10"/>
  <c r="BD144" i="10"/>
  <c r="BE144" i="10"/>
  <c r="BF144" i="10"/>
  <c r="BG144" i="10"/>
  <c r="BH144" i="10"/>
  <c r="BI144" i="10"/>
  <c r="BJ144" i="10"/>
  <c r="BK144" i="10"/>
  <c r="BL144" i="10"/>
  <c r="BM144" i="10"/>
  <c r="BN144" i="10"/>
  <c r="BO144" i="10"/>
  <c r="BP144" i="10"/>
  <c r="BQ144" i="10"/>
  <c r="BR144" i="10"/>
  <c r="BS144" i="10"/>
  <c r="BT144" i="10"/>
  <c r="BU144" i="10"/>
  <c r="BV144" i="10"/>
  <c r="BW144" i="10"/>
  <c r="BX144" i="10"/>
  <c r="BY144" i="10"/>
  <c r="BZ144" i="10"/>
  <c r="CA144" i="10"/>
  <c r="CB144" i="10"/>
  <c r="CC144" i="10"/>
  <c r="CD144" i="10"/>
  <c r="CE144" i="10"/>
  <c r="CF144" i="10"/>
  <c r="CG144" i="10"/>
  <c r="CH144" i="10"/>
  <c r="CI144" i="10"/>
  <c r="CJ144" i="10"/>
  <c r="CK144" i="10"/>
  <c r="CL144" i="10"/>
  <c r="CM144" i="10"/>
  <c r="CN144" i="10"/>
  <c r="CO144" i="10"/>
  <c r="CP144" i="10"/>
  <c r="CQ144" i="10"/>
  <c r="AZ145" i="10"/>
  <c r="BA145" i="10"/>
  <c r="BB145" i="10"/>
  <c r="BC145" i="10"/>
  <c r="BD145" i="10"/>
  <c r="BE145" i="10"/>
  <c r="BF145" i="10"/>
  <c r="BG145" i="10"/>
  <c r="BH145" i="10"/>
  <c r="BI145" i="10"/>
  <c r="BJ145" i="10"/>
  <c r="BK145" i="10"/>
  <c r="BL145" i="10"/>
  <c r="BM145" i="10"/>
  <c r="BN145" i="10"/>
  <c r="BO145" i="10"/>
  <c r="BP145" i="10"/>
  <c r="BQ145" i="10"/>
  <c r="BR145" i="10"/>
  <c r="BS145" i="10"/>
  <c r="BT145" i="10"/>
  <c r="BU145" i="10"/>
  <c r="BV145" i="10"/>
  <c r="BW145" i="10"/>
  <c r="BX145" i="10"/>
  <c r="BY145" i="10"/>
  <c r="BZ145" i="10"/>
  <c r="CA145" i="10"/>
  <c r="CB145" i="10"/>
  <c r="CC145" i="10"/>
  <c r="CD145" i="10"/>
  <c r="CE145" i="10"/>
  <c r="CF145" i="10"/>
  <c r="CG145" i="10"/>
  <c r="CH145" i="10"/>
  <c r="CI145" i="10"/>
  <c r="CJ145" i="10"/>
  <c r="CK145" i="10"/>
  <c r="CL145" i="10"/>
  <c r="CM145" i="10"/>
  <c r="CN145" i="10"/>
  <c r="CO145" i="10"/>
  <c r="CP145" i="10"/>
  <c r="CQ145" i="10"/>
  <c r="AZ146" i="10"/>
  <c r="BA146" i="10"/>
  <c r="BB146" i="10"/>
  <c r="BC146" i="10"/>
  <c r="BD146" i="10"/>
  <c r="BE146" i="10"/>
  <c r="BF146" i="10"/>
  <c r="BG146" i="10"/>
  <c r="BH146" i="10"/>
  <c r="BI146" i="10"/>
  <c r="BJ146" i="10"/>
  <c r="BK146" i="10"/>
  <c r="BL146" i="10"/>
  <c r="BM146" i="10"/>
  <c r="BN146" i="10"/>
  <c r="BO146" i="10"/>
  <c r="BP146" i="10"/>
  <c r="BQ146" i="10"/>
  <c r="BR146" i="10"/>
  <c r="BS146" i="10"/>
  <c r="BT146" i="10"/>
  <c r="BU146" i="10"/>
  <c r="BV146" i="10"/>
  <c r="BW146" i="10"/>
  <c r="BX146" i="10"/>
  <c r="BY146" i="10"/>
  <c r="BZ146" i="10"/>
  <c r="CA146" i="10"/>
  <c r="CB146" i="10"/>
  <c r="CC146" i="10"/>
  <c r="CD146" i="10"/>
  <c r="CE146" i="10"/>
  <c r="CF146" i="10"/>
  <c r="CG146" i="10"/>
  <c r="CH146" i="10"/>
  <c r="CI146" i="10"/>
  <c r="CJ146" i="10"/>
  <c r="CK146" i="10"/>
  <c r="CL146" i="10"/>
  <c r="CM146" i="10"/>
  <c r="CN146" i="10"/>
  <c r="CO146" i="10"/>
  <c r="CP146" i="10"/>
  <c r="CQ146" i="10"/>
  <c r="AZ147" i="10"/>
  <c r="BA147" i="10"/>
  <c r="BB147" i="10"/>
  <c r="BC147" i="10"/>
  <c r="BD147" i="10"/>
  <c r="BE147" i="10"/>
  <c r="BF147" i="10"/>
  <c r="BG147" i="10"/>
  <c r="BH147" i="10"/>
  <c r="BI147" i="10"/>
  <c r="BJ147" i="10"/>
  <c r="BK147" i="10"/>
  <c r="BL147" i="10"/>
  <c r="BM147" i="10"/>
  <c r="BN147" i="10"/>
  <c r="BO147" i="10"/>
  <c r="BP147" i="10"/>
  <c r="BQ147" i="10"/>
  <c r="BR147" i="10"/>
  <c r="BS147" i="10"/>
  <c r="BT147" i="10"/>
  <c r="BU147" i="10"/>
  <c r="BV147" i="10"/>
  <c r="BW147" i="10"/>
  <c r="BX147" i="10"/>
  <c r="BY147" i="10"/>
  <c r="BZ147" i="10"/>
  <c r="CA147" i="10"/>
  <c r="CB147" i="10"/>
  <c r="CC147" i="10"/>
  <c r="CD147" i="10"/>
  <c r="CE147" i="10"/>
  <c r="CF147" i="10"/>
  <c r="CG147" i="10"/>
  <c r="CH147" i="10"/>
  <c r="CI147" i="10"/>
  <c r="CJ147" i="10"/>
  <c r="CK147" i="10"/>
  <c r="CL147" i="10"/>
  <c r="CM147" i="10"/>
  <c r="CN147" i="10"/>
  <c r="CO147" i="10"/>
  <c r="CP147" i="10"/>
  <c r="CQ147" i="10"/>
  <c r="AZ148" i="10"/>
  <c r="BA148" i="10"/>
  <c r="BB148" i="10"/>
  <c r="BC148" i="10"/>
  <c r="BD148" i="10"/>
  <c r="BE148" i="10"/>
  <c r="BF148" i="10"/>
  <c r="BG148" i="10"/>
  <c r="BH148" i="10"/>
  <c r="BI148" i="10"/>
  <c r="BJ148" i="10"/>
  <c r="BK148" i="10"/>
  <c r="BL148" i="10"/>
  <c r="BM148" i="10"/>
  <c r="BN148" i="10"/>
  <c r="BO148" i="10"/>
  <c r="BP148" i="10"/>
  <c r="BQ148" i="10"/>
  <c r="BR148" i="10"/>
  <c r="BS148" i="10"/>
  <c r="BT148" i="10"/>
  <c r="BU148" i="10"/>
  <c r="BV148" i="10"/>
  <c r="BW148" i="10"/>
  <c r="BX148" i="10"/>
  <c r="BY148" i="10"/>
  <c r="BZ148" i="10"/>
  <c r="CA148" i="10"/>
  <c r="CB148" i="10"/>
  <c r="CC148" i="10"/>
  <c r="CD148" i="10"/>
  <c r="CE148" i="10"/>
  <c r="CF148" i="10"/>
  <c r="CG148" i="10"/>
  <c r="CH148" i="10"/>
  <c r="CI148" i="10"/>
  <c r="CJ148" i="10"/>
  <c r="CK148" i="10"/>
  <c r="CL148" i="10"/>
  <c r="CM148" i="10"/>
  <c r="CN148" i="10"/>
  <c r="CO148" i="10"/>
  <c r="CP148" i="10"/>
  <c r="CQ148" i="10"/>
  <c r="AZ149" i="10"/>
  <c r="BA149" i="10"/>
  <c r="BB149" i="10"/>
  <c r="BC149" i="10"/>
  <c r="BD149" i="10"/>
  <c r="BE149" i="10"/>
  <c r="BF149" i="10"/>
  <c r="BG149" i="10"/>
  <c r="BH149" i="10"/>
  <c r="BI149" i="10"/>
  <c r="BJ149" i="10"/>
  <c r="BK149" i="10"/>
  <c r="BL149" i="10"/>
  <c r="BM149" i="10"/>
  <c r="BN149" i="10"/>
  <c r="BO149" i="10"/>
  <c r="BP149" i="10"/>
  <c r="BQ149" i="10"/>
  <c r="BR149" i="10"/>
  <c r="BS149" i="10"/>
  <c r="BT149" i="10"/>
  <c r="BU149" i="10"/>
  <c r="BV149" i="10"/>
  <c r="BW149" i="10"/>
  <c r="BX149" i="10"/>
  <c r="BY149" i="10"/>
  <c r="BZ149" i="10"/>
  <c r="CA149" i="10"/>
  <c r="CB149" i="10"/>
  <c r="CC149" i="10"/>
  <c r="CD149" i="10"/>
  <c r="CE149" i="10"/>
  <c r="CF149" i="10"/>
  <c r="CG149" i="10"/>
  <c r="CH149" i="10"/>
  <c r="CI149" i="10"/>
  <c r="CJ149" i="10"/>
  <c r="CK149" i="10"/>
  <c r="CL149" i="10"/>
  <c r="CM149" i="10"/>
  <c r="CN149" i="10"/>
  <c r="CO149" i="10"/>
  <c r="CP149" i="10"/>
  <c r="CQ149" i="10"/>
  <c r="AZ150" i="10"/>
  <c r="BA150" i="10"/>
  <c r="BB150" i="10"/>
  <c r="BC150" i="10"/>
  <c r="BD150" i="10"/>
  <c r="BE150" i="10"/>
  <c r="BF150" i="10"/>
  <c r="BG150" i="10"/>
  <c r="BH150" i="10"/>
  <c r="BI150" i="10"/>
  <c r="BJ150" i="10"/>
  <c r="BK150" i="10"/>
  <c r="BL150" i="10"/>
  <c r="BM150" i="10"/>
  <c r="BN150" i="10"/>
  <c r="BO150" i="10"/>
  <c r="BP150" i="10"/>
  <c r="BQ150" i="10"/>
  <c r="BR150" i="10"/>
  <c r="BS150" i="10"/>
  <c r="BT150" i="10"/>
  <c r="BU150" i="10"/>
  <c r="BV150" i="10"/>
  <c r="BW150" i="10"/>
  <c r="BX150" i="10"/>
  <c r="BY150" i="10"/>
  <c r="BZ150" i="10"/>
  <c r="CA150" i="10"/>
  <c r="CB150" i="10"/>
  <c r="CC150" i="10"/>
  <c r="CD150" i="10"/>
  <c r="CE150" i="10"/>
  <c r="CF150" i="10"/>
  <c r="CG150" i="10"/>
  <c r="CH150" i="10"/>
  <c r="CI150" i="10"/>
  <c r="CJ150" i="10"/>
  <c r="CK150" i="10"/>
  <c r="CL150" i="10"/>
  <c r="CM150" i="10"/>
  <c r="CN150" i="10"/>
  <c r="CO150" i="10"/>
  <c r="CP150" i="10"/>
  <c r="CQ150" i="10"/>
  <c r="AZ151" i="10"/>
  <c r="BA151" i="10"/>
  <c r="BB151" i="10"/>
  <c r="BC151" i="10"/>
  <c r="BD151" i="10"/>
  <c r="BE151" i="10"/>
  <c r="BF151" i="10"/>
  <c r="BG151" i="10"/>
  <c r="BH151" i="10"/>
  <c r="BI151" i="10"/>
  <c r="BJ151" i="10"/>
  <c r="BK151" i="10"/>
  <c r="BL151" i="10"/>
  <c r="BM151" i="10"/>
  <c r="BN151" i="10"/>
  <c r="BO151" i="10"/>
  <c r="BP151" i="10"/>
  <c r="BQ151" i="10"/>
  <c r="BR151" i="10"/>
  <c r="BS151" i="10"/>
  <c r="BT151" i="10"/>
  <c r="BU151" i="10"/>
  <c r="BV151" i="10"/>
  <c r="BW151" i="10"/>
  <c r="BX151" i="10"/>
  <c r="BY151" i="10"/>
  <c r="BZ151" i="10"/>
  <c r="CA151" i="10"/>
  <c r="CB151" i="10"/>
  <c r="CC151" i="10"/>
  <c r="CD151" i="10"/>
  <c r="CE151" i="10"/>
  <c r="CF151" i="10"/>
  <c r="CG151" i="10"/>
  <c r="CH151" i="10"/>
  <c r="CI151" i="10"/>
  <c r="CJ151" i="10"/>
  <c r="CK151" i="10"/>
  <c r="CL151" i="10"/>
  <c r="CM151" i="10"/>
  <c r="CN151" i="10"/>
  <c r="CO151" i="10"/>
  <c r="CP151" i="10"/>
  <c r="CQ151" i="10"/>
  <c r="AZ152" i="10"/>
  <c r="BA152" i="10"/>
  <c r="BB152" i="10"/>
  <c r="BC152" i="10"/>
  <c r="BD152" i="10"/>
  <c r="BE152" i="10"/>
  <c r="BF152" i="10"/>
  <c r="BG152" i="10"/>
  <c r="BH152" i="10"/>
  <c r="BI152" i="10"/>
  <c r="BJ152" i="10"/>
  <c r="BK152" i="10"/>
  <c r="BL152" i="10"/>
  <c r="BM152" i="10"/>
  <c r="BN152" i="10"/>
  <c r="BO152" i="10"/>
  <c r="BP152" i="10"/>
  <c r="BQ152" i="10"/>
  <c r="BR152" i="10"/>
  <c r="BS152" i="10"/>
  <c r="BT152" i="10"/>
  <c r="BU152" i="10"/>
  <c r="BV152" i="10"/>
  <c r="BW152" i="10"/>
  <c r="BX152" i="10"/>
  <c r="BY152" i="10"/>
  <c r="BZ152" i="10"/>
  <c r="CA152" i="10"/>
  <c r="CB152" i="10"/>
  <c r="CC152" i="10"/>
  <c r="CD152" i="10"/>
  <c r="CE152" i="10"/>
  <c r="CF152" i="10"/>
  <c r="CG152" i="10"/>
  <c r="CH152" i="10"/>
  <c r="CI152" i="10"/>
  <c r="CJ152" i="10"/>
  <c r="CK152" i="10"/>
  <c r="CL152" i="10"/>
  <c r="CM152" i="10"/>
  <c r="CN152" i="10"/>
  <c r="CO152" i="10"/>
  <c r="CP152" i="10"/>
  <c r="CQ152" i="10"/>
  <c r="AZ153" i="10"/>
  <c r="BA153" i="10"/>
  <c r="BB153" i="10"/>
  <c r="BC153" i="10"/>
  <c r="BD153" i="10"/>
  <c r="BE153" i="10"/>
  <c r="BF153" i="10"/>
  <c r="BG153" i="10"/>
  <c r="BH153" i="10"/>
  <c r="BI153" i="10"/>
  <c r="BJ153" i="10"/>
  <c r="BK153" i="10"/>
  <c r="BL153" i="10"/>
  <c r="BM153" i="10"/>
  <c r="BN153" i="10"/>
  <c r="BO153" i="10"/>
  <c r="BP153" i="10"/>
  <c r="BQ153" i="10"/>
  <c r="BR153" i="10"/>
  <c r="BS153" i="10"/>
  <c r="BT153" i="10"/>
  <c r="BU153" i="10"/>
  <c r="BV153" i="10"/>
  <c r="BW153" i="10"/>
  <c r="BX153" i="10"/>
  <c r="BY153" i="10"/>
  <c r="BZ153" i="10"/>
  <c r="CA153" i="10"/>
  <c r="CB153" i="10"/>
  <c r="CC153" i="10"/>
  <c r="CD153" i="10"/>
  <c r="CE153" i="10"/>
  <c r="CF153" i="10"/>
  <c r="CG153" i="10"/>
  <c r="CH153" i="10"/>
  <c r="CI153" i="10"/>
  <c r="CJ153" i="10"/>
  <c r="CK153" i="10"/>
  <c r="CL153" i="10"/>
  <c r="CM153" i="10"/>
  <c r="CN153" i="10"/>
  <c r="CO153" i="10"/>
  <c r="CP153" i="10"/>
  <c r="CQ153" i="10"/>
  <c r="AZ154" i="10"/>
  <c r="BA154" i="10"/>
  <c r="BB154" i="10"/>
  <c r="BC154" i="10"/>
  <c r="BD154" i="10"/>
  <c r="BE154" i="10"/>
  <c r="BF154" i="10"/>
  <c r="BG154" i="10"/>
  <c r="BH154" i="10"/>
  <c r="BI154" i="10"/>
  <c r="BJ154" i="10"/>
  <c r="BK154" i="10"/>
  <c r="BL154" i="10"/>
  <c r="BM154" i="10"/>
  <c r="BN154" i="10"/>
  <c r="BO154" i="10"/>
  <c r="BP154" i="10"/>
  <c r="BQ154" i="10"/>
  <c r="BR154" i="10"/>
  <c r="BS154" i="10"/>
  <c r="BT154" i="10"/>
  <c r="BU154" i="10"/>
  <c r="BV154" i="10"/>
  <c r="BW154" i="10"/>
  <c r="BX154" i="10"/>
  <c r="BY154" i="10"/>
  <c r="BZ154" i="10"/>
  <c r="CA154" i="10"/>
  <c r="CB154" i="10"/>
  <c r="CC154" i="10"/>
  <c r="CD154" i="10"/>
  <c r="CE154" i="10"/>
  <c r="CF154" i="10"/>
  <c r="CG154" i="10"/>
  <c r="CH154" i="10"/>
  <c r="CI154" i="10"/>
  <c r="CJ154" i="10"/>
  <c r="CK154" i="10"/>
  <c r="CL154" i="10"/>
  <c r="CM154" i="10"/>
  <c r="CN154" i="10"/>
  <c r="CO154" i="10"/>
  <c r="CP154" i="10"/>
  <c r="CQ154" i="10"/>
  <c r="AZ155" i="10"/>
  <c r="BA155" i="10"/>
  <c r="BB155" i="10"/>
  <c r="BC155" i="10"/>
  <c r="BD155" i="10"/>
  <c r="BE155" i="10"/>
  <c r="BF155" i="10"/>
  <c r="BG155" i="10"/>
  <c r="BH155" i="10"/>
  <c r="BI155" i="10"/>
  <c r="BJ155" i="10"/>
  <c r="BK155" i="10"/>
  <c r="BL155" i="10"/>
  <c r="BM155" i="10"/>
  <c r="BN155" i="10"/>
  <c r="BO155" i="10"/>
  <c r="BP155" i="10"/>
  <c r="BQ155" i="10"/>
  <c r="BR155" i="10"/>
  <c r="BS155" i="10"/>
  <c r="BT155" i="10"/>
  <c r="BU155" i="10"/>
  <c r="BV155" i="10"/>
  <c r="BW155" i="10"/>
  <c r="BX155" i="10"/>
  <c r="BY155" i="10"/>
  <c r="BZ155" i="10"/>
  <c r="CA155" i="10"/>
  <c r="CB155" i="10"/>
  <c r="CC155" i="10"/>
  <c r="CD155" i="10"/>
  <c r="CE155" i="10"/>
  <c r="CF155" i="10"/>
  <c r="CG155" i="10"/>
  <c r="CH155" i="10"/>
  <c r="CI155" i="10"/>
  <c r="CJ155" i="10"/>
  <c r="CK155" i="10"/>
  <c r="CL155" i="10"/>
  <c r="CM155" i="10"/>
  <c r="CN155" i="10"/>
  <c r="CO155" i="10"/>
  <c r="CP155" i="10"/>
  <c r="CQ155" i="10"/>
  <c r="AZ156" i="10"/>
  <c r="BA156" i="10"/>
  <c r="BB156" i="10"/>
  <c r="BC156" i="10"/>
  <c r="BD156" i="10"/>
  <c r="BE156" i="10"/>
  <c r="BF156" i="10"/>
  <c r="BG156" i="10"/>
  <c r="BH156" i="10"/>
  <c r="BI156" i="10"/>
  <c r="BJ156" i="10"/>
  <c r="BK156" i="10"/>
  <c r="BL156" i="10"/>
  <c r="BM156" i="10"/>
  <c r="BN156" i="10"/>
  <c r="BO156" i="10"/>
  <c r="BP156" i="10"/>
  <c r="BQ156" i="10"/>
  <c r="BR156" i="10"/>
  <c r="BS156" i="10"/>
  <c r="BT156" i="10"/>
  <c r="BU156" i="10"/>
  <c r="BV156" i="10"/>
  <c r="BW156" i="10"/>
  <c r="BX156" i="10"/>
  <c r="BY156" i="10"/>
  <c r="BZ156" i="10"/>
  <c r="CA156" i="10"/>
  <c r="CB156" i="10"/>
  <c r="CC156" i="10"/>
  <c r="CD156" i="10"/>
  <c r="CE156" i="10"/>
  <c r="CF156" i="10"/>
  <c r="CG156" i="10"/>
  <c r="CH156" i="10"/>
  <c r="CI156" i="10"/>
  <c r="CJ156" i="10"/>
  <c r="CK156" i="10"/>
  <c r="CL156" i="10"/>
  <c r="CM156" i="10"/>
  <c r="CN156" i="10"/>
  <c r="CO156" i="10"/>
  <c r="CP156" i="10"/>
  <c r="CQ156" i="10"/>
  <c r="AZ157" i="10"/>
  <c r="BA157" i="10"/>
  <c r="BB157" i="10"/>
  <c r="BC157" i="10"/>
  <c r="BD157" i="10"/>
  <c r="BE157" i="10"/>
  <c r="BF157" i="10"/>
  <c r="BG157" i="10"/>
  <c r="BH157" i="10"/>
  <c r="BI157" i="10"/>
  <c r="BJ157" i="10"/>
  <c r="BK157" i="10"/>
  <c r="BL157" i="10"/>
  <c r="BM157" i="10"/>
  <c r="BN157" i="10"/>
  <c r="BO157" i="10"/>
  <c r="BP157" i="10"/>
  <c r="BQ157" i="10"/>
  <c r="BR157" i="10"/>
  <c r="BS157" i="10"/>
  <c r="BT157" i="10"/>
  <c r="BU157" i="10"/>
  <c r="BV157" i="10"/>
  <c r="BW157" i="10"/>
  <c r="BX157" i="10"/>
  <c r="BY157" i="10"/>
  <c r="BZ157" i="10"/>
  <c r="CA157" i="10"/>
  <c r="CB157" i="10"/>
  <c r="CC157" i="10"/>
  <c r="CD157" i="10"/>
  <c r="CE157" i="10"/>
  <c r="CF157" i="10"/>
  <c r="CG157" i="10"/>
  <c r="CH157" i="10"/>
  <c r="CI157" i="10"/>
  <c r="CJ157" i="10"/>
  <c r="CK157" i="10"/>
  <c r="CL157" i="10"/>
  <c r="CM157" i="10"/>
  <c r="CN157" i="10"/>
  <c r="CO157" i="10"/>
  <c r="CP157" i="10"/>
  <c r="CQ157" i="10"/>
  <c r="AZ158" i="10"/>
  <c r="BA158" i="10"/>
  <c r="BB158" i="10"/>
  <c r="BC158" i="10"/>
  <c r="BD158" i="10"/>
  <c r="BE158" i="10"/>
  <c r="BF158" i="10"/>
  <c r="BG158" i="10"/>
  <c r="BH158" i="10"/>
  <c r="BI158" i="10"/>
  <c r="BJ158" i="10"/>
  <c r="BK158" i="10"/>
  <c r="BL158" i="10"/>
  <c r="BM158" i="10"/>
  <c r="BN158" i="10"/>
  <c r="BO158" i="10"/>
  <c r="BP158" i="10"/>
  <c r="BQ158" i="10"/>
  <c r="BR158" i="10"/>
  <c r="BS158" i="10"/>
  <c r="BT158" i="10"/>
  <c r="BU158" i="10"/>
  <c r="BV158" i="10"/>
  <c r="BW158" i="10"/>
  <c r="BX158" i="10"/>
  <c r="BY158" i="10"/>
  <c r="BZ158" i="10"/>
  <c r="CA158" i="10"/>
  <c r="CB158" i="10"/>
  <c r="CC158" i="10"/>
  <c r="CD158" i="10"/>
  <c r="CE158" i="10"/>
  <c r="CF158" i="10"/>
  <c r="CG158" i="10"/>
  <c r="CH158" i="10"/>
  <c r="CI158" i="10"/>
  <c r="CJ158" i="10"/>
  <c r="CK158" i="10"/>
  <c r="CL158" i="10"/>
  <c r="CM158" i="10"/>
  <c r="CN158" i="10"/>
  <c r="CO158" i="10"/>
  <c r="CP158" i="10"/>
  <c r="CQ158" i="10"/>
  <c r="AZ159" i="10"/>
  <c r="BA159" i="10"/>
  <c r="BB159" i="10"/>
  <c r="BC159" i="10"/>
  <c r="BD159" i="10"/>
  <c r="BE159" i="10"/>
  <c r="BF159" i="10"/>
  <c r="BG159" i="10"/>
  <c r="BH159" i="10"/>
  <c r="BI159" i="10"/>
  <c r="BJ159" i="10"/>
  <c r="BK159" i="10"/>
  <c r="BL159" i="10"/>
  <c r="BM159" i="10"/>
  <c r="BN159" i="10"/>
  <c r="BO159" i="10"/>
  <c r="BP159" i="10"/>
  <c r="BQ159" i="10"/>
  <c r="BR159" i="10"/>
  <c r="BS159" i="10"/>
  <c r="BT159" i="10"/>
  <c r="BU159" i="10"/>
  <c r="BV159" i="10"/>
  <c r="BW159" i="10"/>
  <c r="BX159" i="10"/>
  <c r="BY159" i="10"/>
  <c r="BZ159" i="10"/>
  <c r="CA159" i="10"/>
  <c r="CB159" i="10"/>
  <c r="CC159" i="10"/>
  <c r="CD159" i="10"/>
  <c r="CE159" i="10"/>
  <c r="CF159" i="10"/>
  <c r="CG159" i="10"/>
  <c r="CH159" i="10"/>
  <c r="CI159" i="10"/>
  <c r="CJ159" i="10"/>
  <c r="CK159" i="10"/>
  <c r="CL159" i="10"/>
  <c r="CM159" i="10"/>
  <c r="CN159" i="10"/>
  <c r="CO159" i="10"/>
  <c r="CP159" i="10"/>
  <c r="CQ159" i="10"/>
  <c r="AZ160" i="10"/>
  <c r="BA160" i="10"/>
  <c r="BB160" i="10"/>
  <c r="BC160" i="10"/>
  <c r="BD160" i="10"/>
  <c r="BE160" i="10"/>
  <c r="BF160" i="10"/>
  <c r="BG160" i="10"/>
  <c r="BH160" i="10"/>
  <c r="BI160" i="10"/>
  <c r="BJ160" i="10"/>
  <c r="BK160" i="10"/>
  <c r="BL160" i="10"/>
  <c r="BM160" i="10"/>
  <c r="BN160" i="10"/>
  <c r="BO160" i="10"/>
  <c r="BP160" i="10"/>
  <c r="BQ160" i="10"/>
  <c r="BR160" i="10"/>
  <c r="BS160" i="10"/>
  <c r="BT160" i="10"/>
  <c r="BU160" i="10"/>
  <c r="BV160" i="10"/>
  <c r="BW160" i="10"/>
  <c r="BX160" i="10"/>
  <c r="BY160" i="10"/>
  <c r="BZ160" i="10"/>
  <c r="CA160" i="10"/>
  <c r="CB160" i="10"/>
  <c r="CC160" i="10"/>
  <c r="CD160" i="10"/>
  <c r="CE160" i="10"/>
  <c r="CF160" i="10"/>
  <c r="CG160" i="10"/>
  <c r="CH160" i="10"/>
  <c r="CI160" i="10"/>
  <c r="CJ160" i="10"/>
  <c r="CK160" i="10"/>
  <c r="CL160" i="10"/>
  <c r="CM160" i="10"/>
  <c r="CN160" i="10"/>
  <c r="CO160" i="10"/>
  <c r="CP160" i="10"/>
  <c r="CQ160" i="10"/>
  <c r="AZ161" i="10"/>
  <c r="BA161" i="10"/>
  <c r="BB161" i="10"/>
  <c r="BC161" i="10"/>
  <c r="BD161" i="10"/>
  <c r="BE161" i="10"/>
  <c r="BF161" i="10"/>
  <c r="BG161" i="10"/>
  <c r="BH161" i="10"/>
  <c r="BI161" i="10"/>
  <c r="BJ161" i="10"/>
  <c r="BK161" i="10"/>
  <c r="BL161" i="10"/>
  <c r="BM161" i="10"/>
  <c r="BN161" i="10"/>
  <c r="BO161" i="10"/>
  <c r="BP161" i="10"/>
  <c r="BQ161" i="10"/>
  <c r="BR161" i="10"/>
  <c r="BS161" i="10"/>
  <c r="BT161" i="10"/>
  <c r="BU161" i="10"/>
  <c r="BV161" i="10"/>
  <c r="BW161" i="10"/>
  <c r="BX161" i="10"/>
  <c r="BY161" i="10"/>
  <c r="BZ161" i="10"/>
  <c r="CA161" i="10"/>
  <c r="CB161" i="10"/>
  <c r="CC161" i="10"/>
  <c r="CD161" i="10"/>
  <c r="CE161" i="10"/>
  <c r="CF161" i="10"/>
  <c r="CG161" i="10"/>
  <c r="CH161" i="10"/>
  <c r="CI161" i="10"/>
  <c r="CJ161" i="10"/>
  <c r="CK161" i="10"/>
  <c r="CL161" i="10"/>
  <c r="CM161" i="10"/>
  <c r="CN161" i="10"/>
  <c r="CO161" i="10"/>
  <c r="CP161" i="10"/>
  <c r="CQ161" i="10"/>
  <c r="AZ162" i="10"/>
  <c r="BA162" i="10"/>
  <c r="BB162" i="10"/>
  <c r="BC162" i="10"/>
  <c r="BD162" i="10"/>
  <c r="BE162" i="10"/>
  <c r="BF162" i="10"/>
  <c r="BG162" i="10"/>
  <c r="BH162" i="10"/>
  <c r="BI162" i="10"/>
  <c r="BJ162" i="10"/>
  <c r="BK162" i="10"/>
  <c r="BL162" i="10"/>
  <c r="BM162" i="10"/>
  <c r="BN162" i="10"/>
  <c r="BO162" i="10"/>
  <c r="BP162" i="10"/>
  <c r="BQ162" i="10"/>
  <c r="BR162" i="10"/>
  <c r="BS162" i="10"/>
  <c r="BT162" i="10"/>
  <c r="BU162" i="10"/>
  <c r="BV162" i="10"/>
  <c r="BW162" i="10"/>
  <c r="BX162" i="10"/>
  <c r="BY162" i="10"/>
  <c r="BZ162" i="10"/>
  <c r="CA162" i="10"/>
  <c r="CB162" i="10"/>
  <c r="CC162" i="10"/>
  <c r="CD162" i="10"/>
  <c r="CE162" i="10"/>
  <c r="CF162" i="10"/>
  <c r="CG162" i="10"/>
  <c r="CH162" i="10"/>
  <c r="CI162" i="10"/>
  <c r="CJ162" i="10"/>
  <c r="CK162" i="10"/>
  <c r="CL162" i="10"/>
  <c r="CM162" i="10"/>
  <c r="CN162" i="10"/>
  <c r="CO162" i="10"/>
  <c r="CP162" i="10"/>
  <c r="CQ162" i="10"/>
  <c r="AZ163" i="10"/>
  <c r="BA163" i="10"/>
  <c r="BB163" i="10"/>
  <c r="BC163" i="10"/>
  <c r="BD163" i="10"/>
  <c r="BE163" i="10"/>
  <c r="BF163" i="10"/>
  <c r="BG163" i="10"/>
  <c r="BH163" i="10"/>
  <c r="BI163" i="10"/>
  <c r="BJ163" i="10"/>
  <c r="BK163" i="10"/>
  <c r="BL163" i="10"/>
  <c r="BM163" i="10"/>
  <c r="BN163" i="10"/>
  <c r="BO163" i="10"/>
  <c r="BP163" i="10"/>
  <c r="BQ163" i="10"/>
  <c r="BR163" i="10"/>
  <c r="BS163" i="10"/>
  <c r="BT163" i="10"/>
  <c r="BU163" i="10"/>
  <c r="BV163" i="10"/>
  <c r="BW163" i="10"/>
  <c r="BX163" i="10"/>
  <c r="BY163" i="10"/>
  <c r="BZ163" i="10"/>
  <c r="CA163" i="10"/>
  <c r="CB163" i="10"/>
  <c r="CC163" i="10"/>
  <c r="CD163" i="10"/>
  <c r="CE163" i="10"/>
  <c r="CF163" i="10"/>
  <c r="CG163" i="10"/>
  <c r="CH163" i="10"/>
  <c r="CI163" i="10"/>
  <c r="CJ163" i="10"/>
  <c r="CK163" i="10"/>
  <c r="CL163" i="10"/>
  <c r="CM163" i="10"/>
  <c r="CN163" i="10"/>
  <c r="CO163" i="10"/>
  <c r="CP163" i="10"/>
  <c r="CQ163" i="10"/>
  <c r="AZ164" i="10"/>
  <c r="BA164" i="10"/>
  <c r="BB164" i="10"/>
  <c r="BC164" i="10"/>
  <c r="BD164" i="10"/>
  <c r="BE164" i="10"/>
  <c r="BF164" i="10"/>
  <c r="BG164" i="10"/>
  <c r="BH164" i="10"/>
  <c r="BI164" i="10"/>
  <c r="BJ164" i="10"/>
  <c r="BK164" i="10"/>
  <c r="BL164" i="10"/>
  <c r="BM164" i="10"/>
  <c r="BN164" i="10"/>
  <c r="BO164" i="10"/>
  <c r="BP164" i="10"/>
  <c r="BQ164" i="10"/>
  <c r="BR164" i="10"/>
  <c r="BS164" i="10"/>
  <c r="BT164" i="10"/>
  <c r="BU164" i="10"/>
  <c r="BV164" i="10"/>
  <c r="BW164" i="10"/>
  <c r="BX164" i="10"/>
  <c r="BY164" i="10"/>
  <c r="BZ164" i="10"/>
  <c r="CA164" i="10"/>
  <c r="CB164" i="10"/>
  <c r="CC164" i="10"/>
  <c r="CD164" i="10"/>
  <c r="CE164" i="10"/>
  <c r="CF164" i="10"/>
  <c r="CG164" i="10"/>
  <c r="CH164" i="10"/>
  <c r="CI164" i="10"/>
  <c r="CJ164" i="10"/>
  <c r="CK164" i="10"/>
  <c r="CL164" i="10"/>
  <c r="CM164" i="10"/>
  <c r="CN164" i="10"/>
  <c r="CO164" i="10"/>
  <c r="CP164" i="10"/>
  <c r="CQ164" i="10"/>
  <c r="AZ165" i="10"/>
  <c r="BA165" i="10"/>
  <c r="BB165" i="10"/>
  <c r="BC165" i="10"/>
  <c r="BD165" i="10"/>
  <c r="BE165" i="10"/>
  <c r="BF165" i="10"/>
  <c r="BG165" i="10"/>
  <c r="BH165" i="10"/>
  <c r="BI165" i="10"/>
  <c r="BJ165" i="10"/>
  <c r="BK165" i="10"/>
  <c r="BL165" i="10"/>
  <c r="BM165" i="10"/>
  <c r="BN165" i="10"/>
  <c r="BO165" i="10"/>
  <c r="BP165" i="10"/>
  <c r="BQ165" i="10"/>
  <c r="BR165" i="10"/>
  <c r="BS165" i="10"/>
  <c r="BT165" i="10"/>
  <c r="BU165" i="10"/>
  <c r="BV165" i="10"/>
  <c r="BW165" i="10"/>
  <c r="BX165" i="10"/>
  <c r="BY165" i="10"/>
  <c r="BZ165" i="10"/>
  <c r="CA165" i="10"/>
  <c r="CB165" i="10"/>
  <c r="CC165" i="10"/>
  <c r="CD165" i="10"/>
  <c r="CE165" i="10"/>
  <c r="CF165" i="10"/>
  <c r="CG165" i="10"/>
  <c r="CH165" i="10"/>
  <c r="CI165" i="10"/>
  <c r="CJ165" i="10"/>
  <c r="CK165" i="10"/>
  <c r="CL165" i="10"/>
  <c r="CM165" i="10"/>
  <c r="CN165" i="10"/>
  <c r="CO165" i="10"/>
  <c r="CP165" i="10"/>
  <c r="CQ165" i="10"/>
  <c r="AZ166" i="10"/>
  <c r="BA166" i="10"/>
  <c r="BB166" i="10"/>
  <c r="BC166" i="10"/>
  <c r="BD166" i="10"/>
  <c r="BE166" i="10"/>
  <c r="BF166" i="10"/>
  <c r="BG166" i="10"/>
  <c r="BH166" i="10"/>
  <c r="BI166" i="10"/>
  <c r="BJ166" i="10"/>
  <c r="BK166" i="10"/>
  <c r="BL166" i="10"/>
  <c r="BM166" i="10"/>
  <c r="BN166" i="10"/>
  <c r="BO166" i="10"/>
  <c r="BP166" i="10"/>
  <c r="BQ166" i="10"/>
  <c r="BR166" i="10"/>
  <c r="BS166" i="10"/>
  <c r="BT166" i="10"/>
  <c r="BU166" i="10"/>
  <c r="BV166" i="10"/>
  <c r="BW166" i="10"/>
  <c r="BX166" i="10"/>
  <c r="BY166" i="10"/>
  <c r="BZ166" i="10"/>
  <c r="CA166" i="10"/>
  <c r="CB166" i="10"/>
  <c r="CC166" i="10"/>
  <c r="CD166" i="10"/>
  <c r="CE166" i="10"/>
  <c r="CF166" i="10"/>
  <c r="CG166" i="10"/>
  <c r="CH166" i="10"/>
  <c r="CI166" i="10"/>
  <c r="CJ166" i="10"/>
  <c r="CK166" i="10"/>
  <c r="CL166" i="10"/>
  <c r="CM166" i="10"/>
  <c r="CN166" i="10"/>
  <c r="CO166" i="10"/>
  <c r="CP166" i="10"/>
  <c r="CQ166" i="10"/>
  <c r="AZ167" i="10"/>
  <c r="BA167" i="10"/>
  <c r="BB167" i="10"/>
  <c r="BC167" i="10"/>
  <c r="BD167" i="10"/>
  <c r="BE167" i="10"/>
  <c r="BF167" i="10"/>
  <c r="BG167" i="10"/>
  <c r="BH167" i="10"/>
  <c r="BI167" i="10"/>
  <c r="BJ167" i="10"/>
  <c r="BK167" i="10"/>
  <c r="BL167" i="10"/>
  <c r="BM167" i="10"/>
  <c r="BN167" i="10"/>
  <c r="BO167" i="10"/>
  <c r="BP167" i="10"/>
  <c r="BQ167" i="10"/>
  <c r="BR167" i="10"/>
  <c r="BS167" i="10"/>
  <c r="BT167" i="10"/>
  <c r="BU167" i="10"/>
  <c r="BV167" i="10"/>
  <c r="BW167" i="10"/>
  <c r="BX167" i="10"/>
  <c r="BY167" i="10"/>
  <c r="BZ167" i="10"/>
  <c r="CA167" i="10"/>
  <c r="CB167" i="10"/>
  <c r="CC167" i="10"/>
  <c r="CD167" i="10"/>
  <c r="CE167" i="10"/>
  <c r="CF167" i="10"/>
  <c r="CG167" i="10"/>
  <c r="CH167" i="10"/>
  <c r="CI167" i="10"/>
  <c r="CJ167" i="10"/>
  <c r="CK167" i="10"/>
  <c r="CL167" i="10"/>
  <c r="CM167" i="10"/>
  <c r="CN167" i="10"/>
  <c r="CO167" i="10"/>
  <c r="CP167" i="10"/>
  <c r="CQ167" i="10"/>
  <c r="AZ168" i="10"/>
  <c r="BA168" i="10"/>
  <c r="BB168" i="10"/>
  <c r="BC168" i="10"/>
  <c r="BD168" i="10"/>
  <c r="BE168" i="10"/>
  <c r="BF168" i="10"/>
  <c r="BG168" i="10"/>
  <c r="BH168" i="10"/>
  <c r="BI168" i="10"/>
  <c r="BJ168" i="10"/>
  <c r="BK168" i="10"/>
  <c r="BL168" i="10"/>
  <c r="BM168" i="10"/>
  <c r="BN168" i="10"/>
  <c r="BO168" i="10"/>
  <c r="BP168" i="10"/>
  <c r="BQ168" i="10"/>
  <c r="BR168" i="10"/>
  <c r="BS168" i="10"/>
  <c r="BT168" i="10"/>
  <c r="BU168" i="10"/>
  <c r="BV168" i="10"/>
  <c r="BW168" i="10"/>
  <c r="BX168" i="10"/>
  <c r="BY168" i="10"/>
  <c r="BZ168" i="10"/>
  <c r="CA168" i="10"/>
  <c r="CB168" i="10"/>
  <c r="CC168" i="10"/>
  <c r="CD168" i="10"/>
  <c r="CE168" i="10"/>
  <c r="CF168" i="10"/>
  <c r="CG168" i="10"/>
  <c r="CH168" i="10"/>
  <c r="CI168" i="10"/>
  <c r="CJ168" i="10"/>
  <c r="CK168" i="10"/>
  <c r="CL168" i="10"/>
  <c r="CM168" i="10"/>
  <c r="CN168" i="10"/>
  <c r="CO168" i="10"/>
  <c r="CP168" i="10"/>
  <c r="CQ168" i="10"/>
  <c r="AZ169" i="10"/>
  <c r="BA169" i="10"/>
  <c r="BB169" i="10"/>
  <c r="BC169" i="10"/>
  <c r="BD169" i="10"/>
  <c r="BE169" i="10"/>
  <c r="BF169" i="10"/>
  <c r="BG169" i="10"/>
  <c r="BH169" i="10"/>
  <c r="BI169" i="10"/>
  <c r="BJ169" i="10"/>
  <c r="BK169" i="10"/>
  <c r="BL169" i="10"/>
  <c r="BM169" i="10"/>
  <c r="BN169" i="10"/>
  <c r="BO169" i="10"/>
  <c r="BP169" i="10"/>
  <c r="BQ169" i="10"/>
  <c r="BR169" i="10"/>
  <c r="BS169" i="10"/>
  <c r="BT169" i="10"/>
  <c r="BU169" i="10"/>
  <c r="BV169" i="10"/>
  <c r="BW169" i="10"/>
  <c r="BX169" i="10"/>
  <c r="BY169" i="10"/>
  <c r="BZ169" i="10"/>
  <c r="CA169" i="10"/>
  <c r="CB169" i="10"/>
  <c r="CC169" i="10"/>
  <c r="CD169" i="10"/>
  <c r="CE169" i="10"/>
  <c r="CF169" i="10"/>
  <c r="CG169" i="10"/>
  <c r="CH169" i="10"/>
  <c r="CI169" i="10"/>
  <c r="CJ169" i="10"/>
  <c r="CK169" i="10"/>
  <c r="CL169" i="10"/>
  <c r="CM169" i="10"/>
  <c r="CN169" i="10"/>
  <c r="CO169" i="10"/>
  <c r="CP169" i="10"/>
  <c r="CQ169" i="10"/>
  <c r="AZ170" i="10"/>
  <c r="BA170" i="10"/>
  <c r="BB170" i="10"/>
  <c r="BC170" i="10"/>
  <c r="BD170" i="10"/>
  <c r="BE170" i="10"/>
  <c r="BF170" i="10"/>
  <c r="BG170" i="10"/>
  <c r="BH170" i="10"/>
  <c r="BI170" i="10"/>
  <c r="BJ170" i="10"/>
  <c r="BK170" i="10"/>
  <c r="BL170" i="10"/>
  <c r="BM170" i="10"/>
  <c r="BN170" i="10"/>
  <c r="BO170" i="10"/>
  <c r="BP170" i="10"/>
  <c r="BQ170" i="10"/>
  <c r="BR170" i="10"/>
  <c r="BS170" i="10"/>
  <c r="BT170" i="10"/>
  <c r="BU170" i="10"/>
  <c r="BV170" i="10"/>
  <c r="BW170" i="10"/>
  <c r="BX170" i="10"/>
  <c r="BY170" i="10"/>
  <c r="BZ170" i="10"/>
  <c r="CA170" i="10"/>
  <c r="CB170" i="10"/>
  <c r="CC170" i="10"/>
  <c r="CD170" i="10"/>
  <c r="CE170" i="10"/>
  <c r="CF170" i="10"/>
  <c r="CG170" i="10"/>
  <c r="CH170" i="10"/>
  <c r="CI170" i="10"/>
  <c r="CJ170" i="10"/>
  <c r="CK170" i="10"/>
  <c r="CL170" i="10"/>
  <c r="CM170" i="10"/>
  <c r="CN170" i="10"/>
  <c r="CO170" i="10"/>
  <c r="CP170" i="10"/>
  <c r="CQ170" i="10"/>
  <c r="AZ171" i="10"/>
  <c r="BA171" i="10"/>
  <c r="BB171" i="10"/>
  <c r="BC171" i="10"/>
  <c r="BD171" i="10"/>
  <c r="BE171" i="10"/>
  <c r="BF171" i="10"/>
  <c r="BG171" i="10"/>
  <c r="BH171" i="10"/>
  <c r="BI171" i="10"/>
  <c r="BJ171" i="10"/>
  <c r="BK171" i="10"/>
  <c r="BL171" i="10"/>
  <c r="BM171" i="10"/>
  <c r="BN171" i="10"/>
  <c r="BO171" i="10"/>
  <c r="BP171" i="10"/>
  <c r="BQ171" i="10"/>
  <c r="BR171" i="10"/>
  <c r="BS171" i="10"/>
  <c r="BT171" i="10"/>
  <c r="BU171" i="10"/>
  <c r="BV171" i="10"/>
  <c r="BW171" i="10"/>
  <c r="BX171" i="10"/>
  <c r="BY171" i="10"/>
  <c r="BZ171" i="10"/>
  <c r="CA171" i="10"/>
  <c r="CB171" i="10"/>
  <c r="CC171" i="10"/>
  <c r="CD171" i="10"/>
  <c r="CE171" i="10"/>
  <c r="CF171" i="10"/>
  <c r="CG171" i="10"/>
  <c r="CH171" i="10"/>
  <c r="CI171" i="10"/>
  <c r="CJ171" i="10"/>
  <c r="CK171" i="10"/>
  <c r="CL171" i="10"/>
  <c r="CM171" i="10"/>
  <c r="CN171" i="10"/>
  <c r="CO171" i="10"/>
  <c r="CP171" i="10"/>
  <c r="CQ171" i="10"/>
  <c r="AZ172" i="10"/>
  <c r="BA172" i="10"/>
  <c r="BB172" i="10"/>
  <c r="BC172" i="10"/>
  <c r="BD172" i="10"/>
  <c r="BE172" i="10"/>
  <c r="BF172" i="10"/>
  <c r="BG172" i="10"/>
  <c r="BH172" i="10"/>
  <c r="BI172" i="10"/>
  <c r="BJ172" i="10"/>
  <c r="BK172" i="10"/>
  <c r="BL172" i="10"/>
  <c r="BM172" i="10"/>
  <c r="BN172" i="10"/>
  <c r="BO172" i="10"/>
  <c r="BP172" i="10"/>
  <c r="BQ172" i="10"/>
  <c r="BR172" i="10"/>
  <c r="BS172" i="10"/>
  <c r="BT172" i="10"/>
  <c r="BU172" i="10"/>
  <c r="BV172" i="10"/>
  <c r="BW172" i="10"/>
  <c r="BX172" i="10"/>
  <c r="BY172" i="10"/>
  <c r="BZ172" i="10"/>
  <c r="CA172" i="10"/>
  <c r="CB172" i="10"/>
  <c r="CC172" i="10"/>
  <c r="CD172" i="10"/>
  <c r="CE172" i="10"/>
  <c r="CF172" i="10"/>
  <c r="CG172" i="10"/>
  <c r="CH172" i="10"/>
  <c r="CI172" i="10"/>
  <c r="CJ172" i="10"/>
  <c r="CK172" i="10"/>
  <c r="CL172" i="10"/>
  <c r="CM172" i="10"/>
  <c r="CN172" i="10"/>
  <c r="CO172" i="10"/>
  <c r="CP172" i="10"/>
  <c r="CQ172" i="10"/>
  <c r="AZ173" i="10"/>
  <c r="BA173" i="10"/>
  <c r="BB173" i="10"/>
  <c r="BC173" i="10"/>
  <c r="BD173" i="10"/>
  <c r="BE173" i="10"/>
  <c r="BF173" i="10"/>
  <c r="BG173" i="10"/>
  <c r="BH173" i="10"/>
  <c r="BI173" i="10"/>
  <c r="BJ173" i="10"/>
  <c r="BK173" i="10"/>
  <c r="BL173" i="10"/>
  <c r="BM173" i="10"/>
  <c r="BN173" i="10"/>
  <c r="BO173" i="10"/>
  <c r="BP173" i="10"/>
  <c r="BQ173" i="10"/>
  <c r="BR173" i="10"/>
  <c r="BS173" i="10"/>
  <c r="BT173" i="10"/>
  <c r="BU173" i="10"/>
  <c r="BV173" i="10"/>
  <c r="BW173" i="10"/>
  <c r="BX173" i="10"/>
  <c r="BY173" i="10"/>
  <c r="BZ173" i="10"/>
  <c r="CA173" i="10"/>
  <c r="CB173" i="10"/>
  <c r="CC173" i="10"/>
  <c r="CD173" i="10"/>
  <c r="CE173" i="10"/>
  <c r="CF173" i="10"/>
  <c r="CG173" i="10"/>
  <c r="CH173" i="10"/>
  <c r="CI173" i="10"/>
  <c r="CJ173" i="10"/>
  <c r="CK173" i="10"/>
  <c r="CL173" i="10"/>
  <c r="CM173" i="10"/>
  <c r="CN173" i="10"/>
  <c r="CO173" i="10"/>
  <c r="CP173" i="10"/>
  <c r="CQ173" i="10"/>
  <c r="AZ174" i="10"/>
  <c r="BA174" i="10"/>
  <c r="BB174" i="10"/>
  <c r="BC174" i="10"/>
  <c r="BD174" i="10"/>
  <c r="BE174" i="10"/>
  <c r="BF174" i="10"/>
  <c r="BG174" i="10"/>
  <c r="BH174" i="10"/>
  <c r="BI174" i="10"/>
  <c r="BJ174" i="10"/>
  <c r="BK174" i="10"/>
  <c r="BL174" i="10"/>
  <c r="BM174" i="10"/>
  <c r="BN174" i="10"/>
  <c r="BO174" i="10"/>
  <c r="BP174" i="10"/>
  <c r="BQ174" i="10"/>
  <c r="BR174" i="10"/>
  <c r="BS174" i="10"/>
  <c r="BT174" i="10"/>
  <c r="BU174" i="10"/>
  <c r="BV174" i="10"/>
  <c r="BW174" i="10"/>
  <c r="BX174" i="10"/>
  <c r="BY174" i="10"/>
  <c r="BZ174" i="10"/>
  <c r="CA174" i="10"/>
  <c r="CB174" i="10"/>
  <c r="CC174" i="10"/>
  <c r="CD174" i="10"/>
  <c r="CE174" i="10"/>
  <c r="CF174" i="10"/>
  <c r="CG174" i="10"/>
  <c r="CH174" i="10"/>
  <c r="CI174" i="10"/>
  <c r="CJ174" i="10"/>
  <c r="CK174" i="10"/>
  <c r="CL174" i="10"/>
  <c r="CM174" i="10"/>
  <c r="CN174" i="10"/>
  <c r="CO174" i="10"/>
  <c r="CP174" i="10"/>
  <c r="CQ174" i="10"/>
  <c r="AZ175" i="10"/>
  <c r="BA175" i="10"/>
  <c r="BB175" i="10"/>
  <c r="BC175" i="10"/>
  <c r="BD175" i="10"/>
  <c r="BE175" i="10"/>
  <c r="BF175" i="10"/>
  <c r="BG175" i="10"/>
  <c r="BH175" i="10"/>
  <c r="BI175" i="10"/>
  <c r="BJ175" i="10"/>
  <c r="BK175" i="10"/>
  <c r="BL175" i="10"/>
  <c r="BM175" i="10"/>
  <c r="BN175" i="10"/>
  <c r="BO175" i="10"/>
  <c r="BP175" i="10"/>
  <c r="BQ175" i="10"/>
  <c r="BR175" i="10"/>
  <c r="BS175" i="10"/>
  <c r="BT175" i="10"/>
  <c r="BU175" i="10"/>
  <c r="BV175" i="10"/>
  <c r="BW175" i="10"/>
  <c r="BX175" i="10"/>
  <c r="BY175" i="10"/>
  <c r="BZ175" i="10"/>
  <c r="CA175" i="10"/>
  <c r="CB175" i="10"/>
  <c r="CC175" i="10"/>
  <c r="CD175" i="10"/>
  <c r="CE175" i="10"/>
  <c r="CF175" i="10"/>
  <c r="CG175" i="10"/>
  <c r="CH175" i="10"/>
  <c r="CI175" i="10"/>
  <c r="CJ175" i="10"/>
  <c r="CK175" i="10"/>
  <c r="CL175" i="10"/>
  <c r="CM175" i="10"/>
  <c r="CN175" i="10"/>
  <c r="CO175" i="10"/>
  <c r="CP175" i="10"/>
  <c r="CQ175" i="10"/>
  <c r="AZ176" i="10"/>
  <c r="BA176" i="10"/>
  <c r="BB176" i="10"/>
  <c r="BC176" i="10"/>
  <c r="BD176" i="10"/>
  <c r="BE176" i="10"/>
  <c r="BF176" i="10"/>
  <c r="BG176" i="10"/>
  <c r="BH176" i="10"/>
  <c r="BI176" i="10"/>
  <c r="BJ176" i="10"/>
  <c r="BK176" i="10"/>
  <c r="BL176" i="10"/>
  <c r="BM176" i="10"/>
  <c r="BN176" i="10"/>
  <c r="BO176" i="10"/>
  <c r="BP176" i="10"/>
  <c r="BQ176" i="10"/>
  <c r="BR176" i="10"/>
  <c r="BS176" i="10"/>
  <c r="BT176" i="10"/>
  <c r="BU176" i="10"/>
  <c r="BV176" i="10"/>
  <c r="BW176" i="10"/>
  <c r="BX176" i="10"/>
  <c r="BY176" i="10"/>
  <c r="BZ176" i="10"/>
  <c r="CA176" i="10"/>
  <c r="CB176" i="10"/>
  <c r="CC176" i="10"/>
  <c r="CD176" i="10"/>
  <c r="CE176" i="10"/>
  <c r="CF176" i="10"/>
  <c r="CG176" i="10"/>
  <c r="CH176" i="10"/>
  <c r="CI176" i="10"/>
  <c r="CJ176" i="10"/>
  <c r="CK176" i="10"/>
  <c r="CL176" i="10"/>
  <c r="CM176" i="10"/>
  <c r="CN176" i="10"/>
  <c r="CO176" i="10"/>
  <c r="CP176" i="10"/>
  <c r="CQ176" i="10"/>
  <c r="AZ177" i="10"/>
  <c r="BA177" i="10"/>
  <c r="BB177" i="10"/>
  <c r="BC177" i="10"/>
  <c r="BD177" i="10"/>
  <c r="BE177" i="10"/>
  <c r="BF177" i="10"/>
  <c r="BG177" i="10"/>
  <c r="BH177" i="10"/>
  <c r="BI177" i="10"/>
  <c r="BJ177" i="10"/>
  <c r="BK177" i="10"/>
  <c r="BL177" i="10"/>
  <c r="BM177" i="10"/>
  <c r="BN177" i="10"/>
  <c r="BO177" i="10"/>
  <c r="BP177" i="10"/>
  <c r="BQ177" i="10"/>
  <c r="BR177" i="10"/>
  <c r="BS177" i="10"/>
  <c r="BT177" i="10"/>
  <c r="BU177" i="10"/>
  <c r="BV177" i="10"/>
  <c r="BW177" i="10"/>
  <c r="BX177" i="10"/>
  <c r="BY177" i="10"/>
  <c r="BZ177" i="10"/>
  <c r="CA177" i="10"/>
  <c r="CB177" i="10"/>
  <c r="CC177" i="10"/>
  <c r="CD177" i="10"/>
  <c r="CE177" i="10"/>
  <c r="CF177" i="10"/>
  <c r="CG177" i="10"/>
  <c r="CH177" i="10"/>
  <c r="CI177" i="10"/>
  <c r="CJ177" i="10"/>
  <c r="CK177" i="10"/>
  <c r="CL177" i="10"/>
  <c r="CM177" i="10"/>
  <c r="CN177" i="10"/>
  <c r="CO177" i="10"/>
  <c r="CP177" i="10"/>
  <c r="CQ177" i="10"/>
  <c r="AZ178" i="10"/>
  <c r="BA178" i="10"/>
  <c r="BB178" i="10"/>
  <c r="BC178" i="10"/>
  <c r="BD178" i="10"/>
  <c r="BE178" i="10"/>
  <c r="BF178" i="10"/>
  <c r="BG178" i="10"/>
  <c r="BH178" i="10"/>
  <c r="BI178" i="10"/>
  <c r="BJ178" i="10"/>
  <c r="BK178" i="10"/>
  <c r="BL178" i="10"/>
  <c r="BM178" i="10"/>
  <c r="BN178" i="10"/>
  <c r="BO178" i="10"/>
  <c r="BP178" i="10"/>
  <c r="BQ178" i="10"/>
  <c r="BR178" i="10"/>
  <c r="BS178" i="10"/>
  <c r="BT178" i="10"/>
  <c r="BU178" i="10"/>
  <c r="BV178" i="10"/>
  <c r="BW178" i="10"/>
  <c r="BX178" i="10"/>
  <c r="BY178" i="10"/>
  <c r="BZ178" i="10"/>
  <c r="CA178" i="10"/>
  <c r="CB178" i="10"/>
  <c r="CC178" i="10"/>
  <c r="CD178" i="10"/>
  <c r="CE178" i="10"/>
  <c r="CF178" i="10"/>
  <c r="CG178" i="10"/>
  <c r="CH178" i="10"/>
  <c r="CI178" i="10"/>
  <c r="CJ178" i="10"/>
  <c r="CK178" i="10"/>
  <c r="CL178" i="10"/>
  <c r="CM178" i="10"/>
  <c r="CN178" i="10"/>
  <c r="CO178" i="10"/>
  <c r="CP178" i="10"/>
  <c r="CQ178" i="10"/>
  <c r="AZ179" i="10"/>
  <c r="BA179" i="10"/>
  <c r="BB179" i="10"/>
  <c r="BC179" i="10"/>
  <c r="BD179" i="10"/>
  <c r="BE179" i="10"/>
  <c r="BF179" i="10"/>
  <c r="BG179" i="10"/>
  <c r="BH179" i="10"/>
  <c r="BI179" i="10"/>
  <c r="BJ179" i="10"/>
  <c r="BK179" i="10"/>
  <c r="BL179" i="10"/>
  <c r="BM179" i="10"/>
  <c r="BN179" i="10"/>
  <c r="BO179" i="10"/>
  <c r="BP179" i="10"/>
  <c r="BQ179" i="10"/>
  <c r="BR179" i="10"/>
  <c r="BS179" i="10"/>
  <c r="BT179" i="10"/>
  <c r="BU179" i="10"/>
  <c r="BV179" i="10"/>
  <c r="BW179" i="10"/>
  <c r="BX179" i="10"/>
  <c r="BY179" i="10"/>
  <c r="BZ179" i="10"/>
  <c r="CA179" i="10"/>
  <c r="CB179" i="10"/>
  <c r="CC179" i="10"/>
  <c r="CD179" i="10"/>
  <c r="CE179" i="10"/>
  <c r="CF179" i="10"/>
  <c r="CG179" i="10"/>
  <c r="CH179" i="10"/>
  <c r="CI179" i="10"/>
  <c r="CJ179" i="10"/>
  <c r="CK179" i="10"/>
  <c r="CL179" i="10"/>
  <c r="CM179" i="10"/>
  <c r="CN179" i="10"/>
  <c r="CO179" i="10"/>
  <c r="CP179" i="10"/>
  <c r="CQ179" i="10"/>
  <c r="AZ180" i="10"/>
  <c r="BA180" i="10"/>
  <c r="BB180" i="10"/>
  <c r="BC180" i="10"/>
  <c r="BD180" i="10"/>
  <c r="BE180" i="10"/>
  <c r="BF180" i="10"/>
  <c r="BG180" i="10"/>
  <c r="BH180" i="10"/>
  <c r="BI180" i="10"/>
  <c r="BJ180" i="10"/>
  <c r="BK180" i="10"/>
  <c r="BL180" i="10"/>
  <c r="BM180" i="10"/>
  <c r="BN180" i="10"/>
  <c r="BO180" i="10"/>
  <c r="BP180" i="10"/>
  <c r="BQ180" i="10"/>
  <c r="BR180" i="10"/>
  <c r="BS180" i="10"/>
  <c r="BT180" i="10"/>
  <c r="BU180" i="10"/>
  <c r="BV180" i="10"/>
  <c r="BW180" i="10"/>
  <c r="BX180" i="10"/>
  <c r="BY180" i="10"/>
  <c r="BZ180" i="10"/>
  <c r="CA180" i="10"/>
  <c r="CB180" i="10"/>
  <c r="CC180" i="10"/>
  <c r="CD180" i="10"/>
  <c r="CE180" i="10"/>
  <c r="CF180" i="10"/>
  <c r="CG180" i="10"/>
  <c r="CH180" i="10"/>
  <c r="CI180" i="10"/>
  <c r="CJ180" i="10"/>
  <c r="CK180" i="10"/>
  <c r="CL180" i="10"/>
  <c r="CM180" i="10"/>
  <c r="CN180" i="10"/>
  <c r="CO180" i="10"/>
  <c r="CP180" i="10"/>
  <c r="CQ180" i="10"/>
  <c r="AZ181" i="10"/>
  <c r="BA181" i="10"/>
  <c r="BB181" i="10"/>
  <c r="BC181" i="10"/>
  <c r="BD181" i="10"/>
  <c r="BE181" i="10"/>
  <c r="BF181" i="10"/>
  <c r="BG181" i="10"/>
  <c r="BH181" i="10"/>
  <c r="BI181" i="10"/>
  <c r="BJ181" i="10"/>
  <c r="BK181" i="10"/>
  <c r="BL181" i="10"/>
  <c r="BM181" i="10"/>
  <c r="BN181" i="10"/>
  <c r="BO181" i="10"/>
  <c r="BP181" i="10"/>
  <c r="BQ181" i="10"/>
  <c r="BR181" i="10"/>
  <c r="BS181" i="10"/>
  <c r="BT181" i="10"/>
  <c r="BU181" i="10"/>
  <c r="BV181" i="10"/>
  <c r="BW181" i="10"/>
  <c r="BX181" i="10"/>
  <c r="BY181" i="10"/>
  <c r="BZ181" i="10"/>
  <c r="CA181" i="10"/>
  <c r="CB181" i="10"/>
  <c r="CC181" i="10"/>
  <c r="CD181" i="10"/>
  <c r="CE181" i="10"/>
  <c r="CF181" i="10"/>
  <c r="CG181" i="10"/>
  <c r="CH181" i="10"/>
  <c r="CI181" i="10"/>
  <c r="CJ181" i="10"/>
  <c r="CK181" i="10"/>
  <c r="CL181" i="10"/>
  <c r="CM181" i="10"/>
  <c r="CN181" i="10"/>
  <c r="CO181" i="10"/>
  <c r="CP181" i="10"/>
  <c r="CQ181" i="10"/>
  <c r="AZ182" i="10"/>
  <c r="BA182" i="10"/>
  <c r="BB182" i="10"/>
  <c r="BC182" i="10"/>
  <c r="BD182" i="10"/>
  <c r="BE182" i="10"/>
  <c r="BF182" i="10"/>
  <c r="BG182" i="10"/>
  <c r="BH182" i="10"/>
  <c r="BI182" i="10"/>
  <c r="BJ182" i="10"/>
  <c r="BK182" i="10"/>
  <c r="BL182" i="10"/>
  <c r="BM182" i="10"/>
  <c r="BN182" i="10"/>
  <c r="BO182" i="10"/>
  <c r="BP182" i="10"/>
  <c r="BQ182" i="10"/>
  <c r="BR182" i="10"/>
  <c r="BS182" i="10"/>
  <c r="BT182" i="10"/>
  <c r="BU182" i="10"/>
  <c r="BV182" i="10"/>
  <c r="BW182" i="10"/>
  <c r="BX182" i="10"/>
  <c r="BY182" i="10"/>
  <c r="BZ182" i="10"/>
  <c r="CA182" i="10"/>
  <c r="CB182" i="10"/>
  <c r="CC182" i="10"/>
  <c r="CD182" i="10"/>
  <c r="CE182" i="10"/>
  <c r="CF182" i="10"/>
  <c r="CG182" i="10"/>
  <c r="CH182" i="10"/>
  <c r="CI182" i="10"/>
  <c r="CJ182" i="10"/>
  <c r="CK182" i="10"/>
  <c r="CL182" i="10"/>
  <c r="CM182" i="10"/>
  <c r="CN182" i="10"/>
  <c r="CO182" i="10"/>
  <c r="CP182" i="10"/>
  <c r="CQ182" i="10"/>
  <c r="AZ183" i="10"/>
  <c r="BA183" i="10"/>
  <c r="BB183" i="10"/>
  <c r="BC183" i="10"/>
  <c r="BD183" i="10"/>
  <c r="BE183" i="10"/>
  <c r="BF183" i="10"/>
  <c r="BG183" i="10"/>
  <c r="BH183" i="10"/>
  <c r="BI183" i="10"/>
  <c r="BJ183" i="10"/>
  <c r="BK183" i="10"/>
  <c r="BL183" i="10"/>
  <c r="BM183" i="10"/>
  <c r="BN183" i="10"/>
  <c r="BO183" i="10"/>
  <c r="BP183" i="10"/>
  <c r="BQ183" i="10"/>
  <c r="BR183" i="10"/>
  <c r="BS183" i="10"/>
  <c r="BT183" i="10"/>
  <c r="BU183" i="10"/>
  <c r="BV183" i="10"/>
  <c r="BW183" i="10"/>
  <c r="BX183" i="10"/>
  <c r="BY183" i="10"/>
  <c r="BZ183" i="10"/>
  <c r="CA183" i="10"/>
  <c r="CB183" i="10"/>
  <c r="CC183" i="10"/>
  <c r="CD183" i="10"/>
  <c r="CE183" i="10"/>
  <c r="CF183" i="10"/>
  <c r="CG183" i="10"/>
  <c r="CH183" i="10"/>
  <c r="CI183" i="10"/>
  <c r="CJ183" i="10"/>
  <c r="CK183" i="10"/>
  <c r="CL183" i="10"/>
  <c r="CM183" i="10"/>
  <c r="CN183" i="10"/>
  <c r="CO183" i="10"/>
  <c r="CP183" i="10"/>
  <c r="CQ183" i="10"/>
  <c r="AZ184" i="10"/>
  <c r="BA184" i="10"/>
  <c r="BB184" i="10"/>
  <c r="BC184" i="10"/>
  <c r="BD184" i="10"/>
  <c r="BE184" i="10"/>
  <c r="BF184" i="10"/>
  <c r="BG184" i="10"/>
  <c r="BH184" i="10"/>
  <c r="BI184" i="10"/>
  <c r="BJ184" i="10"/>
  <c r="BK184" i="10"/>
  <c r="BL184" i="10"/>
  <c r="BM184" i="10"/>
  <c r="BN184" i="10"/>
  <c r="BO184" i="10"/>
  <c r="BP184" i="10"/>
  <c r="BQ184" i="10"/>
  <c r="BR184" i="10"/>
  <c r="BS184" i="10"/>
  <c r="BT184" i="10"/>
  <c r="BU184" i="10"/>
  <c r="BV184" i="10"/>
  <c r="BW184" i="10"/>
  <c r="BX184" i="10"/>
  <c r="BY184" i="10"/>
  <c r="BZ184" i="10"/>
  <c r="CA184" i="10"/>
  <c r="CB184" i="10"/>
  <c r="CC184" i="10"/>
  <c r="CD184" i="10"/>
  <c r="CE184" i="10"/>
  <c r="CF184" i="10"/>
  <c r="CG184" i="10"/>
  <c r="CH184" i="10"/>
  <c r="CI184" i="10"/>
  <c r="CJ184" i="10"/>
  <c r="CK184" i="10"/>
  <c r="CL184" i="10"/>
  <c r="CM184" i="10"/>
  <c r="CN184" i="10"/>
  <c r="CO184" i="10"/>
  <c r="CP184" i="10"/>
  <c r="CQ184" i="10"/>
  <c r="AZ185" i="10"/>
  <c r="BA185" i="10"/>
  <c r="BB185" i="10"/>
  <c r="BC185" i="10"/>
  <c r="BD185" i="10"/>
  <c r="BE185" i="10"/>
  <c r="BF185" i="10"/>
  <c r="BG185" i="10"/>
  <c r="BH185" i="10"/>
  <c r="BI185" i="10"/>
  <c r="BJ185" i="10"/>
  <c r="BK185" i="10"/>
  <c r="BL185" i="10"/>
  <c r="BM185" i="10"/>
  <c r="BN185" i="10"/>
  <c r="BO185" i="10"/>
  <c r="BP185" i="10"/>
  <c r="BQ185" i="10"/>
  <c r="BR185" i="10"/>
  <c r="BS185" i="10"/>
  <c r="BT185" i="10"/>
  <c r="BU185" i="10"/>
  <c r="BV185" i="10"/>
  <c r="BW185" i="10"/>
  <c r="BX185" i="10"/>
  <c r="BY185" i="10"/>
  <c r="BZ185" i="10"/>
  <c r="CA185" i="10"/>
  <c r="CB185" i="10"/>
  <c r="CC185" i="10"/>
  <c r="CD185" i="10"/>
  <c r="CE185" i="10"/>
  <c r="CF185" i="10"/>
  <c r="CG185" i="10"/>
  <c r="CH185" i="10"/>
  <c r="CI185" i="10"/>
  <c r="CJ185" i="10"/>
  <c r="CK185" i="10"/>
  <c r="CL185" i="10"/>
  <c r="CM185" i="10"/>
  <c r="CN185" i="10"/>
  <c r="CO185" i="10"/>
  <c r="CP185" i="10"/>
  <c r="CQ185" i="10"/>
  <c r="AZ186" i="10"/>
  <c r="BA186" i="10"/>
  <c r="BB186" i="10"/>
  <c r="BC186" i="10"/>
  <c r="BD186" i="10"/>
  <c r="BE186" i="10"/>
  <c r="BF186" i="10"/>
  <c r="BG186" i="10"/>
  <c r="BH186" i="10"/>
  <c r="BI186" i="10"/>
  <c r="BJ186" i="10"/>
  <c r="BK186" i="10"/>
  <c r="BL186" i="10"/>
  <c r="BM186" i="10"/>
  <c r="BN186" i="10"/>
  <c r="BO186" i="10"/>
  <c r="BP186" i="10"/>
  <c r="BQ186" i="10"/>
  <c r="BR186" i="10"/>
  <c r="BS186" i="10"/>
  <c r="BT186" i="10"/>
  <c r="BU186" i="10"/>
  <c r="BV186" i="10"/>
  <c r="BW186" i="10"/>
  <c r="BX186" i="10"/>
  <c r="BY186" i="10"/>
  <c r="BZ186" i="10"/>
  <c r="CA186" i="10"/>
  <c r="CB186" i="10"/>
  <c r="CC186" i="10"/>
  <c r="CD186" i="10"/>
  <c r="CE186" i="10"/>
  <c r="CF186" i="10"/>
  <c r="CG186" i="10"/>
  <c r="CH186" i="10"/>
  <c r="CI186" i="10"/>
  <c r="CJ186" i="10"/>
  <c r="CK186" i="10"/>
  <c r="CL186" i="10"/>
  <c r="CM186" i="10"/>
  <c r="CN186" i="10"/>
  <c r="CO186" i="10"/>
  <c r="CP186" i="10"/>
  <c r="CQ186" i="10"/>
  <c r="AZ187" i="10"/>
  <c r="BA187" i="10"/>
  <c r="BB187" i="10"/>
  <c r="BC187" i="10"/>
  <c r="BD187" i="10"/>
  <c r="BE187" i="10"/>
  <c r="BF187" i="10"/>
  <c r="BG187" i="10"/>
  <c r="BH187" i="10"/>
  <c r="BI187" i="10"/>
  <c r="BJ187" i="10"/>
  <c r="BK187" i="10"/>
  <c r="BL187" i="10"/>
  <c r="BM187" i="10"/>
  <c r="BN187" i="10"/>
  <c r="BO187" i="10"/>
  <c r="BP187" i="10"/>
  <c r="BQ187" i="10"/>
  <c r="BR187" i="10"/>
  <c r="BS187" i="10"/>
  <c r="BT187" i="10"/>
  <c r="BU187" i="10"/>
  <c r="BV187" i="10"/>
  <c r="BW187" i="10"/>
  <c r="BX187" i="10"/>
  <c r="BY187" i="10"/>
  <c r="BZ187" i="10"/>
  <c r="CA187" i="10"/>
  <c r="CB187" i="10"/>
  <c r="CC187" i="10"/>
  <c r="CD187" i="10"/>
  <c r="CE187" i="10"/>
  <c r="CF187" i="10"/>
  <c r="CG187" i="10"/>
  <c r="CH187" i="10"/>
  <c r="CI187" i="10"/>
  <c r="CJ187" i="10"/>
  <c r="CK187" i="10"/>
  <c r="CL187" i="10"/>
  <c r="CM187" i="10"/>
  <c r="CN187" i="10"/>
  <c r="CO187" i="10"/>
  <c r="CP187" i="10"/>
  <c r="CQ187" i="10"/>
  <c r="AZ188" i="10"/>
  <c r="BA188" i="10"/>
  <c r="BB188" i="10"/>
  <c r="BC188" i="10"/>
  <c r="BD188" i="10"/>
  <c r="BE188" i="10"/>
  <c r="BF188" i="10"/>
  <c r="BG188" i="10"/>
  <c r="BH188" i="10"/>
  <c r="BI188" i="10"/>
  <c r="BJ188" i="10"/>
  <c r="BK188" i="10"/>
  <c r="BL188" i="10"/>
  <c r="BM188" i="10"/>
  <c r="BN188" i="10"/>
  <c r="BO188" i="10"/>
  <c r="BP188" i="10"/>
  <c r="BQ188" i="10"/>
  <c r="BR188" i="10"/>
  <c r="BS188" i="10"/>
  <c r="BT188" i="10"/>
  <c r="BU188" i="10"/>
  <c r="BV188" i="10"/>
  <c r="BW188" i="10"/>
  <c r="BX188" i="10"/>
  <c r="BY188" i="10"/>
  <c r="BZ188" i="10"/>
  <c r="CA188" i="10"/>
  <c r="CB188" i="10"/>
  <c r="CC188" i="10"/>
  <c r="CD188" i="10"/>
  <c r="CE188" i="10"/>
  <c r="CF188" i="10"/>
  <c r="CG188" i="10"/>
  <c r="CH188" i="10"/>
  <c r="CI188" i="10"/>
  <c r="CJ188" i="10"/>
  <c r="CK188" i="10"/>
  <c r="CL188" i="10"/>
  <c r="CM188" i="10"/>
  <c r="CN188" i="10"/>
  <c r="CO188" i="10"/>
  <c r="CP188" i="10"/>
  <c r="CQ188" i="10"/>
  <c r="AZ189" i="10"/>
  <c r="BA189" i="10"/>
  <c r="BB189" i="10"/>
  <c r="BC189" i="10"/>
  <c r="BD189" i="10"/>
  <c r="BE189" i="10"/>
  <c r="BF189" i="10"/>
  <c r="BG189" i="10"/>
  <c r="BH189" i="10"/>
  <c r="BI189" i="10"/>
  <c r="BJ189" i="10"/>
  <c r="BK189" i="10"/>
  <c r="BL189" i="10"/>
  <c r="BM189" i="10"/>
  <c r="BN189" i="10"/>
  <c r="BO189" i="10"/>
  <c r="BP189" i="10"/>
  <c r="BQ189" i="10"/>
  <c r="BR189" i="10"/>
  <c r="BS189" i="10"/>
  <c r="BT189" i="10"/>
  <c r="BU189" i="10"/>
  <c r="BV189" i="10"/>
  <c r="BW189" i="10"/>
  <c r="BX189" i="10"/>
  <c r="BY189" i="10"/>
  <c r="BZ189" i="10"/>
  <c r="CA189" i="10"/>
  <c r="CB189" i="10"/>
  <c r="CC189" i="10"/>
  <c r="CD189" i="10"/>
  <c r="CE189" i="10"/>
  <c r="CF189" i="10"/>
  <c r="CG189" i="10"/>
  <c r="CH189" i="10"/>
  <c r="CI189" i="10"/>
  <c r="CJ189" i="10"/>
  <c r="CK189" i="10"/>
  <c r="CL189" i="10"/>
  <c r="CM189" i="10"/>
  <c r="CN189" i="10"/>
  <c r="CO189" i="10"/>
  <c r="CP189" i="10"/>
  <c r="CQ189" i="10"/>
  <c r="AZ190" i="10"/>
  <c r="BA190" i="10"/>
  <c r="BB190" i="10"/>
  <c r="BC190" i="10"/>
  <c r="BD190" i="10"/>
  <c r="BE190" i="10"/>
  <c r="BF190" i="10"/>
  <c r="BG190" i="10"/>
  <c r="BH190" i="10"/>
  <c r="BI190" i="10"/>
  <c r="BJ190" i="10"/>
  <c r="BK190" i="10"/>
  <c r="BL190" i="10"/>
  <c r="BM190" i="10"/>
  <c r="BN190" i="10"/>
  <c r="BO190" i="10"/>
  <c r="BP190" i="10"/>
  <c r="BQ190" i="10"/>
  <c r="BR190" i="10"/>
  <c r="BS190" i="10"/>
  <c r="BT190" i="10"/>
  <c r="BU190" i="10"/>
  <c r="BV190" i="10"/>
  <c r="BW190" i="10"/>
  <c r="BX190" i="10"/>
  <c r="BY190" i="10"/>
  <c r="BZ190" i="10"/>
  <c r="CA190" i="10"/>
  <c r="CB190" i="10"/>
  <c r="CC190" i="10"/>
  <c r="CD190" i="10"/>
  <c r="CE190" i="10"/>
  <c r="CF190" i="10"/>
  <c r="CG190" i="10"/>
  <c r="CH190" i="10"/>
  <c r="CI190" i="10"/>
  <c r="CJ190" i="10"/>
  <c r="CK190" i="10"/>
  <c r="CL190" i="10"/>
  <c r="CM190" i="10"/>
  <c r="CN190" i="10"/>
  <c r="CO190" i="10"/>
  <c r="CP190" i="10"/>
  <c r="CQ190" i="10"/>
  <c r="AZ191" i="10"/>
  <c r="BA191" i="10"/>
  <c r="BB191" i="10"/>
  <c r="BC191" i="10"/>
  <c r="BD191" i="10"/>
  <c r="BE191" i="10"/>
  <c r="BF191" i="10"/>
  <c r="BG191" i="10"/>
  <c r="BH191" i="10"/>
  <c r="BI191" i="10"/>
  <c r="BJ191" i="10"/>
  <c r="BK191" i="10"/>
  <c r="BL191" i="10"/>
  <c r="BM191" i="10"/>
  <c r="BN191" i="10"/>
  <c r="BO191" i="10"/>
  <c r="BP191" i="10"/>
  <c r="BQ191" i="10"/>
  <c r="BR191" i="10"/>
  <c r="BS191" i="10"/>
  <c r="BT191" i="10"/>
  <c r="BU191" i="10"/>
  <c r="BV191" i="10"/>
  <c r="BW191" i="10"/>
  <c r="BX191" i="10"/>
  <c r="BY191" i="10"/>
  <c r="BZ191" i="10"/>
  <c r="CA191" i="10"/>
  <c r="CB191" i="10"/>
  <c r="CC191" i="10"/>
  <c r="CD191" i="10"/>
  <c r="CE191" i="10"/>
  <c r="CF191" i="10"/>
  <c r="CG191" i="10"/>
  <c r="CH191" i="10"/>
  <c r="CI191" i="10"/>
  <c r="CJ191" i="10"/>
  <c r="CK191" i="10"/>
  <c r="CL191" i="10"/>
  <c r="CM191" i="10"/>
  <c r="CN191" i="10"/>
  <c r="CO191" i="10"/>
  <c r="CP191" i="10"/>
  <c r="CQ191" i="10"/>
  <c r="AZ192" i="10"/>
  <c r="BA192" i="10"/>
  <c r="BB192" i="10"/>
  <c r="BC192" i="10"/>
  <c r="BD192" i="10"/>
  <c r="BE192" i="10"/>
  <c r="BF192" i="10"/>
  <c r="BG192" i="10"/>
  <c r="BH192" i="10"/>
  <c r="BI192" i="10"/>
  <c r="BJ192" i="10"/>
  <c r="BK192" i="10"/>
  <c r="BL192" i="10"/>
  <c r="BM192" i="10"/>
  <c r="BN192" i="10"/>
  <c r="BO192" i="10"/>
  <c r="BP192" i="10"/>
  <c r="BQ192" i="10"/>
  <c r="BR192" i="10"/>
  <c r="BS192" i="10"/>
  <c r="BT192" i="10"/>
  <c r="BU192" i="10"/>
  <c r="BV192" i="10"/>
  <c r="BW192" i="10"/>
  <c r="BX192" i="10"/>
  <c r="BY192" i="10"/>
  <c r="BZ192" i="10"/>
  <c r="CA192" i="10"/>
  <c r="CB192" i="10"/>
  <c r="CC192" i="10"/>
  <c r="CD192" i="10"/>
  <c r="CE192" i="10"/>
  <c r="CF192" i="10"/>
  <c r="CG192" i="10"/>
  <c r="CH192" i="10"/>
  <c r="CI192" i="10"/>
  <c r="CJ192" i="10"/>
  <c r="CK192" i="10"/>
  <c r="CL192" i="10"/>
  <c r="CM192" i="10"/>
  <c r="CN192" i="10"/>
  <c r="CO192" i="10"/>
  <c r="CP192" i="10"/>
  <c r="CQ192" i="10"/>
  <c r="AZ193" i="10"/>
  <c r="BA193" i="10"/>
  <c r="BB193" i="10"/>
  <c r="BC193" i="10"/>
  <c r="BD193" i="10"/>
  <c r="BE193" i="10"/>
  <c r="BF193" i="10"/>
  <c r="BG193" i="10"/>
  <c r="BH193" i="10"/>
  <c r="BI193" i="10"/>
  <c r="BJ193" i="10"/>
  <c r="BK193" i="10"/>
  <c r="BL193" i="10"/>
  <c r="BM193" i="10"/>
  <c r="BN193" i="10"/>
  <c r="BO193" i="10"/>
  <c r="BP193" i="10"/>
  <c r="BQ193" i="10"/>
  <c r="BR193" i="10"/>
  <c r="BS193" i="10"/>
  <c r="BT193" i="10"/>
  <c r="BU193" i="10"/>
  <c r="BV193" i="10"/>
  <c r="BW193" i="10"/>
  <c r="BX193" i="10"/>
  <c r="BY193" i="10"/>
  <c r="BZ193" i="10"/>
  <c r="CA193" i="10"/>
  <c r="CB193" i="10"/>
  <c r="CC193" i="10"/>
  <c r="CD193" i="10"/>
  <c r="CE193" i="10"/>
  <c r="CF193" i="10"/>
  <c r="CG193" i="10"/>
  <c r="CH193" i="10"/>
  <c r="CI193" i="10"/>
  <c r="CJ193" i="10"/>
  <c r="CK193" i="10"/>
  <c r="CL193" i="10"/>
  <c r="CM193" i="10"/>
  <c r="CN193" i="10"/>
  <c r="CO193" i="10"/>
  <c r="CP193" i="10"/>
  <c r="CQ193" i="10"/>
  <c r="AZ194" i="10"/>
  <c r="BA194" i="10"/>
  <c r="BB194" i="10"/>
  <c r="BC194" i="10"/>
  <c r="BD194" i="10"/>
  <c r="BE194" i="10"/>
  <c r="BF194" i="10"/>
  <c r="BG194" i="10"/>
  <c r="BH194" i="10"/>
  <c r="BI194" i="10"/>
  <c r="BJ194" i="10"/>
  <c r="BK194" i="10"/>
  <c r="BL194" i="10"/>
  <c r="BM194" i="10"/>
  <c r="BN194" i="10"/>
  <c r="BO194" i="10"/>
  <c r="BP194" i="10"/>
  <c r="BQ194" i="10"/>
  <c r="BR194" i="10"/>
  <c r="BS194" i="10"/>
  <c r="BT194" i="10"/>
  <c r="BU194" i="10"/>
  <c r="BV194" i="10"/>
  <c r="BW194" i="10"/>
  <c r="BX194" i="10"/>
  <c r="BY194" i="10"/>
  <c r="BZ194" i="10"/>
  <c r="CA194" i="10"/>
  <c r="CB194" i="10"/>
  <c r="CC194" i="10"/>
  <c r="CD194" i="10"/>
  <c r="CE194" i="10"/>
  <c r="CF194" i="10"/>
  <c r="CG194" i="10"/>
  <c r="CH194" i="10"/>
  <c r="CI194" i="10"/>
  <c r="CJ194" i="10"/>
  <c r="CK194" i="10"/>
  <c r="CL194" i="10"/>
  <c r="CM194" i="10"/>
  <c r="CN194" i="10"/>
  <c r="CO194" i="10"/>
  <c r="CP194" i="10"/>
  <c r="CQ194" i="10"/>
  <c r="AZ195" i="10"/>
  <c r="BA195" i="10"/>
  <c r="BB195" i="10"/>
  <c r="BC195" i="10"/>
  <c r="BD195" i="10"/>
  <c r="BE195" i="10"/>
  <c r="BF195" i="10"/>
  <c r="BG195" i="10"/>
  <c r="BH195" i="10"/>
  <c r="BI195" i="10"/>
  <c r="BJ195" i="10"/>
  <c r="BK195" i="10"/>
  <c r="BL195" i="10"/>
  <c r="BM195" i="10"/>
  <c r="BN195" i="10"/>
  <c r="BO195" i="10"/>
  <c r="BP195" i="10"/>
  <c r="BQ195" i="10"/>
  <c r="BR195" i="10"/>
  <c r="BS195" i="10"/>
  <c r="BT195" i="10"/>
  <c r="BU195" i="10"/>
  <c r="BV195" i="10"/>
  <c r="BW195" i="10"/>
  <c r="BX195" i="10"/>
  <c r="BY195" i="10"/>
  <c r="BZ195" i="10"/>
  <c r="CA195" i="10"/>
  <c r="CB195" i="10"/>
  <c r="CC195" i="10"/>
  <c r="CD195" i="10"/>
  <c r="CE195" i="10"/>
  <c r="CF195" i="10"/>
  <c r="CG195" i="10"/>
  <c r="CH195" i="10"/>
  <c r="CI195" i="10"/>
  <c r="CJ195" i="10"/>
  <c r="CK195" i="10"/>
  <c r="CL195" i="10"/>
  <c r="CM195" i="10"/>
  <c r="CN195" i="10"/>
  <c r="CO195" i="10"/>
  <c r="CP195" i="10"/>
  <c r="CQ195" i="10"/>
  <c r="AZ196" i="10"/>
  <c r="BA196" i="10"/>
  <c r="BB196" i="10"/>
  <c r="BC196" i="10"/>
  <c r="BD196" i="10"/>
  <c r="BE196" i="10"/>
  <c r="BF196" i="10"/>
  <c r="BG196" i="10"/>
  <c r="BH196" i="10"/>
  <c r="BI196" i="10"/>
  <c r="BJ196" i="10"/>
  <c r="BK196" i="10"/>
  <c r="BL196" i="10"/>
  <c r="BM196" i="10"/>
  <c r="BN196" i="10"/>
  <c r="BO196" i="10"/>
  <c r="BP196" i="10"/>
  <c r="BQ196" i="10"/>
  <c r="BR196" i="10"/>
  <c r="BS196" i="10"/>
  <c r="BT196" i="10"/>
  <c r="BU196" i="10"/>
  <c r="BV196" i="10"/>
  <c r="BW196" i="10"/>
  <c r="BX196" i="10"/>
  <c r="BY196" i="10"/>
  <c r="BZ196" i="10"/>
  <c r="CA196" i="10"/>
  <c r="CB196" i="10"/>
  <c r="CC196" i="10"/>
  <c r="CD196" i="10"/>
  <c r="CE196" i="10"/>
  <c r="CF196" i="10"/>
  <c r="CG196" i="10"/>
  <c r="CH196" i="10"/>
  <c r="CI196" i="10"/>
  <c r="CJ196" i="10"/>
  <c r="CK196" i="10"/>
  <c r="CL196" i="10"/>
  <c r="CM196" i="10"/>
  <c r="CN196" i="10"/>
  <c r="CO196" i="10"/>
  <c r="CP196" i="10"/>
  <c r="CQ196" i="10"/>
  <c r="AZ197" i="10"/>
  <c r="BA197" i="10"/>
  <c r="BB197" i="10"/>
  <c r="BC197" i="10"/>
  <c r="BD197" i="10"/>
  <c r="BE197" i="10"/>
  <c r="BF197" i="10"/>
  <c r="BG197" i="10"/>
  <c r="BH197" i="10"/>
  <c r="BI197" i="10"/>
  <c r="BJ197" i="10"/>
  <c r="BK197" i="10"/>
  <c r="BL197" i="10"/>
  <c r="BM197" i="10"/>
  <c r="BN197" i="10"/>
  <c r="BO197" i="10"/>
  <c r="BP197" i="10"/>
  <c r="BQ197" i="10"/>
  <c r="BR197" i="10"/>
  <c r="BS197" i="10"/>
  <c r="BT197" i="10"/>
  <c r="BU197" i="10"/>
  <c r="BV197" i="10"/>
  <c r="BW197" i="10"/>
  <c r="BX197" i="10"/>
  <c r="BY197" i="10"/>
  <c r="BZ197" i="10"/>
  <c r="CA197" i="10"/>
  <c r="CB197" i="10"/>
  <c r="CC197" i="10"/>
  <c r="CD197" i="10"/>
  <c r="CE197" i="10"/>
  <c r="CF197" i="10"/>
  <c r="CG197" i="10"/>
  <c r="CH197" i="10"/>
  <c r="CI197" i="10"/>
  <c r="CJ197" i="10"/>
  <c r="CK197" i="10"/>
  <c r="CL197" i="10"/>
  <c r="CM197" i="10"/>
  <c r="CN197" i="10"/>
  <c r="CO197" i="10"/>
  <c r="CP197" i="10"/>
  <c r="CQ197" i="10"/>
  <c r="AZ198" i="10"/>
  <c r="BA198" i="10"/>
  <c r="BB198" i="10"/>
  <c r="BC198" i="10"/>
  <c r="BD198" i="10"/>
  <c r="BE198" i="10"/>
  <c r="BF198" i="10"/>
  <c r="BG198" i="10"/>
  <c r="BH198" i="10"/>
  <c r="BI198" i="10"/>
  <c r="BJ198" i="10"/>
  <c r="BK198" i="10"/>
  <c r="BL198" i="10"/>
  <c r="BM198" i="10"/>
  <c r="BN198" i="10"/>
  <c r="BO198" i="10"/>
  <c r="BP198" i="10"/>
  <c r="BQ198" i="10"/>
  <c r="BR198" i="10"/>
  <c r="BS198" i="10"/>
  <c r="BT198" i="10"/>
  <c r="BU198" i="10"/>
  <c r="BV198" i="10"/>
  <c r="BW198" i="10"/>
  <c r="BX198" i="10"/>
  <c r="BY198" i="10"/>
  <c r="BZ198" i="10"/>
  <c r="CA198" i="10"/>
  <c r="CB198" i="10"/>
  <c r="CC198" i="10"/>
  <c r="CD198" i="10"/>
  <c r="CE198" i="10"/>
  <c r="CF198" i="10"/>
  <c r="CG198" i="10"/>
  <c r="CH198" i="10"/>
  <c r="CI198" i="10"/>
  <c r="CJ198" i="10"/>
  <c r="CK198" i="10"/>
  <c r="CL198" i="10"/>
  <c r="CM198" i="10"/>
  <c r="CN198" i="10"/>
  <c r="CO198" i="10"/>
  <c r="CP198" i="10"/>
  <c r="CQ198" i="10"/>
  <c r="AZ199" i="10"/>
  <c r="BA199" i="10"/>
  <c r="BB199" i="10"/>
  <c r="BC199" i="10"/>
  <c r="BD199" i="10"/>
  <c r="BE199" i="10"/>
  <c r="BF199" i="10"/>
  <c r="BG199" i="10"/>
  <c r="BH199" i="10"/>
  <c r="BI199" i="10"/>
  <c r="BJ199" i="10"/>
  <c r="BK199" i="10"/>
  <c r="BL199" i="10"/>
  <c r="BM199" i="10"/>
  <c r="BN199" i="10"/>
  <c r="BO199" i="10"/>
  <c r="BP199" i="10"/>
  <c r="BQ199" i="10"/>
  <c r="BR199" i="10"/>
  <c r="BS199" i="10"/>
  <c r="BT199" i="10"/>
  <c r="BU199" i="10"/>
  <c r="BV199" i="10"/>
  <c r="BW199" i="10"/>
  <c r="BX199" i="10"/>
  <c r="BY199" i="10"/>
  <c r="BZ199" i="10"/>
  <c r="CA199" i="10"/>
  <c r="CB199" i="10"/>
  <c r="CC199" i="10"/>
  <c r="CD199" i="10"/>
  <c r="CE199" i="10"/>
  <c r="CF199" i="10"/>
  <c r="CG199" i="10"/>
  <c r="CH199" i="10"/>
  <c r="CI199" i="10"/>
  <c r="CJ199" i="10"/>
  <c r="CK199" i="10"/>
  <c r="CL199" i="10"/>
  <c r="CM199" i="10"/>
  <c r="CN199" i="10"/>
  <c r="CO199" i="10"/>
  <c r="CP199" i="10"/>
  <c r="CQ199" i="10"/>
  <c r="AZ200" i="10"/>
  <c r="BA200" i="10"/>
  <c r="BB200" i="10"/>
  <c r="BC200" i="10"/>
  <c r="BD200" i="10"/>
  <c r="BE200" i="10"/>
  <c r="BF200" i="10"/>
  <c r="BG200" i="10"/>
  <c r="BH200" i="10"/>
  <c r="BI200" i="10"/>
  <c r="BJ200" i="10"/>
  <c r="BK200" i="10"/>
  <c r="BL200" i="10"/>
  <c r="BM200" i="10"/>
  <c r="BN200" i="10"/>
  <c r="BO200" i="10"/>
  <c r="BP200" i="10"/>
  <c r="BQ200" i="10"/>
  <c r="BR200" i="10"/>
  <c r="BS200" i="10"/>
  <c r="BT200" i="10"/>
  <c r="BU200" i="10"/>
  <c r="BV200" i="10"/>
  <c r="BW200" i="10"/>
  <c r="BX200" i="10"/>
  <c r="BY200" i="10"/>
  <c r="BZ200" i="10"/>
  <c r="CA200" i="10"/>
  <c r="CB200" i="10"/>
  <c r="CC200" i="10"/>
  <c r="CD200" i="10"/>
  <c r="CE200" i="10"/>
  <c r="CF200" i="10"/>
  <c r="CG200" i="10"/>
  <c r="CH200" i="10"/>
  <c r="CI200" i="10"/>
  <c r="CJ200" i="10"/>
  <c r="CK200" i="10"/>
  <c r="CL200" i="10"/>
  <c r="CM200" i="10"/>
  <c r="CN200" i="10"/>
  <c r="CO200" i="10"/>
  <c r="CP200" i="10"/>
  <c r="CQ200" i="10"/>
  <c r="CE5" i="10" l="1"/>
  <c r="CE15" i="10"/>
  <c r="CE17" i="10"/>
  <c r="CE27" i="10"/>
  <c r="CE33" i="10"/>
  <c r="CE37" i="10"/>
  <c r="CE41" i="10"/>
  <c r="CE45" i="10"/>
  <c r="CE49" i="10"/>
  <c r="CE53" i="10"/>
  <c r="CE57" i="10"/>
  <c r="CE61" i="10"/>
  <c r="CE65" i="10"/>
  <c r="CE69" i="10"/>
  <c r="CE73" i="10"/>
  <c r="CE77" i="10"/>
  <c r="CE81" i="10"/>
  <c r="CE85" i="10"/>
  <c r="CE89" i="10"/>
  <c r="CE93" i="10"/>
  <c r="CE97" i="10"/>
  <c r="CE101" i="10"/>
  <c r="CE105" i="10"/>
  <c r="CE109" i="10"/>
  <c r="CE113" i="10"/>
  <c r="CE117" i="10"/>
  <c r="CE121" i="10"/>
  <c r="CE125" i="10"/>
  <c r="CE129" i="10"/>
  <c r="CE133" i="10"/>
  <c r="CE137" i="10"/>
  <c r="CE10" i="10"/>
  <c r="CE22" i="10"/>
  <c r="CE6" i="10"/>
  <c r="CE8" i="10"/>
  <c r="CE18" i="10"/>
  <c r="CE20" i="10"/>
  <c r="CE32" i="10"/>
  <c r="CE36" i="10"/>
  <c r="CE40" i="10"/>
  <c r="CE44" i="10"/>
  <c r="CE48" i="10"/>
  <c r="CE52" i="10"/>
  <c r="CE56" i="10"/>
  <c r="CE60" i="10"/>
  <c r="CE64" i="10"/>
  <c r="CE68" i="10"/>
  <c r="CE72" i="10"/>
  <c r="CE76" i="10"/>
  <c r="CE80" i="10"/>
  <c r="CE84" i="10"/>
  <c r="CE88" i="10"/>
  <c r="CE92" i="10"/>
  <c r="CE96" i="10"/>
  <c r="CE100" i="10"/>
  <c r="CE104" i="10"/>
  <c r="CE108" i="10"/>
  <c r="CE112" i="10"/>
  <c r="CE116" i="10"/>
  <c r="CE120" i="10"/>
  <c r="CE124" i="10"/>
  <c r="CE128" i="10"/>
  <c r="CE132" i="10"/>
  <c r="CE136" i="10"/>
  <c r="CE2" i="10"/>
  <c r="CE13" i="10"/>
  <c r="CE25" i="10"/>
  <c r="CE29" i="10"/>
  <c r="CE3" i="10"/>
  <c r="CE9" i="10"/>
  <c r="CE11" i="10"/>
  <c r="CE21" i="10"/>
  <c r="CE23" i="10"/>
  <c r="CE31" i="10"/>
  <c r="CE35" i="10"/>
  <c r="CE39" i="10"/>
  <c r="CE43" i="10"/>
  <c r="CE47" i="10"/>
  <c r="CE51" i="10"/>
  <c r="CE55" i="10"/>
  <c r="CE59" i="10"/>
  <c r="CE63" i="10"/>
  <c r="CE67" i="10"/>
  <c r="CE71" i="10"/>
  <c r="CE75" i="10"/>
  <c r="CE79" i="10"/>
  <c r="CE83" i="10"/>
  <c r="CE87" i="10"/>
  <c r="CE91" i="10"/>
  <c r="CE95" i="10"/>
  <c r="CE99" i="10"/>
  <c r="CE103" i="10"/>
  <c r="CE107" i="10"/>
  <c r="CE111" i="10"/>
  <c r="CE115" i="10"/>
  <c r="CE119" i="10"/>
  <c r="CE123" i="10"/>
  <c r="CE127" i="10"/>
  <c r="CE131" i="10"/>
  <c r="CE135" i="10"/>
  <c r="CE16" i="10"/>
  <c r="CE28" i="10"/>
  <c r="CE4" i="10"/>
  <c r="CE12" i="10"/>
  <c r="CE14" i="10"/>
  <c r="CE24" i="10"/>
  <c r="CE26" i="10"/>
  <c r="CE30" i="10"/>
  <c r="CE34" i="10"/>
  <c r="CE38" i="10"/>
  <c r="CE42" i="10"/>
  <c r="CE46" i="10"/>
  <c r="CE50" i="10"/>
  <c r="CE54" i="10"/>
  <c r="CE58" i="10"/>
  <c r="CE62" i="10"/>
  <c r="CE66" i="10"/>
  <c r="CE70" i="10"/>
  <c r="CE74" i="10"/>
  <c r="CE78" i="10"/>
  <c r="CE82" i="10"/>
  <c r="CE86" i="10"/>
  <c r="CE90" i="10"/>
  <c r="CE94" i="10"/>
  <c r="CE98" i="10"/>
  <c r="CE102" i="10"/>
  <c r="CE106" i="10"/>
  <c r="CE110" i="10"/>
  <c r="CE114" i="10"/>
  <c r="CE118" i="10"/>
  <c r="CE122" i="10"/>
  <c r="CE126" i="10"/>
  <c r="CE130" i="10"/>
  <c r="CE134" i="10"/>
  <c r="CE7" i="10"/>
  <c r="CE19" i="10"/>
  <c r="BO4" i="10"/>
  <c r="BO12" i="10"/>
  <c r="BO14" i="10"/>
  <c r="BO24" i="10"/>
  <c r="BO26" i="10"/>
  <c r="BO30" i="10"/>
  <c r="BO33" i="10"/>
  <c r="BO37" i="10"/>
  <c r="BO41" i="10"/>
  <c r="BO45" i="10"/>
  <c r="BO49" i="10"/>
  <c r="BO53" i="10"/>
  <c r="BO57" i="10"/>
  <c r="BO61" i="10"/>
  <c r="BO65" i="10"/>
  <c r="BO69" i="10"/>
  <c r="BO73" i="10"/>
  <c r="BO77" i="10"/>
  <c r="BO81" i="10"/>
  <c r="BO85" i="10"/>
  <c r="BO89" i="10"/>
  <c r="BO93" i="10"/>
  <c r="BO97" i="10"/>
  <c r="BO101" i="10"/>
  <c r="BO105" i="10"/>
  <c r="BO109" i="10"/>
  <c r="BO113" i="10"/>
  <c r="BO117" i="10"/>
  <c r="BO121" i="10"/>
  <c r="BO125" i="10"/>
  <c r="BO129" i="10"/>
  <c r="BO133" i="10"/>
  <c r="BO137" i="10"/>
  <c r="BO10" i="10"/>
  <c r="BO22" i="10"/>
  <c r="BO5" i="10"/>
  <c r="BO15" i="10"/>
  <c r="BO17" i="10"/>
  <c r="BO27" i="10"/>
  <c r="BO32" i="10"/>
  <c r="BO36" i="10"/>
  <c r="BO40" i="10"/>
  <c r="BO44" i="10"/>
  <c r="BO48" i="10"/>
  <c r="BO52" i="10"/>
  <c r="BO56" i="10"/>
  <c r="BO60" i="10"/>
  <c r="BO64" i="10"/>
  <c r="BO68" i="10"/>
  <c r="BO72" i="10"/>
  <c r="BO76" i="10"/>
  <c r="BO80" i="10"/>
  <c r="BO84" i="10"/>
  <c r="BO88" i="10"/>
  <c r="BO92" i="10"/>
  <c r="BO96" i="10"/>
  <c r="BO100" i="10"/>
  <c r="BO104" i="10"/>
  <c r="BO108" i="10"/>
  <c r="BO112" i="10"/>
  <c r="BO116" i="10"/>
  <c r="BO120" i="10"/>
  <c r="BO124" i="10"/>
  <c r="BO128" i="10"/>
  <c r="BO132" i="10"/>
  <c r="BO136" i="10"/>
  <c r="BO140" i="10"/>
  <c r="BO13" i="10"/>
  <c r="BO25" i="10"/>
  <c r="BO29" i="10"/>
  <c r="BO6" i="10"/>
  <c r="BO8" i="10"/>
  <c r="BO18" i="10"/>
  <c r="BO20" i="10"/>
  <c r="BO31" i="10"/>
  <c r="BO35" i="10"/>
  <c r="BO39" i="10"/>
  <c r="BO43" i="10"/>
  <c r="BO47" i="10"/>
  <c r="BO51" i="10"/>
  <c r="BO55" i="10"/>
  <c r="BO59" i="10"/>
  <c r="BO63" i="10"/>
  <c r="BO67" i="10"/>
  <c r="BO71" i="10"/>
  <c r="BO75" i="10"/>
  <c r="BO79" i="10"/>
  <c r="BO83" i="10"/>
  <c r="BO87" i="10"/>
  <c r="BO91" i="10"/>
  <c r="BO95" i="10"/>
  <c r="BO99" i="10"/>
  <c r="BO103" i="10"/>
  <c r="BO107" i="10"/>
  <c r="BO111" i="10"/>
  <c r="BO115" i="10"/>
  <c r="BO119" i="10"/>
  <c r="BO123" i="10"/>
  <c r="BO127" i="10"/>
  <c r="BO131" i="10"/>
  <c r="BO135" i="10"/>
  <c r="BO16" i="10"/>
  <c r="BO28" i="10"/>
  <c r="BO2" i="10"/>
  <c r="BO3" i="10"/>
  <c r="BO9" i="10"/>
  <c r="BO11" i="10"/>
  <c r="BO21" i="10"/>
  <c r="BO23" i="10"/>
  <c r="BO34" i="10"/>
  <c r="BO38" i="10"/>
  <c r="BO42" i="10"/>
  <c r="BO46" i="10"/>
  <c r="BO50" i="10"/>
  <c r="BO54" i="10"/>
  <c r="BO58" i="10"/>
  <c r="BO62" i="10"/>
  <c r="BO66" i="10"/>
  <c r="BO70" i="10"/>
  <c r="BO74" i="10"/>
  <c r="BO78" i="10"/>
  <c r="BO82" i="10"/>
  <c r="BO86" i="10"/>
  <c r="BO90" i="10"/>
  <c r="BO94" i="10"/>
  <c r="BO98" i="10"/>
  <c r="BO102" i="10"/>
  <c r="BO106" i="10"/>
  <c r="BO110" i="10"/>
  <c r="BO114" i="10"/>
  <c r="BO118" i="10"/>
  <c r="BO122" i="10"/>
  <c r="BO126" i="10"/>
  <c r="BO130" i="10"/>
  <c r="BO134" i="10"/>
  <c r="BO7" i="10"/>
  <c r="BO19" i="10"/>
  <c r="CE141" i="10"/>
  <c r="BO141" i="10"/>
  <c r="CE138" i="10"/>
  <c r="BO138" i="10"/>
  <c r="CN32" i="10"/>
  <c r="BX32" i="10"/>
  <c r="BH27" i="10"/>
  <c r="BH17" i="10"/>
  <c r="BH15" i="10"/>
  <c r="CK9" i="10"/>
  <c r="BH5" i="10"/>
  <c r="CK3" i="10"/>
  <c r="CN20" i="10"/>
  <c r="CN18" i="10"/>
  <c r="CK13" i="10"/>
  <c r="BU13" i="10"/>
  <c r="BE13" i="10"/>
  <c r="CN8" i="10"/>
  <c r="BU8" i="10"/>
  <c r="CN6" i="10"/>
  <c r="BU6" i="10"/>
  <c r="BG5" i="10"/>
  <c r="BP3" i="10"/>
  <c r="CN2" i="10"/>
  <c r="BP2" i="10"/>
  <c r="CN22" i="10"/>
  <c r="BX22" i="10"/>
  <c r="BH22" i="10"/>
  <c r="CN10" i="10"/>
  <c r="BX10" i="10"/>
  <c r="BH10" i="10"/>
  <c r="BW5" i="10"/>
  <c r="CB4" i="10"/>
  <c r="BN3" i="10"/>
  <c r="CK2" i="10"/>
  <c r="BM2" i="10"/>
  <c r="CN37" i="10"/>
  <c r="BX37" i="10"/>
  <c r="CN33" i="10"/>
  <c r="BX33" i="10"/>
  <c r="BH33" i="10"/>
  <c r="BH30" i="10"/>
  <c r="BH26" i="10"/>
  <c r="BH24" i="10"/>
  <c r="BH14" i="10"/>
  <c r="BH12" i="10"/>
  <c r="CK8" i="10"/>
  <c r="CK6" i="10"/>
  <c r="BH4" i="10"/>
  <c r="CF3" i="10"/>
  <c r="BM3" i="10"/>
  <c r="CN27" i="10"/>
  <c r="CN17" i="10"/>
  <c r="CN15" i="10"/>
  <c r="CK10" i="10"/>
  <c r="BU10" i="10"/>
  <c r="BE10" i="10"/>
  <c r="BP6" i="10"/>
  <c r="CN5" i="10"/>
  <c r="BU5" i="10"/>
  <c r="BG4" i="10"/>
  <c r="CN19" i="10"/>
  <c r="BX19" i="10"/>
  <c r="BH19" i="10"/>
  <c r="BE14" i="10"/>
  <c r="BE12" i="10"/>
  <c r="CN7" i="10"/>
  <c r="BX7" i="10"/>
  <c r="BH7" i="10"/>
  <c r="CM5" i="10"/>
  <c r="BE4" i="10"/>
  <c r="CC3" i="10"/>
  <c r="CN26" i="10"/>
  <c r="CN24" i="10"/>
  <c r="CN14" i="10"/>
  <c r="BU14" i="10"/>
  <c r="CN12" i="10"/>
  <c r="BU12" i="10"/>
  <c r="CK7" i="10"/>
  <c r="BU7" i="10"/>
  <c r="BE7" i="10"/>
  <c r="CN4" i="10"/>
  <c r="BU4" i="10"/>
  <c r="CB2" i="10"/>
  <c r="CN28" i="10"/>
  <c r="BX28" i="10"/>
  <c r="BH28" i="10"/>
  <c r="CN16" i="10"/>
  <c r="BX16" i="10"/>
  <c r="BH16" i="10"/>
  <c r="BE11" i="10"/>
  <c r="BE9" i="10"/>
  <c r="BE3" i="10"/>
  <c r="CN39" i="10"/>
  <c r="BX39" i="10"/>
  <c r="BH39" i="10"/>
  <c r="CN35" i="10"/>
  <c r="BX35" i="10"/>
  <c r="BH35" i="10"/>
  <c r="CN31" i="10"/>
  <c r="BX31" i="10"/>
  <c r="BH31" i="10"/>
  <c r="BH20" i="10"/>
  <c r="BH18" i="10"/>
  <c r="CK14" i="10"/>
  <c r="CK12" i="10"/>
  <c r="BH8" i="10"/>
  <c r="BH6" i="10"/>
  <c r="CF5" i="10"/>
  <c r="CN23" i="10"/>
  <c r="CN21" i="10"/>
  <c r="CN11" i="10"/>
  <c r="BU11" i="10"/>
  <c r="CN9" i="10"/>
  <c r="BU9" i="10"/>
  <c r="BP4" i="10"/>
  <c r="CN3" i="10"/>
  <c r="BU3" i="10"/>
  <c r="CN29" i="10"/>
  <c r="BX29" i="10"/>
  <c r="BH29" i="10"/>
  <c r="CN25" i="10"/>
  <c r="BX25" i="10"/>
  <c r="BH25" i="10"/>
  <c r="BE20" i="10"/>
  <c r="BE18" i="10"/>
  <c r="BX13" i="10"/>
  <c r="BH13" i="10"/>
  <c r="CM11" i="10"/>
  <c r="BL10" i="10"/>
  <c r="CM9" i="10"/>
  <c r="BE8" i="10"/>
  <c r="CF7" i="10"/>
  <c r="AZ7" i="10"/>
  <c r="CP2" i="10"/>
  <c r="CP5" i="10"/>
  <c r="CP8" i="10"/>
  <c r="CP11" i="10"/>
  <c r="CP14" i="10"/>
  <c r="CP17" i="10"/>
  <c r="CP20" i="10"/>
  <c r="CP23" i="10"/>
  <c r="CP26" i="10"/>
  <c r="CP3" i="10"/>
  <c r="CP6" i="10"/>
  <c r="CP9" i="10"/>
  <c r="CP12" i="10"/>
  <c r="CP15" i="10"/>
  <c r="CP18" i="10"/>
  <c r="CP21" i="10"/>
  <c r="CP24" i="10"/>
  <c r="CP27" i="10"/>
  <c r="CJ2" i="10"/>
  <c r="CJ5" i="10"/>
  <c r="CJ8" i="10"/>
  <c r="CJ11" i="10"/>
  <c r="CJ14" i="10"/>
  <c r="CJ17" i="10"/>
  <c r="CJ20" i="10"/>
  <c r="CJ23" i="10"/>
  <c r="CJ26" i="10"/>
  <c r="CJ3" i="10"/>
  <c r="CJ6" i="10"/>
  <c r="CJ9" i="10"/>
  <c r="CJ12" i="10"/>
  <c r="CJ15" i="10"/>
  <c r="CJ18" i="10"/>
  <c r="CJ21" i="10"/>
  <c r="CJ24" i="10"/>
  <c r="CJ27" i="10"/>
  <c r="CD2" i="10"/>
  <c r="CD5" i="10"/>
  <c r="CD8" i="10"/>
  <c r="CD11" i="10"/>
  <c r="CD14" i="10"/>
  <c r="CD17" i="10"/>
  <c r="CD20" i="10"/>
  <c r="CD23" i="10"/>
  <c r="CD26" i="10"/>
  <c r="CD3" i="10"/>
  <c r="CD6" i="10"/>
  <c r="CD9" i="10"/>
  <c r="CD12" i="10"/>
  <c r="CD15" i="10"/>
  <c r="CD18" i="10"/>
  <c r="CD21" i="10"/>
  <c r="CD24" i="10"/>
  <c r="CD27" i="10"/>
  <c r="CD30" i="10"/>
  <c r="BX2" i="10"/>
  <c r="BX5" i="10"/>
  <c r="BX8" i="10"/>
  <c r="BX11" i="10"/>
  <c r="BX14" i="10"/>
  <c r="BX17" i="10"/>
  <c r="BX20" i="10"/>
  <c r="BX23" i="10"/>
  <c r="BX26" i="10"/>
  <c r="BX3" i="10"/>
  <c r="BX6" i="10"/>
  <c r="BX9" i="10"/>
  <c r="BX12" i="10"/>
  <c r="BX15" i="10"/>
  <c r="BX18" i="10"/>
  <c r="BX21" i="10"/>
  <c r="BX24" i="10"/>
  <c r="BX27" i="10"/>
  <c r="BX30" i="10"/>
  <c r="BR2" i="10"/>
  <c r="BR5" i="10"/>
  <c r="BR8" i="10"/>
  <c r="BR11" i="10"/>
  <c r="BR14" i="10"/>
  <c r="BR17" i="10"/>
  <c r="BR20" i="10"/>
  <c r="BR23" i="10"/>
  <c r="BR26" i="10"/>
  <c r="BR3" i="10"/>
  <c r="BR6" i="10"/>
  <c r="BR9" i="10"/>
  <c r="BR12" i="10"/>
  <c r="BR15" i="10"/>
  <c r="BR18" i="10"/>
  <c r="BR21" i="10"/>
  <c r="BR24" i="10"/>
  <c r="BR27" i="10"/>
  <c r="BR30" i="10"/>
  <c r="BL2" i="10"/>
  <c r="BL5" i="10"/>
  <c r="BL8" i="10"/>
  <c r="BL11" i="10"/>
  <c r="BL14" i="10"/>
  <c r="BL17" i="10"/>
  <c r="BL20" i="10"/>
  <c r="BL23" i="10"/>
  <c r="BL26" i="10"/>
  <c r="BL3" i="10"/>
  <c r="BL6" i="10"/>
  <c r="BL9" i="10"/>
  <c r="BL12" i="10"/>
  <c r="BL15" i="10"/>
  <c r="BL18" i="10"/>
  <c r="BL21" i="10"/>
  <c r="BL24" i="10"/>
  <c r="BL27" i="10"/>
  <c r="BL30" i="10"/>
  <c r="BF2" i="10"/>
  <c r="BF5" i="10"/>
  <c r="BF8" i="10"/>
  <c r="BF11" i="10"/>
  <c r="BF14" i="10"/>
  <c r="BF17" i="10"/>
  <c r="BF20" i="10"/>
  <c r="BF23" i="10"/>
  <c r="BF26" i="10"/>
  <c r="BF3" i="10"/>
  <c r="BF6" i="10"/>
  <c r="BF9" i="10"/>
  <c r="BF12" i="10"/>
  <c r="BF15" i="10"/>
  <c r="BF18" i="10"/>
  <c r="BF21" i="10"/>
  <c r="BF24" i="10"/>
  <c r="BF27" i="10"/>
  <c r="BF30" i="10"/>
  <c r="AZ2" i="10"/>
  <c r="AZ5" i="10"/>
  <c r="AZ8" i="10"/>
  <c r="AZ11" i="10"/>
  <c r="AZ14" i="10"/>
  <c r="AZ17" i="10"/>
  <c r="AZ20" i="10"/>
  <c r="AZ23" i="10"/>
  <c r="AZ26" i="10"/>
  <c r="AZ3" i="10"/>
  <c r="AZ6" i="10"/>
  <c r="AZ9" i="10"/>
  <c r="AZ12" i="10"/>
  <c r="AZ15" i="10"/>
  <c r="AZ18" i="10"/>
  <c r="AZ21" i="10"/>
  <c r="AZ24" i="10"/>
  <c r="AZ27" i="10"/>
  <c r="AZ30" i="10"/>
  <c r="AY1" i="1"/>
  <c r="AY2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X1" i="1"/>
  <c r="AX2" i="1"/>
  <c r="AX3" i="1"/>
  <c r="AX4" i="1"/>
  <c r="AX5" i="1"/>
  <c r="AX6" i="1"/>
  <c r="AX7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U1" i="1"/>
  <c r="AV1" i="1"/>
  <c r="AW1" i="1"/>
  <c r="AU2" i="1"/>
  <c r="AV2" i="1"/>
  <c r="AW2" i="1"/>
  <c r="AU3" i="1"/>
  <c r="AV3" i="1"/>
  <c r="AW3" i="1"/>
  <c r="AU4" i="1"/>
  <c r="AV4" i="1"/>
  <c r="AW4" i="1"/>
  <c r="AU5" i="1"/>
  <c r="AV5" i="1"/>
  <c r="AW5" i="1"/>
  <c r="AU6" i="1"/>
  <c r="AV6" i="1"/>
  <c r="AW6" i="1"/>
  <c r="AU7" i="1"/>
  <c r="AV7" i="1"/>
  <c r="AW7" i="1"/>
  <c r="AU8" i="1"/>
  <c r="AV8" i="1"/>
  <c r="AW8" i="1"/>
  <c r="AU9" i="1"/>
  <c r="AV9" i="1"/>
  <c r="AW9" i="1"/>
  <c r="AU10" i="1"/>
  <c r="AV10" i="1"/>
  <c r="AW10" i="1"/>
  <c r="AU11" i="1"/>
  <c r="AV11" i="1"/>
  <c r="AW11" i="1"/>
  <c r="AU12" i="1"/>
  <c r="AV12" i="1"/>
  <c r="AW12" i="1"/>
  <c r="AU13" i="1"/>
  <c r="AV13" i="1"/>
  <c r="AW13" i="1"/>
  <c r="AU14" i="1"/>
  <c r="AV14" i="1"/>
  <c r="AW14" i="1"/>
  <c r="AU15" i="1"/>
  <c r="AV15" i="1"/>
  <c r="AW15" i="1"/>
  <c r="AU16" i="1"/>
  <c r="AV16" i="1"/>
  <c r="AW16" i="1"/>
  <c r="AU17" i="1"/>
  <c r="AV17" i="1"/>
  <c r="AW17" i="1"/>
  <c r="AU18" i="1"/>
  <c r="AV18" i="1"/>
  <c r="AW18" i="1"/>
  <c r="AU19" i="1"/>
  <c r="AV19" i="1"/>
  <c r="AW19" i="1"/>
  <c r="AU20" i="1"/>
  <c r="AV20" i="1"/>
  <c r="AW20" i="1"/>
  <c r="AU21" i="1"/>
  <c r="AV21" i="1"/>
  <c r="AW21" i="1"/>
  <c r="AU22" i="1"/>
  <c r="AV22" i="1"/>
  <c r="AW22" i="1"/>
  <c r="AU23" i="1"/>
  <c r="AV23" i="1"/>
  <c r="AW23" i="1"/>
  <c r="AU24" i="1"/>
  <c r="AV24" i="1"/>
  <c r="AW24" i="1"/>
  <c r="AU25" i="1"/>
  <c r="AV25" i="1"/>
  <c r="AW25" i="1"/>
  <c r="AU26" i="1"/>
  <c r="AV26" i="1"/>
  <c r="AW26" i="1"/>
  <c r="AU27" i="1"/>
  <c r="AV27" i="1"/>
  <c r="AW27" i="1"/>
  <c r="AU28" i="1"/>
  <c r="AV28" i="1"/>
  <c r="AW28" i="1"/>
  <c r="AU29" i="1"/>
  <c r="AV29" i="1"/>
  <c r="AW29" i="1"/>
  <c r="AU30" i="1"/>
  <c r="AV30" i="1"/>
  <c r="AW30" i="1"/>
  <c r="AU31" i="1"/>
  <c r="AV31" i="1"/>
  <c r="AW31" i="1"/>
  <c r="AU32" i="1"/>
  <c r="AV32" i="1"/>
  <c r="AW32" i="1"/>
  <c r="AU33" i="1"/>
  <c r="AV33" i="1"/>
  <c r="AW33" i="1"/>
  <c r="AU34" i="1"/>
  <c r="AV34" i="1"/>
  <c r="AW34" i="1"/>
  <c r="AU35" i="1"/>
  <c r="AV35" i="1"/>
  <c r="AW35" i="1"/>
  <c r="AU36" i="1"/>
  <c r="AV36" i="1"/>
  <c r="AW36" i="1"/>
  <c r="AU37" i="1"/>
  <c r="AV37" i="1"/>
  <c r="AW37" i="1"/>
  <c r="AU38" i="1"/>
  <c r="AV38" i="1"/>
  <c r="AW38" i="1"/>
  <c r="AU39" i="1"/>
  <c r="AV39" i="1"/>
  <c r="AW39" i="1"/>
  <c r="AU40" i="1"/>
  <c r="AV40" i="1"/>
  <c r="AW40" i="1"/>
  <c r="AU41" i="1"/>
  <c r="AV41" i="1"/>
  <c r="AW41" i="1"/>
  <c r="AU42" i="1"/>
  <c r="AV42" i="1"/>
  <c r="AW42" i="1"/>
  <c r="AU43" i="1"/>
  <c r="AV43" i="1"/>
  <c r="AW43" i="1"/>
  <c r="AU44" i="1"/>
  <c r="AV44" i="1"/>
  <c r="AW44" i="1"/>
  <c r="AU45" i="1"/>
  <c r="AV45" i="1"/>
  <c r="AW45" i="1"/>
  <c r="AU46" i="1"/>
  <c r="AV46" i="1"/>
  <c r="AW46" i="1"/>
  <c r="AU47" i="1"/>
  <c r="AV47" i="1"/>
  <c r="AW47" i="1"/>
  <c r="AU48" i="1"/>
  <c r="AV48" i="1"/>
  <c r="AW48" i="1"/>
  <c r="AU49" i="1"/>
  <c r="AV49" i="1"/>
  <c r="AW49" i="1"/>
  <c r="AU50" i="1"/>
  <c r="AV50" i="1"/>
  <c r="AW50" i="1"/>
  <c r="AU51" i="1"/>
  <c r="AV51" i="1"/>
  <c r="AW51" i="1"/>
  <c r="AO1" i="1"/>
  <c r="AP1" i="1"/>
  <c r="AQ1" i="1"/>
  <c r="AR1" i="1"/>
  <c r="AS1" i="1"/>
  <c r="AT1" i="1"/>
  <c r="AO2" i="1"/>
  <c r="AP2" i="1"/>
  <c r="AQ2" i="1"/>
  <c r="AR2" i="1"/>
  <c r="AS2" i="1"/>
  <c r="AT2" i="1"/>
  <c r="AO3" i="1"/>
  <c r="AP3" i="1"/>
  <c r="AQ3" i="1"/>
  <c r="AR3" i="1"/>
  <c r="AS3" i="1"/>
  <c r="AT3" i="1"/>
  <c r="AO4" i="1"/>
  <c r="AP4" i="1"/>
  <c r="AQ4" i="1"/>
  <c r="AR4" i="1"/>
  <c r="AS4" i="1"/>
  <c r="AT4" i="1"/>
  <c r="AO5" i="1"/>
  <c r="AP5" i="1"/>
  <c r="AQ5" i="1"/>
  <c r="AR5" i="1"/>
  <c r="AS5" i="1"/>
  <c r="AT5" i="1"/>
  <c r="AO6" i="1"/>
  <c r="AP6" i="1"/>
  <c r="AQ6" i="1"/>
  <c r="AR6" i="1"/>
  <c r="AS6" i="1"/>
  <c r="AT6" i="1"/>
  <c r="AO7" i="1"/>
  <c r="AP7" i="1"/>
  <c r="AQ7" i="1"/>
  <c r="AR7" i="1"/>
  <c r="AS7" i="1"/>
  <c r="AT7" i="1"/>
  <c r="AO8" i="1"/>
  <c r="AP8" i="1"/>
  <c r="AQ8" i="1"/>
  <c r="AR8" i="1"/>
  <c r="AS8" i="1"/>
  <c r="AT8" i="1"/>
  <c r="AO9" i="1"/>
  <c r="AP9" i="1"/>
  <c r="AQ9" i="1"/>
  <c r="AR9" i="1"/>
  <c r="AS9" i="1"/>
  <c r="AT9" i="1"/>
  <c r="AO10" i="1"/>
  <c r="AP10" i="1"/>
  <c r="AQ10" i="1"/>
  <c r="AR10" i="1"/>
  <c r="AS10" i="1"/>
  <c r="AT10" i="1"/>
  <c r="AO11" i="1"/>
  <c r="AP11" i="1"/>
  <c r="AQ11" i="1"/>
  <c r="AR11" i="1"/>
  <c r="AS11" i="1"/>
  <c r="AT11" i="1"/>
  <c r="AO12" i="1"/>
  <c r="AP12" i="1"/>
  <c r="AQ12" i="1"/>
  <c r="AR12" i="1"/>
  <c r="AS12" i="1"/>
  <c r="AT12" i="1"/>
  <c r="AO13" i="1"/>
  <c r="AP13" i="1"/>
  <c r="AQ13" i="1"/>
  <c r="AR13" i="1"/>
  <c r="AS13" i="1"/>
  <c r="AT13" i="1"/>
  <c r="AO14" i="1"/>
  <c r="AP14" i="1"/>
  <c r="AQ14" i="1"/>
  <c r="AR14" i="1"/>
  <c r="AS14" i="1"/>
  <c r="AT14" i="1"/>
  <c r="AO15" i="1"/>
  <c r="AP15" i="1"/>
  <c r="AQ15" i="1"/>
  <c r="AR15" i="1"/>
  <c r="AS15" i="1"/>
  <c r="AT15" i="1"/>
  <c r="AO16" i="1"/>
  <c r="AP16" i="1"/>
  <c r="AQ16" i="1"/>
  <c r="AR16" i="1"/>
  <c r="AS16" i="1"/>
  <c r="AT16" i="1"/>
  <c r="AO17" i="1"/>
  <c r="AP17" i="1"/>
  <c r="AQ17" i="1"/>
  <c r="AR17" i="1"/>
  <c r="AS17" i="1"/>
  <c r="AT17" i="1"/>
  <c r="AO18" i="1"/>
  <c r="AP18" i="1"/>
  <c r="AQ18" i="1"/>
  <c r="AR18" i="1"/>
  <c r="AS18" i="1"/>
  <c r="AT18" i="1"/>
  <c r="AO19" i="1"/>
  <c r="AP19" i="1"/>
  <c r="AQ19" i="1"/>
  <c r="AR19" i="1"/>
  <c r="AS19" i="1"/>
  <c r="AT19" i="1"/>
  <c r="AO20" i="1"/>
  <c r="AP20" i="1"/>
  <c r="AQ20" i="1"/>
  <c r="AR20" i="1"/>
  <c r="AS20" i="1"/>
  <c r="AT20" i="1"/>
  <c r="AO21" i="1"/>
  <c r="AP21" i="1"/>
  <c r="AQ21" i="1"/>
  <c r="AR21" i="1"/>
  <c r="AS21" i="1"/>
  <c r="AT21" i="1"/>
  <c r="AO22" i="1"/>
  <c r="AP22" i="1"/>
  <c r="AQ22" i="1"/>
  <c r="AR22" i="1"/>
  <c r="AS22" i="1"/>
  <c r="AT22" i="1"/>
  <c r="AO23" i="1"/>
  <c r="AP23" i="1"/>
  <c r="AQ23" i="1"/>
  <c r="AR23" i="1"/>
  <c r="AS23" i="1"/>
  <c r="AT23" i="1"/>
  <c r="AO24" i="1"/>
  <c r="AP24" i="1"/>
  <c r="AQ24" i="1"/>
  <c r="AR24" i="1"/>
  <c r="AS24" i="1"/>
  <c r="AT24" i="1"/>
  <c r="AO25" i="1"/>
  <c r="AP25" i="1"/>
  <c r="AQ25" i="1"/>
  <c r="AR25" i="1"/>
  <c r="AS25" i="1"/>
  <c r="AT25" i="1"/>
  <c r="AO26" i="1"/>
  <c r="AP26" i="1"/>
  <c r="AQ26" i="1"/>
  <c r="AR26" i="1"/>
  <c r="AS26" i="1"/>
  <c r="AT26" i="1"/>
  <c r="AO27" i="1"/>
  <c r="AP27" i="1"/>
  <c r="AQ27" i="1"/>
  <c r="AR27" i="1"/>
  <c r="AS27" i="1"/>
  <c r="AT27" i="1"/>
  <c r="AO28" i="1"/>
  <c r="AP28" i="1"/>
  <c r="AQ28" i="1"/>
  <c r="AR28" i="1"/>
  <c r="AS28" i="1"/>
  <c r="AT28" i="1"/>
  <c r="AO29" i="1"/>
  <c r="AP29" i="1"/>
  <c r="AQ29" i="1"/>
  <c r="AR29" i="1"/>
  <c r="AS29" i="1"/>
  <c r="AT29" i="1"/>
  <c r="AO30" i="1"/>
  <c r="AP30" i="1"/>
  <c r="AQ30" i="1"/>
  <c r="AR30" i="1"/>
  <c r="AS30" i="1"/>
  <c r="AT30" i="1"/>
  <c r="AO31" i="1"/>
  <c r="AP31" i="1"/>
  <c r="AQ31" i="1"/>
  <c r="AR31" i="1"/>
  <c r="AS31" i="1"/>
  <c r="AT31" i="1"/>
  <c r="AO32" i="1"/>
  <c r="AP32" i="1"/>
  <c r="AQ32" i="1"/>
  <c r="AR32" i="1"/>
  <c r="AS32" i="1"/>
  <c r="AT32" i="1"/>
  <c r="AO33" i="1"/>
  <c r="AP33" i="1"/>
  <c r="AQ33" i="1"/>
  <c r="AR33" i="1"/>
  <c r="AS33" i="1"/>
  <c r="AT33" i="1"/>
  <c r="AO34" i="1"/>
  <c r="AP34" i="1"/>
  <c r="AQ34" i="1"/>
  <c r="AR34" i="1"/>
  <c r="AS34" i="1"/>
  <c r="AT34" i="1"/>
  <c r="AO35" i="1"/>
  <c r="AP35" i="1"/>
  <c r="AQ35" i="1"/>
  <c r="AR35" i="1"/>
  <c r="AS35" i="1"/>
  <c r="AT35" i="1"/>
  <c r="AO36" i="1"/>
  <c r="AP36" i="1"/>
  <c r="AQ36" i="1"/>
  <c r="AR36" i="1"/>
  <c r="AS36" i="1"/>
  <c r="AT36" i="1"/>
  <c r="AO37" i="1"/>
  <c r="AP37" i="1"/>
  <c r="AQ37" i="1"/>
  <c r="AR37" i="1"/>
  <c r="AS37" i="1"/>
  <c r="AT37" i="1"/>
  <c r="AO38" i="1"/>
  <c r="AP38" i="1"/>
  <c r="AQ38" i="1"/>
  <c r="AR38" i="1"/>
  <c r="AS38" i="1"/>
  <c r="AT38" i="1"/>
  <c r="AO39" i="1"/>
  <c r="AP39" i="1"/>
  <c r="AQ39" i="1"/>
  <c r="AR39" i="1"/>
  <c r="AS39" i="1"/>
  <c r="AT39" i="1"/>
  <c r="AO40" i="1"/>
  <c r="AP40" i="1"/>
  <c r="AQ40" i="1"/>
  <c r="AR40" i="1"/>
  <c r="AS40" i="1"/>
  <c r="AT40" i="1"/>
  <c r="AO41" i="1"/>
  <c r="AP41" i="1"/>
  <c r="AQ41" i="1"/>
  <c r="AR41" i="1"/>
  <c r="AS41" i="1"/>
  <c r="AT41" i="1"/>
  <c r="AO42" i="1"/>
  <c r="AP42" i="1"/>
  <c r="AQ42" i="1"/>
  <c r="AR42" i="1"/>
  <c r="AS42" i="1"/>
  <c r="AT42" i="1"/>
  <c r="AO43" i="1"/>
  <c r="AP43" i="1"/>
  <c r="AQ43" i="1"/>
  <c r="AR43" i="1"/>
  <c r="AS43" i="1"/>
  <c r="AT43" i="1"/>
  <c r="AO44" i="1"/>
  <c r="AP44" i="1"/>
  <c r="AQ44" i="1"/>
  <c r="AR44" i="1"/>
  <c r="AS44" i="1"/>
  <c r="AT44" i="1"/>
  <c r="AO45" i="1"/>
  <c r="AP45" i="1"/>
  <c r="AQ45" i="1"/>
  <c r="AR45" i="1"/>
  <c r="AS45" i="1"/>
  <c r="AT45" i="1"/>
  <c r="AO46" i="1"/>
  <c r="AP46" i="1"/>
  <c r="AQ46" i="1"/>
  <c r="AR46" i="1"/>
  <c r="AS46" i="1"/>
  <c r="AT46" i="1"/>
  <c r="AO47" i="1"/>
  <c r="AP47" i="1"/>
  <c r="AQ47" i="1"/>
  <c r="AR47" i="1"/>
  <c r="AS47" i="1"/>
  <c r="AT47" i="1"/>
  <c r="AO48" i="1"/>
  <c r="AP48" i="1"/>
  <c r="AQ48" i="1"/>
  <c r="AR48" i="1"/>
  <c r="AS48" i="1"/>
  <c r="AT48" i="1"/>
  <c r="AO49" i="1"/>
  <c r="AP49" i="1"/>
  <c r="AQ49" i="1"/>
  <c r="AR49" i="1"/>
  <c r="AS49" i="1"/>
  <c r="AT49" i="1"/>
  <c r="AO50" i="1"/>
  <c r="AP50" i="1"/>
  <c r="AQ50" i="1"/>
  <c r="AR50" i="1"/>
  <c r="AS50" i="1"/>
  <c r="AT50" i="1"/>
  <c r="AO51" i="1"/>
  <c r="AP51" i="1"/>
  <c r="AQ51" i="1"/>
  <c r="AR51" i="1"/>
  <c r="AS51" i="1"/>
  <c r="AT51" i="1"/>
  <c r="AW1" i="11"/>
  <c r="AW2" i="11"/>
  <c r="AW3" i="11"/>
  <c r="AW4" i="11"/>
  <c r="AW5" i="11"/>
  <c r="AW6" i="11"/>
  <c r="AW7" i="11"/>
  <c r="AW8" i="11"/>
  <c r="AW9" i="11"/>
  <c r="AW10" i="11"/>
  <c r="AW11" i="11"/>
  <c r="AW12" i="11"/>
  <c r="AW13" i="11"/>
  <c r="AW14" i="11"/>
  <c r="AW15" i="11"/>
  <c r="AW16" i="11"/>
  <c r="AW17" i="11"/>
  <c r="AW18" i="11"/>
  <c r="AW19" i="11"/>
  <c r="AW20" i="11"/>
  <c r="AW21" i="11"/>
  <c r="AW22" i="11"/>
  <c r="AW23" i="11"/>
  <c r="AW24" i="11"/>
  <c r="AW25" i="11"/>
  <c r="AW26" i="11"/>
  <c r="AW27" i="11"/>
  <c r="AW28" i="11"/>
  <c r="AW29" i="11"/>
  <c r="AW30" i="11"/>
  <c r="AW31" i="11"/>
  <c r="AW32" i="11"/>
  <c r="AW33" i="11"/>
  <c r="AW34" i="11"/>
  <c r="AW35" i="11"/>
  <c r="AW36" i="11"/>
  <c r="AW37" i="11"/>
  <c r="AW38" i="11"/>
  <c r="AW39" i="11"/>
  <c r="AW40" i="11"/>
  <c r="AW41" i="11"/>
  <c r="AW42" i="11"/>
  <c r="AW43" i="11"/>
  <c r="AW44" i="11"/>
  <c r="AW45" i="11"/>
  <c r="AW46" i="11"/>
  <c r="AW47" i="11"/>
  <c r="AW48" i="11"/>
  <c r="AW49" i="11"/>
  <c r="AW50" i="11"/>
  <c r="AW51" i="11"/>
  <c r="AT1" i="11"/>
  <c r="AU1" i="11"/>
  <c r="AV1" i="11"/>
  <c r="AT2" i="11"/>
  <c r="AU2" i="11"/>
  <c r="AV2" i="11"/>
  <c r="AT3" i="11"/>
  <c r="AU3" i="11"/>
  <c r="AV3" i="11"/>
  <c r="AT4" i="11"/>
  <c r="AU4" i="11"/>
  <c r="AV4" i="11"/>
  <c r="AT5" i="11"/>
  <c r="AU5" i="11"/>
  <c r="AV5" i="11"/>
  <c r="AT6" i="11"/>
  <c r="AU6" i="11"/>
  <c r="AV6" i="11"/>
  <c r="AT7" i="11"/>
  <c r="AU7" i="11"/>
  <c r="AV7" i="11"/>
  <c r="AT8" i="11"/>
  <c r="AU8" i="11"/>
  <c r="AV8" i="11"/>
  <c r="AT9" i="11"/>
  <c r="AU9" i="11"/>
  <c r="AV9" i="11"/>
  <c r="AT10" i="11"/>
  <c r="AU10" i="11"/>
  <c r="AV10" i="11"/>
  <c r="AT11" i="11"/>
  <c r="AU11" i="11"/>
  <c r="AV11" i="11"/>
  <c r="AT12" i="11"/>
  <c r="AU12" i="11"/>
  <c r="AV12" i="11"/>
  <c r="AT13" i="11"/>
  <c r="AU13" i="11"/>
  <c r="AV13" i="11"/>
  <c r="AT14" i="11"/>
  <c r="AU14" i="11"/>
  <c r="AV14" i="11"/>
  <c r="AT15" i="11"/>
  <c r="AU15" i="11"/>
  <c r="AV15" i="11"/>
  <c r="AT16" i="11"/>
  <c r="AU16" i="11"/>
  <c r="AV16" i="11"/>
  <c r="AT17" i="11"/>
  <c r="AU17" i="11"/>
  <c r="AV17" i="11"/>
  <c r="AT18" i="11"/>
  <c r="AU18" i="11"/>
  <c r="AV18" i="11"/>
  <c r="AT19" i="11"/>
  <c r="AU19" i="11"/>
  <c r="AV19" i="11"/>
  <c r="AT20" i="11"/>
  <c r="AU20" i="11"/>
  <c r="AV20" i="11"/>
  <c r="AT21" i="11"/>
  <c r="AU21" i="11"/>
  <c r="AV21" i="11"/>
  <c r="AT22" i="11"/>
  <c r="AU22" i="11"/>
  <c r="AV22" i="11"/>
  <c r="AT23" i="11"/>
  <c r="AU23" i="11"/>
  <c r="AV23" i="11"/>
  <c r="AT24" i="11"/>
  <c r="AU24" i="11"/>
  <c r="AV24" i="11"/>
  <c r="AT25" i="11"/>
  <c r="AU25" i="11"/>
  <c r="AV25" i="11"/>
  <c r="AT26" i="11"/>
  <c r="AU26" i="11"/>
  <c r="AV26" i="11"/>
  <c r="AT27" i="11"/>
  <c r="AU27" i="11"/>
  <c r="AV27" i="11"/>
  <c r="AT28" i="11"/>
  <c r="AU28" i="11"/>
  <c r="AV28" i="11"/>
  <c r="AT29" i="11"/>
  <c r="AU29" i="11"/>
  <c r="AV29" i="11"/>
  <c r="AT30" i="11"/>
  <c r="AU30" i="11"/>
  <c r="AV30" i="11"/>
  <c r="AT31" i="11"/>
  <c r="AU31" i="11"/>
  <c r="AV31" i="11"/>
  <c r="AT32" i="11"/>
  <c r="AU32" i="11"/>
  <c r="AV32" i="11"/>
  <c r="AT33" i="11"/>
  <c r="AU33" i="11"/>
  <c r="AV33" i="11"/>
  <c r="AT34" i="11"/>
  <c r="AU34" i="11"/>
  <c r="AV34" i="11"/>
  <c r="AT35" i="11"/>
  <c r="AU35" i="11"/>
  <c r="AV35" i="11"/>
  <c r="AT36" i="11"/>
  <c r="AU36" i="11"/>
  <c r="AV36" i="11"/>
  <c r="AT37" i="11"/>
  <c r="AU37" i="11"/>
  <c r="AV37" i="11"/>
  <c r="AT38" i="11"/>
  <c r="AU38" i="11"/>
  <c r="AV38" i="11"/>
  <c r="AT39" i="11"/>
  <c r="AU39" i="11"/>
  <c r="AV39" i="11"/>
  <c r="AT40" i="11"/>
  <c r="AU40" i="11"/>
  <c r="AV40" i="11"/>
  <c r="AT41" i="11"/>
  <c r="AU41" i="11"/>
  <c r="AV41" i="11"/>
  <c r="AT42" i="11"/>
  <c r="AU42" i="11"/>
  <c r="AV42" i="11"/>
  <c r="AT43" i="11"/>
  <c r="AU43" i="11"/>
  <c r="AV43" i="11"/>
  <c r="AT44" i="11"/>
  <c r="AU44" i="11"/>
  <c r="AV44" i="11"/>
  <c r="AT45" i="11"/>
  <c r="AU45" i="11"/>
  <c r="AV45" i="11"/>
  <c r="AT46" i="11"/>
  <c r="AU46" i="11"/>
  <c r="AV46" i="11"/>
  <c r="AT47" i="11"/>
  <c r="AU47" i="11"/>
  <c r="AV47" i="11"/>
  <c r="AT48" i="11"/>
  <c r="AU48" i="11"/>
  <c r="AV48" i="11"/>
  <c r="AT49" i="11"/>
  <c r="AU49" i="11"/>
  <c r="AV49" i="11"/>
  <c r="AT50" i="11"/>
  <c r="AU50" i="11"/>
  <c r="AV50" i="11"/>
  <c r="AT51" i="11"/>
  <c r="AU51" i="11"/>
  <c r="AV51" i="11"/>
  <c r="AM1" i="11"/>
  <c r="AN1" i="11"/>
  <c r="AO1" i="11"/>
  <c r="AP1" i="11"/>
  <c r="AQ1" i="11"/>
  <c r="AR1" i="11"/>
  <c r="AS1" i="11"/>
  <c r="AM2" i="11"/>
  <c r="AN2" i="11"/>
  <c r="AO2" i="11"/>
  <c r="AP2" i="11"/>
  <c r="AQ2" i="11"/>
  <c r="AR2" i="11"/>
  <c r="AS2" i="11"/>
  <c r="AM3" i="11"/>
  <c r="AN3" i="11"/>
  <c r="AO3" i="11"/>
  <c r="AP3" i="11"/>
  <c r="AQ3" i="11"/>
  <c r="AR3" i="11"/>
  <c r="AS3" i="11"/>
  <c r="AM4" i="11"/>
  <c r="AN4" i="11"/>
  <c r="AO4" i="11"/>
  <c r="AP4" i="11"/>
  <c r="AQ4" i="11"/>
  <c r="AR4" i="11"/>
  <c r="AS4" i="11"/>
  <c r="AM5" i="11"/>
  <c r="AN5" i="11"/>
  <c r="AO5" i="11"/>
  <c r="AP5" i="11"/>
  <c r="AQ5" i="11"/>
  <c r="AR5" i="11"/>
  <c r="AS5" i="11"/>
  <c r="AM6" i="11"/>
  <c r="AN6" i="11"/>
  <c r="AO6" i="11"/>
  <c r="AP6" i="11"/>
  <c r="AQ6" i="11"/>
  <c r="AR6" i="11"/>
  <c r="AS6" i="11"/>
  <c r="AM7" i="11"/>
  <c r="AN7" i="11"/>
  <c r="AO7" i="11"/>
  <c r="AP7" i="11"/>
  <c r="AQ7" i="11"/>
  <c r="AR7" i="11"/>
  <c r="AS7" i="11"/>
  <c r="AM8" i="11"/>
  <c r="AN8" i="11"/>
  <c r="AO8" i="11"/>
  <c r="AP8" i="11"/>
  <c r="AQ8" i="11"/>
  <c r="AR8" i="11"/>
  <c r="AS8" i="11"/>
  <c r="AM9" i="11"/>
  <c r="AN9" i="11"/>
  <c r="AO9" i="11"/>
  <c r="AP9" i="11"/>
  <c r="AQ9" i="11"/>
  <c r="AR9" i="11"/>
  <c r="AS9" i="11"/>
  <c r="AM10" i="11"/>
  <c r="AN10" i="11"/>
  <c r="AO10" i="11"/>
  <c r="AP10" i="11"/>
  <c r="AQ10" i="11"/>
  <c r="AR10" i="11"/>
  <c r="AS10" i="11"/>
  <c r="AM11" i="11"/>
  <c r="AN11" i="11"/>
  <c r="AO11" i="11"/>
  <c r="AP11" i="11"/>
  <c r="AQ11" i="11"/>
  <c r="AR11" i="11"/>
  <c r="AS11" i="11"/>
  <c r="AM12" i="11"/>
  <c r="AN12" i="11"/>
  <c r="AO12" i="11"/>
  <c r="AP12" i="11"/>
  <c r="AQ12" i="11"/>
  <c r="AR12" i="11"/>
  <c r="AS12" i="11"/>
  <c r="AM13" i="11"/>
  <c r="AN13" i="11"/>
  <c r="AO13" i="11"/>
  <c r="AP13" i="11"/>
  <c r="AQ13" i="11"/>
  <c r="AR13" i="11"/>
  <c r="AS13" i="11"/>
  <c r="AM14" i="11"/>
  <c r="AN14" i="11"/>
  <c r="AO14" i="11"/>
  <c r="AP14" i="11"/>
  <c r="AQ14" i="11"/>
  <c r="AR14" i="11"/>
  <c r="AS14" i="11"/>
  <c r="AM15" i="11"/>
  <c r="AN15" i="11"/>
  <c r="AO15" i="11"/>
  <c r="AP15" i="11"/>
  <c r="AQ15" i="11"/>
  <c r="AR15" i="11"/>
  <c r="AS15" i="11"/>
  <c r="AM16" i="11"/>
  <c r="AN16" i="11"/>
  <c r="AO16" i="11"/>
  <c r="AP16" i="11"/>
  <c r="AQ16" i="11"/>
  <c r="AR16" i="11"/>
  <c r="AS16" i="11"/>
  <c r="AM17" i="11"/>
  <c r="AN17" i="11"/>
  <c r="AO17" i="11"/>
  <c r="AP17" i="11"/>
  <c r="AQ17" i="11"/>
  <c r="AR17" i="11"/>
  <c r="AS17" i="11"/>
  <c r="AM18" i="11"/>
  <c r="AN18" i="11"/>
  <c r="AO18" i="11"/>
  <c r="AP18" i="11"/>
  <c r="AQ18" i="11"/>
  <c r="AR18" i="11"/>
  <c r="AS18" i="11"/>
  <c r="AM19" i="11"/>
  <c r="AN19" i="11"/>
  <c r="AO19" i="11"/>
  <c r="AP19" i="11"/>
  <c r="AQ19" i="11"/>
  <c r="AR19" i="11"/>
  <c r="AS19" i="11"/>
  <c r="AM20" i="11"/>
  <c r="AN20" i="11"/>
  <c r="AO20" i="11"/>
  <c r="AP20" i="11"/>
  <c r="AQ20" i="11"/>
  <c r="AR20" i="11"/>
  <c r="AS20" i="11"/>
  <c r="AM21" i="11"/>
  <c r="AN21" i="11"/>
  <c r="AO21" i="11"/>
  <c r="AP21" i="11"/>
  <c r="AQ21" i="11"/>
  <c r="AR21" i="11"/>
  <c r="AS21" i="11"/>
  <c r="AM22" i="11"/>
  <c r="AN22" i="11"/>
  <c r="AO22" i="11"/>
  <c r="AP22" i="11"/>
  <c r="AQ22" i="11"/>
  <c r="AR22" i="11"/>
  <c r="AS22" i="11"/>
  <c r="AM23" i="11"/>
  <c r="AN23" i="11"/>
  <c r="AO23" i="11"/>
  <c r="AP23" i="11"/>
  <c r="AQ23" i="11"/>
  <c r="AR23" i="11"/>
  <c r="AS23" i="11"/>
  <c r="AM24" i="11"/>
  <c r="AN24" i="11"/>
  <c r="AO24" i="11"/>
  <c r="AP24" i="11"/>
  <c r="AQ24" i="11"/>
  <c r="AR24" i="11"/>
  <c r="AS24" i="11"/>
  <c r="AM25" i="11"/>
  <c r="AN25" i="11"/>
  <c r="AO25" i="11"/>
  <c r="AP25" i="11"/>
  <c r="AQ25" i="11"/>
  <c r="AR25" i="11"/>
  <c r="AS25" i="11"/>
  <c r="AM26" i="11"/>
  <c r="AN26" i="11"/>
  <c r="AO26" i="11"/>
  <c r="AP26" i="11"/>
  <c r="AQ26" i="11"/>
  <c r="AR26" i="11"/>
  <c r="AS26" i="11"/>
  <c r="AM27" i="11"/>
  <c r="AN27" i="11"/>
  <c r="AO27" i="11"/>
  <c r="AP27" i="11"/>
  <c r="AQ27" i="11"/>
  <c r="AR27" i="11"/>
  <c r="AS27" i="11"/>
  <c r="AM28" i="11"/>
  <c r="AN28" i="11"/>
  <c r="AO28" i="11"/>
  <c r="AP28" i="11"/>
  <c r="AQ28" i="11"/>
  <c r="AR28" i="11"/>
  <c r="AS28" i="11"/>
  <c r="AM29" i="11"/>
  <c r="AN29" i="11"/>
  <c r="AO29" i="11"/>
  <c r="AP29" i="11"/>
  <c r="AQ29" i="11"/>
  <c r="AR29" i="11"/>
  <c r="AS29" i="11"/>
  <c r="AM30" i="11"/>
  <c r="AN30" i="11"/>
  <c r="AO30" i="11"/>
  <c r="AP30" i="11"/>
  <c r="AQ30" i="11"/>
  <c r="AR30" i="11"/>
  <c r="AS30" i="11"/>
  <c r="AM31" i="11"/>
  <c r="AN31" i="11"/>
  <c r="AO31" i="11"/>
  <c r="AP31" i="11"/>
  <c r="AQ31" i="11"/>
  <c r="AR31" i="11"/>
  <c r="AS31" i="11"/>
  <c r="AM32" i="11"/>
  <c r="AN32" i="11"/>
  <c r="AO32" i="11"/>
  <c r="AP32" i="11"/>
  <c r="AQ32" i="11"/>
  <c r="AR32" i="11"/>
  <c r="AS32" i="11"/>
  <c r="AM33" i="11"/>
  <c r="AN33" i="11"/>
  <c r="AO33" i="11"/>
  <c r="AP33" i="11"/>
  <c r="AQ33" i="11"/>
  <c r="AR33" i="11"/>
  <c r="AS33" i="11"/>
  <c r="AM34" i="11"/>
  <c r="AN34" i="11"/>
  <c r="AO34" i="11"/>
  <c r="AP34" i="11"/>
  <c r="AQ34" i="11"/>
  <c r="AR34" i="11"/>
  <c r="AS34" i="11"/>
  <c r="AM35" i="11"/>
  <c r="AN35" i="11"/>
  <c r="AO35" i="11"/>
  <c r="AP35" i="11"/>
  <c r="AQ35" i="11"/>
  <c r="AR35" i="11"/>
  <c r="AS35" i="11"/>
  <c r="AM36" i="11"/>
  <c r="AN36" i="11"/>
  <c r="AO36" i="11"/>
  <c r="AP36" i="11"/>
  <c r="AQ36" i="11"/>
  <c r="AR36" i="11"/>
  <c r="AS36" i="11"/>
  <c r="AM37" i="11"/>
  <c r="AN37" i="11"/>
  <c r="AO37" i="11"/>
  <c r="AP37" i="11"/>
  <c r="AQ37" i="11"/>
  <c r="AR37" i="11"/>
  <c r="AS37" i="11"/>
  <c r="AM38" i="11"/>
  <c r="AN38" i="11"/>
  <c r="AO38" i="11"/>
  <c r="AP38" i="11"/>
  <c r="AQ38" i="11"/>
  <c r="AR38" i="11"/>
  <c r="AS38" i="11"/>
  <c r="AM39" i="11"/>
  <c r="AN39" i="11"/>
  <c r="AO39" i="11"/>
  <c r="AP39" i="11"/>
  <c r="AQ39" i="11"/>
  <c r="AR39" i="11"/>
  <c r="AS39" i="11"/>
  <c r="AM40" i="11"/>
  <c r="AN40" i="11"/>
  <c r="AO40" i="11"/>
  <c r="AP40" i="11"/>
  <c r="AQ40" i="11"/>
  <c r="AR40" i="11"/>
  <c r="AS40" i="11"/>
  <c r="AM41" i="11"/>
  <c r="AN41" i="11"/>
  <c r="AO41" i="11"/>
  <c r="AP41" i="11"/>
  <c r="AQ41" i="11"/>
  <c r="AR41" i="11"/>
  <c r="AS41" i="11"/>
  <c r="AM42" i="11"/>
  <c r="AN42" i="11"/>
  <c r="AO42" i="11"/>
  <c r="AP42" i="11"/>
  <c r="AQ42" i="11"/>
  <c r="AR42" i="11"/>
  <c r="AS42" i="11"/>
  <c r="AM43" i="11"/>
  <c r="AN43" i="11"/>
  <c r="AO43" i="11"/>
  <c r="AP43" i="11"/>
  <c r="AQ43" i="11"/>
  <c r="AR43" i="11"/>
  <c r="AS43" i="11"/>
  <c r="AM44" i="11"/>
  <c r="AN44" i="11"/>
  <c r="AO44" i="11"/>
  <c r="AP44" i="11"/>
  <c r="AQ44" i="11"/>
  <c r="AR44" i="11"/>
  <c r="AS44" i="11"/>
  <c r="AM45" i="11"/>
  <c r="AN45" i="11"/>
  <c r="AO45" i="11"/>
  <c r="AP45" i="11"/>
  <c r="AQ45" i="11"/>
  <c r="AR45" i="11"/>
  <c r="AS45" i="11"/>
  <c r="AM46" i="11"/>
  <c r="AN46" i="11"/>
  <c r="AO46" i="11"/>
  <c r="AP46" i="11"/>
  <c r="AQ46" i="11"/>
  <c r="AR46" i="11"/>
  <c r="AS46" i="11"/>
  <c r="AM47" i="11"/>
  <c r="AN47" i="11"/>
  <c r="AO47" i="11"/>
  <c r="AP47" i="11"/>
  <c r="AQ47" i="11"/>
  <c r="AR47" i="11"/>
  <c r="AS47" i="11"/>
  <c r="AM48" i="11"/>
  <c r="AN48" i="11"/>
  <c r="AO48" i="11"/>
  <c r="AP48" i="11"/>
  <c r="AQ48" i="11"/>
  <c r="AR48" i="11"/>
  <c r="AS48" i="11"/>
  <c r="AM49" i="11"/>
  <c r="AN49" i="11"/>
  <c r="AO49" i="11"/>
  <c r="AP49" i="11"/>
  <c r="AQ49" i="11"/>
  <c r="AR49" i="11"/>
  <c r="AS49" i="11"/>
  <c r="AM50" i="11"/>
  <c r="AN50" i="11"/>
  <c r="AO50" i="11"/>
  <c r="AP50" i="11"/>
  <c r="AQ50" i="11"/>
  <c r="AR50" i="11"/>
  <c r="AS50" i="11"/>
  <c r="AM51" i="11"/>
  <c r="AN51" i="11"/>
  <c r="AO51" i="11"/>
  <c r="AP51" i="11"/>
  <c r="AQ51" i="11"/>
  <c r="AR51" i="11"/>
  <c r="AS51" i="11"/>
  <c r="AT1" i="2"/>
  <c r="AT91" i="2" s="1"/>
  <c r="AR1" i="2"/>
  <c r="AR89" i="2" s="1"/>
  <c r="AS1" i="2"/>
  <c r="AS10" i="2" s="1"/>
  <c r="AS2" i="2"/>
  <c r="AS4" i="2"/>
  <c r="AS8" i="2"/>
  <c r="AS13" i="2"/>
  <c r="AS14" i="2"/>
  <c r="AS19" i="2"/>
  <c r="AS20" i="2"/>
  <c r="AS22" i="2"/>
  <c r="AS26" i="2"/>
  <c r="AS28" i="2"/>
  <c r="AS31" i="2"/>
  <c r="AS32" i="2"/>
  <c r="AR37" i="2"/>
  <c r="AS37" i="2"/>
  <c r="AS38" i="2"/>
  <c r="AS40" i="2"/>
  <c r="AS44" i="2"/>
  <c r="AS49" i="2"/>
  <c r="AS50" i="2"/>
  <c r="AS55" i="2"/>
  <c r="AS56" i="2"/>
  <c r="AS58" i="2"/>
  <c r="AS62" i="2"/>
  <c r="AS64" i="2"/>
  <c r="AS67" i="2"/>
  <c r="AS68" i="2"/>
  <c r="AR73" i="2"/>
  <c r="AS73" i="2"/>
  <c r="AS74" i="2"/>
  <c r="AS76" i="2"/>
  <c r="AS80" i="2"/>
  <c r="AS83" i="2"/>
  <c r="AS85" i="2"/>
  <c r="AS88" i="2"/>
  <c r="AS89" i="2"/>
  <c r="AS91" i="2"/>
  <c r="AS92" i="2"/>
  <c r="AS94" i="2"/>
  <c r="AS95" i="2"/>
  <c r="AS97" i="2"/>
  <c r="AR100" i="2"/>
  <c r="AS100" i="2"/>
  <c r="AS101" i="2"/>
  <c r="AJ1" i="2"/>
  <c r="AJ2" i="2" s="1"/>
  <c r="AK1" i="2"/>
  <c r="AK20" i="2" s="1"/>
  <c r="AL1" i="2"/>
  <c r="AL6" i="2" s="1"/>
  <c r="AM1" i="2"/>
  <c r="AM23" i="2" s="1"/>
  <c r="AN1" i="2"/>
  <c r="AN2" i="2" s="1"/>
  <c r="AO1" i="2"/>
  <c r="AO27" i="2" s="1"/>
  <c r="AP1" i="2"/>
  <c r="AP5" i="2" s="1"/>
  <c r="AQ1" i="2"/>
  <c r="AQ4" i="2" s="1"/>
  <c r="AL2" i="2"/>
  <c r="AL4" i="2"/>
  <c r="AJ5" i="2"/>
  <c r="AL5" i="2"/>
  <c r="AJ6" i="2"/>
  <c r="AO6" i="2"/>
  <c r="AJ7" i="2"/>
  <c r="AN7" i="2"/>
  <c r="AL8" i="2"/>
  <c r="AJ10" i="2"/>
  <c r="AL10" i="2"/>
  <c r="AP10" i="2"/>
  <c r="AJ11" i="2"/>
  <c r="AK11" i="2"/>
  <c r="AP11" i="2"/>
  <c r="AJ12" i="2"/>
  <c r="AP12" i="2"/>
  <c r="AK13" i="2"/>
  <c r="AL13" i="2"/>
  <c r="AO13" i="2"/>
  <c r="AL14" i="2"/>
  <c r="AP14" i="2"/>
  <c r="AK15" i="2"/>
  <c r="AL15" i="2"/>
  <c r="AP15" i="2"/>
  <c r="AJ16" i="2"/>
  <c r="AK16" i="2"/>
  <c r="AO16" i="2"/>
  <c r="AQ16" i="2"/>
  <c r="AK17" i="2"/>
  <c r="AO17" i="2"/>
  <c r="AL18" i="2"/>
  <c r="AO18" i="2"/>
  <c r="AK19" i="2"/>
  <c r="AL19" i="2"/>
  <c r="AN19" i="2"/>
  <c r="AP19" i="2"/>
  <c r="AQ19" i="2"/>
  <c r="AM20" i="2"/>
  <c r="AP20" i="2"/>
  <c r="AQ20" i="2"/>
  <c r="AL21" i="2"/>
  <c r="AM21" i="2"/>
  <c r="AP21" i="2"/>
  <c r="AQ21" i="2"/>
  <c r="AK22" i="2"/>
  <c r="AM22" i="2"/>
  <c r="AN22" i="2"/>
  <c r="AO22" i="2"/>
  <c r="AQ22" i="2"/>
  <c r="AJ23" i="2"/>
  <c r="AP23" i="2"/>
  <c r="AQ23" i="2"/>
  <c r="AJ24" i="2"/>
  <c r="AO24" i="2"/>
  <c r="AP24" i="2"/>
  <c r="AK25" i="2"/>
  <c r="AL25" i="2"/>
  <c r="AO25" i="2"/>
  <c r="AQ25" i="2"/>
  <c r="AK26" i="2"/>
  <c r="AL26" i="2"/>
  <c r="AP26" i="2"/>
  <c r="AJ27" i="2"/>
  <c r="AK27" i="2"/>
  <c r="AL27" i="2"/>
  <c r="AQ27" i="2"/>
  <c r="AJ28" i="2"/>
  <c r="AL28" i="2"/>
  <c r="AM28" i="2"/>
  <c r="AO28" i="2"/>
  <c r="AP28" i="2"/>
  <c r="AQ28" i="2"/>
  <c r="AK29" i="2"/>
  <c r="AL29" i="2"/>
  <c r="AO29" i="2"/>
  <c r="AP29" i="2"/>
  <c r="AJ30" i="2"/>
  <c r="AK30" i="2"/>
  <c r="AO30" i="2"/>
  <c r="AQ30" i="2"/>
  <c r="AL31" i="2"/>
  <c r="AN31" i="2"/>
  <c r="AO31" i="2"/>
  <c r="AQ31" i="2"/>
  <c r="AJ32" i="2"/>
  <c r="AK32" i="2"/>
  <c r="AL32" i="2"/>
  <c r="AM32" i="2"/>
  <c r="AO32" i="2"/>
  <c r="AP32" i="2"/>
  <c r="AQ32" i="2"/>
  <c r="AJ33" i="2"/>
  <c r="AO33" i="2"/>
  <c r="AP33" i="2"/>
  <c r="AK34" i="2"/>
  <c r="AL34" i="2"/>
  <c r="AN34" i="2"/>
  <c r="AO34" i="2"/>
  <c r="AQ34" i="2"/>
  <c r="AJ35" i="2"/>
  <c r="AK35" i="2"/>
  <c r="AL35" i="2"/>
  <c r="AP35" i="2"/>
  <c r="AQ35" i="2"/>
  <c r="AJ36" i="2"/>
  <c r="AK36" i="2"/>
  <c r="AO36" i="2"/>
  <c r="AP36" i="2"/>
  <c r="AJ37" i="2"/>
  <c r="AK37" i="2"/>
  <c r="AL37" i="2"/>
  <c r="AM37" i="2"/>
  <c r="AN37" i="2"/>
  <c r="AO37" i="2"/>
  <c r="AP37" i="2"/>
  <c r="AQ37" i="2"/>
  <c r="AK38" i="2"/>
  <c r="AL38" i="2"/>
  <c r="AO38" i="2"/>
  <c r="AP38" i="2"/>
  <c r="AK39" i="2"/>
  <c r="AL39" i="2"/>
  <c r="AO39" i="2"/>
  <c r="AQ39" i="2"/>
  <c r="AJ40" i="2"/>
  <c r="AK40" i="2"/>
  <c r="AL40" i="2"/>
  <c r="AN40" i="2"/>
  <c r="AO40" i="2"/>
  <c r="AP40" i="2"/>
  <c r="AQ40" i="2"/>
  <c r="AJ41" i="2"/>
  <c r="AK41" i="2"/>
  <c r="AL41" i="2"/>
  <c r="AM41" i="2"/>
  <c r="AP41" i="2"/>
  <c r="AQ41" i="2"/>
  <c r="AJ42" i="2"/>
  <c r="AL42" i="2"/>
  <c r="AO42" i="2"/>
  <c r="AP42" i="2"/>
  <c r="AQ42" i="2"/>
  <c r="AK43" i="2"/>
  <c r="AL43" i="2"/>
  <c r="AN43" i="2"/>
  <c r="AO43" i="2"/>
  <c r="AQ43" i="2"/>
  <c r="AJ44" i="2"/>
  <c r="AK44" i="2"/>
  <c r="AL44" i="2"/>
  <c r="AQ44" i="2"/>
  <c r="AJ45" i="2"/>
  <c r="AK45" i="2"/>
  <c r="AL45" i="2"/>
  <c r="AO45" i="2"/>
  <c r="AP45" i="2"/>
  <c r="AQ45" i="2"/>
  <c r="AJ46" i="2"/>
  <c r="AK46" i="2"/>
  <c r="AL46" i="2"/>
  <c r="AM46" i="2"/>
  <c r="AN46" i="2"/>
  <c r="AO46" i="2"/>
  <c r="AP46" i="2"/>
  <c r="AQ46" i="2"/>
  <c r="AL47" i="2"/>
  <c r="AO47" i="2"/>
  <c r="AP47" i="2"/>
  <c r="AJ48" i="2"/>
  <c r="AK48" i="2"/>
  <c r="AL48" i="2"/>
  <c r="AM48" i="2"/>
  <c r="AO48" i="2"/>
  <c r="AQ48" i="2"/>
  <c r="AJ49" i="2"/>
  <c r="AK49" i="2"/>
  <c r="AL49" i="2"/>
  <c r="AN49" i="2"/>
  <c r="AO49" i="2"/>
  <c r="AP49" i="2"/>
  <c r="AJ50" i="2"/>
  <c r="AK50" i="2"/>
  <c r="AL50" i="2"/>
  <c r="AM50" i="2"/>
  <c r="AO50" i="2"/>
  <c r="AP50" i="2"/>
  <c r="AQ50" i="2"/>
  <c r="AJ51" i="2"/>
  <c r="AL51" i="2"/>
  <c r="AO51" i="2"/>
  <c r="AP51" i="2"/>
  <c r="AQ51" i="2"/>
  <c r="AK52" i="2"/>
  <c r="AL52" i="2"/>
  <c r="AM52" i="2"/>
  <c r="AO52" i="2"/>
  <c r="AQ52" i="2"/>
  <c r="AJ53" i="2"/>
  <c r="AK53" i="2"/>
  <c r="AL53" i="2"/>
  <c r="AP53" i="2"/>
  <c r="AQ53" i="2"/>
  <c r="AJ54" i="2"/>
  <c r="AK54" i="2"/>
  <c r="AL54" i="2"/>
  <c r="AO54" i="2"/>
  <c r="AP54" i="2"/>
  <c r="AQ54" i="2"/>
  <c r="AJ55" i="2"/>
  <c r="AK55" i="2"/>
  <c r="AM55" i="2"/>
  <c r="AN55" i="2"/>
  <c r="AO55" i="2"/>
  <c r="AP55" i="2"/>
  <c r="AQ55" i="2"/>
  <c r="AK56" i="2"/>
  <c r="AL56" i="2"/>
  <c r="AM56" i="2"/>
  <c r="AO56" i="2"/>
  <c r="AP56" i="2"/>
  <c r="AQ56" i="2"/>
  <c r="AJ57" i="2"/>
  <c r="AK57" i="2"/>
  <c r="AL57" i="2"/>
  <c r="AM57" i="2"/>
  <c r="AQ57" i="2"/>
  <c r="AJ58" i="2"/>
  <c r="AK58" i="2"/>
  <c r="AL58" i="2"/>
  <c r="AM58" i="2"/>
  <c r="AN58" i="2"/>
  <c r="AO58" i="2"/>
  <c r="AP58" i="2"/>
  <c r="AQ58" i="2"/>
  <c r="AJ59" i="2"/>
  <c r="AK59" i="2"/>
  <c r="AL59" i="2"/>
  <c r="AM59" i="2"/>
  <c r="AO59" i="2"/>
  <c r="AP59" i="2"/>
  <c r="AJ60" i="2"/>
  <c r="AK60" i="2"/>
  <c r="AL60" i="2"/>
  <c r="AO60" i="2"/>
  <c r="AP60" i="2"/>
  <c r="AQ60" i="2"/>
  <c r="AK61" i="2"/>
  <c r="AL61" i="2"/>
  <c r="AM61" i="2"/>
  <c r="AN61" i="2"/>
  <c r="AO61" i="2"/>
  <c r="AQ61" i="2"/>
  <c r="AJ62" i="2"/>
  <c r="AK62" i="2"/>
  <c r="AL62" i="2"/>
  <c r="AM62" i="2"/>
  <c r="AO62" i="2"/>
  <c r="AP62" i="2"/>
  <c r="AQ62" i="2"/>
  <c r="AJ63" i="2"/>
  <c r="AK63" i="2"/>
  <c r="AL63" i="2"/>
  <c r="AO63" i="2"/>
  <c r="AP63" i="2"/>
  <c r="AQ63" i="2"/>
  <c r="AJ64" i="2"/>
  <c r="AK64" i="2"/>
  <c r="AL64" i="2"/>
  <c r="AM64" i="2"/>
  <c r="AN64" i="2"/>
  <c r="AO64" i="2"/>
  <c r="AQ64" i="2"/>
  <c r="AJ65" i="2"/>
  <c r="AK65" i="2"/>
  <c r="AL65" i="2"/>
  <c r="AM65" i="2"/>
  <c r="AO65" i="2"/>
  <c r="AP65" i="2"/>
  <c r="AQ65" i="2"/>
  <c r="AJ66" i="2"/>
  <c r="AK66" i="2"/>
  <c r="AL66" i="2"/>
  <c r="AM66" i="2"/>
  <c r="AO66" i="2"/>
  <c r="AP66" i="2"/>
  <c r="AQ66" i="2"/>
  <c r="AK67" i="2"/>
  <c r="AL67" i="2"/>
  <c r="AM67" i="2"/>
  <c r="AN67" i="2"/>
  <c r="AO67" i="2"/>
  <c r="AP67" i="2"/>
  <c r="AQ67" i="2"/>
  <c r="AJ68" i="2"/>
  <c r="AK68" i="2"/>
  <c r="AL68" i="2"/>
  <c r="AM68" i="2"/>
  <c r="AO68" i="2"/>
  <c r="AP68" i="2"/>
  <c r="AQ68" i="2"/>
  <c r="AJ69" i="2"/>
  <c r="AL69" i="2"/>
  <c r="AM69" i="2"/>
  <c r="AO69" i="2"/>
  <c r="AP69" i="2"/>
  <c r="AQ69" i="2"/>
  <c r="AJ70" i="2"/>
  <c r="AK70" i="2"/>
  <c r="AL70" i="2"/>
  <c r="AM70" i="2"/>
  <c r="AN70" i="2"/>
  <c r="AO70" i="2"/>
  <c r="AP70" i="2"/>
  <c r="AQ70" i="2"/>
  <c r="AJ71" i="2"/>
  <c r="AK71" i="2"/>
  <c r="AM71" i="2"/>
  <c r="AO71" i="2"/>
  <c r="AP71" i="2"/>
  <c r="AQ71" i="2"/>
  <c r="AJ72" i="2"/>
  <c r="AK72" i="2"/>
  <c r="AL72" i="2"/>
  <c r="AO72" i="2"/>
  <c r="AP72" i="2"/>
  <c r="AQ72" i="2"/>
  <c r="AJ73" i="2"/>
  <c r="AK73" i="2"/>
  <c r="AL73" i="2"/>
  <c r="AM73" i="2"/>
  <c r="AN73" i="2"/>
  <c r="AP73" i="2"/>
  <c r="AQ73" i="2"/>
  <c r="AJ74" i="2"/>
  <c r="AK74" i="2"/>
  <c r="AL74" i="2"/>
  <c r="AM74" i="2"/>
  <c r="AO74" i="2"/>
  <c r="AP74" i="2"/>
  <c r="AQ74" i="2"/>
  <c r="AJ75" i="2"/>
  <c r="AK75" i="2"/>
  <c r="AL75" i="2"/>
  <c r="AM75" i="2"/>
  <c r="AO75" i="2"/>
  <c r="AP75" i="2"/>
  <c r="AJ76" i="2"/>
  <c r="AK76" i="2"/>
  <c r="AL76" i="2"/>
  <c r="AM76" i="2"/>
  <c r="AN76" i="2"/>
  <c r="AO76" i="2"/>
  <c r="AP76" i="2"/>
  <c r="AQ76" i="2"/>
  <c r="AJ77" i="2"/>
  <c r="AK77" i="2"/>
  <c r="AL77" i="2"/>
  <c r="AM77" i="2"/>
  <c r="AO77" i="2"/>
  <c r="AP77" i="2"/>
  <c r="AQ77" i="2"/>
  <c r="AK78" i="2"/>
  <c r="AL78" i="2"/>
  <c r="AM78" i="2"/>
  <c r="AO78" i="2"/>
  <c r="AP78" i="2"/>
  <c r="AQ78" i="2"/>
  <c r="AJ79" i="2"/>
  <c r="AK79" i="2"/>
  <c r="AL79" i="2"/>
  <c r="AM79" i="2"/>
  <c r="AN79" i="2"/>
  <c r="AO79" i="2"/>
  <c r="AP79" i="2"/>
  <c r="AQ79" i="2"/>
  <c r="AJ80" i="2"/>
  <c r="AL80" i="2"/>
  <c r="AM80" i="2"/>
  <c r="AO80" i="2"/>
  <c r="AP80" i="2"/>
  <c r="AQ80" i="2"/>
  <c r="AJ81" i="2"/>
  <c r="AK81" i="2"/>
  <c r="AL81" i="2"/>
  <c r="AO81" i="2"/>
  <c r="AP81" i="2"/>
  <c r="AQ81" i="2"/>
  <c r="AJ82" i="2"/>
  <c r="AK82" i="2"/>
  <c r="AL82" i="2"/>
  <c r="AM82" i="2"/>
  <c r="AO82" i="2"/>
  <c r="AP82" i="2"/>
  <c r="AQ82" i="2"/>
  <c r="AJ83" i="2"/>
  <c r="AK83" i="2"/>
  <c r="AL83" i="2"/>
  <c r="AM83" i="2"/>
  <c r="AO83" i="2"/>
  <c r="AP83" i="2"/>
  <c r="AQ83" i="2"/>
  <c r="AJ84" i="2"/>
  <c r="AK84" i="2"/>
  <c r="AL84" i="2"/>
  <c r="AM84" i="2"/>
  <c r="AO84" i="2"/>
  <c r="AP84" i="2"/>
  <c r="AQ84" i="2"/>
  <c r="AJ85" i="2"/>
  <c r="AK85" i="2"/>
  <c r="AL85" i="2"/>
  <c r="AM85" i="2"/>
  <c r="AN85" i="2"/>
  <c r="AO85" i="2"/>
  <c r="AP85" i="2"/>
  <c r="AQ85" i="2"/>
  <c r="AJ86" i="2"/>
  <c r="AK86" i="2"/>
  <c r="AL86" i="2"/>
  <c r="AM86" i="2"/>
  <c r="AO86" i="2"/>
  <c r="AP86" i="2"/>
  <c r="AJ87" i="2"/>
  <c r="AK87" i="2"/>
  <c r="AL87" i="2"/>
  <c r="AM87" i="2"/>
  <c r="AO87" i="2"/>
  <c r="AP87" i="2"/>
  <c r="AQ87" i="2"/>
  <c r="AJ88" i="2"/>
  <c r="AK88" i="2"/>
  <c r="AL88" i="2"/>
  <c r="AM88" i="2"/>
  <c r="AN88" i="2"/>
  <c r="AO88" i="2"/>
  <c r="AP88" i="2"/>
  <c r="AQ88" i="2"/>
  <c r="AK89" i="2"/>
  <c r="AL89" i="2"/>
  <c r="AM89" i="2"/>
  <c r="AO89" i="2"/>
  <c r="AP89" i="2"/>
  <c r="AQ89" i="2"/>
  <c r="AJ90" i="2"/>
  <c r="AK90" i="2"/>
  <c r="AL90" i="2"/>
  <c r="AO90" i="2"/>
  <c r="AP90" i="2"/>
  <c r="AQ90" i="2"/>
  <c r="AJ91" i="2"/>
  <c r="AK91" i="2"/>
  <c r="AL91" i="2"/>
  <c r="AM91" i="2"/>
  <c r="AN91" i="2"/>
  <c r="AO91" i="2"/>
  <c r="AP91" i="2"/>
  <c r="AQ91" i="2"/>
  <c r="AJ92" i="2"/>
  <c r="AK92" i="2"/>
  <c r="AL92" i="2"/>
  <c r="AM92" i="2"/>
  <c r="AO92" i="2"/>
  <c r="AP92" i="2"/>
  <c r="AQ92" i="2"/>
  <c r="AJ93" i="2"/>
  <c r="AK93" i="2"/>
  <c r="AL93" i="2"/>
  <c r="AM93" i="2"/>
  <c r="AO93" i="2"/>
  <c r="AP93" i="2"/>
  <c r="AQ93" i="2"/>
  <c r="AJ94" i="2"/>
  <c r="AK94" i="2"/>
  <c r="AL94" i="2"/>
  <c r="AM94" i="2"/>
  <c r="AN94" i="2"/>
  <c r="AO94" i="2"/>
  <c r="AP94" i="2"/>
  <c r="AQ94" i="2"/>
  <c r="AJ95" i="2"/>
  <c r="AK95" i="2"/>
  <c r="AL95" i="2"/>
  <c r="AM95" i="2"/>
  <c r="AO95" i="2"/>
  <c r="AP95" i="2"/>
  <c r="AQ95" i="2"/>
  <c r="AJ96" i="2"/>
  <c r="AK96" i="2"/>
  <c r="AL96" i="2"/>
  <c r="AM96" i="2"/>
  <c r="AO96" i="2"/>
  <c r="AP96" i="2"/>
  <c r="AQ96" i="2"/>
  <c r="AJ97" i="2"/>
  <c r="AK97" i="2"/>
  <c r="AL97" i="2"/>
  <c r="AM97" i="2"/>
  <c r="AN97" i="2"/>
  <c r="AO97" i="2"/>
  <c r="AP97" i="2"/>
  <c r="AQ97" i="2"/>
  <c r="AJ98" i="2"/>
  <c r="AK98" i="2"/>
  <c r="AL98" i="2"/>
  <c r="AM98" i="2"/>
  <c r="AO98" i="2"/>
  <c r="AP98" i="2"/>
  <c r="AQ98" i="2"/>
  <c r="AJ99" i="2"/>
  <c r="AK99" i="2"/>
  <c r="AL99" i="2"/>
  <c r="AM99" i="2"/>
  <c r="AO99" i="2"/>
  <c r="AP99" i="2"/>
  <c r="AQ99" i="2"/>
  <c r="AJ100" i="2"/>
  <c r="AK100" i="2"/>
  <c r="AL100" i="2"/>
  <c r="AM100" i="2"/>
  <c r="AN100" i="2"/>
  <c r="AO100" i="2"/>
  <c r="AP100" i="2"/>
  <c r="AQ100" i="2"/>
  <c r="AJ101" i="2"/>
  <c r="AK101" i="2"/>
  <c r="AL101" i="2"/>
  <c r="AM101" i="2"/>
  <c r="AO101" i="2"/>
  <c r="AP101" i="2"/>
  <c r="AQ101" i="2"/>
  <c r="AN4" i="2" l="1"/>
  <c r="AN28" i="2"/>
  <c r="AN25" i="2"/>
  <c r="AL22" i="2"/>
  <c r="AJ19" i="2"/>
  <c r="AJ15" i="2"/>
  <c r="AN10" i="2"/>
  <c r="AK4" i="2"/>
  <c r="AQ36" i="2"/>
  <c r="AQ33" i="2"/>
  <c r="AK31" i="2"/>
  <c r="AK28" i="2"/>
  <c r="AQ24" i="2"/>
  <c r="AK18" i="2"/>
  <c r="AK14" i="2"/>
  <c r="AL9" i="2"/>
  <c r="AR55" i="2"/>
  <c r="AR19" i="2"/>
  <c r="AJ18" i="2"/>
  <c r="AJ14" i="2"/>
  <c r="AJ9" i="2"/>
  <c r="AJ89" i="2"/>
  <c r="AQ86" i="2"/>
  <c r="AN82" i="2"/>
  <c r="AK80" i="2"/>
  <c r="AJ78" i="2"/>
  <c r="AQ75" i="2"/>
  <c r="AO73" i="2"/>
  <c r="AL71" i="2"/>
  <c r="AK69" i="2"/>
  <c r="AJ67" i="2"/>
  <c r="AP64" i="2"/>
  <c r="AQ59" i="2"/>
  <c r="AO57" i="2"/>
  <c r="AL55" i="2"/>
  <c r="AN52" i="2"/>
  <c r="AQ49" i="2"/>
  <c r="AK47" i="2"/>
  <c r="AP44" i="2"/>
  <c r="AO41" i="2"/>
  <c r="AJ39" i="2"/>
  <c r="AL36" i="2"/>
  <c r="AL33" i="2"/>
  <c r="AL30" i="2"/>
  <c r="AL24" i="2"/>
  <c r="AJ21" i="2"/>
  <c r="AL17" i="2"/>
  <c r="AN13" i="2"/>
  <c r="AQ7" i="2"/>
  <c r="AS82" i="2"/>
  <c r="AS46" i="2"/>
  <c r="AQ26" i="2"/>
  <c r="AL23" i="2"/>
  <c r="AJ20" i="2"/>
  <c r="AN16" i="2"/>
  <c r="AL12" i="2"/>
  <c r="AM47" i="2"/>
  <c r="AM43" i="2"/>
  <c r="AM38" i="2"/>
  <c r="AM34" i="2"/>
  <c r="AM29" i="2"/>
  <c r="AM25" i="2"/>
  <c r="AM7" i="2"/>
  <c r="AM4" i="2"/>
  <c r="AJ3" i="2"/>
  <c r="AO2" i="2"/>
  <c r="AO5" i="2"/>
  <c r="AO14" i="2"/>
  <c r="AO23" i="2"/>
  <c r="AR67" i="2"/>
  <c r="AR49" i="2"/>
  <c r="AR31" i="2"/>
  <c r="AR13" i="2"/>
  <c r="AM60" i="2"/>
  <c r="AM51" i="2"/>
  <c r="AM42" i="2"/>
  <c r="AM33" i="2"/>
  <c r="AP31" i="2"/>
  <c r="AJ31" i="2"/>
  <c r="AP27" i="2"/>
  <c r="AJ26" i="2"/>
  <c r="AM24" i="2"/>
  <c r="AO21" i="2"/>
  <c r="AO20" i="2"/>
  <c r="AO19" i="2"/>
  <c r="AQ18" i="2"/>
  <c r="AP17" i="2"/>
  <c r="AP16" i="2"/>
  <c r="AQ15" i="2"/>
  <c r="AQ14" i="2"/>
  <c r="AQ13" i="2"/>
  <c r="AQ12" i="2"/>
  <c r="AQ11" i="2"/>
  <c r="AQ10" i="2"/>
  <c r="AK10" i="2"/>
  <c r="AK9" i="2"/>
  <c r="AK8" i="2"/>
  <c r="AK7" i="2"/>
  <c r="AK6" i="2"/>
  <c r="AK5" i="2"/>
  <c r="AP2" i="2"/>
  <c r="AR95" i="2"/>
  <c r="AS3" i="2"/>
  <c r="AS5" i="2"/>
  <c r="AS11" i="2"/>
  <c r="AS17" i="2"/>
  <c r="AS23" i="2"/>
  <c r="AS29" i="2"/>
  <c r="AS35" i="2"/>
  <c r="AS41" i="2"/>
  <c r="AS47" i="2"/>
  <c r="AS53" i="2"/>
  <c r="AS59" i="2"/>
  <c r="AS65" i="2"/>
  <c r="AS71" i="2"/>
  <c r="AS77" i="2"/>
  <c r="AM2" i="2"/>
  <c r="AM6" i="2"/>
  <c r="AM15" i="2"/>
  <c r="AR2" i="2"/>
  <c r="AR83" i="2"/>
  <c r="AR88" i="2"/>
  <c r="AR92" i="2"/>
  <c r="AR97" i="2"/>
  <c r="AR101" i="2"/>
  <c r="AR4" i="2"/>
  <c r="AR10" i="2"/>
  <c r="AR16" i="2"/>
  <c r="AR22" i="2"/>
  <c r="AR28" i="2"/>
  <c r="AR34" i="2"/>
  <c r="AR40" i="2"/>
  <c r="AR46" i="2"/>
  <c r="AR52" i="2"/>
  <c r="AR58" i="2"/>
  <c r="AR64" i="2"/>
  <c r="AR70" i="2"/>
  <c r="AR76" i="2"/>
  <c r="AR82" i="2"/>
  <c r="AR86" i="2"/>
  <c r="AR91" i="2"/>
  <c r="AM90" i="2"/>
  <c r="AM81" i="2"/>
  <c r="AM72" i="2"/>
  <c r="AM63" i="2"/>
  <c r="AP61" i="2"/>
  <c r="AJ61" i="2"/>
  <c r="AP57" i="2"/>
  <c r="AJ56" i="2"/>
  <c r="AM54" i="2"/>
  <c r="AO53" i="2"/>
  <c r="AP52" i="2"/>
  <c r="AJ52" i="2"/>
  <c r="AK51" i="2"/>
  <c r="AP48" i="2"/>
  <c r="AQ47" i="2"/>
  <c r="AJ47" i="2"/>
  <c r="AM45" i="2"/>
  <c r="AO44" i="2"/>
  <c r="AP43" i="2"/>
  <c r="AJ43" i="2"/>
  <c r="AK42" i="2"/>
  <c r="AP39" i="2"/>
  <c r="AQ38" i="2"/>
  <c r="AJ38" i="2"/>
  <c r="AM36" i="2"/>
  <c r="AO35" i="2"/>
  <c r="AP34" i="2"/>
  <c r="AJ34" i="2"/>
  <c r="AK33" i="2"/>
  <c r="AP30" i="2"/>
  <c r="AQ29" i="2"/>
  <c r="AJ29" i="2"/>
  <c r="AM27" i="2"/>
  <c r="AO26" i="2"/>
  <c r="AP25" i="2"/>
  <c r="AJ25" i="2"/>
  <c r="AK24" i="2"/>
  <c r="AK23" i="2"/>
  <c r="AM19" i="2"/>
  <c r="AM18" i="2"/>
  <c r="AM17" i="2"/>
  <c r="AO15" i="2"/>
  <c r="AM14" i="2"/>
  <c r="AO12" i="2"/>
  <c r="AO11" i="2"/>
  <c r="AO10" i="2"/>
  <c r="AQ9" i="2"/>
  <c r="AP8" i="2"/>
  <c r="AP7" i="2"/>
  <c r="AQ6" i="2"/>
  <c r="AQ5" i="2"/>
  <c r="AP3" i="2"/>
  <c r="AL3" i="2"/>
  <c r="AL7" i="2"/>
  <c r="AL11" i="2"/>
  <c r="AL16" i="2"/>
  <c r="AL20" i="2"/>
  <c r="AS98" i="2"/>
  <c r="AR94" i="2"/>
  <c r="AS86" i="2"/>
  <c r="AS79" i="2"/>
  <c r="AS70" i="2"/>
  <c r="AS61" i="2"/>
  <c r="AS52" i="2"/>
  <c r="AS43" i="2"/>
  <c r="AS34" i="2"/>
  <c r="AS25" i="2"/>
  <c r="AS16" i="2"/>
  <c r="AS7" i="2"/>
  <c r="AM53" i="2"/>
  <c r="AM49" i="2"/>
  <c r="AM44" i="2"/>
  <c r="AM40" i="2"/>
  <c r="AM35" i="2"/>
  <c r="AM31" i="2"/>
  <c r="AM26" i="2"/>
  <c r="AM16" i="2"/>
  <c r="AM13" i="2"/>
  <c r="AM12" i="2"/>
  <c r="AM11" i="2"/>
  <c r="AO9" i="2"/>
  <c r="AO8" i="2"/>
  <c r="AO7" i="2"/>
  <c r="AP6" i="2"/>
  <c r="AO4" i="2"/>
  <c r="AO3" i="2"/>
  <c r="AQ2" i="2"/>
  <c r="AQ8" i="2"/>
  <c r="AQ17" i="2"/>
  <c r="AK2" i="2"/>
  <c r="AK12" i="2"/>
  <c r="AK21" i="2"/>
  <c r="AR98" i="2"/>
  <c r="AR79" i="2"/>
  <c r="AR61" i="2"/>
  <c r="AR43" i="2"/>
  <c r="AR25" i="2"/>
  <c r="AR7" i="2"/>
  <c r="AT2" i="2"/>
  <c r="AT97" i="2"/>
  <c r="AT85" i="2"/>
  <c r="AM39" i="2"/>
  <c r="AM30" i="2"/>
  <c r="AM10" i="2"/>
  <c r="AM9" i="2"/>
  <c r="AM8" i="2"/>
  <c r="AM5" i="2"/>
  <c r="AM3" i="2"/>
  <c r="AP4" i="2"/>
  <c r="AP9" i="2"/>
  <c r="AP13" i="2"/>
  <c r="AP18" i="2"/>
  <c r="AP22" i="2"/>
  <c r="AJ4" i="2"/>
  <c r="AJ8" i="2"/>
  <c r="AJ13" i="2"/>
  <c r="AJ17" i="2"/>
  <c r="AJ22" i="2"/>
  <c r="AR85" i="2"/>
  <c r="AT73" i="2"/>
  <c r="AT67" i="2"/>
  <c r="AT55" i="2"/>
  <c r="AT7" i="2"/>
  <c r="AT79" i="2"/>
  <c r="AT61" i="2"/>
  <c r="AT49" i="2"/>
  <c r="AT43" i="2"/>
  <c r="AT37" i="2"/>
  <c r="AT31" i="2"/>
  <c r="AT25" i="2"/>
  <c r="AT19" i="2"/>
  <c r="AT13" i="2"/>
  <c r="AT96" i="2"/>
  <c r="AT90" i="2"/>
  <c r="AT84" i="2"/>
  <c r="AT78" i="2"/>
  <c r="AT72" i="2"/>
  <c r="AT66" i="2"/>
  <c r="AT60" i="2"/>
  <c r="AT54" i="2"/>
  <c r="AT48" i="2"/>
  <c r="AT42" i="2"/>
  <c r="AT36" i="2"/>
  <c r="AT30" i="2"/>
  <c r="AT24" i="2"/>
  <c r="AT18" i="2"/>
  <c r="AT12" i="2"/>
  <c r="AT6" i="2"/>
  <c r="AT101" i="2"/>
  <c r="AT95" i="2"/>
  <c r="AT89" i="2"/>
  <c r="AT83" i="2"/>
  <c r="AT77" i="2"/>
  <c r="AT71" i="2"/>
  <c r="AT65" i="2"/>
  <c r="AT59" i="2"/>
  <c r="AT53" i="2"/>
  <c r="AT47" i="2"/>
  <c r="AT41" i="2"/>
  <c r="AT35" i="2"/>
  <c r="AT29" i="2"/>
  <c r="AT23" i="2"/>
  <c r="AT17" i="2"/>
  <c r="AT11" i="2"/>
  <c r="AT5" i="2"/>
  <c r="AT100" i="2"/>
  <c r="AT94" i="2"/>
  <c r="AT88" i="2"/>
  <c r="AT82" i="2"/>
  <c r="AT76" i="2"/>
  <c r="AT70" i="2"/>
  <c r="AT64" i="2"/>
  <c r="AT58" i="2"/>
  <c r="AT52" i="2"/>
  <c r="AT46" i="2"/>
  <c r="AT40" i="2"/>
  <c r="AT34" i="2"/>
  <c r="AT28" i="2"/>
  <c r="AT22" i="2"/>
  <c r="AT16" i="2"/>
  <c r="AT10" i="2"/>
  <c r="AT4" i="2"/>
  <c r="AT99" i="2"/>
  <c r="AT93" i="2"/>
  <c r="AT87" i="2"/>
  <c r="AT81" i="2"/>
  <c r="AT75" i="2"/>
  <c r="AT69" i="2"/>
  <c r="AT63" i="2"/>
  <c r="AT57" i="2"/>
  <c r="AT51" i="2"/>
  <c r="AT45" i="2"/>
  <c r="AT39" i="2"/>
  <c r="AT33" i="2"/>
  <c r="AT27" i="2"/>
  <c r="AT21" i="2"/>
  <c r="AT15" i="2"/>
  <c r="AT9" i="2"/>
  <c r="AT3" i="2"/>
  <c r="AT98" i="2"/>
  <c r="AT92" i="2"/>
  <c r="AT86" i="2"/>
  <c r="AT80" i="2"/>
  <c r="AT74" i="2"/>
  <c r="AT68" i="2"/>
  <c r="AT62" i="2"/>
  <c r="AT56" i="2"/>
  <c r="AT50" i="2"/>
  <c r="AT44" i="2"/>
  <c r="AT38" i="2"/>
  <c r="AT32" i="2"/>
  <c r="AT26" i="2"/>
  <c r="AT20" i="2"/>
  <c r="AT14" i="2"/>
  <c r="AT8" i="2"/>
  <c r="AS99" i="2"/>
  <c r="AS96" i="2"/>
  <c r="AS93" i="2"/>
  <c r="AS90" i="2"/>
  <c r="AS87" i="2"/>
  <c r="AS84" i="2"/>
  <c r="AS81" i="2"/>
  <c r="AS78" i="2"/>
  <c r="AS75" i="2"/>
  <c r="AS72" i="2"/>
  <c r="AS69" i="2"/>
  <c r="AS66" i="2"/>
  <c r="AS63" i="2"/>
  <c r="AS60" i="2"/>
  <c r="AS57" i="2"/>
  <c r="AS54" i="2"/>
  <c r="AS51" i="2"/>
  <c r="AS48" i="2"/>
  <c r="AS45" i="2"/>
  <c r="AS42" i="2"/>
  <c r="AS39" i="2"/>
  <c r="AS36" i="2"/>
  <c r="AS33" i="2"/>
  <c r="AS30" i="2"/>
  <c r="AS27" i="2"/>
  <c r="AS24" i="2"/>
  <c r="AS21" i="2"/>
  <c r="AS18" i="2"/>
  <c r="AS15" i="2"/>
  <c r="AS12" i="2"/>
  <c r="AS9" i="2"/>
  <c r="AS6" i="2"/>
  <c r="AR99" i="2"/>
  <c r="AR96" i="2"/>
  <c r="AR93" i="2"/>
  <c r="AR90" i="2"/>
  <c r="AR87" i="2"/>
  <c r="AR84" i="2"/>
  <c r="AR81" i="2"/>
  <c r="AR78" i="2"/>
  <c r="AR75" i="2"/>
  <c r="AR72" i="2"/>
  <c r="AR69" i="2"/>
  <c r="AR66" i="2"/>
  <c r="AR63" i="2"/>
  <c r="AR60" i="2"/>
  <c r="AR57" i="2"/>
  <c r="AR54" i="2"/>
  <c r="AR51" i="2"/>
  <c r="AR48" i="2"/>
  <c r="AR45" i="2"/>
  <c r="AR42" i="2"/>
  <c r="AR39" i="2"/>
  <c r="AR36" i="2"/>
  <c r="AR33" i="2"/>
  <c r="AR30" i="2"/>
  <c r="AR27" i="2"/>
  <c r="AR24" i="2"/>
  <c r="AR21" i="2"/>
  <c r="AR18" i="2"/>
  <c r="AR15" i="2"/>
  <c r="AR12" i="2"/>
  <c r="AR9" i="2"/>
  <c r="AR6" i="2"/>
  <c r="AR3" i="2"/>
  <c r="AR80" i="2"/>
  <c r="AR77" i="2"/>
  <c r="AR74" i="2"/>
  <c r="AR71" i="2"/>
  <c r="AR68" i="2"/>
  <c r="AR65" i="2"/>
  <c r="AR62" i="2"/>
  <c r="AR59" i="2"/>
  <c r="AR56" i="2"/>
  <c r="AR53" i="2"/>
  <c r="AR50" i="2"/>
  <c r="AR47" i="2"/>
  <c r="AR44" i="2"/>
  <c r="AR41" i="2"/>
  <c r="AR38" i="2"/>
  <c r="AR35" i="2"/>
  <c r="AR32" i="2"/>
  <c r="AR29" i="2"/>
  <c r="AR26" i="2"/>
  <c r="AR23" i="2"/>
  <c r="AR20" i="2"/>
  <c r="AR17" i="2"/>
  <c r="AR14" i="2"/>
  <c r="AR11" i="2"/>
  <c r="AR8" i="2"/>
  <c r="AR5" i="2"/>
  <c r="AQ3" i="2"/>
  <c r="AK3" i="2"/>
  <c r="AN99" i="2"/>
  <c r="AN96" i="2"/>
  <c r="AN93" i="2"/>
  <c r="AN90" i="2"/>
  <c r="AN87" i="2"/>
  <c r="AN84" i="2"/>
  <c r="AN81" i="2"/>
  <c r="AN78" i="2"/>
  <c r="AN75" i="2"/>
  <c r="AN72" i="2"/>
  <c r="AN69" i="2"/>
  <c r="AN66" i="2"/>
  <c r="AN63" i="2"/>
  <c r="AN60" i="2"/>
  <c r="AN57" i="2"/>
  <c r="AN54" i="2"/>
  <c r="AN51" i="2"/>
  <c r="AN48" i="2"/>
  <c r="AN45" i="2"/>
  <c r="AN42" i="2"/>
  <c r="AN39" i="2"/>
  <c r="AN36" i="2"/>
  <c r="AN33" i="2"/>
  <c r="AN30" i="2"/>
  <c r="AN27" i="2"/>
  <c r="AN24" i="2"/>
  <c r="AN21" i="2"/>
  <c r="AN18" i="2"/>
  <c r="AN15" i="2"/>
  <c r="AN12" i="2"/>
  <c r="AN9" i="2"/>
  <c r="AN6" i="2"/>
  <c r="AN3" i="2"/>
  <c r="AN101" i="2"/>
  <c r="AN98" i="2"/>
  <c r="AN95" i="2"/>
  <c r="AN92" i="2"/>
  <c r="AN89" i="2"/>
  <c r="AN86" i="2"/>
  <c r="AN83" i="2"/>
  <c r="AN80" i="2"/>
  <c r="AN77" i="2"/>
  <c r="AN74" i="2"/>
  <c r="AN71" i="2"/>
  <c r="AN68" i="2"/>
  <c r="AN65" i="2"/>
  <c r="AN62" i="2"/>
  <c r="AN59" i="2"/>
  <c r="AN56" i="2"/>
  <c r="AN53" i="2"/>
  <c r="AN50" i="2"/>
  <c r="AN47" i="2"/>
  <c r="AN44" i="2"/>
  <c r="AN41" i="2"/>
  <c r="AN38" i="2"/>
  <c r="AN35" i="2"/>
  <c r="AN32" i="2"/>
  <c r="AN29" i="2"/>
  <c r="AN26" i="2"/>
  <c r="AN23" i="2"/>
  <c r="AN20" i="2"/>
  <c r="AN17" i="2"/>
  <c r="AN14" i="2"/>
  <c r="AN11" i="2"/>
  <c r="AN8" i="2"/>
  <c r="AN5" i="2"/>
  <c r="BD1" i="1"/>
  <c r="AK1" i="11" l="1"/>
  <c r="AL1" i="11"/>
  <c r="AK2" i="11"/>
  <c r="AL2" i="11"/>
  <c r="AK3" i="11"/>
  <c r="AL3" i="11"/>
  <c r="AK4" i="11"/>
  <c r="AL4" i="11"/>
  <c r="AK5" i="11"/>
  <c r="AL5" i="11"/>
  <c r="AK6" i="11"/>
  <c r="AL6" i="11"/>
  <c r="AK7" i="11"/>
  <c r="AL7" i="11"/>
  <c r="AK8" i="11"/>
  <c r="AL8" i="11"/>
  <c r="AK9" i="11"/>
  <c r="AL9" i="11"/>
  <c r="AK10" i="11"/>
  <c r="AL10" i="11"/>
  <c r="AK11" i="11"/>
  <c r="AL11" i="11"/>
  <c r="AK12" i="11"/>
  <c r="AL12" i="11"/>
  <c r="AK13" i="11"/>
  <c r="AL13" i="11"/>
  <c r="AK14" i="11"/>
  <c r="AL14" i="11"/>
  <c r="AK15" i="11"/>
  <c r="AL15" i="11"/>
  <c r="AK16" i="11"/>
  <c r="AL16" i="11"/>
  <c r="AK17" i="11"/>
  <c r="AL17" i="11"/>
  <c r="AK18" i="11"/>
  <c r="AL18" i="11"/>
  <c r="AK19" i="11"/>
  <c r="AL19" i="11"/>
  <c r="AK20" i="11"/>
  <c r="AL20" i="11"/>
  <c r="AK21" i="11"/>
  <c r="AL21" i="11"/>
  <c r="AK22" i="11"/>
  <c r="AL22" i="11"/>
  <c r="AK23" i="11"/>
  <c r="AL23" i="11"/>
  <c r="AK24" i="11"/>
  <c r="AL24" i="11"/>
  <c r="AK25" i="11"/>
  <c r="AL25" i="11"/>
  <c r="AK26" i="11"/>
  <c r="AL26" i="11"/>
  <c r="AK27" i="11"/>
  <c r="AL27" i="11"/>
  <c r="AK28" i="11"/>
  <c r="AL28" i="11"/>
  <c r="AK29" i="11"/>
  <c r="AL29" i="11"/>
  <c r="AK30" i="11"/>
  <c r="AL30" i="11"/>
  <c r="AK31" i="11"/>
  <c r="AL31" i="11"/>
  <c r="AK32" i="11"/>
  <c r="AL32" i="11"/>
  <c r="AK33" i="11"/>
  <c r="AL33" i="11"/>
  <c r="AK34" i="11"/>
  <c r="AL34" i="11"/>
  <c r="AK35" i="11"/>
  <c r="AL35" i="11"/>
  <c r="AK36" i="11"/>
  <c r="AL36" i="11"/>
  <c r="AK37" i="11"/>
  <c r="AL37" i="11"/>
  <c r="AK38" i="11"/>
  <c r="AL38" i="11"/>
  <c r="AK39" i="11"/>
  <c r="AL39" i="11"/>
  <c r="AK40" i="11"/>
  <c r="AL40" i="11"/>
  <c r="AK41" i="11"/>
  <c r="AL41" i="11"/>
  <c r="AK42" i="11"/>
  <c r="AL42" i="11"/>
  <c r="AK43" i="11"/>
  <c r="AL43" i="11"/>
  <c r="AK44" i="11"/>
  <c r="AL44" i="11"/>
  <c r="AK45" i="11"/>
  <c r="AL45" i="11"/>
  <c r="AK46" i="11"/>
  <c r="AL46" i="11"/>
  <c r="AK47" i="11"/>
  <c r="AL47" i="11"/>
  <c r="AK48" i="11"/>
  <c r="AL48" i="11"/>
  <c r="AK49" i="11"/>
  <c r="AL49" i="11"/>
  <c r="AK50" i="11"/>
  <c r="AL50" i="11"/>
  <c r="AK51" i="11"/>
  <c r="AL51" i="11"/>
  <c r="AM1" i="1"/>
  <c r="AN1" i="1"/>
  <c r="AM2" i="1"/>
  <c r="AN2" i="1"/>
  <c r="AM3" i="1"/>
  <c r="AN3" i="1"/>
  <c r="AM4" i="1"/>
  <c r="AN4" i="1"/>
  <c r="AM5" i="1"/>
  <c r="AN5" i="1"/>
  <c r="AM6" i="1"/>
  <c r="AN6" i="1"/>
  <c r="AM7" i="1"/>
  <c r="AN7" i="1"/>
  <c r="AM8" i="1"/>
  <c r="AN8" i="1"/>
  <c r="AM9" i="1"/>
  <c r="AN9" i="1"/>
  <c r="AM10" i="1"/>
  <c r="AN10" i="1"/>
  <c r="AM11" i="1"/>
  <c r="AN11" i="1"/>
  <c r="AM12" i="1"/>
  <c r="AN12" i="1"/>
  <c r="AM13" i="1"/>
  <c r="AN13" i="1"/>
  <c r="AM14" i="1"/>
  <c r="AN14" i="1"/>
  <c r="AM15" i="1"/>
  <c r="AN15" i="1"/>
  <c r="AM16" i="1"/>
  <c r="AN16" i="1"/>
  <c r="AM17" i="1"/>
  <c r="AN17" i="1"/>
  <c r="AM18" i="1"/>
  <c r="AN18" i="1"/>
  <c r="AM19" i="1"/>
  <c r="AN19" i="1"/>
  <c r="AM20" i="1"/>
  <c r="AN20" i="1"/>
  <c r="AM21" i="1"/>
  <c r="AN21" i="1"/>
  <c r="AM22" i="1"/>
  <c r="AN22" i="1"/>
  <c r="AM23" i="1"/>
  <c r="AN23" i="1"/>
  <c r="AM24" i="1"/>
  <c r="AN24" i="1"/>
  <c r="AM25" i="1"/>
  <c r="AN25" i="1"/>
  <c r="AM26" i="1"/>
  <c r="AN26" i="1"/>
  <c r="AM27" i="1"/>
  <c r="AN27" i="1"/>
  <c r="AM28" i="1"/>
  <c r="AN28" i="1"/>
  <c r="AM29" i="1"/>
  <c r="AN29" i="1"/>
  <c r="AM30" i="1"/>
  <c r="AN30" i="1"/>
  <c r="AM31" i="1"/>
  <c r="AN31" i="1"/>
  <c r="AM32" i="1"/>
  <c r="AN32" i="1"/>
  <c r="AM33" i="1"/>
  <c r="AN33" i="1"/>
  <c r="AM34" i="1"/>
  <c r="AN34" i="1"/>
  <c r="AM35" i="1"/>
  <c r="AN35" i="1"/>
  <c r="AM36" i="1"/>
  <c r="AN36" i="1"/>
  <c r="AM37" i="1"/>
  <c r="AN37" i="1"/>
  <c r="AM38" i="1"/>
  <c r="AN38" i="1"/>
  <c r="AM39" i="1"/>
  <c r="AN39" i="1"/>
  <c r="AM40" i="1"/>
  <c r="AN40" i="1"/>
  <c r="AM41" i="1"/>
  <c r="AN41" i="1"/>
  <c r="AM42" i="1"/>
  <c r="AN42" i="1"/>
  <c r="AM43" i="1"/>
  <c r="AN43" i="1"/>
  <c r="AM44" i="1"/>
  <c r="AN44" i="1"/>
  <c r="AM45" i="1"/>
  <c r="AN45" i="1"/>
  <c r="AM46" i="1"/>
  <c r="AN46" i="1"/>
  <c r="AM47" i="1"/>
  <c r="AN47" i="1"/>
  <c r="AM48" i="1"/>
  <c r="AN48" i="1"/>
  <c r="AM49" i="1"/>
  <c r="AN49" i="1"/>
  <c r="AM50" i="1"/>
  <c r="AN50" i="1"/>
  <c r="AM51" i="1"/>
  <c r="AN51" i="1"/>
  <c r="AH1" i="2"/>
  <c r="AH2" i="2" s="1"/>
  <c r="AI1" i="2"/>
  <c r="AI3" i="2" s="1"/>
  <c r="AI8" i="2"/>
  <c r="AI10" i="2"/>
  <c r="AI71" i="2"/>
  <c r="AI72" i="2"/>
  <c r="AI58" i="2" l="1"/>
  <c r="AI49" i="2"/>
  <c r="AI64" i="2"/>
  <c r="AI94" i="2"/>
  <c r="AH43" i="2"/>
  <c r="AI88" i="2"/>
  <c r="AI34" i="2"/>
  <c r="AI50" i="2"/>
  <c r="AI93" i="2"/>
  <c r="AH34" i="2"/>
  <c r="AI83" i="2"/>
  <c r="AI26" i="2"/>
  <c r="AI56" i="2"/>
  <c r="AI100" i="2"/>
  <c r="AI99" i="2"/>
  <c r="AI41" i="2"/>
  <c r="AI87" i="2"/>
  <c r="AI82" i="2"/>
  <c r="AI25" i="2"/>
  <c r="AI77" i="2"/>
  <c r="AI19" i="2"/>
  <c r="AI65" i="2"/>
  <c r="AI76" i="2"/>
  <c r="AI17" i="2"/>
  <c r="AI86" i="2"/>
  <c r="AI70" i="2"/>
  <c r="AI47" i="2"/>
  <c r="AI32" i="2"/>
  <c r="AH25" i="2"/>
  <c r="AI16" i="2"/>
  <c r="AI91" i="2"/>
  <c r="AI61" i="2"/>
  <c r="AI96" i="2"/>
  <c r="AI90" i="2"/>
  <c r="AI84" i="2"/>
  <c r="AI79" i="2"/>
  <c r="AI73" i="2"/>
  <c r="AI68" i="2"/>
  <c r="AH61" i="2"/>
  <c r="AI52" i="2"/>
  <c r="AI44" i="2"/>
  <c r="AI37" i="2"/>
  <c r="AI29" i="2"/>
  <c r="AI22" i="2"/>
  <c r="AI13" i="2"/>
  <c r="AI4" i="2"/>
  <c r="AI92" i="2"/>
  <c r="AI75" i="2"/>
  <c r="AI40" i="2"/>
  <c r="AI97" i="2"/>
  <c r="AI85" i="2"/>
  <c r="AI74" i="2"/>
  <c r="AI69" i="2"/>
  <c r="AI53" i="2"/>
  <c r="AI46" i="2"/>
  <c r="AI38" i="2"/>
  <c r="AI23" i="2"/>
  <c r="AI14" i="2"/>
  <c r="AI5" i="2"/>
  <c r="AI101" i="2"/>
  <c r="AI95" i="2"/>
  <c r="AI89" i="2"/>
  <c r="AH84" i="2"/>
  <c r="AI78" i="2"/>
  <c r="AH73" i="2"/>
  <c r="AI67" i="2"/>
  <c r="AI59" i="2"/>
  <c r="AH52" i="2"/>
  <c r="AI43" i="2"/>
  <c r="AI35" i="2"/>
  <c r="AI28" i="2"/>
  <c r="AI20" i="2"/>
  <c r="AI11" i="2"/>
  <c r="AI2" i="2"/>
  <c r="AI62" i="2"/>
  <c r="AI7" i="2"/>
  <c r="AI98" i="2"/>
  <c r="AI81" i="2"/>
  <c r="AI55" i="2"/>
  <c r="AI80" i="2"/>
  <c r="AI31" i="2"/>
  <c r="AH85" i="2"/>
  <c r="AH58" i="2"/>
  <c r="AH40" i="2"/>
  <c r="AH22" i="2"/>
  <c r="AH10" i="2"/>
  <c r="AH100" i="2"/>
  <c r="AH97" i="2"/>
  <c r="AH94" i="2"/>
  <c r="AH91" i="2"/>
  <c r="AH88" i="2"/>
  <c r="AH81" i="2"/>
  <c r="AH70" i="2"/>
  <c r="AH66" i="2"/>
  <c r="AH57" i="2"/>
  <c r="AH48" i="2"/>
  <c r="AH39" i="2"/>
  <c r="AH30" i="2"/>
  <c r="AH16" i="2"/>
  <c r="AH9" i="2"/>
  <c r="AH99" i="2"/>
  <c r="AH96" i="2"/>
  <c r="AH93" i="2"/>
  <c r="AH90" i="2"/>
  <c r="AH87" i="2"/>
  <c r="AH76" i="2"/>
  <c r="AH69" i="2"/>
  <c r="AH60" i="2"/>
  <c r="AH51" i="2"/>
  <c r="AH42" i="2"/>
  <c r="AH33" i="2"/>
  <c r="AH24" i="2"/>
  <c r="AH19" i="2"/>
  <c r="AH79" i="2"/>
  <c r="AH72" i="2"/>
  <c r="AH64" i="2"/>
  <c r="AH55" i="2"/>
  <c r="AH46" i="2"/>
  <c r="AH37" i="2"/>
  <c r="AH28" i="2"/>
  <c r="AH18" i="2"/>
  <c r="AH82" i="2"/>
  <c r="AH75" i="2"/>
  <c r="AH63" i="2"/>
  <c r="AH54" i="2"/>
  <c r="AH45" i="2"/>
  <c r="AH36" i="2"/>
  <c r="AH27" i="2"/>
  <c r="AH101" i="2"/>
  <c r="AH98" i="2"/>
  <c r="AH95" i="2"/>
  <c r="AH92" i="2"/>
  <c r="AH89" i="2"/>
  <c r="AH78" i="2"/>
  <c r="AH67" i="2"/>
  <c r="AH49" i="2"/>
  <c r="AH31" i="2"/>
  <c r="AH13" i="2"/>
  <c r="AH4" i="2"/>
  <c r="AH21" i="2"/>
  <c r="AH12" i="2"/>
  <c r="AH3" i="2"/>
  <c r="AH7" i="2"/>
  <c r="AH15" i="2"/>
  <c r="AH6" i="2"/>
  <c r="AI66" i="2"/>
  <c r="AI63" i="2"/>
  <c r="AI60" i="2"/>
  <c r="AI57" i="2"/>
  <c r="AI54" i="2"/>
  <c r="AI51" i="2"/>
  <c r="AI48" i="2"/>
  <c r="AI45" i="2"/>
  <c r="AI42" i="2"/>
  <c r="AI39" i="2"/>
  <c r="AI36" i="2"/>
  <c r="AI33" i="2"/>
  <c r="AI30" i="2"/>
  <c r="AI27" i="2"/>
  <c r="AI24" i="2"/>
  <c r="AI21" i="2"/>
  <c r="AI18" i="2"/>
  <c r="AI15" i="2"/>
  <c r="AI12" i="2"/>
  <c r="AI9" i="2"/>
  <c r="AI6" i="2"/>
  <c r="AH86" i="2"/>
  <c r="AH83" i="2"/>
  <c r="AH80" i="2"/>
  <c r="AH77" i="2"/>
  <c r="AH74" i="2"/>
  <c r="AH71" i="2"/>
  <c r="AH68" i="2"/>
  <c r="AH65" i="2"/>
  <c r="AH62" i="2"/>
  <c r="AH59" i="2"/>
  <c r="AH56" i="2"/>
  <c r="AH53" i="2"/>
  <c r="AH50" i="2"/>
  <c r="AH47" i="2"/>
  <c r="AH44" i="2"/>
  <c r="AH41" i="2"/>
  <c r="AH38" i="2"/>
  <c r="AH35" i="2"/>
  <c r="AH32" i="2"/>
  <c r="AH29" i="2"/>
  <c r="AH26" i="2"/>
  <c r="AH23" i="2"/>
  <c r="AH20" i="2"/>
  <c r="AH17" i="2"/>
  <c r="AH14" i="2"/>
  <c r="AH11" i="2"/>
  <c r="AH8" i="2"/>
  <c r="AH5" i="2"/>
  <c r="AL1" i="1"/>
  <c r="AL2" i="1"/>
  <c r="AL3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G1" i="2"/>
  <c r="AG2" i="2" s="1"/>
  <c r="AG35" i="2"/>
  <c r="AG53" i="2"/>
  <c r="AG71" i="2"/>
  <c r="AJ1" i="11"/>
  <c r="AJ2" i="11"/>
  <c r="AJ3" i="11"/>
  <c r="AJ4" i="11"/>
  <c r="AJ5" i="11"/>
  <c r="AJ6" i="11"/>
  <c r="AJ7" i="11"/>
  <c r="AJ8" i="11"/>
  <c r="AJ9" i="11"/>
  <c r="AJ10" i="11"/>
  <c r="AJ11" i="11"/>
  <c r="AJ12" i="11"/>
  <c r="AJ13" i="11"/>
  <c r="AJ14" i="11"/>
  <c r="AJ15" i="11"/>
  <c r="AJ16" i="11"/>
  <c r="AJ17" i="11"/>
  <c r="AJ18" i="11"/>
  <c r="AJ19" i="11"/>
  <c r="AJ20" i="11"/>
  <c r="AJ21" i="11"/>
  <c r="AJ22" i="11"/>
  <c r="AJ23" i="11"/>
  <c r="AJ24" i="11"/>
  <c r="AJ25" i="11"/>
  <c r="AJ26" i="11"/>
  <c r="AJ27" i="11"/>
  <c r="AJ28" i="11"/>
  <c r="AJ29" i="11"/>
  <c r="AJ30" i="11"/>
  <c r="AJ31" i="11"/>
  <c r="AJ32" i="11"/>
  <c r="AJ33" i="11"/>
  <c r="AJ34" i="11"/>
  <c r="AJ35" i="11"/>
  <c r="AJ36" i="11"/>
  <c r="AJ37" i="11"/>
  <c r="AJ38" i="11"/>
  <c r="AJ39" i="11"/>
  <c r="AJ40" i="11"/>
  <c r="AJ41" i="11"/>
  <c r="AJ42" i="11"/>
  <c r="AJ43" i="11"/>
  <c r="AJ44" i="11"/>
  <c r="AJ45" i="11"/>
  <c r="AJ46" i="11"/>
  <c r="AJ47" i="11"/>
  <c r="AJ48" i="11"/>
  <c r="AJ49" i="11"/>
  <c r="AJ50" i="11"/>
  <c r="AJ51" i="11"/>
  <c r="AG89" i="2" l="1"/>
  <c r="AG85" i="2"/>
  <c r="AG67" i="2"/>
  <c r="AG31" i="2"/>
  <c r="AG101" i="2"/>
  <c r="AG83" i="2"/>
  <c r="AG65" i="2"/>
  <c r="AG47" i="2"/>
  <c r="AG25" i="2"/>
  <c r="AG97" i="2"/>
  <c r="AG79" i="2"/>
  <c r="AG61" i="2"/>
  <c r="AG43" i="2"/>
  <c r="AG19" i="2"/>
  <c r="AG49" i="2"/>
  <c r="AG95" i="2"/>
  <c r="AG77" i="2"/>
  <c r="AG59" i="2"/>
  <c r="AG41" i="2"/>
  <c r="AG13" i="2"/>
  <c r="AG91" i="2"/>
  <c r="AG73" i="2"/>
  <c r="AG55" i="2"/>
  <c r="AG37" i="2"/>
  <c r="AG7" i="2"/>
  <c r="AG96" i="2"/>
  <c r="AG90" i="2"/>
  <c r="AG84" i="2"/>
  <c r="AG78" i="2"/>
  <c r="AG72" i="2"/>
  <c r="AG66" i="2"/>
  <c r="AG60" i="2"/>
  <c r="AG54" i="2"/>
  <c r="AG48" i="2"/>
  <c r="AG42" i="2"/>
  <c r="AG36" i="2"/>
  <c r="AG30" i="2"/>
  <c r="AG24" i="2"/>
  <c r="AG18" i="2"/>
  <c r="AG12" i="2"/>
  <c r="AG6" i="2"/>
  <c r="AG29" i="2"/>
  <c r="AG23" i="2"/>
  <c r="AG17" i="2"/>
  <c r="AG11" i="2"/>
  <c r="AG5" i="2"/>
  <c r="AG100" i="2"/>
  <c r="AG94" i="2"/>
  <c r="AG88" i="2"/>
  <c r="AG82" i="2"/>
  <c r="AG76" i="2"/>
  <c r="AG70" i="2"/>
  <c r="AG64" i="2"/>
  <c r="AG58" i="2"/>
  <c r="AG52" i="2"/>
  <c r="AG46" i="2"/>
  <c r="AG40" i="2"/>
  <c r="AG34" i="2"/>
  <c r="AG28" i="2"/>
  <c r="AG22" i="2"/>
  <c r="AG16" i="2"/>
  <c r="AG10" i="2"/>
  <c r="AG4" i="2"/>
  <c r="AG99" i="2"/>
  <c r="AG93" i="2"/>
  <c r="AG87" i="2"/>
  <c r="AG81" i="2"/>
  <c r="AG75" i="2"/>
  <c r="AG69" i="2"/>
  <c r="AG63" i="2"/>
  <c r="AG57" i="2"/>
  <c r="AG51" i="2"/>
  <c r="AG45" i="2"/>
  <c r="AG39" i="2"/>
  <c r="AG33" i="2"/>
  <c r="AG27" i="2"/>
  <c r="AG21" i="2"/>
  <c r="AG15" i="2"/>
  <c r="AG9" i="2"/>
  <c r="AG3" i="2"/>
  <c r="AG98" i="2"/>
  <c r="AG92" i="2"/>
  <c r="AG86" i="2"/>
  <c r="AG80" i="2"/>
  <c r="AG74" i="2"/>
  <c r="AG68" i="2"/>
  <c r="AG62" i="2"/>
  <c r="AG56" i="2"/>
  <c r="AG50" i="2"/>
  <c r="AG44" i="2"/>
  <c r="AG38" i="2"/>
  <c r="AG32" i="2"/>
  <c r="AG26" i="2"/>
  <c r="AG20" i="2"/>
  <c r="AG14" i="2"/>
  <c r="AG8" i="2"/>
  <c r="F2" i="11"/>
  <c r="G2" i="11"/>
  <c r="H2" i="11"/>
  <c r="I2" i="11"/>
  <c r="J2" i="11"/>
  <c r="K2" i="11"/>
  <c r="L2" i="11"/>
  <c r="M2" i="11"/>
  <c r="N2" i="11"/>
  <c r="O2" i="11"/>
  <c r="P2" i="11"/>
  <c r="Q2" i="11"/>
  <c r="R2" i="11"/>
  <c r="S2" i="11"/>
  <c r="T2" i="11"/>
  <c r="U2" i="11"/>
  <c r="V2" i="11"/>
  <c r="W2" i="11"/>
  <c r="X2" i="11"/>
  <c r="Y2" i="11"/>
  <c r="Z2" i="11"/>
  <c r="AA2" i="11"/>
  <c r="AB2" i="11"/>
  <c r="AC2" i="11"/>
  <c r="AD2" i="11"/>
  <c r="AE2" i="11"/>
  <c r="AF2" i="11"/>
  <c r="AG2" i="11"/>
  <c r="AH2" i="11"/>
  <c r="AI2" i="11"/>
  <c r="F3" i="11"/>
  <c r="G3" i="11"/>
  <c r="H3" i="11"/>
  <c r="I3" i="11"/>
  <c r="J3" i="11"/>
  <c r="K3" i="11"/>
  <c r="L3" i="11"/>
  <c r="M3" i="11"/>
  <c r="N3" i="11"/>
  <c r="O3" i="11"/>
  <c r="P3" i="11"/>
  <c r="Q3" i="11"/>
  <c r="R3" i="11"/>
  <c r="S3" i="11"/>
  <c r="T3" i="11"/>
  <c r="U3" i="11"/>
  <c r="V3" i="11"/>
  <c r="W3" i="11"/>
  <c r="X3" i="11"/>
  <c r="Y3" i="11"/>
  <c r="Z3" i="11"/>
  <c r="AA3" i="11"/>
  <c r="AB3" i="11"/>
  <c r="AC3" i="11"/>
  <c r="AD3" i="11"/>
  <c r="AE3" i="11"/>
  <c r="AF3" i="11"/>
  <c r="AG3" i="11"/>
  <c r="AH3" i="11"/>
  <c r="AI3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Y4" i="11"/>
  <c r="Z4" i="11"/>
  <c r="AA4" i="11"/>
  <c r="AB4" i="11"/>
  <c r="AC4" i="11"/>
  <c r="AD4" i="11"/>
  <c r="AE4" i="11"/>
  <c r="AF4" i="11"/>
  <c r="AG4" i="11"/>
  <c r="AH4" i="11"/>
  <c r="AI4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V5" i="11"/>
  <c r="W5" i="11"/>
  <c r="X5" i="11"/>
  <c r="Y5" i="11"/>
  <c r="Z5" i="11"/>
  <c r="AA5" i="11"/>
  <c r="AB5" i="11"/>
  <c r="AC5" i="11"/>
  <c r="AD5" i="11"/>
  <c r="AE5" i="11"/>
  <c r="AF5" i="11"/>
  <c r="AG5" i="11"/>
  <c r="AH5" i="11"/>
  <c r="AI5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W6" i="11"/>
  <c r="X6" i="11"/>
  <c r="Y6" i="11"/>
  <c r="Z6" i="11"/>
  <c r="AA6" i="11"/>
  <c r="AB6" i="11"/>
  <c r="AC6" i="11"/>
  <c r="AD6" i="11"/>
  <c r="AE6" i="11"/>
  <c r="AF6" i="11"/>
  <c r="AG6" i="11"/>
  <c r="AH6" i="11"/>
  <c r="AI6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Y7" i="11"/>
  <c r="Z7" i="11"/>
  <c r="AA7" i="11"/>
  <c r="AB7" i="11"/>
  <c r="AC7" i="11"/>
  <c r="AD7" i="11"/>
  <c r="AE7" i="11"/>
  <c r="AF7" i="11"/>
  <c r="AG7" i="11"/>
  <c r="AH7" i="11"/>
  <c r="AI7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X8" i="11"/>
  <c r="Y8" i="11"/>
  <c r="Z8" i="11"/>
  <c r="AA8" i="11"/>
  <c r="AB8" i="11"/>
  <c r="AC8" i="11"/>
  <c r="AD8" i="11"/>
  <c r="AE8" i="11"/>
  <c r="AF8" i="11"/>
  <c r="AG8" i="11"/>
  <c r="AH8" i="11"/>
  <c r="AI8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Y9" i="11"/>
  <c r="Z9" i="11"/>
  <c r="AA9" i="11"/>
  <c r="AB9" i="11"/>
  <c r="AC9" i="11"/>
  <c r="AD9" i="11"/>
  <c r="AE9" i="11"/>
  <c r="AF9" i="11"/>
  <c r="AG9" i="11"/>
  <c r="AH9" i="11"/>
  <c r="AI9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V10" i="11"/>
  <c r="W10" i="11"/>
  <c r="X10" i="11"/>
  <c r="Y10" i="11"/>
  <c r="Z10" i="11"/>
  <c r="AA10" i="11"/>
  <c r="AB10" i="11"/>
  <c r="AC10" i="11"/>
  <c r="AD10" i="11"/>
  <c r="AE10" i="11"/>
  <c r="AF10" i="11"/>
  <c r="AG10" i="11"/>
  <c r="AH10" i="11"/>
  <c r="AI10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Y11" i="11"/>
  <c r="Z11" i="11"/>
  <c r="AA11" i="11"/>
  <c r="AB11" i="11"/>
  <c r="AC11" i="11"/>
  <c r="AD11" i="11"/>
  <c r="AE11" i="11"/>
  <c r="AF11" i="11"/>
  <c r="AG11" i="11"/>
  <c r="AH11" i="11"/>
  <c r="AI11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W12" i="11"/>
  <c r="X12" i="11"/>
  <c r="Y12" i="11"/>
  <c r="Z12" i="11"/>
  <c r="AA12" i="11"/>
  <c r="AB12" i="11"/>
  <c r="AC12" i="11"/>
  <c r="AD12" i="11"/>
  <c r="AE12" i="11"/>
  <c r="AF12" i="11"/>
  <c r="AG12" i="11"/>
  <c r="AH12" i="11"/>
  <c r="AI12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Y13" i="11"/>
  <c r="Z13" i="11"/>
  <c r="AA13" i="11"/>
  <c r="AB13" i="11"/>
  <c r="AC13" i="11"/>
  <c r="AD13" i="11"/>
  <c r="AE13" i="11"/>
  <c r="AF13" i="11"/>
  <c r="AG13" i="11"/>
  <c r="AH13" i="11"/>
  <c r="AI13" i="11"/>
  <c r="F14" i="11"/>
  <c r="G14" i="11"/>
  <c r="H14" i="11"/>
  <c r="I14" i="11"/>
  <c r="J14" i="11"/>
  <c r="K14" i="11"/>
  <c r="L14" i="11"/>
  <c r="M14" i="11"/>
  <c r="N14" i="11"/>
  <c r="O14" i="11"/>
  <c r="P14" i="11"/>
  <c r="Q14" i="11"/>
  <c r="R14" i="11"/>
  <c r="S14" i="11"/>
  <c r="T14" i="11"/>
  <c r="U14" i="11"/>
  <c r="V14" i="11"/>
  <c r="W14" i="11"/>
  <c r="X14" i="11"/>
  <c r="Y14" i="11"/>
  <c r="Z14" i="11"/>
  <c r="AA14" i="11"/>
  <c r="AB14" i="11"/>
  <c r="AC14" i="11"/>
  <c r="AD14" i="11"/>
  <c r="AE14" i="11"/>
  <c r="AF14" i="11"/>
  <c r="AG14" i="11"/>
  <c r="AH14" i="11"/>
  <c r="AI14" i="11"/>
  <c r="F15" i="11"/>
  <c r="G15" i="11"/>
  <c r="H15" i="11"/>
  <c r="I15" i="11"/>
  <c r="J15" i="11"/>
  <c r="K15" i="11"/>
  <c r="L15" i="11"/>
  <c r="M15" i="11"/>
  <c r="N15" i="11"/>
  <c r="O15" i="11"/>
  <c r="P15" i="11"/>
  <c r="Q15" i="11"/>
  <c r="R15" i="11"/>
  <c r="S15" i="11"/>
  <c r="T15" i="11"/>
  <c r="U15" i="11"/>
  <c r="V15" i="11"/>
  <c r="W15" i="11"/>
  <c r="X15" i="11"/>
  <c r="Y15" i="11"/>
  <c r="Z15" i="11"/>
  <c r="AA15" i="11"/>
  <c r="AB15" i="11"/>
  <c r="AC15" i="11"/>
  <c r="AD15" i="11"/>
  <c r="AE15" i="11"/>
  <c r="AF15" i="11"/>
  <c r="AG15" i="11"/>
  <c r="AH15" i="11"/>
  <c r="AI15" i="11"/>
  <c r="F16" i="11"/>
  <c r="G16" i="11"/>
  <c r="H16" i="11"/>
  <c r="I16" i="11"/>
  <c r="J16" i="11"/>
  <c r="K16" i="11"/>
  <c r="L16" i="11"/>
  <c r="M16" i="11"/>
  <c r="N16" i="11"/>
  <c r="O16" i="11"/>
  <c r="P16" i="11"/>
  <c r="Q16" i="11"/>
  <c r="R16" i="11"/>
  <c r="S16" i="11"/>
  <c r="T16" i="11"/>
  <c r="U16" i="11"/>
  <c r="V16" i="11"/>
  <c r="W16" i="11"/>
  <c r="X16" i="11"/>
  <c r="Y16" i="11"/>
  <c r="Z16" i="11"/>
  <c r="AA16" i="11"/>
  <c r="AB16" i="11"/>
  <c r="AC16" i="11"/>
  <c r="AD16" i="11"/>
  <c r="AE16" i="11"/>
  <c r="AF16" i="11"/>
  <c r="AG16" i="11"/>
  <c r="AH16" i="11"/>
  <c r="AI16" i="11"/>
  <c r="F17" i="11"/>
  <c r="G17" i="11"/>
  <c r="H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V17" i="11"/>
  <c r="W17" i="11"/>
  <c r="X17" i="11"/>
  <c r="Y17" i="11"/>
  <c r="Z17" i="11"/>
  <c r="AA17" i="11"/>
  <c r="AB17" i="11"/>
  <c r="AC17" i="11"/>
  <c r="AD17" i="11"/>
  <c r="AE17" i="11"/>
  <c r="AF17" i="11"/>
  <c r="AG17" i="11"/>
  <c r="AH17" i="11"/>
  <c r="AI17" i="11"/>
  <c r="F18" i="11"/>
  <c r="G18" i="11"/>
  <c r="H18" i="11"/>
  <c r="I18" i="11"/>
  <c r="J18" i="11"/>
  <c r="K18" i="11"/>
  <c r="L18" i="11"/>
  <c r="M18" i="11"/>
  <c r="N18" i="11"/>
  <c r="O18" i="11"/>
  <c r="P18" i="11"/>
  <c r="Q18" i="11"/>
  <c r="R18" i="11"/>
  <c r="S18" i="11"/>
  <c r="T18" i="11"/>
  <c r="U18" i="11"/>
  <c r="V18" i="11"/>
  <c r="W18" i="11"/>
  <c r="X18" i="11"/>
  <c r="Y18" i="11"/>
  <c r="Z18" i="11"/>
  <c r="AA18" i="11"/>
  <c r="AB18" i="11"/>
  <c r="AC18" i="11"/>
  <c r="AD18" i="11"/>
  <c r="AE18" i="11"/>
  <c r="AF18" i="11"/>
  <c r="AG18" i="11"/>
  <c r="AH18" i="11"/>
  <c r="AI18" i="11"/>
  <c r="F19" i="11"/>
  <c r="G19" i="11"/>
  <c r="H19" i="11"/>
  <c r="I19" i="11"/>
  <c r="J19" i="11"/>
  <c r="K19" i="11"/>
  <c r="L19" i="11"/>
  <c r="M19" i="11"/>
  <c r="N19" i="11"/>
  <c r="O19" i="11"/>
  <c r="P19" i="11"/>
  <c r="Q19" i="11"/>
  <c r="R19" i="11"/>
  <c r="S19" i="11"/>
  <c r="T19" i="11"/>
  <c r="U19" i="11"/>
  <c r="V19" i="11"/>
  <c r="W19" i="11"/>
  <c r="X19" i="11"/>
  <c r="Y19" i="11"/>
  <c r="Z19" i="11"/>
  <c r="AA19" i="11"/>
  <c r="AB19" i="11"/>
  <c r="AC19" i="11"/>
  <c r="AD19" i="11"/>
  <c r="AE19" i="11"/>
  <c r="AF19" i="11"/>
  <c r="AG19" i="11"/>
  <c r="AH19" i="11"/>
  <c r="AI19" i="11"/>
  <c r="F20" i="11"/>
  <c r="G20" i="11"/>
  <c r="H20" i="11"/>
  <c r="I20" i="11"/>
  <c r="J20" i="11"/>
  <c r="K20" i="11"/>
  <c r="L20" i="11"/>
  <c r="M20" i="11"/>
  <c r="N20" i="11"/>
  <c r="O20" i="11"/>
  <c r="P20" i="11"/>
  <c r="Q20" i="11"/>
  <c r="R20" i="11"/>
  <c r="S20" i="11"/>
  <c r="T20" i="11"/>
  <c r="U20" i="11"/>
  <c r="V20" i="11"/>
  <c r="W20" i="11"/>
  <c r="X20" i="11"/>
  <c r="Y20" i="11"/>
  <c r="Z20" i="11"/>
  <c r="AA20" i="11"/>
  <c r="AB20" i="11"/>
  <c r="AC20" i="11"/>
  <c r="AD20" i="11"/>
  <c r="AE20" i="11"/>
  <c r="AF20" i="11"/>
  <c r="AG20" i="11"/>
  <c r="AH20" i="11"/>
  <c r="AI20" i="11"/>
  <c r="F21" i="11"/>
  <c r="G21" i="11"/>
  <c r="H21" i="11"/>
  <c r="I21" i="11"/>
  <c r="J21" i="11"/>
  <c r="K21" i="11"/>
  <c r="L21" i="11"/>
  <c r="M21" i="11"/>
  <c r="N21" i="11"/>
  <c r="O21" i="11"/>
  <c r="P21" i="11"/>
  <c r="Q21" i="11"/>
  <c r="R21" i="11"/>
  <c r="S21" i="11"/>
  <c r="T21" i="11"/>
  <c r="U21" i="11"/>
  <c r="V21" i="11"/>
  <c r="W21" i="11"/>
  <c r="X21" i="11"/>
  <c r="Y21" i="11"/>
  <c r="Z21" i="11"/>
  <c r="AA21" i="11"/>
  <c r="AB21" i="11"/>
  <c r="AC21" i="11"/>
  <c r="AD21" i="11"/>
  <c r="AE21" i="11"/>
  <c r="AF21" i="11"/>
  <c r="AG21" i="11"/>
  <c r="AH21" i="11"/>
  <c r="AI21" i="11"/>
  <c r="F22" i="11"/>
  <c r="G22" i="11"/>
  <c r="H22" i="11"/>
  <c r="I22" i="11"/>
  <c r="J22" i="11"/>
  <c r="K22" i="11"/>
  <c r="L22" i="11"/>
  <c r="M22" i="11"/>
  <c r="N22" i="11"/>
  <c r="O22" i="11"/>
  <c r="P22" i="11"/>
  <c r="Q22" i="11"/>
  <c r="R22" i="11"/>
  <c r="S22" i="11"/>
  <c r="T22" i="11"/>
  <c r="U22" i="11"/>
  <c r="V22" i="11"/>
  <c r="W22" i="11"/>
  <c r="X22" i="11"/>
  <c r="Y22" i="11"/>
  <c r="Z22" i="11"/>
  <c r="AA22" i="11"/>
  <c r="AB22" i="11"/>
  <c r="AC22" i="11"/>
  <c r="AD22" i="11"/>
  <c r="AE22" i="11"/>
  <c r="AF22" i="11"/>
  <c r="AG22" i="11"/>
  <c r="AH22" i="11"/>
  <c r="AI22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Y23" i="11"/>
  <c r="Z23" i="11"/>
  <c r="AA23" i="11"/>
  <c r="AB23" i="11"/>
  <c r="AC23" i="11"/>
  <c r="AD23" i="11"/>
  <c r="AE23" i="11"/>
  <c r="AF23" i="11"/>
  <c r="AG23" i="11"/>
  <c r="AH23" i="11"/>
  <c r="AI23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Y24" i="11"/>
  <c r="Z24" i="11"/>
  <c r="AA24" i="11"/>
  <c r="AB24" i="11"/>
  <c r="AC24" i="11"/>
  <c r="AD24" i="11"/>
  <c r="AE24" i="11"/>
  <c r="AF24" i="11"/>
  <c r="AG24" i="11"/>
  <c r="AH24" i="11"/>
  <c r="AI24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Y25" i="11"/>
  <c r="Z25" i="11"/>
  <c r="AA25" i="11"/>
  <c r="AB25" i="11"/>
  <c r="AC25" i="11"/>
  <c r="AD25" i="11"/>
  <c r="AE25" i="11"/>
  <c r="AF25" i="11"/>
  <c r="AG25" i="11"/>
  <c r="AH25" i="11"/>
  <c r="AI25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Y26" i="11"/>
  <c r="Z26" i="11"/>
  <c r="AA26" i="11"/>
  <c r="AB26" i="11"/>
  <c r="AC26" i="11"/>
  <c r="AD26" i="11"/>
  <c r="AE26" i="11"/>
  <c r="AF26" i="11"/>
  <c r="AG26" i="11"/>
  <c r="AH26" i="11"/>
  <c r="AI26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Y27" i="11"/>
  <c r="Z27" i="11"/>
  <c r="AA27" i="11"/>
  <c r="AB27" i="11"/>
  <c r="AC27" i="11"/>
  <c r="AD27" i="11"/>
  <c r="AE27" i="11"/>
  <c r="AF27" i="11"/>
  <c r="AG27" i="11"/>
  <c r="AH27" i="11"/>
  <c r="AI27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Y28" i="11"/>
  <c r="Z28" i="11"/>
  <c r="AA28" i="11"/>
  <c r="AB28" i="11"/>
  <c r="AC28" i="11"/>
  <c r="AD28" i="11"/>
  <c r="AE28" i="11"/>
  <c r="AF28" i="11"/>
  <c r="AG28" i="11"/>
  <c r="AH28" i="11"/>
  <c r="AI28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Y29" i="11"/>
  <c r="Z29" i="11"/>
  <c r="AA29" i="11"/>
  <c r="AB29" i="11"/>
  <c r="AC29" i="11"/>
  <c r="AD29" i="11"/>
  <c r="AE29" i="11"/>
  <c r="AF29" i="11"/>
  <c r="AG29" i="11"/>
  <c r="AH29" i="11"/>
  <c r="AI29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Y30" i="11"/>
  <c r="Z30" i="11"/>
  <c r="AA30" i="11"/>
  <c r="AB30" i="11"/>
  <c r="AC30" i="11"/>
  <c r="AD30" i="11"/>
  <c r="AE30" i="11"/>
  <c r="AF30" i="11"/>
  <c r="AG30" i="11"/>
  <c r="AH30" i="11"/>
  <c r="AI30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W31" i="11"/>
  <c r="X31" i="11"/>
  <c r="Y31" i="11"/>
  <c r="Z31" i="11"/>
  <c r="AA31" i="11"/>
  <c r="AB31" i="11"/>
  <c r="AC31" i="11"/>
  <c r="AD31" i="11"/>
  <c r="AE31" i="11"/>
  <c r="AF31" i="11"/>
  <c r="AG31" i="11"/>
  <c r="AH31" i="11"/>
  <c r="AI31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Y32" i="11"/>
  <c r="Z32" i="11"/>
  <c r="AA32" i="11"/>
  <c r="AB32" i="11"/>
  <c r="AC32" i="11"/>
  <c r="AD32" i="11"/>
  <c r="AE32" i="11"/>
  <c r="AF32" i="11"/>
  <c r="AG32" i="11"/>
  <c r="AH32" i="11"/>
  <c r="AI32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V33" i="11"/>
  <c r="W33" i="11"/>
  <c r="X33" i="11"/>
  <c r="Y33" i="11"/>
  <c r="Z33" i="11"/>
  <c r="AA33" i="11"/>
  <c r="AB33" i="11"/>
  <c r="AC33" i="11"/>
  <c r="AD33" i="11"/>
  <c r="AE33" i="11"/>
  <c r="AF33" i="11"/>
  <c r="AG33" i="11"/>
  <c r="AH33" i="11"/>
  <c r="AI33" i="11"/>
  <c r="F34" i="11"/>
  <c r="G34" i="11"/>
  <c r="H34" i="11"/>
  <c r="I34" i="11"/>
  <c r="J34" i="11"/>
  <c r="K34" i="11"/>
  <c r="L34" i="11"/>
  <c r="M34" i="11"/>
  <c r="N34" i="11"/>
  <c r="O34" i="11"/>
  <c r="P34" i="11"/>
  <c r="Q34" i="11"/>
  <c r="R34" i="11"/>
  <c r="S34" i="11"/>
  <c r="T34" i="11"/>
  <c r="U34" i="11"/>
  <c r="V34" i="11"/>
  <c r="W34" i="11"/>
  <c r="X34" i="11"/>
  <c r="Y34" i="11"/>
  <c r="Z34" i="11"/>
  <c r="AA34" i="11"/>
  <c r="AB34" i="11"/>
  <c r="AC34" i="11"/>
  <c r="AD34" i="11"/>
  <c r="AE34" i="11"/>
  <c r="AF34" i="11"/>
  <c r="AG34" i="11"/>
  <c r="AH34" i="11"/>
  <c r="AI34" i="11"/>
  <c r="F35" i="11"/>
  <c r="G35" i="11"/>
  <c r="H35" i="11"/>
  <c r="I35" i="11"/>
  <c r="J35" i="11"/>
  <c r="K35" i="11"/>
  <c r="L35" i="11"/>
  <c r="M35" i="11"/>
  <c r="N35" i="11"/>
  <c r="O35" i="11"/>
  <c r="P35" i="11"/>
  <c r="Q35" i="11"/>
  <c r="R35" i="11"/>
  <c r="S35" i="11"/>
  <c r="T35" i="11"/>
  <c r="U35" i="11"/>
  <c r="V35" i="11"/>
  <c r="W35" i="11"/>
  <c r="X35" i="11"/>
  <c r="Y35" i="11"/>
  <c r="Z35" i="11"/>
  <c r="AA35" i="11"/>
  <c r="AB35" i="11"/>
  <c r="AC35" i="11"/>
  <c r="AD35" i="11"/>
  <c r="AE35" i="11"/>
  <c r="AF35" i="11"/>
  <c r="AG35" i="11"/>
  <c r="AH35" i="11"/>
  <c r="AI35" i="11"/>
  <c r="F36" i="11"/>
  <c r="G36" i="11"/>
  <c r="H36" i="11"/>
  <c r="I36" i="11"/>
  <c r="J36" i="11"/>
  <c r="K36" i="11"/>
  <c r="L36" i="11"/>
  <c r="M36" i="11"/>
  <c r="N36" i="11"/>
  <c r="O36" i="11"/>
  <c r="P36" i="11"/>
  <c r="Q36" i="11"/>
  <c r="R36" i="11"/>
  <c r="S36" i="11"/>
  <c r="T36" i="11"/>
  <c r="U36" i="11"/>
  <c r="V36" i="11"/>
  <c r="W36" i="11"/>
  <c r="X36" i="11"/>
  <c r="Y36" i="11"/>
  <c r="Z36" i="11"/>
  <c r="AA36" i="11"/>
  <c r="AB36" i="11"/>
  <c r="AC36" i="11"/>
  <c r="AD36" i="11"/>
  <c r="AE36" i="11"/>
  <c r="AF36" i="11"/>
  <c r="AG36" i="11"/>
  <c r="AH36" i="11"/>
  <c r="AI36" i="11"/>
  <c r="F37" i="11"/>
  <c r="G37" i="11"/>
  <c r="H37" i="11"/>
  <c r="I37" i="11"/>
  <c r="J37" i="11"/>
  <c r="K37" i="11"/>
  <c r="L37" i="11"/>
  <c r="M37" i="11"/>
  <c r="N37" i="11"/>
  <c r="O37" i="11"/>
  <c r="P37" i="11"/>
  <c r="Q37" i="11"/>
  <c r="R37" i="11"/>
  <c r="S37" i="11"/>
  <c r="T37" i="11"/>
  <c r="U37" i="11"/>
  <c r="V37" i="11"/>
  <c r="W37" i="11"/>
  <c r="X37" i="11"/>
  <c r="Y37" i="11"/>
  <c r="Z37" i="11"/>
  <c r="AA37" i="11"/>
  <c r="AB37" i="11"/>
  <c r="AC37" i="11"/>
  <c r="AD37" i="11"/>
  <c r="AE37" i="11"/>
  <c r="AF37" i="11"/>
  <c r="AG37" i="11"/>
  <c r="AH37" i="11"/>
  <c r="AI37" i="11"/>
  <c r="F38" i="11"/>
  <c r="G38" i="11"/>
  <c r="H38" i="11"/>
  <c r="I38" i="11"/>
  <c r="J38" i="11"/>
  <c r="K38" i="11"/>
  <c r="L38" i="11"/>
  <c r="M38" i="11"/>
  <c r="N38" i="11"/>
  <c r="O38" i="11"/>
  <c r="P38" i="11"/>
  <c r="Q38" i="11"/>
  <c r="R38" i="11"/>
  <c r="S38" i="11"/>
  <c r="T38" i="11"/>
  <c r="U38" i="11"/>
  <c r="V38" i="11"/>
  <c r="W38" i="11"/>
  <c r="X38" i="11"/>
  <c r="Y38" i="11"/>
  <c r="Z38" i="11"/>
  <c r="AA38" i="11"/>
  <c r="AB38" i="11"/>
  <c r="AC38" i="11"/>
  <c r="AD38" i="11"/>
  <c r="AE38" i="11"/>
  <c r="AF38" i="11"/>
  <c r="AG38" i="11"/>
  <c r="AH38" i="11"/>
  <c r="AI38" i="11"/>
  <c r="F39" i="11"/>
  <c r="G39" i="11"/>
  <c r="H39" i="11"/>
  <c r="I39" i="11"/>
  <c r="J39" i="11"/>
  <c r="K39" i="11"/>
  <c r="L39" i="11"/>
  <c r="M39" i="11"/>
  <c r="N39" i="11"/>
  <c r="O39" i="11"/>
  <c r="P39" i="11"/>
  <c r="Q39" i="11"/>
  <c r="R39" i="11"/>
  <c r="S39" i="11"/>
  <c r="T39" i="11"/>
  <c r="U39" i="11"/>
  <c r="V39" i="11"/>
  <c r="W39" i="11"/>
  <c r="X39" i="11"/>
  <c r="Y39" i="11"/>
  <c r="Z39" i="11"/>
  <c r="AA39" i="11"/>
  <c r="AB39" i="11"/>
  <c r="AC39" i="11"/>
  <c r="AD39" i="11"/>
  <c r="AE39" i="11"/>
  <c r="AF39" i="11"/>
  <c r="AG39" i="11"/>
  <c r="AH39" i="11"/>
  <c r="AI39" i="11"/>
  <c r="F40" i="11"/>
  <c r="G40" i="11"/>
  <c r="H40" i="11"/>
  <c r="I40" i="11"/>
  <c r="J40" i="11"/>
  <c r="K40" i="11"/>
  <c r="L40" i="11"/>
  <c r="M40" i="11"/>
  <c r="N40" i="11"/>
  <c r="O40" i="11"/>
  <c r="P40" i="11"/>
  <c r="Q40" i="11"/>
  <c r="R40" i="11"/>
  <c r="S40" i="11"/>
  <c r="T40" i="11"/>
  <c r="U40" i="11"/>
  <c r="V40" i="11"/>
  <c r="W40" i="11"/>
  <c r="X40" i="11"/>
  <c r="Y40" i="11"/>
  <c r="Z40" i="11"/>
  <c r="AA40" i="11"/>
  <c r="AB40" i="11"/>
  <c r="AC40" i="11"/>
  <c r="AD40" i="11"/>
  <c r="AE40" i="11"/>
  <c r="AF40" i="11"/>
  <c r="AG40" i="11"/>
  <c r="AH40" i="11"/>
  <c r="AI40" i="11"/>
  <c r="F41" i="11"/>
  <c r="G41" i="11"/>
  <c r="H41" i="11"/>
  <c r="I41" i="11"/>
  <c r="J41" i="11"/>
  <c r="K41" i="11"/>
  <c r="L41" i="11"/>
  <c r="M41" i="11"/>
  <c r="N41" i="11"/>
  <c r="O41" i="11"/>
  <c r="P41" i="11"/>
  <c r="Q41" i="11"/>
  <c r="R41" i="11"/>
  <c r="S41" i="11"/>
  <c r="T41" i="11"/>
  <c r="U41" i="11"/>
  <c r="V41" i="11"/>
  <c r="W41" i="11"/>
  <c r="X41" i="11"/>
  <c r="Y41" i="11"/>
  <c r="Z41" i="11"/>
  <c r="AA41" i="11"/>
  <c r="AB41" i="11"/>
  <c r="AC41" i="11"/>
  <c r="AD41" i="11"/>
  <c r="AE41" i="11"/>
  <c r="AF41" i="11"/>
  <c r="AG41" i="11"/>
  <c r="AH41" i="11"/>
  <c r="AI41" i="11"/>
  <c r="F42" i="11"/>
  <c r="G42" i="11"/>
  <c r="H42" i="11"/>
  <c r="I42" i="11"/>
  <c r="J42" i="11"/>
  <c r="K42" i="11"/>
  <c r="L42" i="11"/>
  <c r="M42" i="11"/>
  <c r="N42" i="11"/>
  <c r="O42" i="11"/>
  <c r="P42" i="11"/>
  <c r="Q42" i="11"/>
  <c r="R42" i="11"/>
  <c r="S42" i="11"/>
  <c r="T42" i="11"/>
  <c r="U42" i="11"/>
  <c r="V42" i="11"/>
  <c r="W42" i="11"/>
  <c r="X42" i="11"/>
  <c r="Y42" i="11"/>
  <c r="Z42" i="11"/>
  <c r="AA42" i="11"/>
  <c r="AB42" i="11"/>
  <c r="AC42" i="11"/>
  <c r="AD42" i="11"/>
  <c r="AE42" i="11"/>
  <c r="AF42" i="11"/>
  <c r="AG42" i="11"/>
  <c r="AH42" i="11"/>
  <c r="AI42" i="11"/>
  <c r="F43" i="11"/>
  <c r="G43" i="11"/>
  <c r="H43" i="11"/>
  <c r="I43" i="11"/>
  <c r="J43" i="11"/>
  <c r="K43" i="11"/>
  <c r="L43" i="11"/>
  <c r="M43" i="11"/>
  <c r="N43" i="11"/>
  <c r="O43" i="11"/>
  <c r="P43" i="11"/>
  <c r="Q43" i="11"/>
  <c r="R43" i="11"/>
  <c r="S43" i="11"/>
  <c r="T43" i="11"/>
  <c r="U43" i="11"/>
  <c r="V43" i="11"/>
  <c r="W43" i="11"/>
  <c r="X43" i="11"/>
  <c r="Y43" i="11"/>
  <c r="Z43" i="11"/>
  <c r="AA43" i="11"/>
  <c r="AB43" i="11"/>
  <c r="AC43" i="11"/>
  <c r="AD43" i="11"/>
  <c r="AE43" i="11"/>
  <c r="AF43" i="11"/>
  <c r="AG43" i="11"/>
  <c r="AH43" i="11"/>
  <c r="AI43" i="11"/>
  <c r="F44" i="11"/>
  <c r="G44" i="11"/>
  <c r="H44" i="11"/>
  <c r="I44" i="11"/>
  <c r="J44" i="11"/>
  <c r="K44" i="11"/>
  <c r="L44" i="11"/>
  <c r="M44" i="11"/>
  <c r="N44" i="11"/>
  <c r="O44" i="11"/>
  <c r="P44" i="11"/>
  <c r="Q44" i="11"/>
  <c r="R44" i="11"/>
  <c r="S44" i="11"/>
  <c r="T44" i="11"/>
  <c r="U44" i="11"/>
  <c r="V44" i="11"/>
  <c r="W44" i="11"/>
  <c r="X44" i="11"/>
  <c r="Y44" i="11"/>
  <c r="Z44" i="11"/>
  <c r="AA44" i="11"/>
  <c r="AB44" i="11"/>
  <c r="AC44" i="11"/>
  <c r="AD44" i="11"/>
  <c r="AE44" i="11"/>
  <c r="AF44" i="11"/>
  <c r="AG44" i="11"/>
  <c r="AH44" i="11"/>
  <c r="AI44" i="11"/>
  <c r="F45" i="11"/>
  <c r="G45" i="11"/>
  <c r="H45" i="11"/>
  <c r="I45" i="11"/>
  <c r="J45" i="11"/>
  <c r="K45" i="11"/>
  <c r="L45" i="11"/>
  <c r="M45" i="11"/>
  <c r="N45" i="11"/>
  <c r="O45" i="11"/>
  <c r="P45" i="11"/>
  <c r="Q45" i="11"/>
  <c r="R45" i="11"/>
  <c r="S45" i="11"/>
  <c r="T45" i="11"/>
  <c r="U45" i="11"/>
  <c r="V45" i="11"/>
  <c r="W45" i="11"/>
  <c r="X45" i="11"/>
  <c r="Y45" i="11"/>
  <c r="Z45" i="11"/>
  <c r="AA45" i="11"/>
  <c r="AB45" i="11"/>
  <c r="AC45" i="11"/>
  <c r="AD45" i="11"/>
  <c r="AE45" i="11"/>
  <c r="AF45" i="11"/>
  <c r="AG45" i="11"/>
  <c r="AH45" i="11"/>
  <c r="AI45" i="11"/>
  <c r="F46" i="11"/>
  <c r="G46" i="11"/>
  <c r="H46" i="11"/>
  <c r="I46" i="11"/>
  <c r="J46" i="11"/>
  <c r="K46" i="11"/>
  <c r="L46" i="11"/>
  <c r="M46" i="11"/>
  <c r="N46" i="11"/>
  <c r="O46" i="11"/>
  <c r="P46" i="11"/>
  <c r="Q46" i="11"/>
  <c r="R46" i="11"/>
  <c r="S46" i="11"/>
  <c r="T46" i="11"/>
  <c r="U46" i="11"/>
  <c r="V46" i="11"/>
  <c r="W46" i="11"/>
  <c r="X46" i="11"/>
  <c r="Y46" i="11"/>
  <c r="Z46" i="11"/>
  <c r="AA46" i="11"/>
  <c r="AB46" i="11"/>
  <c r="AC46" i="11"/>
  <c r="AD46" i="11"/>
  <c r="AE46" i="11"/>
  <c r="AF46" i="11"/>
  <c r="AG46" i="11"/>
  <c r="AH46" i="11"/>
  <c r="AI46" i="11"/>
  <c r="F47" i="11"/>
  <c r="G47" i="11"/>
  <c r="H47" i="11"/>
  <c r="I47" i="11"/>
  <c r="J47" i="11"/>
  <c r="K47" i="11"/>
  <c r="L47" i="11"/>
  <c r="M47" i="11"/>
  <c r="N47" i="11"/>
  <c r="O47" i="11"/>
  <c r="P47" i="11"/>
  <c r="Q47" i="11"/>
  <c r="R47" i="11"/>
  <c r="S47" i="11"/>
  <c r="T47" i="11"/>
  <c r="U47" i="11"/>
  <c r="V47" i="11"/>
  <c r="W47" i="11"/>
  <c r="X47" i="11"/>
  <c r="Y47" i="11"/>
  <c r="Z47" i="11"/>
  <c r="AA47" i="11"/>
  <c r="AB47" i="11"/>
  <c r="AC47" i="11"/>
  <c r="AD47" i="11"/>
  <c r="AE47" i="11"/>
  <c r="AF47" i="11"/>
  <c r="AG47" i="11"/>
  <c r="AH47" i="11"/>
  <c r="AI47" i="11"/>
  <c r="F48" i="11"/>
  <c r="G48" i="11"/>
  <c r="H48" i="11"/>
  <c r="I48" i="11"/>
  <c r="J48" i="11"/>
  <c r="K48" i="11"/>
  <c r="L48" i="11"/>
  <c r="M48" i="11"/>
  <c r="N48" i="11"/>
  <c r="O48" i="11"/>
  <c r="P48" i="11"/>
  <c r="Q48" i="11"/>
  <c r="R48" i="11"/>
  <c r="S48" i="11"/>
  <c r="T48" i="11"/>
  <c r="U48" i="11"/>
  <c r="V48" i="11"/>
  <c r="W48" i="11"/>
  <c r="X48" i="11"/>
  <c r="Y48" i="11"/>
  <c r="Z48" i="11"/>
  <c r="AA48" i="11"/>
  <c r="AB48" i="11"/>
  <c r="AC48" i="11"/>
  <c r="AD48" i="11"/>
  <c r="AE48" i="11"/>
  <c r="AF48" i="11"/>
  <c r="AG48" i="11"/>
  <c r="AH48" i="11"/>
  <c r="AI48" i="11"/>
  <c r="F49" i="11"/>
  <c r="G49" i="11"/>
  <c r="H49" i="11"/>
  <c r="I49" i="11"/>
  <c r="J49" i="11"/>
  <c r="K49" i="11"/>
  <c r="L49" i="11"/>
  <c r="M49" i="11"/>
  <c r="N49" i="11"/>
  <c r="O49" i="11"/>
  <c r="P49" i="11"/>
  <c r="Q49" i="11"/>
  <c r="R49" i="11"/>
  <c r="S49" i="11"/>
  <c r="T49" i="11"/>
  <c r="U49" i="11"/>
  <c r="V49" i="11"/>
  <c r="W49" i="11"/>
  <c r="X49" i="11"/>
  <c r="Y49" i="11"/>
  <c r="Z49" i="11"/>
  <c r="AA49" i="11"/>
  <c r="AB49" i="11"/>
  <c r="AC49" i="11"/>
  <c r="AD49" i="11"/>
  <c r="AE49" i="11"/>
  <c r="AF49" i="11"/>
  <c r="AG49" i="11"/>
  <c r="AH49" i="11"/>
  <c r="AI49" i="11"/>
  <c r="F50" i="11"/>
  <c r="G50" i="11"/>
  <c r="H50" i="11"/>
  <c r="I50" i="11"/>
  <c r="J50" i="11"/>
  <c r="K50" i="11"/>
  <c r="L50" i="11"/>
  <c r="M50" i="11"/>
  <c r="N50" i="11"/>
  <c r="O50" i="11"/>
  <c r="P50" i="11"/>
  <c r="Q50" i="11"/>
  <c r="R50" i="11"/>
  <c r="S50" i="11"/>
  <c r="T50" i="11"/>
  <c r="U50" i="11"/>
  <c r="V50" i="11"/>
  <c r="W50" i="11"/>
  <c r="X50" i="11"/>
  <c r="Y50" i="11"/>
  <c r="Z50" i="11"/>
  <c r="AA50" i="11"/>
  <c r="AB50" i="11"/>
  <c r="AC50" i="11"/>
  <c r="AD50" i="11"/>
  <c r="AE50" i="11"/>
  <c r="AF50" i="11"/>
  <c r="AG50" i="11"/>
  <c r="AH50" i="11"/>
  <c r="AI50" i="11"/>
  <c r="F51" i="11"/>
  <c r="G51" i="11"/>
  <c r="H51" i="11"/>
  <c r="I51" i="11"/>
  <c r="J51" i="11"/>
  <c r="K51" i="11"/>
  <c r="L51" i="11"/>
  <c r="M51" i="11"/>
  <c r="N51" i="11"/>
  <c r="O51" i="11"/>
  <c r="P51" i="11"/>
  <c r="Q51" i="11"/>
  <c r="R51" i="11"/>
  <c r="S51" i="11"/>
  <c r="T51" i="11"/>
  <c r="U51" i="11"/>
  <c r="V51" i="11"/>
  <c r="W51" i="11"/>
  <c r="X51" i="11"/>
  <c r="Y51" i="11"/>
  <c r="Z51" i="11"/>
  <c r="AA51" i="11"/>
  <c r="AB51" i="11"/>
  <c r="AC51" i="11"/>
  <c r="AD51" i="11"/>
  <c r="AE51" i="11"/>
  <c r="AF51" i="11"/>
  <c r="AG51" i="11"/>
  <c r="AH51" i="11"/>
  <c r="AI51" i="11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2" i="11"/>
  <c r="AI1" i="11"/>
  <c r="AH1" i="11"/>
  <c r="AG1" i="11"/>
  <c r="AF1" i="11"/>
  <c r="AE1" i="11"/>
  <c r="AD1" i="11"/>
  <c r="AC1" i="11"/>
  <c r="AB1" i="11"/>
  <c r="AA1" i="11"/>
  <c r="Z1" i="11"/>
  <c r="Y1" i="11"/>
  <c r="X1" i="11"/>
  <c r="W1" i="11"/>
  <c r="V1" i="11"/>
  <c r="U1" i="11"/>
  <c r="T1" i="11"/>
  <c r="S1" i="11"/>
  <c r="R1" i="11"/>
  <c r="Q1" i="11"/>
  <c r="P1" i="11"/>
  <c r="O1" i="11"/>
  <c r="N1" i="11"/>
  <c r="M1" i="11"/>
  <c r="L1" i="11"/>
  <c r="K1" i="11"/>
  <c r="J1" i="11"/>
  <c r="I1" i="11"/>
  <c r="H1" i="11"/>
  <c r="G1" i="11"/>
  <c r="F1" i="11"/>
  <c r="E1" i="11"/>
  <c r="G2" i="1"/>
  <c r="B37" i="11" l="1"/>
  <c r="B33" i="11"/>
  <c r="B3" i="11"/>
  <c r="B48" i="11"/>
  <c r="B36" i="11"/>
  <c r="B47" i="11"/>
  <c r="B15" i="11"/>
  <c r="B21" i="11"/>
  <c r="B27" i="11"/>
  <c r="B42" i="11"/>
  <c r="B43" i="11"/>
  <c r="B34" i="11"/>
  <c r="B41" i="11"/>
  <c r="B35" i="11"/>
  <c r="B9" i="11"/>
  <c r="B40" i="11"/>
  <c r="B46" i="11"/>
  <c r="B51" i="11"/>
  <c r="B39" i="11"/>
  <c r="B50" i="11"/>
  <c r="B44" i="11"/>
  <c r="B38" i="11"/>
  <c r="B49" i="11"/>
  <c r="B45" i="11"/>
  <c r="B32" i="11"/>
  <c r="B26" i="11"/>
  <c r="B20" i="11"/>
  <c r="B14" i="11"/>
  <c r="B8" i="11"/>
  <c r="B31" i="11"/>
  <c r="B25" i="11"/>
  <c r="B19" i="11"/>
  <c r="B13" i="11"/>
  <c r="B7" i="11"/>
  <c r="B30" i="11"/>
  <c r="B24" i="11"/>
  <c r="B18" i="11"/>
  <c r="B12" i="11"/>
  <c r="B6" i="11"/>
  <c r="B29" i="11"/>
  <c r="B17" i="11"/>
  <c r="B5" i="11"/>
  <c r="B23" i="11"/>
  <c r="B11" i="11"/>
  <c r="B2" i="11"/>
  <c r="C2" i="11" s="1"/>
  <c r="B28" i="11"/>
  <c r="B22" i="11"/>
  <c r="B16" i="11"/>
  <c r="B10" i="11"/>
  <c r="B4" i="11"/>
  <c r="C1" i="2"/>
  <c r="D1" i="2"/>
  <c r="D39" i="2" s="1"/>
  <c r="E1" i="2"/>
  <c r="F1" i="2"/>
  <c r="F60" i="2" s="1"/>
  <c r="G1" i="2"/>
  <c r="G80" i="2" s="1"/>
  <c r="H1" i="2"/>
  <c r="I1" i="2"/>
  <c r="J1" i="2"/>
  <c r="K1" i="2"/>
  <c r="K32" i="2" s="1"/>
  <c r="L1" i="2"/>
  <c r="L58" i="2" s="1"/>
  <c r="M1" i="2"/>
  <c r="M99" i="2" s="1"/>
  <c r="N1" i="2"/>
  <c r="N80" i="2" s="1"/>
  <c r="O1" i="2"/>
  <c r="P1" i="2"/>
  <c r="Q1" i="2"/>
  <c r="R1" i="2"/>
  <c r="R56" i="2" s="1"/>
  <c r="S1" i="2"/>
  <c r="S85" i="2" s="1"/>
  <c r="T1" i="2"/>
  <c r="T81" i="2" s="1"/>
  <c r="U1" i="2"/>
  <c r="V1" i="2"/>
  <c r="V33" i="2" s="1"/>
  <c r="W1" i="2"/>
  <c r="W52" i="2" s="1"/>
  <c r="X1" i="2"/>
  <c r="X54" i="2" s="1"/>
  <c r="Y1" i="2"/>
  <c r="Y92" i="2" s="1"/>
  <c r="Z1" i="2"/>
  <c r="AA1" i="2"/>
  <c r="AB1" i="2"/>
  <c r="AC1" i="2"/>
  <c r="AC52" i="2" s="1"/>
  <c r="AD1" i="2"/>
  <c r="AD61" i="2" s="1"/>
  <c r="AE1" i="2"/>
  <c r="AE84" i="2" s="1"/>
  <c r="AF1" i="2"/>
  <c r="AF80" i="2" s="1"/>
  <c r="C3" i="11" l="1"/>
  <c r="E2" i="1"/>
  <c r="Y98" i="2"/>
  <c r="S91" i="2"/>
  <c r="M90" i="2"/>
  <c r="Y89" i="2"/>
  <c r="M84" i="2"/>
  <c r="M71" i="2"/>
  <c r="Y67" i="2"/>
  <c r="G98" i="2"/>
  <c r="AE90" i="2"/>
  <c r="Y83" i="2"/>
  <c r="S69" i="2"/>
  <c r="G83" i="2"/>
  <c r="S82" i="2"/>
  <c r="AE65" i="2"/>
  <c r="M96" i="2"/>
  <c r="G89" i="2"/>
  <c r="AE81" i="2"/>
  <c r="G64" i="2"/>
  <c r="Y95" i="2"/>
  <c r="S88" i="2"/>
  <c r="M81" i="2"/>
  <c r="M62" i="2"/>
  <c r="G95" i="2"/>
  <c r="AE87" i="2"/>
  <c r="Y80" i="2"/>
  <c r="S60" i="2"/>
  <c r="Y101" i="2"/>
  <c r="S94" i="2"/>
  <c r="M87" i="2"/>
  <c r="F80" i="2"/>
  <c r="Y58" i="2"/>
  <c r="S97" i="2"/>
  <c r="AE96" i="2"/>
  <c r="G101" i="2"/>
  <c r="AE93" i="2"/>
  <c r="Y86" i="2"/>
  <c r="S78" i="2"/>
  <c r="AE56" i="2"/>
  <c r="S100" i="2"/>
  <c r="M93" i="2"/>
  <c r="G86" i="2"/>
  <c r="Y76" i="2"/>
  <c r="G55" i="2"/>
  <c r="AE99" i="2"/>
  <c r="AE74" i="2"/>
  <c r="M53" i="2"/>
  <c r="G92" i="2"/>
  <c r="G73" i="2"/>
  <c r="W37" i="2"/>
  <c r="Z2" i="2"/>
  <c r="Z3" i="2"/>
  <c r="Z4" i="2"/>
  <c r="Z5" i="2"/>
  <c r="Z6" i="2"/>
  <c r="Z7" i="2"/>
  <c r="Z8" i="2"/>
  <c r="Z9" i="2"/>
  <c r="Z10" i="2"/>
  <c r="Z11" i="2"/>
  <c r="Z12" i="2"/>
  <c r="Z13" i="2"/>
  <c r="Z14" i="2"/>
  <c r="Z15" i="2"/>
  <c r="Z16" i="2"/>
  <c r="Z19" i="2"/>
  <c r="Z20" i="2"/>
  <c r="Z21" i="2"/>
  <c r="Z22" i="2"/>
  <c r="Z23" i="2"/>
  <c r="Z24" i="2"/>
  <c r="Z25" i="2"/>
  <c r="Z26" i="2"/>
  <c r="Z27" i="2"/>
  <c r="Z28" i="2"/>
  <c r="Z18" i="2"/>
  <c r="Z17" i="2"/>
  <c r="Z29" i="2"/>
  <c r="Z30" i="2"/>
  <c r="Z31" i="2"/>
  <c r="Z32" i="2"/>
  <c r="Z33" i="2"/>
  <c r="Z34" i="2"/>
  <c r="Z35" i="2"/>
  <c r="Z36" i="2"/>
  <c r="Z37" i="2"/>
  <c r="Z38" i="2"/>
  <c r="Z39" i="2"/>
  <c r="Z42" i="2"/>
  <c r="Z45" i="2"/>
  <c r="Z48" i="2"/>
  <c r="Z52" i="2"/>
  <c r="Z51" i="2"/>
  <c r="Z41" i="2"/>
  <c r="Z44" i="2"/>
  <c r="Z47" i="2"/>
  <c r="Z50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40" i="2"/>
  <c r="Z49" i="2"/>
  <c r="Z43" i="2"/>
  <c r="H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9" i="2"/>
  <c r="H20" i="2"/>
  <c r="H21" i="2"/>
  <c r="H22" i="2"/>
  <c r="H23" i="2"/>
  <c r="H24" i="2"/>
  <c r="H25" i="2"/>
  <c r="H26" i="2"/>
  <c r="H27" i="2"/>
  <c r="H28" i="2"/>
  <c r="H29" i="2"/>
  <c r="H18" i="2"/>
  <c r="H30" i="2"/>
  <c r="H31" i="2"/>
  <c r="H32" i="2"/>
  <c r="H33" i="2"/>
  <c r="H34" i="2"/>
  <c r="H35" i="2"/>
  <c r="H36" i="2"/>
  <c r="H37" i="2"/>
  <c r="H38" i="2"/>
  <c r="H39" i="2"/>
  <c r="H40" i="2"/>
  <c r="H42" i="2"/>
  <c r="H45" i="2"/>
  <c r="H48" i="2"/>
  <c r="H51" i="2"/>
  <c r="H41" i="2"/>
  <c r="H44" i="2"/>
  <c r="H47" i="2"/>
  <c r="H50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46" i="2"/>
  <c r="H49" i="2"/>
  <c r="H80" i="2"/>
  <c r="AA2" i="2"/>
  <c r="AA3" i="2"/>
  <c r="AA4" i="2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42" i="2"/>
  <c r="AA45" i="2"/>
  <c r="AA48" i="2"/>
  <c r="AA52" i="2"/>
  <c r="AA51" i="2"/>
  <c r="AA40" i="2"/>
  <c r="AA43" i="2"/>
  <c r="AA46" i="2"/>
  <c r="AA49" i="2"/>
  <c r="AA47" i="2"/>
  <c r="AA44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101" i="2"/>
  <c r="U2" i="2"/>
  <c r="U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41" i="2"/>
  <c r="U44" i="2"/>
  <c r="U47" i="2"/>
  <c r="U50" i="2"/>
  <c r="U52" i="2"/>
  <c r="U42" i="2"/>
  <c r="U45" i="2"/>
  <c r="U48" i="2"/>
  <c r="U51" i="2"/>
  <c r="U49" i="2"/>
  <c r="U46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O2" i="2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30" i="2"/>
  <c r="O31" i="2"/>
  <c r="O32" i="2"/>
  <c r="O33" i="2"/>
  <c r="O34" i="2"/>
  <c r="O35" i="2"/>
  <c r="O36" i="2"/>
  <c r="O37" i="2"/>
  <c r="O38" i="2"/>
  <c r="O39" i="2"/>
  <c r="O40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29" i="2"/>
  <c r="O43" i="2"/>
  <c r="O46" i="2"/>
  <c r="O49" i="2"/>
  <c r="O41" i="2"/>
  <c r="O44" i="2"/>
  <c r="O47" i="2"/>
  <c r="O50" i="2"/>
  <c r="O42" i="2"/>
  <c r="O51" i="2"/>
  <c r="O52" i="2"/>
  <c r="O48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I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30" i="2"/>
  <c r="I31" i="2"/>
  <c r="I32" i="2"/>
  <c r="I33" i="2"/>
  <c r="I34" i="2"/>
  <c r="I35" i="2"/>
  <c r="I36" i="2"/>
  <c r="I37" i="2"/>
  <c r="I38" i="2"/>
  <c r="I39" i="2"/>
  <c r="I40" i="2"/>
  <c r="I29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42" i="2"/>
  <c r="I45" i="2"/>
  <c r="I48" i="2"/>
  <c r="I51" i="2"/>
  <c r="I43" i="2"/>
  <c r="I46" i="2"/>
  <c r="I49" i="2"/>
  <c r="I44" i="2"/>
  <c r="I80" i="2"/>
  <c r="I41" i="2"/>
  <c r="I50" i="2"/>
  <c r="I52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41" i="2"/>
  <c r="C44" i="2"/>
  <c r="C47" i="2"/>
  <c r="C50" i="2"/>
  <c r="C42" i="2"/>
  <c r="C45" i="2"/>
  <c r="C48" i="2"/>
  <c r="C51" i="2"/>
  <c r="C46" i="2"/>
  <c r="C80" i="2"/>
  <c r="C43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Z101" i="2"/>
  <c r="H101" i="2"/>
  <c r="T100" i="2"/>
  <c r="AF99" i="2"/>
  <c r="N99" i="2"/>
  <c r="Z98" i="2"/>
  <c r="H98" i="2"/>
  <c r="T97" i="2"/>
  <c r="AF96" i="2"/>
  <c r="N96" i="2"/>
  <c r="Z95" i="2"/>
  <c r="H95" i="2"/>
  <c r="T94" i="2"/>
  <c r="AF93" i="2"/>
  <c r="N93" i="2"/>
  <c r="Z92" i="2"/>
  <c r="H92" i="2"/>
  <c r="T91" i="2"/>
  <c r="AF90" i="2"/>
  <c r="N90" i="2"/>
  <c r="Z89" i="2"/>
  <c r="H89" i="2"/>
  <c r="T88" i="2"/>
  <c r="AF87" i="2"/>
  <c r="N87" i="2"/>
  <c r="Z86" i="2"/>
  <c r="H86" i="2"/>
  <c r="T85" i="2"/>
  <c r="AF84" i="2"/>
  <c r="N84" i="2"/>
  <c r="Z83" i="2"/>
  <c r="H83" i="2"/>
  <c r="T82" i="2"/>
  <c r="AF81" i="2"/>
  <c r="N81" i="2"/>
  <c r="Z80" i="2"/>
  <c r="X78" i="2"/>
  <c r="AD76" i="2"/>
  <c r="F75" i="2"/>
  <c r="L73" i="2"/>
  <c r="R71" i="2"/>
  <c r="X69" i="2"/>
  <c r="AD67" i="2"/>
  <c r="F66" i="2"/>
  <c r="L64" i="2"/>
  <c r="R62" i="2"/>
  <c r="X60" i="2"/>
  <c r="AD58" i="2"/>
  <c r="F57" i="2"/>
  <c r="L55" i="2"/>
  <c r="R53" i="2"/>
  <c r="AA50" i="2"/>
  <c r="O45" i="2"/>
  <c r="AE17" i="2"/>
  <c r="AE3" i="2"/>
  <c r="AE6" i="2"/>
  <c r="AE9" i="2"/>
  <c r="AE12" i="2"/>
  <c r="AE15" i="2"/>
  <c r="AE16" i="2"/>
  <c r="AE4" i="2"/>
  <c r="AE7" i="2"/>
  <c r="AE10" i="2"/>
  <c r="AE13" i="2"/>
  <c r="AE18" i="2"/>
  <c r="AE19" i="2"/>
  <c r="AE20" i="2"/>
  <c r="AE21" i="2"/>
  <c r="AE22" i="2"/>
  <c r="AE23" i="2"/>
  <c r="AE24" i="2"/>
  <c r="AE25" i="2"/>
  <c r="AE26" i="2"/>
  <c r="AE5" i="2"/>
  <c r="AE14" i="2"/>
  <c r="AE29" i="2"/>
  <c r="AE30" i="2"/>
  <c r="AE31" i="2"/>
  <c r="AE32" i="2"/>
  <c r="AE33" i="2"/>
  <c r="AE34" i="2"/>
  <c r="AE35" i="2"/>
  <c r="AE36" i="2"/>
  <c r="AE37" i="2"/>
  <c r="AE38" i="2"/>
  <c r="AE39" i="2"/>
  <c r="AE28" i="2"/>
  <c r="AE2" i="2"/>
  <c r="AE11" i="2"/>
  <c r="AE8" i="2"/>
  <c r="AE40" i="2"/>
  <c r="AE41" i="2"/>
  <c r="AE42" i="2"/>
  <c r="AE43" i="2"/>
  <c r="AE44" i="2"/>
  <c r="AE45" i="2"/>
  <c r="AE46" i="2"/>
  <c r="AE47" i="2"/>
  <c r="AE48" i="2"/>
  <c r="AE49" i="2"/>
  <c r="AE50" i="2"/>
  <c r="AE51" i="2"/>
  <c r="AE52" i="2"/>
  <c r="AE79" i="2"/>
  <c r="AE54" i="2"/>
  <c r="AE57" i="2"/>
  <c r="AE60" i="2"/>
  <c r="AE63" i="2"/>
  <c r="AE66" i="2"/>
  <c r="AE69" i="2"/>
  <c r="AE72" i="2"/>
  <c r="AE75" i="2"/>
  <c r="AE78" i="2"/>
  <c r="AE27" i="2"/>
  <c r="AE55" i="2"/>
  <c r="AE58" i="2"/>
  <c r="AE61" i="2"/>
  <c r="AE64" i="2"/>
  <c r="AE67" i="2"/>
  <c r="AE70" i="2"/>
  <c r="AE73" i="2"/>
  <c r="AE76" i="2"/>
  <c r="Y18" i="2"/>
  <c r="Y2" i="2"/>
  <c r="Y5" i="2"/>
  <c r="Y8" i="2"/>
  <c r="Y11" i="2"/>
  <c r="Y14" i="2"/>
  <c r="Y17" i="2"/>
  <c r="Y3" i="2"/>
  <c r="Y6" i="2"/>
  <c r="Y9" i="2"/>
  <c r="Y12" i="2"/>
  <c r="Y15" i="2"/>
  <c r="Y16" i="2"/>
  <c r="Y19" i="2"/>
  <c r="Y20" i="2"/>
  <c r="Y21" i="2"/>
  <c r="Y22" i="2"/>
  <c r="Y23" i="2"/>
  <c r="Y24" i="2"/>
  <c r="Y25" i="2"/>
  <c r="Y26" i="2"/>
  <c r="Y27" i="2"/>
  <c r="Y7" i="2"/>
  <c r="Y29" i="2"/>
  <c r="Y30" i="2"/>
  <c r="Y31" i="2"/>
  <c r="Y32" i="2"/>
  <c r="Y33" i="2"/>
  <c r="Y34" i="2"/>
  <c r="Y35" i="2"/>
  <c r="Y36" i="2"/>
  <c r="Y37" i="2"/>
  <c r="Y38" i="2"/>
  <c r="Y39" i="2"/>
  <c r="Y4" i="2"/>
  <c r="Y13" i="2"/>
  <c r="Y28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10" i="2"/>
  <c r="Y53" i="2"/>
  <c r="Y56" i="2"/>
  <c r="Y59" i="2"/>
  <c r="Y62" i="2"/>
  <c r="Y65" i="2"/>
  <c r="Y68" i="2"/>
  <c r="Y71" i="2"/>
  <c r="Y74" i="2"/>
  <c r="Y77" i="2"/>
  <c r="Y54" i="2"/>
  <c r="Y57" i="2"/>
  <c r="Y60" i="2"/>
  <c r="Y63" i="2"/>
  <c r="Y66" i="2"/>
  <c r="Y69" i="2"/>
  <c r="Y72" i="2"/>
  <c r="Y75" i="2"/>
  <c r="Y78" i="2"/>
  <c r="S4" i="2"/>
  <c r="S7" i="2"/>
  <c r="S10" i="2"/>
  <c r="S13" i="2"/>
  <c r="S18" i="2"/>
  <c r="S16" i="2"/>
  <c r="S2" i="2"/>
  <c r="S5" i="2"/>
  <c r="S8" i="2"/>
  <c r="S11" i="2"/>
  <c r="S14" i="2"/>
  <c r="S17" i="2"/>
  <c r="S19" i="2"/>
  <c r="S20" i="2"/>
  <c r="S21" i="2"/>
  <c r="S22" i="2"/>
  <c r="S23" i="2"/>
  <c r="S24" i="2"/>
  <c r="S25" i="2"/>
  <c r="S26" i="2"/>
  <c r="S27" i="2"/>
  <c r="S9" i="2"/>
  <c r="S29" i="2"/>
  <c r="S30" i="2"/>
  <c r="S31" i="2"/>
  <c r="S32" i="2"/>
  <c r="S33" i="2"/>
  <c r="S34" i="2"/>
  <c r="S35" i="2"/>
  <c r="S36" i="2"/>
  <c r="S37" i="2"/>
  <c r="S38" i="2"/>
  <c r="S39" i="2"/>
  <c r="S28" i="2"/>
  <c r="S6" i="2"/>
  <c r="S15" i="2"/>
  <c r="S3" i="2"/>
  <c r="S41" i="2"/>
  <c r="S42" i="2"/>
  <c r="S43" i="2"/>
  <c r="S44" i="2"/>
  <c r="S45" i="2"/>
  <c r="S46" i="2"/>
  <c r="S47" i="2"/>
  <c r="S48" i="2"/>
  <c r="S49" i="2"/>
  <c r="S50" i="2"/>
  <c r="S51" i="2"/>
  <c r="S52" i="2"/>
  <c r="S12" i="2"/>
  <c r="S40" i="2"/>
  <c r="S55" i="2"/>
  <c r="S58" i="2"/>
  <c r="S61" i="2"/>
  <c r="S64" i="2"/>
  <c r="S67" i="2"/>
  <c r="S70" i="2"/>
  <c r="S73" i="2"/>
  <c r="S76" i="2"/>
  <c r="S79" i="2"/>
  <c r="S53" i="2"/>
  <c r="S56" i="2"/>
  <c r="S59" i="2"/>
  <c r="S62" i="2"/>
  <c r="S65" i="2"/>
  <c r="S68" i="2"/>
  <c r="S71" i="2"/>
  <c r="S74" i="2"/>
  <c r="S77" i="2"/>
  <c r="M3" i="2"/>
  <c r="M6" i="2"/>
  <c r="M9" i="2"/>
  <c r="M12" i="2"/>
  <c r="M15" i="2"/>
  <c r="M17" i="2"/>
  <c r="M18" i="2"/>
  <c r="M4" i="2"/>
  <c r="M7" i="2"/>
  <c r="M10" i="2"/>
  <c r="M13" i="2"/>
  <c r="M16" i="2"/>
  <c r="M19" i="2"/>
  <c r="M20" i="2"/>
  <c r="M21" i="2"/>
  <c r="M22" i="2"/>
  <c r="M23" i="2"/>
  <c r="M24" i="2"/>
  <c r="M25" i="2"/>
  <c r="M26" i="2"/>
  <c r="M27" i="2"/>
  <c r="M2" i="2"/>
  <c r="M11" i="2"/>
  <c r="M30" i="2"/>
  <c r="M31" i="2"/>
  <c r="M32" i="2"/>
  <c r="M33" i="2"/>
  <c r="M34" i="2"/>
  <c r="M35" i="2"/>
  <c r="M36" i="2"/>
  <c r="M37" i="2"/>
  <c r="M38" i="2"/>
  <c r="M39" i="2"/>
  <c r="M40" i="2"/>
  <c r="M8" i="2"/>
  <c r="M29" i="2"/>
  <c r="M14" i="2"/>
  <c r="M41" i="2"/>
  <c r="M42" i="2"/>
  <c r="M43" i="2"/>
  <c r="M44" i="2"/>
  <c r="M45" i="2"/>
  <c r="M46" i="2"/>
  <c r="M47" i="2"/>
  <c r="M48" i="2"/>
  <c r="M49" i="2"/>
  <c r="M50" i="2"/>
  <c r="M51" i="2"/>
  <c r="M52" i="2"/>
  <c r="M28" i="2"/>
  <c r="M5" i="2"/>
  <c r="M54" i="2"/>
  <c r="M57" i="2"/>
  <c r="M60" i="2"/>
  <c r="M63" i="2"/>
  <c r="M66" i="2"/>
  <c r="M69" i="2"/>
  <c r="M72" i="2"/>
  <c r="M75" i="2"/>
  <c r="M78" i="2"/>
  <c r="M55" i="2"/>
  <c r="M58" i="2"/>
  <c r="M61" i="2"/>
  <c r="M64" i="2"/>
  <c r="M67" i="2"/>
  <c r="M70" i="2"/>
  <c r="M73" i="2"/>
  <c r="M76" i="2"/>
  <c r="M79" i="2"/>
  <c r="G2" i="2"/>
  <c r="G5" i="2"/>
  <c r="G8" i="2"/>
  <c r="G11" i="2"/>
  <c r="G14" i="2"/>
  <c r="G3" i="2"/>
  <c r="G6" i="2"/>
  <c r="G9" i="2"/>
  <c r="G12" i="2"/>
  <c r="G15" i="2"/>
  <c r="G17" i="2"/>
  <c r="G19" i="2"/>
  <c r="G20" i="2"/>
  <c r="G21" i="2"/>
  <c r="G22" i="2"/>
  <c r="G23" i="2"/>
  <c r="G24" i="2"/>
  <c r="G25" i="2"/>
  <c r="G26" i="2"/>
  <c r="G27" i="2"/>
  <c r="G4" i="2"/>
  <c r="G13" i="2"/>
  <c r="G30" i="2"/>
  <c r="G31" i="2"/>
  <c r="G32" i="2"/>
  <c r="G33" i="2"/>
  <c r="G34" i="2"/>
  <c r="G35" i="2"/>
  <c r="G36" i="2"/>
  <c r="G37" i="2"/>
  <c r="G38" i="2"/>
  <c r="G39" i="2"/>
  <c r="G40" i="2"/>
  <c r="G28" i="2"/>
  <c r="G10" i="2"/>
  <c r="G18" i="2"/>
  <c r="G41" i="2"/>
  <c r="G42" i="2"/>
  <c r="G43" i="2"/>
  <c r="G44" i="2"/>
  <c r="G45" i="2"/>
  <c r="G46" i="2"/>
  <c r="G47" i="2"/>
  <c r="G48" i="2"/>
  <c r="G49" i="2"/>
  <c r="G50" i="2"/>
  <c r="G51" i="2"/>
  <c r="G52" i="2"/>
  <c r="G7" i="2"/>
  <c r="G29" i="2"/>
  <c r="G16" i="2"/>
  <c r="G53" i="2"/>
  <c r="G56" i="2"/>
  <c r="G59" i="2"/>
  <c r="G62" i="2"/>
  <c r="G65" i="2"/>
  <c r="G68" i="2"/>
  <c r="G71" i="2"/>
  <c r="G74" i="2"/>
  <c r="G77" i="2"/>
  <c r="G54" i="2"/>
  <c r="G57" i="2"/>
  <c r="G60" i="2"/>
  <c r="G63" i="2"/>
  <c r="G66" i="2"/>
  <c r="G69" i="2"/>
  <c r="G72" i="2"/>
  <c r="G75" i="2"/>
  <c r="G78" i="2"/>
  <c r="T101" i="2"/>
  <c r="AF100" i="2"/>
  <c r="N100" i="2"/>
  <c r="Z99" i="2"/>
  <c r="H99" i="2"/>
  <c r="T98" i="2"/>
  <c r="AF97" i="2"/>
  <c r="N97" i="2"/>
  <c r="Z96" i="2"/>
  <c r="H96" i="2"/>
  <c r="T95" i="2"/>
  <c r="AF94" i="2"/>
  <c r="N94" i="2"/>
  <c r="Z93" i="2"/>
  <c r="H93" i="2"/>
  <c r="T92" i="2"/>
  <c r="AF91" i="2"/>
  <c r="N91" i="2"/>
  <c r="Z90" i="2"/>
  <c r="H90" i="2"/>
  <c r="T89" i="2"/>
  <c r="AF88" i="2"/>
  <c r="N88" i="2"/>
  <c r="Z87" i="2"/>
  <c r="H87" i="2"/>
  <c r="T86" i="2"/>
  <c r="AF85" i="2"/>
  <c r="N85" i="2"/>
  <c r="Z84" i="2"/>
  <c r="H84" i="2"/>
  <c r="T83" i="2"/>
  <c r="AF82" i="2"/>
  <c r="N82" i="2"/>
  <c r="Z81" i="2"/>
  <c r="H81" i="2"/>
  <c r="T80" i="2"/>
  <c r="AA79" i="2"/>
  <c r="F78" i="2"/>
  <c r="L76" i="2"/>
  <c r="R74" i="2"/>
  <c r="X72" i="2"/>
  <c r="AD70" i="2"/>
  <c r="F69" i="2"/>
  <c r="L67" i="2"/>
  <c r="R65" i="2"/>
  <c r="X63" i="2"/>
  <c r="C49" i="2"/>
  <c r="U43" i="2"/>
  <c r="AF44" i="2"/>
  <c r="AD3" i="2"/>
  <c r="AD6" i="2"/>
  <c r="AD9" i="2"/>
  <c r="AD12" i="2"/>
  <c r="AD15" i="2"/>
  <c r="AD16" i="2"/>
  <c r="AD2" i="2"/>
  <c r="AD5" i="2"/>
  <c r="AD8" i="2"/>
  <c r="AD11" i="2"/>
  <c r="AD14" i="2"/>
  <c r="AD17" i="2"/>
  <c r="AD28" i="2"/>
  <c r="AD7" i="2"/>
  <c r="AD19" i="2"/>
  <c r="AD22" i="2"/>
  <c r="AD25" i="2"/>
  <c r="AD10" i="2"/>
  <c r="AD20" i="2"/>
  <c r="AD23" i="2"/>
  <c r="AD26" i="2"/>
  <c r="AD29" i="2"/>
  <c r="AD30" i="2"/>
  <c r="AD31" i="2"/>
  <c r="AD32" i="2"/>
  <c r="AD33" i="2"/>
  <c r="AD34" i="2"/>
  <c r="AD35" i="2"/>
  <c r="AD36" i="2"/>
  <c r="AD37" i="2"/>
  <c r="AD38" i="2"/>
  <c r="AD39" i="2"/>
  <c r="AD13" i="2"/>
  <c r="AD21" i="2"/>
  <c r="AD40" i="2"/>
  <c r="AD41" i="2"/>
  <c r="AD42" i="2"/>
  <c r="AD43" i="2"/>
  <c r="AD44" i="2"/>
  <c r="AD45" i="2"/>
  <c r="AD46" i="2"/>
  <c r="AD47" i="2"/>
  <c r="AD48" i="2"/>
  <c r="AD49" i="2"/>
  <c r="AD50" i="2"/>
  <c r="AD4" i="2"/>
  <c r="AD18" i="2"/>
  <c r="AD27" i="2"/>
  <c r="AD24" i="2"/>
  <c r="AD54" i="2"/>
  <c r="AD57" i="2"/>
  <c r="AD60" i="2"/>
  <c r="AD63" i="2"/>
  <c r="AD66" i="2"/>
  <c r="AD69" i="2"/>
  <c r="AD72" i="2"/>
  <c r="AD75" i="2"/>
  <c r="AD78" i="2"/>
  <c r="AD53" i="2"/>
  <c r="AD56" i="2"/>
  <c r="AD59" i="2"/>
  <c r="AD62" i="2"/>
  <c r="AD65" i="2"/>
  <c r="AD68" i="2"/>
  <c r="AD71" i="2"/>
  <c r="AD74" i="2"/>
  <c r="AD77" i="2"/>
  <c r="AD80" i="2"/>
  <c r="AD81" i="2"/>
  <c r="AD82" i="2"/>
  <c r="AD83" i="2"/>
  <c r="AD84" i="2"/>
  <c r="AD85" i="2"/>
  <c r="AD86" i="2"/>
  <c r="AD87" i="2"/>
  <c r="AD88" i="2"/>
  <c r="AD89" i="2"/>
  <c r="AD90" i="2"/>
  <c r="AD91" i="2"/>
  <c r="AD92" i="2"/>
  <c r="AD93" i="2"/>
  <c r="AD94" i="2"/>
  <c r="AD95" i="2"/>
  <c r="AD96" i="2"/>
  <c r="AD97" i="2"/>
  <c r="AD98" i="2"/>
  <c r="AD99" i="2"/>
  <c r="AD100" i="2"/>
  <c r="AD101" i="2"/>
  <c r="AD52" i="2"/>
  <c r="AD79" i="2"/>
  <c r="X2" i="2"/>
  <c r="X5" i="2"/>
  <c r="X8" i="2"/>
  <c r="X11" i="2"/>
  <c r="X14" i="2"/>
  <c r="X17" i="2"/>
  <c r="X4" i="2"/>
  <c r="X7" i="2"/>
  <c r="X10" i="2"/>
  <c r="X13" i="2"/>
  <c r="X18" i="2"/>
  <c r="X9" i="2"/>
  <c r="X16" i="2"/>
  <c r="X21" i="2"/>
  <c r="X24" i="2"/>
  <c r="X27" i="2"/>
  <c r="X3" i="2"/>
  <c r="X12" i="2"/>
  <c r="X19" i="2"/>
  <c r="X22" i="2"/>
  <c r="X25" i="2"/>
  <c r="X29" i="2"/>
  <c r="X30" i="2"/>
  <c r="X31" i="2"/>
  <c r="X32" i="2"/>
  <c r="X33" i="2"/>
  <c r="X34" i="2"/>
  <c r="X35" i="2"/>
  <c r="X36" i="2"/>
  <c r="X37" i="2"/>
  <c r="X38" i="2"/>
  <c r="X39" i="2"/>
  <c r="X23" i="2"/>
  <c r="X28" i="2"/>
  <c r="X40" i="2"/>
  <c r="X41" i="2"/>
  <c r="X42" i="2"/>
  <c r="X43" i="2"/>
  <c r="X44" i="2"/>
  <c r="X45" i="2"/>
  <c r="X46" i="2"/>
  <c r="X47" i="2"/>
  <c r="X48" i="2"/>
  <c r="X49" i="2"/>
  <c r="X50" i="2"/>
  <c r="X51" i="2"/>
  <c r="X15" i="2"/>
  <c r="X20" i="2"/>
  <c r="X6" i="2"/>
  <c r="X52" i="2"/>
  <c r="X53" i="2"/>
  <c r="X56" i="2"/>
  <c r="X59" i="2"/>
  <c r="X62" i="2"/>
  <c r="X65" i="2"/>
  <c r="X68" i="2"/>
  <c r="X71" i="2"/>
  <c r="X74" i="2"/>
  <c r="X77" i="2"/>
  <c r="X55" i="2"/>
  <c r="X58" i="2"/>
  <c r="X61" i="2"/>
  <c r="X64" i="2"/>
  <c r="X67" i="2"/>
  <c r="X70" i="2"/>
  <c r="X73" i="2"/>
  <c r="X76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R4" i="2"/>
  <c r="R7" i="2"/>
  <c r="R10" i="2"/>
  <c r="R13" i="2"/>
  <c r="R18" i="2"/>
  <c r="R16" i="2"/>
  <c r="R3" i="2"/>
  <c r="R6" i="2"/>
  <c r="R9" i="2"/>
  <c r="R12" i="2"/>
  <c r="R15" i="2"/>
  <c r="R28" i="2"/>
  <c r="R2" i="2"/>
  <c r="R11" i="2"/>
  <c r="R20" i="2"/>
  <c r="R23" i="2"/>
  <c r="R26" i="2"/>
  <c r="R5" i="2"/>
  <c r="R14" i="2"/>
  <c r="R17" i="2"/>
  <c r="R21" i="2"/>
  <c r="R24" i="2"/>
  <c r="R27" i="2"/>
  <c r="R29" i="2"/>
  <c r="R30" i="2"/>
  <c r="R31" i="2"/>
  <c r="R32" i="2"/>
  <c r="R33" i="2"/>
  <c r="R34" i="2"/>
  <c r="R35" i="2"/>
  <c r="R36" i="2"/>
  <c r="R37" i="2"/>
  <c r="R38" i="2"/>
  <c r="R39" i="2"/>
  <c r="R40" i="2"/>
  <c r="R8" i="2"/>
  <c r="R25" i="2"/>
  <c r="R41" i="2"/>
  <c r="R42" i="2"/>
  <c r="R43" i="2"/>
  <c r="R44" i="2"/>
  <c r="R45" i="2"/>
  <c r="R46" i="2"/>
  <c r="R47" i="2"/>
  <c r="R48" i="2"/>
  <c r="R49" i="2"/>
  <c r="R50" i="2"/>
  <c r="R51" i="2"/>
  <c r="R22" i="2"/>
  <c r="R52" i="2"/>
  <c r="R19" i="2"/>
  <c r="R55" i="2"/>
  <c r="R58" i="2"/>
  <c r="R61" i="2"/>
  <c r="R64" i="2"/>
  <c r="R67" i="2"/>
  <c r="R70" i="2"/>
  <c r="R73" i="2"/>
  <c r="R76" i="2"/>
  <c r="R79" i="2"/>
  <c r="R54" i="2"/>
  <c r="R57" i="2"/>
  <c r="R60" i="2"/>
  <c r="R63" i="2"/>
  <c r="R66" i="2"/>
  <c r="R69" i="2"/>
  <c r="R72" i="2"/>
  <c r="R75" i="2"/>
  <c r="R78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L3" i="2"/>
  <c r="L6" i="2"/>
  <c r="L9" i="2"/>
  <c r="L12" i="2"/>
  <c r="L15" i="2"/>
  <c r="L17" i="2"/>
  <c r="L18" i="2"/>
  <c r="L2" i="2"/>
  <c r="L5" i="2"/>
  <c r="L8" i="2"/>
  <c r="L11" i="2"/>
  <c r="L14" i="2"/>
  <c r="L4" i="2"/>
  <c r="L13" i="2"/>
  <c r="L19" i="2"/>
  <c r="L22" i="2"/>
  <c r="L25" i="2"/>
  <c r="L29" i="2"/>
  <c r="L7" i="2"/>
  <c r="L16" i="2"/>
  <c r="L20" i="2"/>
  <c r="L23" i="2"/>
  <c r="L26" i="2"/>
  <c r="L30" i="2"/>
  <c r="L31" i="2"/>
  <c r="L32" i="2"/>
  <c r="L33" i="2"/>
  <c r="L34" i="2"/>
  <c r="L35" i="2"/>
  <c r="L36" i="2"/>
  <c r="L37" i="2"/>
  <c r="L38" i="2"/>
  <c r="L39" i="2"/>
  <c r="L40" i="2"/>
  <c r="L27" i="2"/>
  <c r="L41" i="2"/>
  <c r="L42" i="2"/>
  <c r="L43" i="2"/>
  <c r="L44" i="2"/>
  <c r="L45" i="2"/>
  <c r="L46" i="2"/>
  <c r="L47" i="2"/>
  <c r="L48" i="2"/>
  <c r="L49" i="2"/>
  <c r="L50" i="2"/>
  <c r="L51" i="2"/>
  <c r="L10" i="2"/>
  <c r="L24" i="2"/>
  <c r="L52" i="2"/>
  <c r="L28" i="2"/>
  <c r="L54" i="2"/>
  <c r="L57" i="2"/>
  <c r="L60" i="2"/>
  <c r="L63" i="2"/>
  <c r="L66" i="2"/>
  <c r="L69" i="2"/>
  <c r="L72" i="2"/>
  <c r="L75" i="2"/>
  <c r="L78" i="2"/>
  <c r="L21" i="2"/>
  <c r="L53" i="2"/>
  <c r="L56" i="2"/>
  <c r="L59" i="2"/>
  <c r="L62" i="2"/>
  <c r="L65" i="2"/>
  <c r="L68" i="2"/>
  <c r="L71" i="2"/>
  <c r="L74" i="2"/>
  <c r="L77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F2" i="2"/>
  <c r="F5" i="2"/>
  <c r="F8" i="2"/>
  <c r="F11" i="2"/>
  <c r="F14" i="2"/>
  <c r="F4" i="2"/>
  <c r="F7" i="2"/>
  <c r="F10" i="2"/>
  <c r="F13" i="2"/>
  <c r="F16" i="2"/>
  <c r="F28" i="2"/>
  <c r="F6" i="2"/>
  <c r="F15" i="2"/>
  <c r="F21" i="2"/>
  <c r="F24" i="2"/>
  <c r="F27" i="2"/>
  <c r="F18" i="2"/>
  <c r="F9" i="2"/>
  <c r="F19" i="2"/>
  <c r="F22" i="2"/>
  <c r="F25" i="2"/>
  <c r="F30" i="2"/>
  <c r="F31" i="2"/>
  <c r="F32" i="2"/>
  <c r="F33" i="2"/>
  <c r="F34" i="2"/>
  <c r="F35" i="2"/>
  <c r="F36" i="2"/>
  <c r="F37" i="2"/>
  <c r="F38" i="2"/>
  <c r="F39" i="2"/>
  <c r="F40" i="2"/>
  <c r="F3" i="2"/>
  <c r="F20" i="2"/>
  <c r="F41" i="2"/>
  <c r="F42" i="2"/>
  <c r="F43" i="2"/>
  <c r="F44" i="2"/>
  <c r="F45" i="2"/>
  <c r="F46" i="2"/>
  <c r="F47" i="2"/>
  <c r="F48" i="2"/>
  <c r="F49" i="2"/>
  <c r="F50" i="2"/>
  <c r="F51" i="2"/>
  <c r="F26" i="2"/>
  <c r="F29" i="2"/>
  <c r="F52" i="2"/>
  <c r="F17" i="2"/>
  <c r="F23" i="2"/>
  <c r="F12" i="2"/>
  <c r="F53" i="2"/>
  <c r="F56" i="2"/>
  <c r="F59" i="2"/>
  <c r="F62" i="2"/>
  <c r="F65" i="2"/>
  <c r="F68" i="2"/>
  <c r="F71" i="2"/>
  <c r="F74" i="2"/>
  <c r="F77" i="2"/>
  <c r="F55" i="2"/>
  <c r="F58" i="2"/>
  <c r="F61" i="2"/>
  <c r="F64" i="2"/>
  <c r="F67" i="2"/>
  <c r="F70" i="2"/>
  <c r="F73" i="2"/>
  <c r="F76" i="2"/>
  <c r="F79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S101" i="2"/>
  <c r="AE100" i="2"/>
  <c r="M100" i="2"/>
  <c r="Y99" i="2"/>
  <c r="G99" i="2"/>
  <c r="S98" i="2"/>
  <c r="AE97" i="2"/>
  <c r="M97" i="2"/>
  <c r="Y96" i="2"/>
  <c r="G96" i="2"/>
  <c r="S95" i="2"/>
  <c r="AE94" i="2"/>
  <c r="M94" i="2"/>
  <c r="Y93" i="2"/>
  <c r="G93" i="2"/>
  <c r="S92" i="2"/>
  <c r="AE91" i="2"/>
  <c r="M91" i="2"/>
  <c r="Y90" i="2"/>
  <c r="G90" i="2"/>
  <c r="S89" i="2"/>
  <c r="AE88" i="2"/>
  <c r="M88" i="2"/>
  <c r="Y87" i="2"/>
  <c r="G87" i="2"/>
  <c r="S86" i="2"/>
  <c r="AE85" i="2"/>
  <c r="M85" i="2"/>
  <c r="Y84" i="2"/>
  <c r="G84" i="2"/>
  <c r="S83" i="2"/>
  <c r="AE82" i="2"/>
  <c r="M82" i="2"/>
  <c r="Y81" i="2"/>
  <c r="G81" i="2"/>
  <c r="S80" i="2"/>
  <c r="Y79" i="2"/>
  <c r="AE77" i="2"/>
  <c r="G76" i="2"/>
  <c r="M74" i="2"/>
  <c r="S72" i="2"/>
  <c r="Y70" i="2"/>
  <c r="AE68" i="2"/>
  <c r="G67" i="2"/>
  <c r="M65" i="2"/>
  <c r="S63" i="2"/>
  <c r="Y61" i="2"/>
  <c r="AE59" i="2"/>
  <c r="G58" i="2"/>
  <c r="M56" i="2"/>
  <c r="S54" i="2"/>
  <c r="T48" i="2"/>
  <c r="H43" i="2"/>
  <c r="AC2" i="2"/>
  <c r="AC3" i="2"/>
  <c r="AC4" i="2"/>
  <c r="AC5" i="2"/>
  <c r="AC6" i="2"/>
  <c r="AC7" i="2"/>
  <c r="AC8" i="2"/>
  <c r="AC9" i="2"/>
  <c r="AC10" i="2"/>
  <c r="AC11" i="2"/>
  <c r="AC12" i="2"/>
  <c r="AC13" i="2"/>
  <c r="AC14" i="2"/>
  <c r="AC15" i="2"/>
  <c r="AC16" i="2"/>
  <c r="AC19" i="2"/>
  <c r="AC22" i="2"/>
  <c r="AC25" i="2"/>
  <c r="AC17" i="2"/>
  <c r="AC18" i="2"/>
  <c r="AC21" i="2"/>
  <c r="AC24" i="2"/>
  <c r="AC27" i="2"/>
  <c r="AC28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23" i="2"/>
  <c r="AC30" i="2"/>
  <c r="AC33" i="2"/>
  <c r="AC36" i="2"/>
  <c r="AC39" i="2"/>
  <c r="AC26" i="2"/>
  <c r="AC31" i="2"/>
  <c r="AC34" i="2"/>
  <c r="AC37" i="2"/>
  <c r="AC32" i="2"/>
  <c r="AC20" i="2"/>
  <c r="AC29" i="2"/>
  <c r="AC38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35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92" i="2"/>
  <c r="AC93" i="2"/>
  <c r="AC94" i="2"/>
  <c r="AC95" i="2"/>
  <c r="AC96" i="2"/>
  <c r="AC97" i="2"/>
  <c r="AC98" i="2"/>
  <c r="AC99" i="2"/>
  <c r="AC100" i="2"/>
  <c r="AC101" i="2"/>
  <c r="W2" i="2"/>
  <c r="W3" i="2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21" i="2"/>
  <c r="W24" i="2"/>
  <c r="W27" i="2"/>
  <c r="W18" i="2"/>
  <c r="W20" i="2"/>
  <c r="W23" i="2"/>
  <c r="W26" i="2"/>
  <c r="W28" i="2"/>
  <c r="W40" i="2"/>
  <c r="W41" i="2"/>
  <c r="W42" i="2"/>
  <c r="W43" i="2"/>
  <c r="W44" i="2"/>
  <c r="W45" i="2"/>
  <c r="W46" i="2"/>
  <c r="W47" i="2"/>
  <c r="W48" i="2"/>
  <c r="W49" i="2"/>
  <c r="W50" i="2"/>
  <c r="W51" i="2"/>
  <c r="W25" i="2"/>
  <c r="W29" i="2"/>
  <c r="W32" i="2"/>
  <c r="W35" i="2"/>
  <c r="W38" i="2"/>
  <c r="W19" i="2"/>
  <c r="W30" i="2"/>
  <c r="W33" i="2"/>
  <c r="W36" i="2"/>
  <c r="W39" i="2"/>
  <c r="W34" i="2"/>
  <c r="W31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Q2" i="2"/>
  <c r="Q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20" i="2"/>
  <c r="Q23" i="2"/>
  <c r="Q26" i="2"/>
  <c r="Q19" i="2"/>
  <c r="Q22" i="2"/>
  <c r="Q25" i="2"/>
  <c r="Q28" i="2"/>
  <c r="Q41" i="2"/>
  <c r="Q42" i="2"/>
  <c r="Q43" i="2"/>
  <c r="Q44" i="2"/>
  <c r="Q45" i="2"/>
  <c r="Q46" i="2"/>
  <c r="Q47" i="2"/>
  <c r="Q48" i="2"/>
  <c r="Q49" i="2"/>
  <c r="Q50" i="2"/>
  <c r="Q51" i="2"/>
  <c r="Q27" i="2"/>
  <c r="Q31" i="2"/>
  <c r="Q34" i="2"/>
  <c r="Q37" i="2"/>
  <c r="Q40" i="2"/>
  <c r="Q21" i="2"/>
  <c r="Q29" i="2"/>
  <c r="Q32" i="2"/>
  <c r="Q35" i="2"/>
  <c r="Q38" i="2"/>
  <c r="Q24" i="2"/>
  <c r="Q36" i="2"/>
  <c r="Q33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52" i="2"/>
  <c r="Q30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39" i="2"/>
  <c r="K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2" i="2"/>
  <c r="K25" i="2"/>
  <c r="K29" i="2"/>
  <c r="K21" i="2"/>
  <c r="K24" i="2"/>
  <c r="K27" i="2"/>
  <c r="K28" i="2"/>
  <c r="K41" i="2"/>
  <c r="K42" i="2"/>
  <c r="K43" i="2"/>
  <c r="K44" i="2"/>
  <c r="K45" i="2"/>
  <c r="K46" i="2"/>
  <c r="K47" i="2"/>
  <c r="K48" i="2"/>
  <c r="K49" i="2"/>
  <c r="K50" i="2"/>
  <c r="K51" i="2"/>
  <c r="K20" i="2"/>
  <c r="K30" i="2"/>
  <c r="K33" i="2"/>
  <c r="K36" i="2"/>
  <c r="K39" i="2"/>
  <c r="K23" i="2"/>
  <c r="K31" i="2"/>
  <c r="K34" i="2"/>
  <c r="K37" i="2"/>
  <c r="K40" i="2"/>
  <c r="K38" i="2"/>
  <c r="K52" i="2"/>
  <c r="K26" i="2"/>
  <c r="K35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E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21" i="2"/>
  <c r="E24" i="2"/>
  <c r="E27" i="2"/>
  <c r="E20" i="2"/>
  <c r="E23" i="2"/>
  <c r="E26" i="2"/>
  <c r="E29" i="2"/>
  <c r="E28" i="2"/>
  <c r="E41" i="2"/>
  <c r="E42" i="2"/>
  <c r="E43" i="2"/>
  <c r="E44" i="2"/>
  <c r="E45" i="2"/>
  <c r="E46" i="2"/>
  <c r="E47" i="2"/>
  <c r="E48" i="2"/>
  <c r="E49" i="2"/>
  <c r="E50" i="2"/>
  <c r="E51" i="2"/>
  <c r="E52" i="2"/>
  <c r="E22" i="2"/>
  <c r="E32" i="2"/>
  <c r="E35" i="2"/>
  <c r="E38" i="2"/>
  <c r="E25" i="2"/>
  <c r="E30" i="2"/>
  <c r="E33" i="2"/>
  <c r="E36" i="2"/>
  <c r="E39" i="2"/>
  <c r="E19" i="2"/>
  <c r="E31" i="2"/>
  <c r="E40" i="2"/>
  <c r="E37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34" i="2"/>
  <c r="AF101" i="2"/>
  <c r="N101" i="2"/>
  <c r="Z100" i="2"/>
  <c r="H100" i="2"/>
  <c r="T99" i="2"/>
  <c r="AF98" i="2"/>
  <c r="N98" i="2"/>
  <c r="Z97" i="2"/>
  <c r="H97" i="2"/>
  <c r="T96" i="2"/>
  <c r="AF95" i="2"/>
  <c r="N95" i="2"/>
  <c r="Z94" i="2"/>
  <c r="H94" i="2"/>
  <c r="T93" i="2"/>
  <c r="AF92" i="2"/>
  <c r="N92" i="2"/>
  <c r="Z91" i="2"/>
  <c r="H91" i="2"/>
  <c r="T90" i="2"/>
  <c r="AF89" i="2"/>
  <c r="N89" i="2"/>
  <c r="Z88" i="2"/>
  <c r="H88" i="2"/>
  <c r="T87" i="2"/>
  <c r="AF86" i="2"/>
  <c r="N86" i="2"/>
  <c r="Z85" i="2"/>
  <c r="H85" i="2"/>
  <c r="T84" i="2"/>
  <c r="AF83" i="2"/>
  <c r="N83" i="2"/>
  <c r="Z82" i="2"/>
  <c r="H82" i="2"/>
  <c r="L79" i="2"/>
  <c r="R77" i="2"/>
  <c r="X75" i="2"/>
  <c r="AD73" i="2"/>
  <c r="F72" i="2"/>
  <c r="L70" i="2"/>
  <c r="R68" i="2"/>
  <c r="X66" i="2"/>
  <c r="AD64" i="2"/>
  <c r="F63" i="2"/>
  <c r="L61" i="2"/>
  <c r="R59" i="2"/>
  <c r="X57" i="2"/>
  <c r="AD55" i="2"/>
  <c r="F54" i="2"/>
  <c r="H52" i="2"/>
  <c r="I47" i="2"/>
  <c r="AA41" i="2"/>
  <c r="X26" i="2"/>
  <c r="AF2" i="2"/>
  <c r="AF3" i="2"/>
  <c r="AF4" i="2"/>
  <c r="AF5" i="2"/>
  <c r="AF6" i="2"/>
  <c r="AF7" i="2"/>
  <c r="AF8" i="2"/>
  <c r="AF9" i="2"/>
  <c r="AF10" i="2"/>
  <c r="AF11" i="2"/>
  <c r="AF12" i="2"/>
  <c r="AF13" i="2"/>
  <c r="AF14" i="2"/>
  <c r="AF15" i="2"/>
  <c r="AF18" i="2"/>
  <c r="AF19" i="2"/>
  <c r="AF20" i="2"/>
  <c r="AF21" i="2"/>
  <c r="AF22" i="2"/>
  <c r="AF23" i="2"/>
  <c r="AF24" i="2"/>
  <c r="AF25" i="2"/>
  <c r="AF26" i="2"/>
  <c r="AF27" i="2"/>
  <c r="AF28" i="2"/>
  <c r="AF17" i="2"/>
  <c r="AF29" i="2"/>
  <c r="AF30" i="2"/>
  <c r="AF31" i="2"/>
  <c r="AF32" i="2"/>
  <c r="AF33" i="2"/>
  <c r="AF34" i="2"/>
  <c r="AF35" i="2"/>
  <c r="AF36" i="2"/>
  <c r="AF37" i="2"/>
  <c r="AF38" i="2"/>
  <c r="AF39" i="2"/>
  <c r="AF16" i="2"/>
  <c r="AF40" i="2"/>
  <c r="AF43" i="2"/>
  <c r="AF46" i="2"/>
  <c r="AF49" i="2"/>
  <c r="AF42" i="2"/>
  <c r="AF45" i="2"/>
  <c r="AF48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47" i="2"/>
  <c r="AF41" i="2"/>
  <c r="AF50" i="2"/>
  <c r="T2" i="2"/>
  <c r="T3" i="2"/>
  <c r="T4" i="2"/>
  <c r="T5" i="2"/>
  <c r="T6" i="2"/>
  <c r="T7" i="2"/>
  <c r="T8" i="2"/>
  <c r="T9" i="2"/>
  <c r="T10" i="2"/>
  <c r="T11" i="2"/>
  <c r="T12" i="2"/>
  <c r="T13" i="2"/>
  <c r="T14" i="2"/>
  <c r="T15" i="2"/>
  <c r="T17" i="2"/>
  <c r="T19" i="2"/>
  <c r="T20" i="2"/>
  <c r="T21" i="2"/>
  <c r="T22" i="2"/>
  <c r="T23" i="2"/>
  <c r="T24" i="2"/>
  <c r="T25" i="2"/>
  <c r="T26" i="2"/>
  <c r="T27" i="2"/>
  <c r="T28" i="2"/>
  <c r="T18" i="2"/>
  <c r="T16" i="2"/>
  <c r="T29" i="2"/>
  <c r="T30" i="2"/>
  <c r="T31" i="2"/>
  <c r="T32" i="2"/>
  <c r="T33" i="2"/>
  <c r="T34" i="2"/>
  <c r="T35" i="2"/>
  <c r="T36" i="2"/>
  <c r="T37" i="2"/>
  <c r="T38" i="2"/>
  <c r="T39" i="2"/>
  <c r="T41" i="2"/>
  <c r="T44" i="2"/>
  <c r="T47" i="2"/>
  <c r="T50" i="2"/>
  <c r="T52" i="2"/>
  <c r="T43" i="2"/>
  <c r="T46" i="2"/>
  <c r="T49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40" i="2"/>
  <c r="T42" i="2"/>
  <c r="T51" i="2"/>
  <c r="T45" i="2"/>
  <c r="N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18" i="2"/>
  <c r="N17" i="2"/>
  <c r="N43" i="2"/>
  <c r="N46" i="2"/>
  <c r="N49" i="2"/>
  <c r="N42" i="2"/>
  <c r="N45" i="2"/>
  <c r="N48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44" i="2"/>
  <c r="N47" i="2"/>
  <c r="N50" i="2"/>
  <c r="AB2" i="2"/>
  <c r="AB3" i="2"/>
  <c r="AB4" i="2"/>
  <c r="AB5" i="2"/>
  <c r="AB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30" i="2"/>
  <c r="AB33" i="2"/>
  <c r="AB36" i="2"/>
  <c r="AB39" i="2"/>
  <c r="AB29" i="2"/>
  <c r="AB32" i="2"/>
  <c r="AB35" i="2"/>
  <c r="AB38" i="2"/>
  <c r="AB40" i="2"/>
  <c r="AB41" i="2"/>
  <c r="AB42" i="2"/>
  <c r="AB43" i="2"/>
  <c r="AB44" i="2"/>
  <c r="AB45" i="2"/>
  <c r="AB46" i="2"/>
  <c r="AB47" i="2"/>
  <c r="AB48" i="2"/>
  <c r="AB49" i="2"/>
  <c r="AB50" i="2"/>
  <c r="AB34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72" i="2"/>
  <c r="AB73" i="2"/>
  <c r="AB74" i="2"/>
  <c r="AB75" i="2"/>
  <c r="AB76" i="2"/>
  <c r="AB77" i="2"/>
  <c r="AB78" i="2"/>
  <c r="AB79" i="2"/>
  <c r="AB52" i="2"/>
  <c r="AB37" i="2"/>
  <c r="AB80" i="2"/>
  <c r="AB81" i="2"/>
  <c r="AB82" i="2"/>
  <c r="AB83" i="2"/>
  <c r="AB84" i="2"/>
  <c r="AB85" i="2"/>
  <c r="AB86" i="2"/>
  <c r="AB87" i="2"/>
  <c r="AB88" i="2"/>
  <c r="AB89" i="2"/>
  <c r="AB90" i="2"/>
  <c r="AB91" i="2"/>
  <c r="AB92" i="2"/>
  <c r="AB93" i="2"/>
  <c r="AB94" i="2"/>
  <c r="AB95" i="2"/>
  <c r="AB96" i="2"/>
  <c r="AB97" i="2"/>
  <c r="AB98" i="2"/>
  <c r="AB99" i="2"/>
  <c r="AB100" i="2"/>
  <c r="AB101" i="2"/>
  <c r="AB31" i="2"/>
  <c r="AB51" i="2"/>
  <c r="V2" i="2"/>
  <c r="V3" i="2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9" i="2"/>
  <c r="V20" i="2"/>
  <c r="V21" i="2"/>
  <c r="V22" i="2"/>
  <c r="V23" i="2"/>
  <c r="V24" i="2"/>
  <c r="V25" i="2"/>
  <c r="V26" i="2"/>
  <c r="V27" i="2"/>
  <c r="V28" i="2"/>
  <c r="V18" i="2"/>
  <c r="V29" i="2"/>
  <c r="V32" i="2"/>
  <c r="V35" i="2"/>
  <c r="V38" i="2"/>
  <c r="V31" i="2"/>
  <c r="V34" i="2"/>
  <c r="V37" i="2"/>
  <c r="V40" i="2"/>
  <c r="V41" i="2"/>
  <c r="V42" i="2"/>
  <c r="V43" i="2"/>
  <c r="V44" i="2"/>
  <c r="V45" i="2"/>
  <c r="V46" i="2"/>
  <c r="V47" i="2"/>
  <c r="V48" i="2"/>
  <c r="V49" i="2"/>
  <c r="V50" i="2"/>
  <c r="V51" i="2"/>
  <c r="V36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30" i="2"/>
  <c r="V3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52" i="2"/>
  <c r="P2" i="2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9" i="2"/>
  <c r="P20" i="2"/>
  <c r="P21" i="2"/>
  <c r="P22" i="2"/>
  <c r="P23" i="2"/>
  <c r="P24" i="2"/>
  <c r="P25" i="2"/>
  <c r="P26" i="2"/>
  <c r="P27" i="2"/>
  <c r="P28" i="2"/>
  <c r="P29" i="2"/>
  <c r="P18" i="2"/>
  <c r="P31" i="2"/>
  <c r="P34" i="2"/>
  <c r="P37" i="2"/>
  <c r="P40" i="2"/>
  <c r="P30" i="2"/>
  <c r="P33" i="2"/>
  <c r="P36" i="2"/>
  <c r="P39" i="2"/>
  <c r="P41" i="2"/>
  <c r="P42" i="2"/>
  <c r="P43" i="2"/>
  <c r="P44" i="2"/>
  <c r="P45" i="2"/>
  <c r="P46" i="2"/>
  <c r="P47" i="2"/>
  <c r="P48" i="2"/>
  <c r="P49" i="2"/>
  <c r="P50" i="2"/>
  <c r="P51" i="2"/>
  <c r="P38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32" i="2"/>
  <c r="P35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52" i="2"/>
  <c r="J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3" i="2"/>
  <c r="J36" i="2"/>
  <c r="J39" i="2"/>
  <c r="J32" i="2"/>
  <c r="J35" i="2"/>
  <c r="J38" i="2"/>
  <c r="J41" i="2"/>
  <c r="J42" i="2"/>
  <c r="J43" i="2"/>
  <c r="J44" i="2"/>
  <c r="J45" i="2"/>
  <c r="J46" i="2"/>
  <c r="J47" i="2"/>
  <c r="J48" i="2"/>
  <c r="J49" i="2"/>
  <c r="J50" i="2"/>
  <c r="J51" i="2"/>
  <c r="J31" i="2"/>
  <c r="J40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34" i="2"/>
  <c r="J52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80" i="2"/>
  <c r="J37" i="2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2" i="2"/>
  <c r="D35" i="2"/>
  <c r="D38" i="2"/>
  <c r="D31" i="2"/>
  <c r="D34" i="2"/>
  <c r="D37" i="2"/>
  <c r="D40" i="2"/>
  <c r="D41" i="2"/>
  <c r="D42" i="2"/>
  <c r="D43" i="2"/>
  <c r="D44" i="2"/>
  <c r="D45" i="2"/>
  <c r="D46" i="2"/>
  <c r="D47" i="2"/>
  <c r="D48" i="2"/>
  <c r="D49" i="2"/>
  <c r="D50" i="2"/>
  <c r="D51" i="2"/>
  <c r="D33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36" i="2"/>
  <c r="D3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80" i="2"/>
  <c r="AE101" i="2"/>
  <c r="M101" i="2"/>
  <c r="Y100" i="2"/>
  <c r="G100" i="2"/>
  <c r="S99" i="2"/>
  <c r="AE98" i="2"/>
  <c r="M98" i="2"/>
  <c r="Y97" i="2"/>
  <c r="G97" i="2"/>
  <c r="S96" i="2"/>
  <c r="AE95" i="2"/>
  <c r="M95" i="2"/>
  <c r="Y94" i="2"/>
  <c r="G94" i="2"/>
  <c r="S93" i="2"/>
  <c r="AE92" i="2"/>
  <c r="M92" i="2"/>
  <c r="Y91" i="2"/>
  <c r="G91" i="2"/>
  <c r="S90" i="2"/>
  <c r="AE89" i="2"/>
  <c r="M89" i="2"/>
  <c r="Y88" i="2"/>
  <c r="G88" i="2"/>
  <c r="S87" i="2"/>
  <c r="AE86" i="2"/>
  <c r="M86" i="2"/>
  <c r="Y85" i="2"/>
  <c r="G85" i="2"/>
  <c r="S84" i="2"/>
  <c r="AE83" i="2"/>
  <c r="M83" i="2"/>
  <c r="Y82" i="2"/>
  <c r="G82" i="2"/>
  <c r="S81" i="2"/>
  <c r="AE80" i="2"/>
  <c r="M80" i="2"/>
  <c r="G79" i="2"/>
  <c r="M77" i="2"/>
  <c r="S75" i="2"/>
  <c r="Y73" i="2"/>
  <c r="AE71" i="2"/>
  <c r="G70" i="2"/>
  <c r="M68" i="2"/>
  <c r="S66" i="2"/>
  <c r="Y64" i="2"/>
  <c r="AE62" i="2"/>
  <c r="G61" i="2"/>
  <c r="M59" i="2"/>
  <c r="S57" i="2"/>
  <c r="Y55" i="2"/>
  <c r="AE53" i="2"/>
  <c r="AD51" i="2"/>
  <c r="Z46" i="2"/>
  <c r="N41" i="2"/>
  <c r="W22" i="2"/>
  <c r="M2" i="1"/>
  <c r="C4" i="11" l="1"/>
  <c r="E3" i="1"/>
  <c r="X1" i="1"/>
  <c r="Y1" i="1"/>
  <c r="Z1" i="1"/>
  <c r="AA1" i="1"/>
  <c r="AB1" i="1"/>
  <c r="AC1" i="1"/>
  <c r="AD1" i="1"/>
  <c r="AE1" i="1"/>
  <c r="AF1" i="1"/>
  <c r="AG1" i="1"/>
  <c r="AH1" i="1"/>
  <c r="AI1" i="1"/>
  <c r="AJ1" i="1"/>
  <c r="AK1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C5" i="11" l="1"/>
  <c r="E4" i="1"/>
  <c r="B4" i="9"/>
  <c r="C6" i="11" l="1"/>
  <c r="E5" i="1"/>
  <c r="AY1" i="10"/>
  <c r="C7" i="11" l="1"/>
  <c r="E6" i="1"/>
  <c r="AY8" i="10"/>
  <c r="CS8" i="10" s="1"/>
  <c r="AY14" i="10"/>
  <c r="CS14" i="10" s="1"/>
  <c r="AY20" i="10"/>
  <c r="CS20" i="10" s="1"/>
  <c r="AY26" i="10"/>
  <c r="CS26" i="10" s="1"/>
  <c r="AY32" i="10"/>
  <c r="CS32" i="10" s="1"/>
  <c r="AY38" i="10"/>
  <c r="CS38" i="10" s="1"/>
  <c r="AY44" i="10"/>
  <c r="CS44" i="10" s="1"/>
  <c r="AY50" i="10"/>
  <c r="CS50" i="10" s="1"/>
  <c r="AY56" i="10"/>
  <c r="CS56" i="10" s="1"/>
  <c r="AY62" i="10"/>
  <c r="CS62" i="10" s="1"/>
  <c r="AY68" i="10"/>
  <c r="CS68" i="10" s="1"/>
  <c r="AY74" i="10"/>
  <c r="CS74" i="10" s="1"/>
  <c r="AY80" i="10"/>
  <c r="CS80" i="10" s="1"/>
  <c r="AY86" i="10"/>
  <c r="CS86" i="10" s="1"/>
  <c r="AY92" i="10"/>
  <c r="CS92" i="10" s="1"/>
  <c r="AY98" i="10"/>
  <c r="CS98" i="10" s="1"/>
  <c r="AY104" i="10"/>
  <c r="CS104" i="10" s="1"/>
  <c r="AY110" i="10"/>
  <c r="CS110" i="10" s="1"/>
  <c r="AY116" i="10"/>
  <c r="CS116" i="10" s="1"/>
  <c r="AY122" i="10"/>
  <c r="CS122" i="10" s="1"/>
  <c r="AY128" i="10"/>
  <c r="CS128" i="10" s="1"/>
  <c r="AY134" i="10"/>
  <c r="CS134" i="10" s="1"/>
  <c r="AY140" i="10"/>
  <c r="CS140" i="10" s="1"/>
  <c r="AY146" i="10"/>
  <c r="CS146" i="10" s="1"/>
  <c r="AY152" i="10"/>
  <c r="CS152" i="10" s="1"/>
  <c r="AY158" i="10"/>
  <c r="CS158" i="10" s="1"/>
  <c r="AY164" i="10"/>
  <c r="CS164" i="10" s="1"/>
  <c r="AY170" i="10"/>
  <c r="CS170" i="10" s="1"/>
  <c r="AY176" i="10"/>
  <c r="CS176" i="10" s="1"/>
  <c r="AY182" i="10"/>
  <c r="CS182" i="10" s="1"/>
  <c r="AY188" i="10"/>
  <c r="CS188" i="10" s="1"/>
  <c r="AY194" i="10"/>
  <c r="CS194" i="10" s="1"/>
  <c r="AY200" i="10"/>
  <c r="CS200" i="10" s="1"/>
  <c r="AY3" i="10"/>
  <c r="CS3" i="10" s="1"/>
  <c r="AY9" i="10"/>
  <c r="CS9" i="10" s="1"/>
  <c r="AY15" i="10"/>
  <c r="CS15" i="10" s="1"/>
  <c r="AY21" i="10"/>
  <c r="CS21" i="10" s="1"/>
  <c r="AY27" i="10"/>
  <c r="CS27" i="10" s="1"/>
  <c r="AY33" i="10"/>
  <c r="CS33" i="10" s="1"/>
  <c r="AY39" i="10"/>
  <c r="CS39" i="10" s="1"/>
  <c r="AY45" i="10"/>
  <c r="CS45" i="10" s="1"/>
  <c r="AY51" i="10"/>
  <c r="CS51" i="10" s="1"/>
  <c r="AY57" i="10"/>
  <c r="CS57" i="10" s="1"/>
  <c r="AY63" i="10"/>
  <c r="CS63" i="10" s="1"/>
  <c r="AY69" i="10"/>
  <c r="CS69" i="10" s="1"/>
  <c r="AY75" i="10"/>
  <c r="CS75" i="10" s="1"/>
  <c r="AY81" i="10"/>
  <c r="CS81" i="10" s="1"/>
  <c r="AY87" i="10"/>
  <c r="CS87" i="10" s="1"/>
  <c r="AY93" i="10"/>
  <c r="CS93" i="10" s="1"/>
  <c r="AY99" i="10"/>
  <c r="CS99" i="10" s="1"/>
  <c r="AY105" i="10"/>
  <c r="CS105" i="10" s="1"/>
  <c r="AY111" i="10"/>
  <c r="CS111" i="10" s="1"/>
  <c r="AY117" i="10"/>
  <c r="CS117" i="10" s="1"/>
  <c r="AY123" i="10"/>
  <c r="CS123" i="10" s="1"/>
  <c r="AY129" i="10"/>
  <c r="CS129" i="10" s="1"/>
  <c r="AY135" i="10"/>
  <c r="CS135" i="10" s="1"/>
  <c r="AY141" i="10"/>
  <c r="CS141" i="10" s="1"/>
  <c r="AY147" i="10"/>
  <c r="CS147" i="10" s="1"/>
  <c r="AY153" i="10"/>
  <c r="CS153" i="10" s="1"/>
  <c r="AY159" i="10"/>
  <c r="CS159" i="10" s="1"/>
  <c r="AY165" i="10"/>
  <c r="CS165" i="10" s="1"/>
  <c r="AY171" i="10"/>
  <c r="CS171" i="10" s="1"/>
  <c r="AY5" i="10"/>
  <c r="CS5" i="10" s="1"/>
  <c r="AY13" i="10"/>
  <c r="CS13" i="10" s="1"/>
  <c r="AY23" i="10"/>
  <c r="CS23" i="10" s="1"/>
  <c r="AY31" i="10"/>
  <c r="CS31" i="10" s="1"/>
  <c r="AY41" i="10"/>
  <c r="CS41" i="10" s="1"/>
  <c r="AY49" i="10"/>
  <c r="CS49" i="10" s="1"/>
  <c r="AY59" i="10"/>
  <c r="CS59" i="10" s="1"/>
  <c r="AY67" i="10"/>
  <c r="CS67" i="10" s="1"/>
  <c r="AY77" i="10"/>
  <c r="CS77" i="10" s="1"/>
  <c r="AY85" i="10"/>
  <c r="CS85" i="10" s="1"/>
  <c r="AY95" i="10"/>
  <c r="CS95" i="10" s="1"/>
  <c r="AY103" i="10"/>
  <c r="CS103" i="10" s="1"/>
  <c r="AY113" i="10"/>
  <c r="CS113" i="10" s="1"/>
  <c r="AY121" i="10"/>
  <c r="CS121" i="10" s="1"/>
  <c r="AY131" i="10"/>
  <c r="CS131" i="10" s="1"/>
  <c r="AY139" i="10"/>
  <c r="CS139" i="10" s="1"/>
  <c r="AY149" i="10"/>
  <c r="CS149" i="10" s="1"/>
  <c r="AY157" i="10"/>
  <c r="CS157" i="10" s="1"/>
  <c r="AY167" i="10"/>
  <c r="CS167" i="10" s="1"/>
  <c r="AY175" i="10"/>
  <c r="CS175" i="10" s="1"/>
  <c r="AY183" i="10"/>
  <c r="CS183" i="10" s="1"/>
  <c r="AY190" i="10"/>
  <c r="CS190" i="10" s="1"/>
  <c r="AY197" i="10"/>
  <c r="CS197" i="10" s="1"/>
  <c r="AY6" i="10"/>
  <c r="CS6" i="10" s="1"/>
  <c r="AY16" i="10"/>
  <c r="CS16" i="10" s="1"/>
  <c r="AY24" i="10"/>
  <c r="CS24" i="10" s="1"/>
  <c r="AY34" i="10"/>
  <c r="CS34" i="10" s="1"/>
  <c r="AY42" i="10"/>
  <c r="CS42" i="10" s="1"/>
  <c r="AY52" i="10"/>
  <c r="CS52" i="10" s="1"/>
  <c r="AY60" i="10"/>
  <c r="CS60" i="10" s="1"/>
  <c r="AY70" i="10"/>
  <c r="CS70" i="10" s="1"/>
  <c r="AY78" i="10"/>
  <c r="CS78" i="10" s="1"/>
  <c r="AY88" i="10"/>
  <c r="CS88" i="10" s="1"/>
  <c r="AY96" i="10"/>
  <c r="CS96" i="10" s="1"/>
  <c r="AY106" i="10"/>
  <c r="CS106" i="10" s="1"/>
  <c r="AY114" i="10"/>
  <c r="CS114" i="10" s="1"/>
  <c r="AY124" i="10"/>
  <c r="CS124" i="10" s="1"/>
  <c r="AY132" i="10"/>
  <c r="CS132" i="10" s="1"/>
  <c r="AY142" i="10"/>
  <c r="CS142" i="10" s="1"/>
  <c r="AY150" i="10"/>
  <c r="CS150" i="10" s="1"/>
  <c r="AY160" i="10"/>
  <c r="CS160" i="10" s="1"/>
  <c r="AY168" i="10"/>
  <c r="CS168" i="10" s="1"/>
  <c r="AY177" i="10"/>
  <c r="CS177" i="10" s="1"/>
  <c r="AY184" i="10"/>
  <c r="CS184" i="10" s="1"/>
  <c r="AY191" i="10"/>
  <c r="CS191" i="10" s="1"/>
  <c r="AY198" i="10"/>
  <c r="CS198" i="10" s="1"/>
  <c r="AY79" i="10"/>
  <c r="CS79" i="10" s="1"/>
  <c r="AY97" i="10"/>
  <c r="CS97" i="10" s="1"/>
  <c r="AY125" i="10"/>
  <c r="CS125" i="10" s="1"/>
  <c r="AY143" i="10"/>
  <c r="CS143" i="10" s="1"/>
  <c r="AY169" i="10"/>
  <c r="CS169" i="10" s="1"/>
  <c r="AY185" i="10"/>
  <c r="CS185" i="10" s="1"/>
  <c r="AY199" i="10"/>
  <c r="CS199" i="10" s="1"/>
  <c r="AY28" i="10"/>
  <c r="CS28" i="10" s="1"/>
  <c r="AY115" i="10"/>
  <c r="CS115" i="10" s="1"/>
  <c r="AY161" i="10"/>
  <c r="CS161" i="10" s="1"/>
  <c r="AY192" i="10"/>
  <c r="CS192" i="10" s="1"/>
  <c r="AY18" i="10"/>
  <c r="CS18" i="10" s="1"/>
  <c r="AY7" i="10"/>
  <c r="CS7" i="10" s="1"/>
  <c r="AY17" i="10"/>
  <c r="CS17" i="10" s="1"/>
  <c r="AY25" i="10"/>
  <c r="CS25" i="10" s="1"/>
  <c r="AY35" i="10"/>
  <c r="CS35" i="10" s="1"/>
  <c r="AY43" i="10"/>
  <c r="CS43" i="10" s="1"/>
  <c r="AY53" i="10"/>
  <c r="CS53" i="10" s="1"/>
  <c r="AY61" i="10"/>
  <c r="CS61" i="10" s="1"/>
  <c r="AY71" i="10"/>
  <c r="CS71" i="10" s="1"/>
  <c r="AY89" i="10"/>
  <c r="CS89" i="10" s="1"/>
  <c r="AY107" i="10"/>
  <c r="CS107" i="10" s="1"/>
  <c r="AY133" i="10"/>
  <c r="CS133" i="10" s="1"/>
  <c r="AY151" i="10"/>
  <c r="CS151" i="10" s="1"/>
  <c r="AY178" i="10"/>
  <c r="CS178" i="10" s="1"/>
  <c r="AY10" i="10"/>
  <c r="CS10" i="10" s="1"/>
  <c r="AY36" i="10"/>
  <c r="CS36" i="10" s="1"/>
  <c r="AY11" i="10"/>
  <c r="CS11" i="10" s="1"/>
  <c r="AY19" i="10"/>
  <c r="CS19" i="10" s="1"/>
  <c r="AY29" i="10"/>
  <c r="CS29" i="10" s="1"/>
  <c r="AY37" i="10"/>
  <c r="CS37" i="10" s="1"/>
  <c r="AY47" i="10"/>
  <c r="CS47" i="10" s="1"/>
  <c r="AY55" i="10"/>
  <c r="CS55" i="10" s="1"/>
  <c r="AY65" i="10"/>
  <c r="CS65" i="10" s="1"/>
  <c r="AY73" i="10"/>
  <c r="CS73" i="10" s="1"/>
  <c r="AY83" i="10"/>
  <c r="CS83" i="10" s="1"/>
  <c r="AY91" i="10"/>
  <c r="CS91" i="10" s="1"/>
  <c r="AY101" i="10"/>
  <c r="CS101" i="10" s="1"/>
  <c r="AY109" i="10"/>
  <c r="CS109" i="10" s="1"/>
  <c r="AY119" i="10"/>
  <c r="CS119" i="10" s="1"/>
  <c r="AY127" i="10"/>
  <c r="CS127" i="10" s="1"/>
  <c r="AY137" i="10"/>
  <c r="CS137" i="10" s="1"/>
  <c r="AY145" i="10"/>
  <c r="CS145" i="10" s="1"/>
  <c r="AY155" i="10"/>
  <c r="CS155" i="10" s="1"/>
  <c r="AY163" i="10"/>
  <c r="CS163" i="10" s="1"/>
  <c r="AY173" i="10"/>
  <c r="CS173" i="10" s="1"/>
  <c r="AY180" i="10"/>
  <c r="CS180" i="10" s="1"/>
  <c r="AY187" i="10"/>
  <c r="CS187" i="10" s="1"/>
  <c r="AY195" i="10"/>
  <c r="CS195" i="10" s="1"/>
  <c r="AY112" i="10"/>
  <c r="CS112" i="10" s="1"/>
  <c r="AY30" i="10"/>
  <c r="CS30" i="10" s="1"/>
  <c r="AY64" i="10"/>
  <c r="CS64" i="10" s="1"/>
  <c r="AY90" i="10"/>
  <c r="CS90" i="10" s="1"/>
  <c r="AY118" i="10"/>
  <c r="CS118" i="10" s="1"/>
  <c r="AY144" i="10"/>
  <c r="CS144" i="10" s="1"/>
  <c r="AY172" i="10"/>
  <c r="CS172" i="10" s="1"/>
  <c r="AY193" i="10"/>
  <c r="CS193" i="10" s="1"/>
  <c r="AY102" i="10"/>
  <c r="CS102" i="10" s="1"/>
  <c r="AY40" i="10"/>
  <c r="CS40" i="10" s="1"/>
  <c r="AY66" i="10"/>
  <c r="CS66" i="10" s="1"/>
  <c r="AY94" i="10"/>
  <c r="CS94" i="10" s="1"/>
  <c r="AY120" i="10"/>
  <c r="CS120" i="10" s="1"/>
  <c r="AY148" i="10"/>
  <c r="CS148" i="10" s="1"/>
  <c r="AY174" i="10"/>
  <c r="CS174" i="10" s="1"/>
  <c r="AY196" i="10"/>
  <c r="CS196" i="10" s="1"/>
  <c r="AY58" i="10"/>
  <c r="CS58" i="10" s="1"/>
  <c r="AY166" i="10"/>
  <c r="CS166" i="10" s="1"/>
  <c r="AY46" i="10"/>
  <c r="CS46" i="10" s="1"/>
  <c r="AY72" i="10"/>
  <c r="CS72" i="10" s="1"/>
  <c r="AY100" i="10"/>
  <c r="CS100" i="10" s="1"/>
  <c r="AY126" i="10"/>
  <c r="CS126" i="10" s="1"/>
  <c r="AY154" i="10"/>
  <c r="CS154" i="10" s="1"/>
  <c r="AY179" i="10"/>
  <c r="CS179" i="10" s="1"/>
  <c r="AY2" i="10"/>
  <c r="CS2" i="10" s="1"/>
  <c r="AY4" i="10"/>
  <c r="CS4" i="10" s="1"/>
  <c r="AY48" i="10"/>
  <c r="CS48" i="10" s="1"/>
  <c r="AY76" i="10"/>
  <c r="CS76" i="10" s="1"/>
  <c r="AY130" i="10"/>
  <c r="CS130" i="10" s="1"/>
  <c r="AY156" i="10"/>
  <c r="CS156" i="10" s="1"/>
  <c r="AY181" i="10"/>
  <c r="CS181" i="10" s="1"/>
  <c r="AY84" i="10"/>
  <c r="CS84" i="10" s="1"/>
  <c r="AY12" i="10"/>
  <c r="CS12" i="10" s="1"/>
  <c r="AY54" i="10"/>
  <c r="CS54" i="10" s="1"/>
  <c r="AY82" i="10"/>
  <c r="CS82" i="10" s="1"/>
  <c r="AY108" i="10"/>
  <c r="CS108" i="10" s="1"/>
  <c r="AY136" i="10"/>
  <c r="CS136" i="10" s="1"/>
  <c r="AY162" i="10"/>
  <c r="CS162" i="10" s="1"/>
  <c r="AY186" i="10"/>
  <c r="CS186" i="10" s="1"/>
  <c r="AY22" i="10"/>
  <c r="CS22" i="10" s="1"/>
  <c r="AY138" i="10"/>
  <c r="CS138" i="10" s="1"/>
  <c r="AY189" i="10"/>
  <c r="CS189" i="10" s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C36" i="1" l="1"/>
  <c r="C48" i="1"/>
  <c r="C42" i="1"/>
  <c r="C37" i="1"/>
  <c r="C43" i="1"/>
  <c r="C49" i="1"/>
  <c r="C35" i="1"/>
  <c r="C41" i="1"/>
  <c r="C47" i="1"/>
  <c r="C34" i="1"/>
  <c r="C40" i="1"/>
  <c r="C46" i="1"/>
  <c r="C45" i="1"/>
  <c r="C51" i="1"/>
  <c r="C33" i="1"/>
  <c r="C39" i="1"/>
  <c r="C38" i="1"/>
  <c r="C44" i="1"/>
  <c r="C50" i="1"/>
  <c r="C32" i="1"/>
  <c r="C8" i="11"/>
  <c r="E7" i="1"/>
  <c r="CW2" i="10"/>
  <c r="CX2" i="10" s="1"/>
  <c r="C9" i="11" l="1"/>
  <c r="E8" i="1"/>
  <c r="CW3" i="10"/>
  <c r="CW4" i="10" s="1"/>
  <c r="CU3" i="10"/>
  <c r="CV3" i="10" s="1"/>
  <c r="B3" i="9"/>
  <c r="B2" i="9"/>
  <c r="C10" i="11" l="1"/>
  <c r="E9" i="1"/>
  <c r="CX3" i="10"/>
  <c r="CY3" i="10" s="1"/>
  <c r="CU4" i="10"/>
  <c r="CV4" i="10" s="1"/>
  <c r="CU5" i="10" s="1"/>
  <c r="CV5" i="10" s="1"/>
  <c r="CW5" i="10"/>
  <c r="H1" i="1"/>
  <c r="I1" i="1"/>
  <c r="J1" i="1"/>
  <c r="K1" i="1"/>
  <c r="L1" i="1"/>
  <c r="M1" i="1"/>
  <c r="N1" i="1"/>
  <c r="O1" i="1"/>
  <c r="P1" i="1"/>
  <c r="Q1" i="1"/>
  <c r="R1" i="1"/>
  <c r="S1" i="1"/>
  <c r="T1" i="1"/>
  <c r="U1" i="1"/>
  <c r="V1" i="1"/>
  <c r="W1" i="1"/>
  <c r="G1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G3" i="1"/>
  <c r="W2" i="1"/>
  <c r="I2" i="1"/>
  <c r="J2" i="1"/>
  <c r="K2" i="1"/>
  <c r="L2" i="1"/>
  <c r="N2" i="1"/>
  <c r="O2" i="1"/>
  <c r="P2" i="1"/>
  <c r="Q2" i="1"/>
  <c r="R2" i="1"/>
  <c r="S2" i="1"/>
  <c r="T2" i="1"/>
  <c r="U2" i="1"/>
  <c r="V2" i="1"/>
  <c r="H2" i="1"/>
  <c r="B1" i="2"/>
  <c r="C3" i="1" l="1"/>
  <c r="C16" i="1"/>
  <c r="C27" i="1"/>
  <c r="C21" i="1"/>
  <c r="C15" i="1"/>
  <c r="C9" i="1"/>
  <c r="C28" i="1"/>
  <c r="C22" i="1"/>
  <c r="C10" i="1"/>
  <c r="C29" i="1"/>
  <c r="C23" i="1"/>
  <c r="C17" i="1"/>
  <c r="C11" i="1"/>
  <c r="C5" i="1"/>
  <c r="C30" i="1"/>
  <c r="C24" i="1"/>
  <c r="C18" i="1"/>
  <c r="C12" i="1"/>
  <c r="C6" i="1"/>
  <c r="C4" i="1"/>
  <c r="C2" i="1"/>
  <c r="D2" i="1" s="1"/>
  <c r="C31" i="1"/>
  <c r="C25" i="1"/>
  <c r="C19" i="1"/>
  <c r="C13" i="1"/>
  <c r="C7" i="1"/>
  <c r="C26" i="1"/>
  <c r="C20" i="1"/>
  <c r="C14" i="1"/>
  <c r="C8" i="1"/>
  <c r="C11" i="11"/>
  <c r="E10" i="1"/>
  <c r="B2" i="2"/>
  <c r="B2" i="1" s="1"/>
  <c r="B4" i="2"/>
  <c r="B4" i="1" s="1"/>
  <c r="B10" i="2"/>
  <c r="B10" i="1" s="1"/>
  <c r="B16" i="2"/>
  <c r="B16" i="1" s="1"/>
  <c r="B22" i="2"/>
  <c r="B22" i="1" s="1"/>
  <c r="B5" i="2"/>
  <c r="B5" i="1" s="1"/>
  <c r="B11" i="2"/>
  <c r="B11" i="1" s="1"/>
  <c r="F11" i="1" s="1"/>
  <c r="B17" i="2"/>
  <c r="B17" i="1" s="1"/>
  <c r="B23" i="2"/>
  <c r="B23" i="1" s="1"/>
  <c r="B6" i="2"/>
  <c r="B6" i="1" s="1"/>
  <c r="B12" i="2"/>
  <c r="B12" i="1" s="1"/>
  <c r="B18" i="2"/>
  <c r="B18" i="1" s="1"/>
  <c r="B24" i="2"/>
  <c r="B24" i="1" s="1"/>
  <c r="F24" i="1" s="1"/>
  <c r="B30" i="2"/>
  <c r="B30" i="1" s="1"/>
  <c r="B36" i="2"/>
  <c r="B36" i="1" s="1"/>
  <c r="B42" i="2"/>
  <c r="B42" i="1" s="1"/>
  <c r="B48" i="2"/>
  <c r="B48" i="1" s="1"/>
  <c r="B54" i="2"/>
  <c r="B60" i="2"/>
  <c r="B66" i="2"/>
  <c r="B3" i="2"/>
  <c r="B3" i="1" s="1"/>
  <c r="B9" i="2"/>
  <c r="B9" i="1" s="1"/>
  <c r="B15" i="2"/>
  <c r="B15" i="1" s="1"/>
  <c r="B21" i="2"/>
  <c r="B21" i="1" s="1"/>
  <c r="B27" i="2"/>
  <c r="B27" i="1" s="1"/>
  <c r="B19" i="2"/>
  <c r="B19" i="1" s="1"/>
  <c r="F19" i="1" s="1"/>
  <c r="B31" i="2"/>
  <c r="B31" i="1" s="1"/>
  <c r="B38" i="2"/>
  <c r="B38" i="1" s="1"/>
  <c r="B45" i="2"/>
  <c r="B45" i="1" s="1"/>
  <c r="B52" i="2"/>
  <c r="B59" i="2"/>
  <c r="B67" i="2"/>
  <c r="B73" i="2"/>
  <c r="B79" i="2"/>
  <c r="B85" i="2"/>
  <c r="B91" i="2"/>
  <c r="B97" i="2"/>
  <c r="B43" i="2"/>
  <c r="B43" i="1" s="1"/>
  <c r="F43" i="1" s="1"/>
  <c r="B77" i="2"/>
  <c r="B95" i="2"/>
  <c r="B20" i="2"/>
  <c r="B20" i="1" s="1"/>
  <c r="B32" i="2"/>
  <c r="B32" i="1" s="1"/>
  <c r="F32" i="1" s="1"/>
  <c r="B39" i="2"/>
  <c r="B39" i="1" s="1"/>
  <c r="F39" i="1" s="1"/>
  <c r="B46" i="2"/>
  <c r="B46" i="1" s="1"/>
  <c r="B53" i="2"/>
  <c r="B61" i="2"/>
  <c r="B68" i="2"/>
  <c r="B74" i="2"/>
  <c r="B80" i="2"/>
  <c r="B86" i="2"/>
  <c r="B92" i="2"/>
  <c r="B98" i="2"/>
  <c r="B7" i="2"/>
  <c r="B7" i="1" s="1"/>
  <c r="F7" i="1" s="1"/>
  <c r="B25" i="2"/>
  <c r="B25" i="1" s="1"/>
  <c r="F25" i="1" s="1"/>
  <c r="B33" i="2"/>
  <c r="B33" i="1" s="1"/>
  <c r="F33" i="1" s="1"/>
  <c r="B40" i="2"/>
  <c r="B40" i="1" s="1"/>
  <c r="F40" i="1" s="1"/>
  <c r="B47" i="2"/>
  <c r="B47" i="1" s="1"/>
  <c r="B55" i="2"/>
  <c r="B62" i="2"/>
  <c r="B69" i="2"/>
  <c r="B75" i="2"/>
  <c r="B81" i="2"/>
  <c r="B87" i="2"/>
  <c r="B93" i="2"/>
  <c r="B99" i="2"/>
  <c r="B8" i="2"/>
  <c r="B8" i="1" s="1"/>
  <c r="B26" i="2"/>
  <c r="B26" i="1" s="1"/>
  <c r="B34" i="2"/>
  <c r="B34" i="1" s="1"/>
  <c r="B41" i="2"/>
  <c r="B41" i="1" s="1"/>
  <c r="B49" i="2"/>
  <c r="B49" i="1" s="1"/>
  <c r="F49" i="1" s="1"/>
  <c r="B56" i="2"/>
  <c r="B63" i="2"/>
  <c r="B70" i="2"/>
  <c r="B76" i="2"/>
  <c r="B82" i="2"/>
  <c r="B88" i="2"/>
  <c r="B94" i="2"/>
  <c r="B100" i="2"/>
  <c r="B14" i="2"/>
  <c r="B14" i="1" s="1"/>
  <c r="B29" i="2"/>
  <c r="B29" i="1" s="1"/>
  <c r="B37" i="2"/>
  <c r="B37" i="1" s="1"/>
  <c r="F37" i="1" s="1"/>
  <c r="B44" i="2"/>
  <c r="B44" i="1" s="1"/>
  <c r="F44" i="1" s="1"/>
  <c r="B51" i="2"/>
  <c r="B51" i="1" s="1"/>
  <c r="B58" i="2"/>
  <c r="B65" i="2"/>
  <c r="B72" i="2"/>
  <c r="B78" i="2"/>
  <c r="B84" i="2"/>
  <c r="B90" i="2"/>
  <c r="B96" i="2"/>
  <c r="B13" i="2"/>
  <c r="B13" i="1" s="1"/>
  <c r="F13" i="1" s="1"/>
  <c r="B28" i="2"/>
  <c r="B28" i="1" s="1"/>
  <c r="F28" i="1" s="1"/>
  <c r="B35" i="2"/>
  <c r="B35" i="1" s="1"/>
  <c r="B50" i="2"/>
  <c r="B50" i="1" s="1"/>
  <c r="B57" i="2"/>
  <c r="B64" i="2"/>
  <c r="B71" i="2"/>
  <c r="B83" i="2"/>
  <c r="B89" i="2"/>
  <c r="B101" i="2"/>
  <c r="CX4" i="10"/>
  <c r="CY4" i="10" s="1"/>
  <c r="CU6" i="10"/>
  <c r="CV6" i="10" s="1"/>
  <c r="CW6" i="10"/>
  <c r="CX5" i="10"/>
  <c r="CY5" i="10" s="1"/>
  <c r="F50" i="1" l="1"/>
  <c r="F46" i="1"/>
  <c r="F17" i="1"/>
  <c r="F34" i="1"/>
  <c r="F26" i="1"/>
  <c r="F6" i="1"/>
  <c r="F35" i="1"/>
  <c r="F3" i="1"/>
  <c r="F23" i="1"/>
  <c r="F20" i="1"/>
  <c r="F12" i="1"/>
  <c r="F38" i="1"/>
  <c r="F9" i="1"/>
  <c r="F42" i="1"/>
  <c r="F16" i="1"/>
  <c r="F41" i="1"/>
  <c r="F47" i="1"/>
  <c r="F31" i="1"/>
  <c r="F36" i="1"/>
  <c r="F10" i="1"/>
  <c r="F29" i="1"/>
  <c r="F30" i="1"/>
  <c r="F4" i="1"/>
  <c r="F14" i="1"/>
  <c r="F27" i="1"/>
  <c r="BG1" i="1"/>
  <c r="F8" i="1"/>
  <c r="F21" i="1"/>
  <c r="F18" i="1"/>
  <c r="F5" i="1"/>
  <c r="F51" i="1"/>
  <c r="F45" i="1"/>
  <c r="F15" i="1"/>
  <c r="F48" i="1"/>
  <c r="F22" i="1"/>
  <c r="C12" i="11"/>
  <c r="E11" i="1"/>
  <c r="CX6" i="10"/>
  <c r="CY6" i="10" s="1"/>
  <c r="CW7" i="10"/>
  <c r="CU7" i="10"/>
  <c r="CV7" i="10" s="1"/>
  <c r="D3" i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C13" i="11" l="1"/>
  <c r="E12" i="1"/>
  <c r="D34" i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CX7" i="10"/>
  <c r="CY7" i="10" s="1"/>
  <c r="CW8" i="10"/>
  <c r="CU8" i="10"/>
  <c r="CV8" i="10" s="1"/>
  <c r="C14" i="11" l="1"/>
  <c r="E13" i="1"/>
  <c r="CW9" i="10"/>
  <c r="CX8" i="10"/>
  <c r="CY8" i="10" s="1"/>
  <c r="CU9" i="10"/>
  <c r="CV9" i="10" s="1"/>
  <c r="C15" i="11" l="1"/>
  <c r="E14" i="1"/>
  <c r="CU10" i="10"/>
  <c r="CV10" i="10" s="1"/>
  <c r="CW10" i="10"/>
  <c r="CX9" i="10"/>
  <c r="CY9" i="10" s="1"/>
  <c r="C16" i="11" l="1"/>
  <c r="E15" i="1"/>
  <c r="CU11" i="10"/>
  <c r="CV11" i="10" s="1"/>
  <c r="CW11" i="10"/>
  <c r="CX10" i="10"/>
  <c r="CY10" i="10" s="1"/>
  <c r="C17" i="11" l="1"/>
  <c r="E16" i="1"/>
  <c r="CU12" i="10"/>
  <c r="CV12" i="10" s="1"/>
  <c r="CW12" i="10"/>
  <c r="CX11" i="10"/>
  <c r="CY11" i="10" s="1"/>
  <c r="C18" i="11" l="1"/>
  <c r="E17" i="1"/>
  <c r="CU13" i="10"/>
  <c r="CV13" i="10" s="1"/>
  <c r="CX12" i="10"/>
  <c r="CY12" i="10" s="1"/>
  <c r="CW13" i="10"/>
  <c r="C19" i="11" l="1"/>
  <c r="E18" i="1"/>
  <c r="CX13" i="10"/>
  <c r="CY13" i="10" s="1"/>
  <c r="CW14" i="10"/>
  <c r="CU14" i="10"/>
  <c r="CV14" i="10" s="1"/>
  <c r="C20" i="11" l="1"/>
  <c r="E19" i="1"/>
  <c r="CU15" i="10"/>
  <c r="CV15" i="10" s="1"/>
  <c r="CW15" i="10"/>
  <c r="CX14" i="10"/>
  <c r="CY14" i="10" s="1"/>
  <c r="C21" i="11" l="1"/>
  <c r="E20" i="1"/>
  <c r="CW16" i="10"/>
  <c r="CX15" i="10"/>
  <c r="CY15" i="10" s="1"/>
  <c r="CU16" i="10"/>
  <c r="CV16" i="10" s="1"/>
  <c r="C22" i="11" l="1"/>
  <c r="E21" i="1"/>
  <c r="CU17" i="10"/>
  <c r="CV17" i="10" s="1"/>
  <c r="CW17" i="10"/>
  <c r="CX16" i="10"/>
  <c r="CY16" i="10" s="1"/>
  <c r="C23" i="11" l="1"/>
  <c r="E22" i="1"/>
  <c r="CU18" i="10"/>
  <c r="CV18" i="10" s="1"/>
  <c r="CW18" i="10"/>
  <c r="CX17" i="10"/>
  <c r="CY17" i="10" s="1"/>
  <c r="C24" i="11" l="1"/>
  <c r="E23" i="1"/>
  <c r="CX18" i="10"/>
  <c r="CY18" i="10" s="1"/>
  <c r="CW19" i="10"/>
  <c r="CU19" i="10"/>
  <c r="CV19" i="10" s="1"/>
  <c r="C25" i="11" l="1"/>
  <c r="E24" i="1"/>
  <c r="CU20" i="10"/>
  <c r="CV20" i="10" s="1"/>
  <c r="CX19" i="10"/>
  <c r="CY19" i="10" s="1"/>
  <c r="CW20" i="10"/>
  <c r="C26" i="11" l="1"/>
  <c r="E25" i="1"/>
  <c r="CW21" i="10"/>
  <c r="CX20" i="10"/>
  <c r="CY20" i="10" s="1"/>
  <c r="CU21" i="10"/>
  <c r="CV21" i="10" s="1"/>
  <c r="C27" i="11" l="1"/>
  <c r="E26" i="1"/>
  <c r="CU22" i="10"/>
  <c r="CV22" i="10" s="1"/>
  <c r="CW22" i="10"/>
  <c r="CX21" i="10"/>
  <c r="CY21" i="10" s="1"/>
  <c r="C28" i="11" l="1"/>
  <c r="E27" i="1"/>
  <c r="CU23" i="10"/>
  <c r="CV23" i="10" s="1"/>
  <c r="CW23" i="10"/>
  <c r="CX22" i="10"/>
  <c r="CY22" i="10" s="1"/>
  <c r="C29" i="11" l="1"/>
  <c r="E28" i="1"/>
  <c r="CU24" i="10"/>
  <c r="CV24" i="10" s="1"/>
  <c r="CW24" i="10"/>
  <c r="CX23" i="10"/>
  <c r="CY23" i="10" s="1"/>
  <c r="C30" i="11" l="1"/>
  <c r="E29" i="1"/>
  <c r="CX24" i="10"/>
  <c r="CY24" i="10" s="1"/>
  <c r="CW25" i="10"/>
  <c r="CU25" i="10"/>
  <c r="CV25" i="10" s="1"/>
  <c r="C31" i="11" l="1"/>
  <c r="E30" i="1"/>
  <c r="CU26" i="10"/>
  <c r="CV26" i="10" s="1"/>
  <c r="CX25" i="10"/>
  <c r="CY25" i="10" s="1"/>
  <c r="CW26" i="10"/>
  <c r="C32" i="11" l="1"/>
  <c r="E31" i="1"/>
  <c r="CW27" i="10"/>
  <c r="CX26" i="10"/>
  <c r="CY26" i="10" s="1"/>
  <c r="CU27" i="10"/>
  <c r="CV27" i="10" s="1"/>
  <c r="C33" i="11" l="1"/>
  <c r="E32" i="1"/>
  <c r="CU28" i="10"/>
  <c r="CV28" i="10" s="1"/>
  <c r="CW28" i="10"/>
  <c r="CX27" i="10"/>
  <c r="CY27" i="10" s="1"/>
  <c r="C34" i="11" l="1"/>
  <c r="E33" i="1"/>
  <c r="CW29" i="10"/>
  <c r="CX28" i="10"/>
  <c r="CY28" i="10" s="1"/>
  <c r="CU29" i="10"/>
  <c r="CV29" i="10" s="1"/>
  <c r="C35" i="11" l="1"/>
  <c r="E34" i="1"/>
  <c r="CU30" i="10"/>
  <c r="CV30" i="10" s="1"/>
  <c r="CW30" i="10"/>
  <c r="CX29" i="10"/>
  <c r="CY29" i="10" s="1"/>
  <c r="C36" i="11" l="1"/>
  <c r="E35" i="1"/>
  <c r="CX30" i="10"/>
  <c r="CY30" i="10" s="1"/>
  <c r="CW31" i="10"/>
  <c r="CU31" i="10"/>
  <c r="CV31" i="10" s="1"/>
  <c r="C37" i="11" l="1"/>
  <c r="E36" i="1"/>
  <c r="CU32" i="10"/>
  <c r="CV32" i="10" s="1"/>
  <c r="CX31" i="10"/>
  <c r="CY31" i="10" s="1"/>
  <c r="CW32" i="10"/>
  <c r="C38" i="11" l="1"/>
  <c r="E37" i="1"/>
  <c r="CW33" i="10"/>
  <c r="CX32" i="10"/>
  <c r="CY32" i="10" s="1"/>
  <c r="CU33" i="10"/>
  <c r="CV33" i="10" s="1"/>
  <c r="C39" i="11" l="1"/>
  <c r="E38" i="1"/>
  <c r="CU34" i="10"/>
  <c r="CV34" i="10" s="1"/>
  <c r="CW34" i="10"/>
  <c r="CX33" i="10"/>
  <c r="CY33" i="10" s="1"/>
  <c r="C40" i="11" l="1"/>
  <c r="E39" i="1"/>
  <c r="CW35" i="10"/>
  <c r="CX34" i="10"/>
  <c r="CY34" i="10" s="1"/>
  <c r="CU35" i="10"/>
  <c r="CV35" i="10" s="1"/>
  <c r="C41" i="11" l="1"/>
  <c r="E40" i="1"/>
  <c r="CU36" i="10"/>
  <c r="CV36" i="10" s="1"/>
  <c r="CW36" i="10"/>
  <c r="CX35" i="10"/>
  <c r="CY35" i="10" s="1"/>
  <c r="C42" i="11" l="1"/>
  <c r="E41" i="1"/>
  <c r="CX36" i="10"/>
  <c r="CY36" i="10" s="1"/>
  <c r="CW37" i="10"/>
  <c r="CU37" i="10"/>
  <c r="CV37" i="10" s="1"/>
  <c r="C43" i="11" l="1"/>
  <c r="E42" i="1"/>
  <c r="CU38" i="10"/>
  <c r="CV38" i="10" s="1"/>
  <c r="CX37" i="10"/>
  <c r="CY37" i="10" s="1"/>
  <c r="CW38" i="10"/>
  <c r="C44" i="11" l="1"/>
  <c r="E43" i="1"/>
  <c r="CW39" i="10"/>
  <c r="CX38" i="10"/>
  <c r="CY38" i="10" s="1"/>
  <c r="CU39" i="10"/>
  <c r="CV39" i="10" s="1"/>
  <c r="C45" i="11" l="1"/>
  <c r="E44" i="1"/>
  <c r="CU40" i="10"/>
  <c r="CV40" i="10" s="1"/>
  <c r="CW40" i="10"/>
  <c r="CX39" i="10"/>
  <c r="CY39" i="10" s="1"/>
  <c r="C46" i="11" l="1"/>
  <c r="E45" i="1"/>
  <c r="CW41" i="10"/>
  <c r="CX40" i="10"/>
  <c r="CY40" i="10" s="1"/>
  <c r="CU41" i="10"/>
  <c r="CV41" i="10" s="1"/>
  <c r="C47" i="11" l="1"/>
  <c r="E46" i="1"/>
  <c r="CU42" i="10"/>
  <c r="CV42" i="10" s="1"/>
  <c r="CW42" i="10"/>
  <c r="CX41" i="10"/>
  <c r="CY41" i="10" s="1"/>
  <c r="C48" i="11" l="1"/>
  <c r="E47" i="1"/>
  <c r="CX42" i="10"/>
  <c r="CY42" i="10" s="1"/>
  <c r="C49" i="11" l="1"/>
  <c r="E48" i="1"/>
  <c r="C50" i="11" l="1"/>
  <c r="E49" i="1"/>
  <c r="C51" i="11" l="1"/>
  <c r="E51" i="1" s="1"/>
  <c r="E50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Requête - BotLevelWorld1" description="Connexion à la requête « BotLevelWorld1 » dans le classeur." type="5" refreshedVersion="6" background="1" saveData="1">
    <dbPr connection="Provider=Microsoft.Mashup.OleDb.1;Data Source=$Workbook$;Location=BotLevelWorld1;Extended Properties=&quot;&quot;" command="SELECT * FROM [BotLevelWorld1]"/>
  </connection>
  <connection id="2" xr16:uid="{00000000-0015-0000-FFFF-FFFF01000000}" keepAlive="1" name="Requête - Enemies" description="Connexion à la requête « Enemies » dans le classeur." type="5" refreshedVersion="6" background="1" saveData="1">
    <dbPr connection="Provider=Microsoft.Mashup.OleDb.1;Data Source=$Workbook$;Location=Enemies;Extended Properties=&quot;&quot;" command="SELECT * FROM [Enemies]"/>
  </connection>
  <connection id="3" xr16:uid="{00000000-0015-0000-FFFF-FFFF02000000}" keepAlive="1" name="Requête - Enemies (2)" description="Connexion à la requête « Enemies (2) » dans le classeur." type="5" refreshedVersion="6" background="1" saveData="1">
    <dbPr connection="Provider=Microsoft.Mashup.OleDb.1;Data Source=$Workbook$;Location=&quot;Enemies (2)&quot;;Extended Properties=&quot;&quot;" command="SELECT * FROM [Enemies (2)]"/>
  </connection>
  <connection id="4" xr16:uid="{00000000-0015-0000-FFFF-FFFF03000000}" keepAlive="1" name="Requête - fnGetParameter" description="Connexion à la requête « fnGetParameter » dans le classeur." type="5" refreshedVersion="0" background="1">
    <dbPr connection="Provider=Microsoft.Mashup.OleDb.1;Data Source=$Workbook$;Location=fnGetParameter;Extended Properties=&quot;&quot;" command="SELECT * FROM [fnGetParameter]"/>
  </connection>
  <connection id="5" xr16:uid="{00000000-0015-0000-FFFF-FFFF04000000}" keepAlive="1" name="Requête - World_01" description="Connexion à la requête « World_01 » dans le classeur." type="5" refreshedVersion="6" background="1" saveData="1">
    <dbPr connection="Provider=Microsoft.Mashup.OleDb.1;Data Source=$Workbook$;Location=World_01;Extended Properties=&quot;&quot;" command="SELECT * FROM [World_01]"/>
  </connection>
</connections>
</file>

<file path=xl/sharedStrings.xml><?xml version="1.0" encoding="utf-8"?>
<sst xmlns="http://schemas.openxmlformats.org/spreadsheetml/2006/main" count="338" uniqueCount="112">
  <si>
    <t>Wave</t>
  </si>
  <si>
    <t>Wave Number</t>
  </si>
  <si>
    <t>MiniBot</t>
  </si>
  <si>
    <t>BigBot</t>
  </si>
  <si>
    <t>MegaBigBot</t>
  </si>
  <si>
    <t>Boss1</t>
  </si>
  <si>
    <t>Boss2</t>
  </si>
  <si>
    <t>Boss3</t>
  </si>
  <si>
    <t>Bot</t>
  </si>
  <si>
    <t>Fast</t>
  </si>
  <si>
    <t>Tank</t>
  </si>
  <si>
    <t>Rush</t>
  </si>
  <si>
    <t>BossFast</t>
  </si>
  <si>
    <t>BossTank</t>
  </si>
  <si>
    <t>BossRush</t>
  </si>
  <si>
    <t>SemiBigBot</t>
  </si>
  <si>
    <t>BossSlow</t>
  </si>
  <si>
    <t>BotSlow</t>
  </si>
  <si>
    <t>BigBotSlow</t>
  </si>
  <si>
    <t>HP Ratio - Bots</t>
  </si>
  <si>
    <t>Damage Ratio - Bots</t>
  </si>
  <si>
    <t>Speed Ratio - Bots</t>
  </si>
  <si>
    <t>HP Ratio - Bosses</t>
  </si>
  <si>
    <t>Damage Ratio - Bosses</t>
  </si>
  <si>
    <t>Speed Ratio - Bosses</t>
  </si>
  <si>
    <t>HP Ratio - bigs</t>
  </si>
  <si>
    <t>Damage Ratio - bigs</t>
  </si>
  <si>
    <t>Speed Ratio - bigs</t>
  </si>
  <si>
    <t>HP Ratio - SpecialBots</t>
  </si>
  <si>
    <t>Damage Ratio - SpecialBots</t>
  </si>
  <si>
    <t>Speed Ratio - SpecialBots</t>
  </si>
  <si>
    <t>Id</t>
  </si>
  <si>
    <t>Name</t>
  </si>
  <si>
    <t>Speed</t>
  </si>
  <si>
    <t>MaxLife</t>
  </si>
  <si>
    <t>DroppedCoins</t>
  </si>
  <si>
    <t>DroppedGems</t>
  </si>
  <si>
    <t>Damage</t>
  </si>
  <si>
    <t>Type</t>
  </si>
  <si>
    <t>RateOfFire</t>
  </si>
  <si>
    <t>BotLevelType</t>
  </si>
  <si>
    <t>0.8</t>
  </si>
  <si>
    <t>bigs</t>
  </si>
  <si>
    <t>1.2</t>
  </si>
  <si>
    <t>Bosses</t>
  </si>
  <si>
    <t>2.2</t>
  </si>
  <si>
    <t>1.8</t>
  </si>
  <si>
    <t>Bots</t>
  </si>
  <si>
    <t>1.5</t>
  </si>
  <si>
    <t>SpecialBots</t>
  </si>
  <si>
    <t>Total HP</t>
  </si>
  <si>
    <t>Golds Earned</t>
  </si>
  <si>
    <t>Total Gold</t>
  </si>
  <si>
    <t>Parameter</t>
  </si>
  <si>
    <t>Value</t>
  </si>
  <si>
    <t>World</t>
  </si>
  <si>
    <t>WorldBotLevel</t>
  </si>
  <si>
    <t>BotLevel</t>
  </si>
  <si>
    <t>GameData</t>
  </si>
  <si>
    <t>Time</t>
  </si>
  <si>
    <t>Wave Nb</t>
  </si>
  <si>
    <t>DPS</t>
  </si>
  <si>
    <t>Damage potential since last</t>
  </si>
  <si>
    <t>Damage Total</t>
  </si>
  <si>
    <t>HP Cumul</t>
  </si>
  <si>
    <t>HP Left</t>
  </si>
  <si>
    <t>True Damage</t>
  </si>
  <si>
    <t>SplitterBalloon</t>
  </si>
  <si>
    <t>1.7</t>
  </si>
  <si>
    <t>SplitterDoubleLvl1</t>
  </si>
  <si>
    <t>SplitterDoubleLvl2</t>
  </si>
  <si>
    <t>SplitterDoubleLvl3</t>
  </si>
  <si>
    <t>SplitterEnd</t>
  </si>
  <si>
    <t>Kamikaze</t>
  </si>
  <si>
    <t>1.6</t>
  </si>
  <si>
    <t>BossBalloon</t>
  </si>
  <si>
    <t>BossBalloonEnd</t>
  </si>
  <si>
    <t>BossDoubleLvl1</t>
  </si>
  <si>
    <t>BossDoubleLvl2</t>
  </si>
  <si>
    <t>BossDoubleLvl3</t>
  </si>
  <si>
    <t>BossDoubleLvl4</t>
  </si>
  <si>
    <t>BossDoubleLvl5</t>
  </si>
  <si>
    <t>BossKamikaze</t>
  </si>
  <si>
    <t>SpawnsOnDeath</t>
  </si>
  <si>
    <t>SpawnedType</t>
  </si>
  <si>
    <t>Gems Earned</t>
  </si>
  <si>
    <t>Total Gems</t>
  </si>
  <si>
    <t>0.7</t>
  </si>
  <si>
    <t>BigKamikaze</t>
  </si>
  <si>
    <t>Colonne1</t>
  </si>
  <si>
    <t>1.3</t>
  </si>
  <si>
    <t>1.1</t>
  </si>
  <si>
    <t>0.9</t>
  </si>
  <si>
    <t>IceResistant</t>
  </si>
  <si>
    <t>BossIceResistant</t>
  </si>
  <si>
    <t xml:space="preserve">Total Enemies: </t>
  </si>
  <si>
    <t>PoisonResistant</t>
  </si>
  <si>
    <t>ElectricityResistant</t>
  </si>
  <si>
    <t>Armored</t>
  </si>
  <si>
    <t>BossArmored</t>
  </si>
  <si>
    <t>SlowArmored</t>
  </si>
  <si>
    <t>FlyingArmouredIce</t>
  </si>
  <si>
    <t>FlyingArmouredPoison</t>
  </si>
  <si>
    <t>FlyingArmouredElec</t>
  </si>
  <si>
    <t>Hacker</t>
  </si>
  <si>
    <t>BossHacker</t>
  </si>
  <si>
    <t>BossFlyingArmoured</t>
  </si>
  <si>
    <t>MaxArmor</t>
  </si>
  <si>
    <t>Median HP:</t>
  </si>
  <si>
    <t>World_06</t>
  </si>
  <si>
    <t>BotLevelWorld6</t>
  </si>
  <si>
    <t>Diff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</si>
</sst>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NumberFormat="1"/>
    <xf numFmtId="0" fontId="1" fillId="2" borderId="1" xfId="0" applyNumberFormat="1" applyFont="1" applyFill="1" applyBorder="1"/>
    <xf numFmtId="49" fontId="0" fillId="0" borderId="0" xfId="0" applyNumberFormat="1"/>
    <xf numFmtId="0" fontId="2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/>
    <xf numFmtId="0" fontId="5" fillId="0" borderId="0" xfId="0" applyFont="1" applyAlignment="1">
      <alignment horizontal="center"/>
    </xf>
    <xf numFmtId="164" fontId="0" fillId="0" borderId="0" xfId="0" applyNumberFormat="1"/>
    <xf numFmtId="0" fontId="4" fillId="3" borderId="0" xfId="0" applyFont="1" applyFill="1" applyAlignment="1">
      <alignment horizontal="center"/>
    </xf>
    <xf numFmtId="49" fontId="0" fillId="0" borderId="0" xfId="1" applyNumberFormat="1" applyFont="1"/>
    <xf numFmtId="0" fontId="7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</cellXfs>
  <cellStyles count="2">
    <cellStyle name="Milliers" xfId="1" builtinId="3"/>
    <cellStyle name="Normal" xfId="0" builtinId="0"/>
  </cellStyles>
  <dxfs count="27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World!$B$1</c:f>
              <c:strCache>
                <c:ptCount val="1"/>
                <c:pt idx="0">
                  <c:v>Total HP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World!$A$2:$A$51</c:f>
              <c:numCache>
                <c:formatCode>General</c:formatCode>
                <c:ptCount val="5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</c:numCache>
            </c:numRef>
          </c:cat>
          <c:val>
            <c:numRef>
              <c:f>World!$B$2:$B$51</c:f>
              <c:numCache>
                <c:formatCode>0</c:formatCode>
                <c:ptCount val="50"/>
                <c:pt idx="0">
                  <c:v>328.71421199999997</c:v>
                </c:pt>
                <c:pt idx="1">
                  <c:v>1582.271152</c:v>
                </c:pt>
                <c:pt idx="2">
                  <c:v>468.33718399999998</c:v>
                </c:pt>
                <c:pt idx="3">
                  <c:v>5060.7305619999997</c:v>
                </c:pt>
                <c:pt idx="4">
                  <c:v>730.95123599999999</c:v>
                </c:pt>
                <c:pt idx="5">
                  <c:v>5071.5956284999993</c:v>
                </c:pt>
                <c:pt idx="6">
                  <c:v>7152.6357869999993</c:v>
                </c:pt>
                <c:pt idx="7">
                  <c:v>3008.4294146295661</c:v>
                </c:pt>
                <c:pt idx="8">
                  <c:v>2343.2001999999998</c:v>
                </c:pt>
                <c:pt idx="9">
                  <c:v>8734.867486000001</c:v>
                </c:pt>
                <c:pt idx="10">
                  <c:v>7147.7413104999996</c:v>
                </c:pt>
                <c:pt idx="11">
                  <c:v>6130.3969479999996</c:v>
                </c:pt>
                <c:pt idx="12">
                  <c:v>19321.169771668399</c:v>
                </c:pt>
                <c:pt idx="13">
                  <c:v>4241.3512038068002</c:v>
                </c:pt>
                <c:pt idx="14">
                  <c:v>2565.8519039999996</c:v>
                </c:pt>
                <c:pt idx="15">
                  <c:v>9467.2635919999993</c:v>
                </c:pt>
                <c:pt idx="16">
                  <c:v>25713.053049663147</c:v>
                </c:pt>
                <c:pt idx="17">
                  <c:v>57746.69313</c:v>
                </c:pt>
                <c:pt idx="18">
                  <c:v>40542.7929</c:v>
                </c:pt>
                <c:pt idx="19">
                  <c:v>16481.664339999999</c:v>
                </c:pt>
                <c:pt idx="20">
                  <c:v>9403.8419649999996</c:v>
                </c:pt>
                <c:pt idx="21">
                  <c:v>19173.003282999998</c:v>
                </c:pt>
                <c:pt idx="22">
                  <c:v>37192.939282500003</c:v>
                </c:pt>
                <c:pt idx="23">
                  <c:v>36178.557939749997</c:v>
                </c:pt>
                <c:pt idx="24">
                  <c:v>17943.131679999999</c:v>
                </c:pt>
                <c:pt idx="25">
                  <c:v>15567.232054735348</c:v>
                </c:pt>
                <c:pt idx="26">
                  <c:v>63523.341774684908</c:v>
                </c:pt>
                <c:pt idx="27">
                  <c:v>128335.60760185349</c:v>
                </c:pt>
                <c:pt idx="28">
                  <c:v>53215.559539999995</c:v>
                </c:pt>
                <c:pt idx="29">
                  <c:v>82459.218550000005</c:v>
                </c:pt>
                <c:pt idx="30">
                  <c:v>13194.306789999999</c:v>
                </c:pt>
                <c:pt idx="31">
                  <c:v>97147.894980000012</c:v>
                </c:pt>
                <c:pt idx="32">
                  <c:v>3347.3157653614198</c:v>
                </c:pt>
                <c:pt idx="33">
                  <c:v>52229.673038021479</c:v>
                </c:pt>
                <c:pt idx="34">
                  <c:v>32639.131701999999</c:v>
                </c:pt>
                <c:pt idx="35">
                  <c:v>12000.872483999998</c:v>
                </c:pt>
                <c:pt idx="36">
                  <c:v>91414.347126802939</c:v>
                </c:pt>
                <c:pt idx="37">
                  <c:v>172649.10243</c:v>
                </c:pt>
                <c:pt idx="38">
                  <c:v>174801.47817619803</c:v>
                </c:pt>
                <c:pt idx="39">
                  <c:v>559392.69342999998</c:v>
                </c:pt>
                <c:pt idx="40">
                  <c:v>24254.455740000001</c:v>
                </c:pt>
                <c:pt idx="41">
                  <c:v>107361.5164375</c:v>
                </c:pt>
                <c:pt idx="42">
                  <c:v>95430.498632636096</c:v>
                </c:pt>
                <c:pt idx="43">
                  <c:v>15161.011656000001</c:v>
                </c:pt>
                <c:pt idx="44">
                  <c:v>71978.786975875002</c:v>
                </c:pt>
                <c:pt idx="45">
                  <c:v>9913.7334240000018</c:v>
                </c:pt>
                <c:pt idx="46">
                  <c:v>20899.259978546572</c:v>
                </c:pt>
                <c:pt idx="47">
                  <c:v>35755.522421324997</c:v>
                </c:pt>
                <c:pt idx="48">
                  <c:v>268017.50778591097</c:v>
                </c:pt>
                <c:pt idx="49">
                  <c:v>429656.10715000005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10-4309-83D0-E8086C1CE0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9558096"/>
        <c:axId val="1309548528"/>
      </c:lineChart>
      <c:lineChart>
        <c:grouping val="standard"/>
        <c:varyColors val="0"/>
        <c:ser>
          <c:idx val="2"/>
          <c:order val="1"/>
          <c:tx>
            <c:strRef>
              <c:f>World!$C$1</c:f>
              <c:strCache>
                <c:ptCount val="1"/>
                <c:pt idx="0">
                  <c:v>Golds Earned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World!$A$2:$A$51</c:f>
              <c:numCache>
                <c:formatCode>General</c:formatCode>
                <c:ptCount val="5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</c:numCache>
            </c:numRef>
          </c:cat>
          <c:val>
            <c:numRef>
              <c:f>World!$C$2:$C$51</c:f>
              <c:numCache>
                <c:formatCode>0.0</c:formatCode>
                <c:ptCount val="50"/>
                <c:pt idx="0">
                  <c:v>17.080947999999999</c:v>
                </c:pt>
                <c:pt idx="1">
                  <c:v>65</c:v>
                </c:pt>
                <c:pt idx="2">
                  <c:v>15</c:v>
                </c:pt>
                <c:pt idx="3">
                  <c:v>41</c:v>
                </c:pt>
                <c:pt idx="4">
                  <c:v>24</c:v>
                </c:pt>
                <c:pt idx="5">
                  <c:v>111.5</c:v>
                </c:pt>
                <c:pt idx="6">
                  <c:v>123.5</c:v>
                </c:pt>
                <c:pt idx="7">
                  <c:v>104.00000199999999</c:v>
                </c:pt>
                <c:pt idx="8">
                  <c:v>26</c:v>
                </c:pt>
                <c:pt idx="9">
                  <c:v>59</c:v>
                </c:pt>
                <c:pt idx="10">
                  <c:v>57.25</c:v>
                </c:pt>
                <c:pt idx="11">
                  <c:v>68</c:v>
                </c:pt>
                <c:pt idx="12">
                  <c:v>176.00001</c:v>
                </c:pt>
                <c:pt idx="13">
                  <c:v>51.666674</c:v>
                </c:pt>
                <c:pt idx="14">
                  <c:v>18</c:v>
                </c:pt>
                <c:pt idx="15">
                  <c:v>55</c:v>
                </c:pt>
                <c:pt idx="16">
                  <c:v>50.333334000000001</c:v>
                </c:pt>
                <c:pt idx="17">
                  <c:v>120</c:v>
                </c:pt>
                <c:pt idx="18">
                  <c:v>189.5</c:v>
                </c:pt>
                <c:pt idx="19">
                  <c:v>91</c:v>
                </c:pt>
                <c:pt idx="20">
                  <c:v>42.08334</c:v>
                </c:pt>
                <c:pt idx="21">
                  <c:v>84.25</c:v>
                </c:pt>
                <c:pt idx="22">
                  <c:v>135.25</c:v>
                </c:pt>
                <c:pt idx="23">
                  <c:v>108.15</c:v>
                </c:pt>
                <c:pt idx="24">
                  <c:v>58</c:v>
                </c:pt>
                <c:pt idx="25">
                  <c:v>30.333334000000001</c:v>
                </c:pt>
                <c:pt idx="26">
                  <c:v>106.58333399999999</c:v>
                </c:pt>
                <c:pt idx="27">
                  <c:v>150.33333999999999</c:v>
                </c:pt>
                <c:pt idx="28">
                  <c:v>138</c:v>
                </c:pt>
                <c:pt idx="29">
                  <c:v>126</c:v>
                </c:pt>
                <c:pt idx="30">
                  <c:v>26</c:v>
                </c:pt>
                <c:pt idx="31">
                  <c:v>122</c:v>
                </c:pt>
                <c:pt idx="32">
                  <c:v>13.835712000000001</c:v>
                </c:pt>
                <c:pt idx="33">
                  <c:v>123.66666000000001</c:v>
                </c:pt>
                <c:pt idx="34">
                  <c:v>104.75</c:v>
                </c:pt>
                <c:pt idx="35">
                  <c:v>27</c:v>
                </c:pt>
                <c:pt idx="36">
                  <c:v>101.83333399999999</c:v>
                </c:pt>
                <c:pt idx="37">
                  <c:v>120</c:v>
                </c:pt>
                <c:pt idx="38">
                  <c:v>153.33333999999999</c:v>
                </c:pt>
                <c:pt idx="39">
                  <c:v>131</c:v>
                </c:pt>
                <c:pt idx="40">
                  <c:v>69.5</c:v>
                </c:pt>
                <c:pt idx="41">
                  <c:v>152</c:v>
                </c:pt>
                <c:pt idx="42">
                  <c:v>49.333334000000001</c:v>
                </c:pt>
                <c:pt idx="43">
                  <c:v>16.8</c:v>
                </c:pt>
                <c:pt idx="44">
                  <c:v>143.86668</c:v>
                </c:pt>
                <c:pt idx="45">
                  <c:v>21.6</c:v>
                </c:pt>
                <c:pt idx="46">
                  <c:v>39.833332999999996</c:v>
                </c:pt>
                <c:pt idx="47">
                  <c:v>30.333334000000001</c:v>
                </c:pt>
                <c:pt idx="48">
                  <c:v>151.33333400000001</c:v>
                </c:pt>
                <c:pt idx="49">
                  <c:v>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10-4309-83D0-E8086C1CE0E6}"/>
            </c:ext>
          </c:extLst>
        </c:ser>
        <c:ser>
          <c:idx val="3"/>
          <c:order val="2"/>
          <c:tx>
            <c:strRef>
              <c:f>World!$D$1</c:f>
              <c:strCache>
                <c:ptCount val="1"/>
                <c:pt idx="0">
                  <c:v>Total Gold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World!$A$2:$A$51</c:f>
              <c:numCache>
                <c:formatCode>General</c:formatCode>
                <c:ptCount val="5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</c:numCache>
            </c:numRef>
          </c:cat>
          <c:val>
            <c:numRef>
              <c:f>World!$D$2:$D$51</c:f>
              <c:numCache>
                <c:formatCode>0.0</c:formatCode>
                <c:ptCount val="50"/>
                <c:pt idx="0">
                  <c:v>17.080947999999999</c:v>
                </c:pt>
                <c:pt idx="1">
                  <c:v>82.080948000000006</c:v>
                </c:pt>
                <c:pt idx="2">
                  <c:v>97.080948000000006</c:v>
                </c:pt>
                <c:pt idx="3">
                  <c:v>138.08094800000001</c:v>
                </c:pt>
                <c:pt idx="4">
                  <c:v>162.08094800000001</c:v>
                </c:pt>
                <c:pt idx="5">
                  <c:v>273.58094800000003</c:v>
                </c:pt>
                <c:pt idx="6">
                  <c:v>397.08094800000003</c:v>
                </c:pt>
                <c:pt idx="7">
                  <c:v>501.08095000000003</c:v>
                </c:pt>
                <c:pt idx="8">
                  <c:v>527.08095000000003</c:v>
                </c:pt>
                <c:pt idx="9">
                  <c:v>586.08095000000003</c:v>
                </c:pt>
                <c:pt idx="10">
                  <c:v>643.33095000000003</c:v>
                </c:pt>
                <c:pt idx="11">
                  <c:v>711.33095000000003</c:v>
                </c:pt>
                <c:pt idx="12">
                  <c:v>887.33096</c:v>
                </c:pt>
                <c:pt idx="13">
                  <c:v>938.99763400000006</c:v>
                </c:pt>
                <c:pt idx="14">
                  <c:v>956.99763400000006</c:v>
                </c:pt>
                <c:pt idx="15">
                  <c:v>1011.9976340000001</c:v>
                </c:pt>
                <c:pt idx="16">
                  <c:v>1062.330968</c:v>
                </c:pt>
                <c:pt idx="17">
                  <c:v>1182.330968</c:v>
                </c:pt>
                <c:pt idx="18">
                  <c:v>1371.830968</c:v>
                </c:pt>
                <c:pt idx="19">
                  <c:v>1462.830968</c:v>
                </c:pt>
                <c:pt idx="20">
                  <c:v>1504.9143079999999</c:v>
                </c:pt>
                <c:pt idx="21">
                  <c:v>1589.1643079999999</c:v>
                </c:pt>
                <c:pt idx="22">
                  <c:v>1724.4143079999999</c:v>
                </c:pt>
                <c:pt idx="23">
                  <c:v>1832.564308</c:v>
                </c:pt>
                <c:pt idx="24">
                  <c:v>1890.564308</c:v>
                </c:pt>
                <c:pt idx="25">
                  <c:v>1920.8976419999999</c:v>
                </c:pt>
                <c:pt idx="26">
                  <c:v>2027.4809759999998</c:v>
                </c:pt>
                <c:pt idx="27">
                  <c:v>2177.814316</c:v>
                </c:pt>
                <c:pt idx="28">
                  <c:v>2315.814316</c:v>
                </c:pt>
                <c:pt idx="29">
                  <c:v>2441.814316</c:v>
                </c:pt>
                <c:pt idx="30">
                  <c:v>2467.814316</c:v>
                </c:pt>
                <c:pt idx="31">
                  <c:v>2589.814316</c:v>
                </c:pt>
                <c:pt idx="32">
                  <c:v>2603.650028</c:v>
                </c:pt>
                <c:pt idx="33">
                  <c:v>2727.3166879999999</c:v>
                </c:pt>
                <c:pt idx="34">
                  <c:v>2832.0666879999999</c:v>
                </c:pt>
                <c:pt idx="35">
                  <c:v>2859.0666879999999</c:v>
                </c:pt>
                <c:pt idx="36">
                  <c:v>2960.9000219999998</c:v>
                </c:pt>
                <c:pt idx="37">
                  <c:v>3080.9000219999998</c:v>
                </c:pt>
                <c:pt idx="38">
                  <c:v>3234.2333619999999</c:v>
                </c:pt>
                <c:pt idx="39">
                  <c:v>3365.2333619999999</c:v>
                </c:pt>
                <c:pt idx="40">
                  <c:v>3434.7333619999999</c:v>
                </c:pt>
                <c:pt idx="41">
                  <c:v>3586.7333619999999</c:v>
                </c:pt>
                <c:pt idx="42">
                  <c:v>3636.0666959999999</c:v>
                </c:pt>
                <c:pt idx="43">
                  <c:v>3652.866696</c:v>
                </c:pt>
                <c:pt idx="44">
                  <c:v>3796.7333760000001</c:v>
                </c:pt>
                <c:pt idx="45">
                  <c:v>3818.333376</c:v>
                </c:pt>
                <c:pt idx="46">
                  <c:v>3858.1667090000001</c:v>
                </c:pt>
                <c:pt idx="47">
                  <c:v>3888.500043</c:v>
                </c:pt>
                <c:pt idx="48">
                  <c:v>4039.8333769999999</c:v>
                </c:pt>
                <c:pt idx="49">
                  <c:v>4352.8333769999999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A6-44EF-81FA-61EE37374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248720"/>
        <c:axId val="376244144"/>
        <c:extLst>
          <c:ext xmlns:c15="http://schemas.microsoft.com/office/drawing/2012/chart" uri="{02D57815-91ED-43cb-92C2-25804820EDAC}">
            <c15:filteredLineSeries>
              <c15:ser>
                <c:idx val="0"/>
                <c:order val="3"/>
                <c:tx>
                  <c:strRef>
                    <c:extLst>
                      <c:ext uri="{02D57815-91ED-43cb-92C2-25804820EDAC}">
                        <c15:formulaRef>
                          <c15:sqref>World!$A$1</c15:sqref>
                        </c15:formulaRef>
                      </c:ext>
                    </c:extLst>
                    <c:strCache>
                      <c:ptCount val="1"/>
                      <c:pt idx="0">
                        <c:v>Wave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World!$A$2:$A$51</c15:sqref>
                        </c15:formulaRef>
                      </c:ext>
                    </c:extLst>
                    <c:numCache>
                      <c:formatCode>General</c:formatCode>
                      <c:ptCount val="50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24</c:v>
                      </c:pt>
                      <c:pt idx="25">
                        <c:v>25</c:v>
                      </c:pt>
                      <c:pt idx="26">
                        <c:v>26</c:v>
                      </c:pt>
                      <c:pt idx="27">
                        <c:v>27</c:v>
                      </c:pt>
                      <c:pt idx="28">
                        <c:v>28</c:v>
                      </c:pt>
                      <c:pt idx="29">
                        <c:v>29</c:v>
                      </c:pt>
                      <c:pt idx="30">
                        <c:v>30</c:v>
                      </c:pt>
                      <c:pt idx="31">
                        <c:v>31</c:v>
                      </c:pt>
                      <c:pt idx="32">
                        <c:v>32</c:v>
                      </c:pt>
                      <c:pt idx="33">
                        <c:v>33</c:v>
                      </c:pt>
                      <c:pt idx="34">
                        <c:v>34</c:v>
                      </c:pt>
                      <c:pt idx="35">
                        <c:v>35</c:v>
                      </c:pt>
                      <c:pt idx="36">
                        <c:v>36</c:v>
                      </c:pt>
                      <c:pt idx="37">
                        <c:v>37</c:v>
                      </c:pt>
                      <c:pt idx="38">
                        <c:v>38</c:v>
                      </c:pt>
                      <c:pt idx="39">
                        <c:v>39</c:v>
                      </c:pt>
                      <c:pt idx="40">
                        <c:v>40</c:v>
                      </c:pt>
                      <c:pt idx="41">
                        <c:v>41</c:v>
                      </c:pt>
                      <c:pt idx="42">
                        <c:v>42</c:v>
                      </c:pt>
                      <c:pt idx="43">
                        <c:v>43</c:v>
                      </c:pt>
                      <c:pt idx="44">
                        <c:v>44</c:v>
                      </c:pt>
                      <c:pt idx="45">
                        <c:v>45</c:v>
                      </c:pt>
                      <c:pt idx="46">
                        <c:v>46</c:v>
                      </c:pt>
                      <c:pt idx="47">
                        <c:v>47</c:v>
                      </c:pt>
                      <c:pt idx="48">
                        <c:v>48</c:v>
                      </c:pt>
                      <c:pt idx="49">
                        <c:v>49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World!$A$2:$A$51</c15:sqref>
                        </c15:formulaRef>
                      </c:ext>
                    </c:extLst>
                    <c:numCache>
                      <c:formatCode>General</c:formatCode>
                      <c:ptCount val="50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24</c:v>
                      </c:pt>
                      <c:pt idx="25">
                        <c:v>25</c:v>
                      </c:pt>
                      <c:pt idx="26">
                        <c:v>26</c:v>
                      </c:pt>
                      <c:pt idx="27">
                        <c:v>27</c:v>
                      </c:pt>
                      <c:pt idx="28">
                        <c:v>28</c:v>
                      </c:pt>
                      <c:pt idx="29">
                        <c:v>29</c:v>
                      </c:pt>
                      <c:pt idx="30">
                        <c:v>30</c:v>
                      </c:pt>
                      <c:pt idx="31">
                        <c:v>31</c:v>
                      </c:pt>
                      <c:pt idx="32">
                        <c:v>32</c:v>
                      </c:pt>
                      <c:pt idx="33">
                        <c:v>33</c:v>
                      </c:pt>
                      <c:pt idx="34">
                        <c:v>34</c:v>
                      </c:pt>
                      <c:pt idx="35">
                        <c:v>35</c:v>
                      </c:pt>
                      <c:pt idx="36">
                        <c:v>36</c:v>
                      </c:pt>
                      <c:pt idx="37">
                        <c:v>37</c:v>
                      </c:pt>
                      <c:pt idx="38">
                        <c:v>38</c:v>
                      </c:pt>
                      <c:pt idx="39">
                        <c:v>39</c:v>
                      </c:pt>
                      <c:pt idx="40">
                        <c:v>40</c:v>
                      </c:pt>
                      <c:pt idx="41">
                        <c:v>41</c:v>
                      </c:pt>
                      <c:pt idx="42">
                        <c:v>42</c:v>
                      </c:pt>
                      <c:pt idx="43">
                        <c:v>43</c:v>
                      </c:pt>
                      <c:pt idx="44">
                        <c:v>44</c:v>
                      </c:pt>
                      <c:pt idx="45">
                        <c:v>45</c:v>
                      </c:pt>
                      <c:pt idx="46">
                        <c:v>46</c:v>
                      </c:pt>
                      <c:pt idx="47">
                        <c:v>47</c:v>
                      </c:pt>
                      <c:pt idx="48">
                        <c:v>48</c:v>
                      </c:pt>
                      <c:pt idx="49">
                        <c:v>49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C910-4309-83D0-E8086C1CE0E6}"/>
                  </c:ext>
                </c:extLst>
              </c15:ser>
            </c15:filteredLineSeries>
          </c:ext>
        </c:extLst>
      </c:lineChart>
      <c:valAx>
        <c:axId val="1309548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09558096"/>
        <c:crosses val="autoZero"/>
        <c:crossBetween val="between"/>
      </c:valAx>
      <c:catAx>
        <c:axId val="1309558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09548528"/>
        <c:crosses val="autoZero"/>
        <c:auto val="1"/>
        <c:lblAlgn val="ctr"/>
        <c:lblOffset val="100"/>
        <c:noMultiLvlLbl val="0"/>
      </c:catAx>
      <c:valAx>
        <c:axId val="376244144"/>
        <c:scaling>
          <c:orientation val="minMax"/>
        </c:scaling>
        <c:delete val="0"/>
        <c:axPos val="r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6248720"/>
        <c:crosses val="max"/>
        <c:crossBetween val="between"/>
      </c:valAx>
      <c:catAx>
        <c:axId val="3762487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762441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9558096"/>
        <c:axId val="130954852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World!$A$1</c15:sqref>
                        </c15:formulaRef>
                      </c:ext>
                    </c:extLst>
                    <c:strCache>
                      <c:ptCount val="1"/>
                      <c:pt idx="0">
                        <c:v>Wave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World!$A$2:$A$51</c15:sqref>
                        </c15:formulaRef>
                      </c:ext>
                    </c:extLst>
                    <c:numCache>
                      <c:formatCode>General</c:formatCode>
                      <c:ptCount val="50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24</c:v>
                      </c:pt>
                      <c:pt idx="25">
                        <c:v>25</c:v>
                      </c:pt>
                      <c:pt idx="26">
                        <c:v>26</c:v>
                      </c:pt>
                      <c:pt idx="27">
                        <c:v>27</c:v>
                      </c:pt>
                      <c:pt idx="28">
                        <c:v>28</c:v>
                      </c:pt>
                      <c:pt idx="29">
                        <c:v>29</c:v>
                      </c:pt>
                      <c:pt idx="30">
                        <c:v>30</c:v>
                      </c:pt>
                      <c:pt idx="31">
                        <c:v>31</c:v>
                      </c:pt>
                      <c:pt idx="32">
                        <c:v>32</c:v>
                      </c:pt>
                      <c:pt idx="33">
                        <c:v>33</c:v>
                      </c:pt>
                      <c:pt idx="34">
                        <c:v>34</c:v>
                      </c:pt>
                      <c:pt idx="35">
                        <c:v>35</c:v>
                      </c:pt>
                      <c:pt idx="36">
                        <c:v>36</c:v>
                      </c:pt>
                      <c:pt idx="37">
                        <c:v>37</c:v>
                      </c:pt>
                      <c:pt idx="38">
                        <c:v>38</c:v>
                      </c:pt>
                      <c:pt idx="39">
                        <c:v>39</c:v>
                      </c:pt>
                      <c:pt idx="40">
                        <c:v>40</c:v>
                      </c:pt>
                      <c:pt idx="41">
                        <c:v>41</c:v>
                      </c:pt>
                      <c:pt idx="42">
                        <c:v>42</c:v>
                      </c:pt>
                      <c:pt idx="43">
                        <c:v>43</c:v>
                      </c:pt>
                      <c:pt idx="44">
                        <c:v>44</c:v>
                      </c:pt>
                      <c:pt idx="45">
                        <c:v>45</c:v>
                      </c:pt>
                      <c:pt idx="46">
                        <c:v>46</c:v>
                      </c:pt>
                      <c:pt idx="47">
                        <c:v>47</c:v>
                      </c:pt>
                      <c:pt idx="48">
                        <c:v>48</c:v>
                      </c:pt>
                      <c:pt idx="49">
                        <c:v>49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World!$A$2:$A$51</c15:sqref>
                        </c15:formulaRef>
                      </c:ext>
                    </c:extLst>
                    <c:numCache>
                      <c:formatCode>General</c:formatCode>
                      <c:ptCount val="50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24</c:v>
                      </c:pt>
                      <c:pt idx="25">
                        <c:v>25</c:v>
                      </c:pt>
                      <c:pt idx="26">
                        <c:v>26</c:v>
                      </c:pt>
                      <c:pt idx="27">
                        <c:v>27</c:v>
                      </c:pt>
                      <c:pt idx="28">
                        <c:v>28</c:v>
                      </c:pt>
                      <c:pt idx="29">
                        <c:v>29</c:v>
                      </c:pt>
                      <c:pt idx="30">
                        <c:v>30</c:v>
                      </c:pt>
                      <c:pt idx="31">
                        <c:v>31</c:v>
                      </c:pt>
                      <c:pt idx="32">
                        <c:v>32</c:v>
                      </c:pt>
                      <c:pt idx="33">
                        <c:v>33</c:v>
                      </c:pt>
                      <c:pt idx="34">
                        <c:v>34</c:v>
                      </c:pt>
                      <c:pt idx="35">
                        <c:v>35</c:v>
                      </c:pt>
                      <c:pt idx="36">
                        <c:v>36</c:v>
                      </c:pt>
                      <c:pt idx="37">
                        <c:v>37</c:v>
                      </c:pt>
                      <c:pt idx="38">
                        <c:v>38</c:v>
                      </c:pt>
                      <c:pt idx="39">
                        <c:v>39</c:v>
                      </c:pt>
                      <c:pt idx="40">
                        <c:v>40</c:v>
                      </c:pt>
                      <c:pt idx="41">
                        <c:v>41</c:v>
                      </c:pt>
                      <c:pt idx="42">
                        <c:v>42</c:v>
                      </c:pt>
                      <c:pt idx="43">
                        <c:v>43</c:v>
                      </c:pt>
                      <c:pt idx="44">
                        <c:v>44</c:v>
                      </c:pt>
                      <c:pt idx="45">
                        <c:v>45</c:v>
                      </c:pt>
                      <c:pt idx="46">
                        <c:v>46</c:v>
                      </c:pt>
                      <c:pt idx="47">
                        <c:v>47</c:v>
                      </c:pt>
                      <c:pt idx="48">
                        <c:v>48</c:v>
                      </c:pt>
                      <c:pt idx="49">
                        <c:v>49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C910-4309-83D0-E8086C1CE0E6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4"/>
          <c:order val="1"/>
          <c:tx>
            <c:strRef>
              <c:f>World!$F$1</c:f>
              <c:strCache>
                <c:ptCount val="1"/>
                <c:pt idx="0">
                  <c:v>Diff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World!$A$2:$A$51</c:f>
              <c:numCache>
                <c:formatCode>General</c:formatCode>
                <c:ptCount val="5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</c:numCache>
            </c:numRef>
          </c:cat>
          <c:val>
            <c:numRef>
              <c:f>World!$F$2:$F$51</c:f>
              <c:numCache>
                <c:formatCode>General</c:formatCode>
                <c:ptCount val="50"/>
                <c:pt idx="0">
                  <c:v>1</c:v>
                </c:pt>
                <c:pt idx="1">
                  <c:v>4.8135161007276439</c:v>
                </c:pt>
                <c:pt idx="2">
                  <c:v>0.29599047129691963</c:v>
                </c:pt>
                <c:pt idx="3">
                  <c:v>10.805741535995571</c:v>
                </c:pt>
                <c:pt idx="4">
                  <c:v>0.14443591237371234</c:v>
                </c:pt>
                <c:pt idx="5">
                  <c:v>6.9383501644424328</c:v>
                </c:pt>
                <c:pt idx="6">
                  <c:v>1.4103324300552524</c:v>
                </c:pt>
                <c:pt idx="7">
                  <c:v>0.42060430647082886</c:v>
                </c:pt>
                <c:pt idx="8">
                  <c:v>0.7788782374634915</c:v>
                </c:pt>
                <c:pt idx="9">
                  <c:v>3.7277512548863738</c:v>
                </c:pt>
                <c:pt idx="10">
                  <c:v>0.818299913760134</c:v>
                </c:pt>
                <c:pt idx="11">
                  <c:v>0.85766911275796653</c:v>
                </c:pt>
                <c:pt idx="12">
                  <c:v>3.1516996265587336</c:v>
                </c:pt>
                <c:pt idx="13">
                  <c:v>0.21951834458936881</c:v>
                </c:pt>
                <c:pt idx="14">
                  <c:v>0.60496096189748072</c:v>
                </c:pt>
                <c:pt idx="15">
                  <c:v>3.6897155199180198</c:v>
                </c:pt>
                <c:pt idx="16">
                  <c:v>2.715996317181991</c:v>
                </c:pt>
                <c:pt idx="17">
                  <c:v>2.2458123902465368</c:v>
                </c:pt>
                <c:pt idx="18">
                  <c:v>0.70207990626804573</c:v>
                </c:pt>
                <c:pt idx="19">
                  <c:v>0.40652513458193451</c:v>
                </c:pt>
                <c:pt idx="20">
                  <c:v>0.57056385635626894</c:v>
                </c:pt>
                <c:pt idx="21">
                  <c:v>2.0388478830630796</c:v>
                </c:pt>
                <c:pt idx="22">
                  <c:v>1.9398598505158358</c:v>
                </c:pt>
                <c:pt idx="23">
                  <c:v>0.97272650771036828</c:v>
                </c:pt>
                <c:pt idx="24">
                  <c:v>0.49596038929693143</c:v>
                </c:pt>
                <c:pt idx="25">
                  <c:v>0.86758723796733284</c:v>
                </c:pt>
                <c:pt idx="26">
                  <c:v>4.080580385217675</c:v>
                </c:pt>
                <c:pt idx="27">
                  <c:v>2.0202905580291328</c:v>
                </c:pt>
                <c:pt idx="28">
                  <c:v>0.41465934929840487</c:v>
                </c:pt>
                <c:pt idx="29">
                  <c:v>1.5495321154712041</c:v>
                </c:pt>
                <c:pt idx="30">
                  <c:v>0.16001008767745589</c:v>
                </c:pt>
                <c:pt idx="31">
                  <c:v>7.3628646450474129</c:v>
                </c:pt>
                <c:pt idx="32">
                  <c:v>3.4455875405746433E-2</c:v>
                </c:pt>
                <c:pt idx="33">
                  <c:v>15.603449659127717</c:v>
                </c:pt>
                <c:pt idx="34">
                  <c:v>0.62491548967269595</c:v>
                </c:pt>
                <c:pt idx="35">
                  <c:v>0.36768357055480833</c:v>
                </c:pt>
                <c:pt idx="36">
                  <c:v>7.6173084289229713</c:v>
                </c:pt>
                <c:pt idx="37">
                  <c:v>1.8886433897571293</c:v>
                </c:pt>
                <c:pt idx="38">
                  <c:v>1.0124667647610315</c:v>
                </c:pt>
                <c:pt idx="39">
                  <c:v>3.2001599715657902</c:v>
                </c:pt>
                <c:pt idx="40">
                  <c:v>4.3358549414151584E-2</c:v>
                </c:pt>
                <c:pt idx="41">
                  <c:v>4.4264657013284934</c:v>
                </c:pt>
                <c:pt idx="42">
                  <c:v>0.88887062887371293</c:v>
                </c:pt>
                <c:pt idx="43">
                  <c:v>0.15886966822171791</c:v>
                </c:pt>
                <c:pt idx="44">
                  <c:v>4.7476242752830586</c:v>
                </c:pt>
                <c:pt idx="45">
                  <c:v>0.13773132113663947</c:v>
                </c:pt>
                <c:pt idx="46">
                  <c:v>2.1081119578979077</c:v>
                </c:pt>
                <c:pt idx="47">
                  <c:v>1.7108511238210644</c:v>
                </c:pt>
                <c:pt idx="48">
                  <c:v>7.495835318184648</c:v>
                </c:pt>
                <c:pt idx="49">
                  <c:v>1.6030897037263847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F3-4B3D-9AE5-DDF1951FA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9558096"/>
        <c:axId val="1309548528"/>
      </c:lineChart>
      <c:valAx>
        <c:axId val="1309548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09558096"/>
        <c:crosses val="autoZero"/>
        <c:crossBetween val="between"/>
      </c:valAx>
      <c:catAx>
        <c:axId val="1309558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095485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HP Change</a:t>
            </a:r>
            <a:r>
              <a:rPr lang="fr-FR" baseline="0"/>
              <a:t> Over Time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Wave_Timeline!$CS$1</c:f>
              <c:strCache>
                <c:ptCount val="1"/>
                <c:pt idx="0">
                  <c:v>Total HP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Wave_Timeline!$A$2:$A$1048576</c:f>
              <c:numCache>
                <c:formatCode>0.0</c:formatCode>
                <c:ptCount val="1048575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4.5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11.5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21.5</c:v>
                </c:pt>
                <c:pt idx="26">
                  <c:v>22</c:v>
                </c:pt>
                <c:pt idx="27">
                  <c:v>23</c:v>
                </c:pt>
                <c:pt idx="28">
                  <c:v>23.5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60</c:v>
                </c:pt>
              </c:numCache>
            </c:numRef>
          </c:xVal>
          <c:yVal>
            <c:numRef>
              <c:f>Wave_Timeline!$CS$2:$CS$1048576</c:f>
              <c:numCache>
                <c:formatCode>General</c:formatCode>
                <c:ptCount val="1048575"/>
                <c:pt idx="0">
                  <c:v>17250.479592755833</c:v>
                </c:pt>
                <c:pt idx="1">
                  <c:v>76.194892380509998</c:v>
                </c:pt>
                <c:pt idx="2">
                  <c:v>812.74539681360011</c:v>
                </c:pt>
                <c:pt idx="3">
                  <c:v>76.194892380509998</c:v>
                </c:pt>
                <c:pt idx="4">
                  <c:v>888.94028919411016</c:v>
                </c:pt>
                <c:pt idx="5">
                  <c:v>76.194892380509998</c:v>
                </c:pt>
                <c:pt idx="6">
                  <c:v>507.96604063728</c:v>
                </c:pt>
                <c:pt idx="7">
                  <c:v>76.194892380509998</c:v>
                </c:pt>
                <c:pt idx="8">
                  <c:v>279.38127206187005</c:v>
                </c:pt>
                <c:pt idx="9">
                  <c:v>5392.2374841426099</c:v>
                </c:pt>
                <c:pt idx="10">
                  <c:v>76.194892380509998</c:v>
                </c:pt>
                <c:pt idx="11">
                  <c:v>76.194892380509998</c:v>
                </c:pt>
                <c:pt idx="12">
                  <c:v>2988.1991639193297</c:v>
                </c:pt>
                <c:pt idx="13">
                  <c:v>76.194892380509998</c:v>
                </c:pt>
                <c:pt idx="14">
                  <c:v>304.77960000000002</c:v>
                </c:pt>
                <c:pt idx="15">
                  <c:v>3540.6248928856598</c:v>
                </c:pt>
                <c:pt idx="16">
                  <c:v>380.97449238051001</c:v>
                </c:pt>
                <c:pt idx="17">
                  <c:v>2561.7077800178999</c:v>
                </c:pt>
                <c:pt idx="18">
                  <c:v>76.194892380509998</c:v>
                </c:pt>
                <c:pt idx="19">
                  <c:v>76.194892380509998</c:v>
                </c:pt>
                <c:pt idx="20">
                  <c:v>76.194892380509998</c:v>
                </c:pt>
                <c:pt idx="21">
                  <c:v>76.194892380509998</c:v>
                </c:pt>
                <c:pt idx="22">
                  <c:v>76.194892380509998</c:v>
                </c:pt>
                <c:pt idx="23">
                  <c:v>5359.0408860077105</c:v>
                </c:pt>
                <c:pt idx="24">
                  <c:v>1600.0928923805102</c:v>
                </c:pt>
                <c:pt idx="25">
                  <c:v>507.96604063728</c:v>
                </c:pt>
                <c:pt idx="26">
                  <c:v>584.16093301779006</c:v>
                </c:pt>
                <c:pt idx="27">
                  <c:v>584.16093301779006</c:v>
                </c:pt>
                <c:pt idx="28">
                  <c:v>507.96604063728</c:v>
                </c:pt>
                <c:pt idx="29">
                  <c:v>76.194892380509998</c:v>
                </c:pt>
                <c:pt idx="30">
                  <c:v>1092.1270955669099</c:v>
                </c:pt>
                <c:pt idx="31">
                  <c:v>76.194892380509998</c:v>
                </c:pt>
                <c:pt idx="32">
                  <c:v>584.16093301779006</c:v>
                </c:pt>
                <c:pt idx="33">
                  <c:v>76.194892380509998</c:v>
                </c:pt>
                <c:pt idx="34">
                  <c:v>584.16093301779006</c:v>
                </c:pt>
                <c:pt idx="35">
                  <c:v>507.96604063728</c:v>
                </c:pt>
                <c:pt idx="36">
                  <c:v>4266.9144000000006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19-493C-9F48-2F91BDDCCD7B}"/>
            </c:ext>
          </c:extLst>
        </c:ser>
        <c:ser>
          <c:idx val="1"/>
          <c:order val="1"/>
          <c:tx>
            <c:strRef>
              <c:f>Wave_Timeline!$CX$1</c:f>
              <c:strCache>
                <c:ptCount val="1"/>
                <c:pt idx="0">
                  <c:v>HP Left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Wave_Timeline!$A$2:$A$1048576</c:f>
              <c:numCache>
                <c:formatCode>0.0</c:formatCode>
                <c:ptCount val="1048575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4.5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11.5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21.5</c:v>
                </c:pt>
                <c:pt idx="26">
                  <c:v>22</c:v>
                </c:pt>
                <c:pt idx="27">
                  <c:v>23</c:v>
                </c:pt>
                <c:pt idx="28">
                  <c:v>23.5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60</c:v>
                </c:pt>
              </c:numCache>
            </c:numRef>
          </c:xVal>
          <c:yVal>
            <c:numRef>
              <c:f>Wave_Timeline!$CX$2:$CX$1048576</c:f>
              <c:numCache>
                <c:formatCode>General</c:formatCode>
                <c:ptCount val="1048575"/>
                <c:pt idx="0">
                  <c:v>17250.479592755833</c:v>
                </c:pt>
                <c:pt idx="1">
                  <c:v>14826.674485136344</c:v>
                </c:pt>
                <c:pt idx="2">
                  <c:v>14389.419881949943</c:v>
                </c:pt>
                <c:pt idx="3">
                  <c:v>13215.614774330454</c:v>
                </c:pt>
                <c:pt idx="4">
                  <c:v>11604.555063524564</c:v>
                </c:pt>
                <c:pt idx="5">
                  <c:v>9180.7499559050739</c:v>
                </c:pt>
                <c:pt idx="6">
                  <c:v>8438.7159965423525</c:v>
                </c:pt>
                <c:pt idx="7">
                  <c:v>7264.9108889228628</c:v>
                </c:pt>
                <c:pt idx="8">
                  <c:v>5044.2921609847326</c:v>
                </c:pt>
                <c:pt idx="9">
                  <c:v>7936.5296451273425</c:v>
                </c:pt>
                <c:pt idx="10">
                  <c:v>5512.7245375078528</c:v>
                </c:pt>
                <c:pt idx="11">
                  <c:v>3088.9194298883631</c:v>
                </c:pt>
                <c:pt idx="12">
                  <c:v>3577.1185938076924</c:v>
                </c:pt>
                <c:pt idx="13">
                  <c:v>1153.3134861882027</c:v>
                </c:pt>
                <c:pt idx="14">
                  <c:v>1381.898193807694</c:v>
                </c:pt>
                <c:pt idx="15">
                  <c:v>3672.5230866933525</c:v>
                </c:pt>
                <c:pt idx="16">
                  <c:v>1553.4975790738608</c:v>
                </c:pt>
                <c:pt idx="17">
                  <c:v>3734.2308667112557</c:v>
                </c:pt>
                <c:pt idx="18">
                  <c:v>1310.4257590917696</c:v>
                </c:pt>
                <c:pt idx="19">
                  <c:v>1310.4257590917696</c:v>
                </c:pt>
                <c:pt idx="20">
                  <c:v>1310.4257590917696</c:v>
                </c:pt>
                <c:pt idx="21">
                  <c:v>1310.4257590917696</c:v>
                </c:pt>
                <c:pt idx="22">
                  <c:v>1310.4257590917696</c:v>
                </c:pt>
                <c:pt idx="23">
                  <c:v>6593.271752718967</c:v>
                </c:pt>
                <c:pt idx="24">
                  <c:v>5693.3646450994784</c:v>
                </c:pt>
                <c:pt idx="25">
                  <c:v>4951.330685736757</c:v>
                </c:pt>
                <c:pt idx="26">
                  <c:v>4285.4916187545459</c:v>
                </c:pt>
                <c:pt idx="27">
                  <c:v>2369.6525517723348</c:v>
                </c:pt>
                <c:pt idx="28">
                  <c:v>1627.6185924096135</c:v>
                </c:pt>
                <c:pt idx="29">
                  <c:v>453.81348479012377</c:v>
                </c:pt>
                <c:pt idx="30">
                  <c:v>1469.7456879765232</c:v>
                </c:pt>
                <c:pt idx="31">
                  <c:v>453.81348479012377</c:v>
                </c:pt>
                <c:pt idx="32">
                  <c:v>961.7795254274024</c:v>
                </c:pt>
                <c:pt idx="33">
                  <c:v>453.81348479012377</c:v>
                </c:pt>
                <c:pt idx="34">
                  <c:v>961.7795254274024</c:v>
                </c:pt>
                <c:pt idx="35">
                  <c:v>885.58463304689212</c:v>
                </c:pt>
                <c:pt idx="36">
                  <c:v>4644.532992409615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C19-493C-9F48-2F91BDDCC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6082511"/>
        <c:axId val="466085007"/>
      </c:scatterChart>
      <c:valAx>
        <c:axId val="4660825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6085007"/>
        <c:crosses val="autoZero"/>
        <c:crossBetween val="midCat"/>
      </c:valAx>
      <c:valAx>
        <c:axId val="4660850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608251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HP</a:t>
            </a:r>
            <a:r>
              <a:rPr lang="fr-FR" baseline="0"/>
              <a:t> Per Wave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World_ImportedBotLevel!$B$1</c:f>
              <c:strCache>
                <c:ptCount val="1"/>
                <c:pt idx="0">
                  <c:v>HP Ratio - Bots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World_ImportedBotLevel!$A$2:$A$52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World_ImportedBotLevel!$B$2:$B$52</c:f>
              <c:numCache>
                <c:formatCode>General</c:formatCode>
                <c:ptCount val="51"/>
                <c:pt idx="0">
                  <c:v>6</c:v>
                </c:pt>
                <c:pt idx="1">
                  <c:v>6.2230790000000002</c:v>
                </c:pt>
                <c:pt idx="2">
                  <c:v>6.3616960000000002</c:v>
                </c:pt>
                <c:pt idx="3">
                  <c:v>6.511482</c:v>
                </c:pt>
                <c:pt idx="4">
                  <c:v>6.7680670000000003</c:v>
                </c:pt>
                <c:pt idx="5">
                  <c:v>7.2270789999999998</c:v>
                </c:pt>
                <c:pt idx="6">
                  <c:v>7.9841490000000004</c:v>
                </c:pt>
                <c:pt idx="7">
                  <c:v>9.1349070000000001</c:v>
                </c:pt>
                <c:pt idx="8">
                  <c:v>10.774979999999999</c:v>
                </c:pt>
                <c:pt idx="9">
                  <c:v>13</c:v>
                </c:pt>
                <c:pt idx="10">
                  <c:v>15.763389999999999</c:v>
                </c:pt>
                <c:pt idx="11">
                  <c:v>18.898820000000001</c:v>
                </c:pt>
                <c:pt idx="12">
                  <c:v>22.322279999999999</c:v>
                </c:pt>
                <c:pt idx="13">
                  <c:v>25.9498</c:v>
                </c:pt>
                <c:pt idx="14">
                  <c:v>29.69736</c:v>
                </c:pt>
                <c:pt idx="15">
                  <c:v>33.480980000000002</c:v>
                </c:pt>
                <c:pt idx="16">
                  <c:v>37.216650000000001</c:v>
                </c:pt>
                <c:pt idx="17">
                  <c:v>40.820390000000003</c:v>
                </c:pt>
                <c:pt idx="18">
                  <c:v>44.208190000000002</c:v>
                </c:pt>
                <c:pt idx="19">
                  <c:v>47.296059999999997</c:v>
                </c:pt>
                <c:pt idx="20">
                  <c:v>50</c:v>
                </c:pt>
                <c:pt idx="21">
                  <c:v>52.43383</c:v>
                </c:pt>
                <c:pt idx="22">
                  <c:v>54.772039999999997</c:v>
                </c:pt>
                <c:pt idx="23">
                  <c:v>57.02167</c:v>
                </c:pt>
                <c:pt idx="24">
                  <c:v>59.189770000000003</c:v>
                </c:pt>
                <c:pt idx="25">
                  <c:v>61.283369999999998</c:v>
                </c:pt>
                <c:pt idx="26">
                  <c:v>63.309510000000003</c:v>
                </c:pt>
                <c:pt idx="27">
                  <c:v>65.275229999999993</c:v>
                </c:pt>
                <c:pt idx="28">
                  <c:v>67.187579999999997</c:v>
                </c:pt>
                <c:pt idx="29">
                  <c:v>69.053569999999993</c:v>
                </c:pt>
                <c:pt idx="30">
                  <c:v>70.880260000000007</c:v>
                </c:pt>
                <c:pt idx="31">
                  <c:v>72.674679999999995</c:v>
                </c:pt>
                <c:pt idx="32">
                  <c:v>74.443889999999996</c:v>
                </c:pt>
                <c:pt idx="33">
                  <c:v>76.194900000000004</c:v>
                </c:pt>
                <c:pt idx="34">
                  <c:v>77.934759999999997</c:v>
                </c:pt>
                <c:pt idx="35">
                  <c:v>79.670519999999996</c:v>
                </c:pt>
                <c:pt idx="36">
                  <c:v>81.409189999999995</c:v>
                </c:pt>
                <c:pt idx="37">
                  <c:v>83.157839999999993</c:v>
                </c:pt>
                <c:pt idx="38">
                  <c:v>84.923500000000004</c:v>
                </c:pt>
                <c:pt idx="39">
                  <c:v>86.713200000000001</c:v>
                </c:pt>
                <c:pt idx="40">
                  <c:v>88.533990000000003</c:v>
                </c:pt>
                <c:pt idx="41">
                  <c:v>90.392899999999997</c:v>
                </c:pt>
                <c:pt idx="42">
                  <c:v>92.296970000000002</c:v>
                </c:pt>
                <c:pt idx="43">
                  <c:v>94.253230000000002</c:v>
                </c:pt>
                <c:pt idx="44">
                  <c:v>96.268749999999997</c:v>
                </c:pt>
                <c:pt idx="45">
                  <c:v>98.350530000000006</c:v>
                </c:pt>
                <c:pt idx="46">
                  <c:v>100.5056</c:v>
                </c:pt>
                <c:pt idx="47">
                  <c:v>102.7411</c:v>
                </c:pt>
                <c:pt idx="48">
                  <c:v>105.0639</c:v>
                </c:pt>
                <c:pt idx="49">
                  <c:v>107.4812</c:v>
                </c:pt>
                <c:pt idx="50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47-4B54-A226-E53F5690C413}"/>
            </c:ext>
          </c:extLst>
        </c:ser>
        <c:ser>
          <c:idx val="4"/>
          <c:order val="3"/>
          <c:tx>
            <c:strRef>
              <c:f>World_ImportedBotLevel!$E$1</c:f>
              <c:strCache>
                <c:ptCount val="1"/>
                <c:pt idx="0">
                  <c:v>HP Ratio - Bosses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World_ImportedBotLevel!$A$2:$A$52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World_ImportedBotLevel!$E$2:$E$52</c:f>
              <c:numCache>
                <c:formatCode>General</c:formatCode>
                <c:ptCount val="51"/>
                <c:pt idx="0">
                  <c:v>1</c:v>
                </c:pt>
                <c:pt idx="1">
                  <c:v>1.4794309999999999</c:v>
                </c:pt>
                <c:pt idx="2">
                  <c:v>2.7644289999999998</c:v>
                </c:pt>
                <c:pt idx="3">
                  <c:v>4.6250499999999999</c:v>
                </c:pt>
                <c:pt idx="4">
                  <c:v>6.8313499999999996</c:v>
                </c:pt>
                <c:pt idx="5">
                  <c:v>9.1533850000000001</c:v>
                </c:pt>
                <c:pt idx="6">
                  <c:v>11.36121</c:v>
                </c:pt>
                <c:pt idx="7">
                  <c:v>13.22489</c:v>
                </c:pt>
                <c:pt idx="8">
                  <c:v>14.51446</c:v>
                </c:pt>
                <c:pt idx="9">
                  <c:v>15</c:v>
                </c:pt>
                <c:pt idx="10">
                  <c:v>15.071569999999999</c:v>
                </c:pt>
                <c:pt idx="11">
                  <c:v>15.26295</c:v>
                </c:pt>
                <c:pt idx="12">
                  <c:v>15.55974</c:v>
                </c:pt>
                <c:pt idx="13">
                  <c:v>15.947520000000001</c:v>
                </c:pt>
                <c:pt idx="14">
                  <c:v>16.411899999999999</c:v>
                </c:pt>
                <c:pt idx="15">
                  <c:v>16.938459999999999</c:v>
                </c:pt>
                <c:pt idx="16">
                  <c:v>17.512820000000001</c:v>
                </c:pt>
                <c:pt idx="17">
                  <c:v>18.120550000000001</c:v>
                </c:pt>
                <c:pt idx="18">
                  <c:v>18.747260000000001</c:v>
                </c:pt>
                <c:pt idx="19">
                  <c:v>19.378550000000001</c:v>
                </c:pt>
                <c:pt idx="20">
                  <c:v>20</c:v>
                </c:pt>
                <c:pt idx="21">
                  <c:v>20.61534</c:v>
                </c:pt>
                <c:pt idx="22">
                  <c:v>21.237629999999999</c:v>
                </c:pt>
                <c:pt idx="23">
                  <c:v>21.866520000000001</c:v>
                </c:pt>
                <c:pt idx="24">
                  <c:v>22.501629999999999</c:v>
                </c:pt>
                <c:pt idx="25">
                  <c:v>23.142610000000001</c:v>
                </c:pt>
                <c:pt idx="26">
                  <c:v>23.789069999999999</c:v>
                </c:pt>
                <c:pt idx="27">
                  <c:v>24.440660000000001</c:v>
                </c:pt>
                <c:pt idx="28">
                  <c:v>25.097020000000001</c:v>
                </c:pt>
                <c:pt idx="29">
                  <c:v>25.757760000000001</c:v>
                </c:pt>
                <c:pt idx="30">
                  <c:v>26.422540000000001</c:v>
                </c:pt>
                <c:pt idx="31">
                  <c:v>27.090969999999999</c:v>
                </c:pt>
                <c:pt idx="32">
                  <c:v>27.762709999999998</c:v>
                </c:pt>
                <c:pt idx="33">
                  <c:v>28.437370000000001</c:v>
                </c:pt>
                <c:pt idx="34">
                  <c:v>29.11459</c:v>
                </c:pt>
                <c:pt idx="35">
                  <c:v>29.79402</c:v>
                </c:pt>
                <c:pt idx="36">
                  <c:v>30.475269999999998</c:v>
                </c:pt>
                <c:pt idx="37">
                  <c:v>31.157990000000002</c:v>
                </c:pt>
                <c:pt idx="38">
                  <c:v>31.841799999999999</c:v>
                </c:pt>
                <c:pt idx="39">
                  <c:v>32.526350000000001</c:v>
                </c:pt>
                <c:pt idx="40">
                  <c:v>33.211269999999999</c:v>
                </c:pt>
                <c:pt idx="41">
                  <c:v>33.896180000000001</c:v>
                </c:pt>
                <c:pt idx="42">
                  <c:v>34.580730000000003</c:v>
                </c:pt>
                <c:pt idx="43">
                  <c:v>35.26455</c:v>
                </c:pt>
                <c:pt idx="44">
                  <c:v>35.947270000000003</c:v>
                </c:pt>
                <c:pt idx="45">
                  <c:v>36.628520000000002</c:v>
                </c:pt>
                <c:pt idx="46">
                  <c:v>37.307949999999998</c:v>
                </c:pt>
                <c:pt idx="47">
                  <c:v>37.985169999999997</c:v>
                </c:pt>
                <c:pt idx="48">
                  <c:v>38.659829999999999</c:v>
                </c:pt>
                <c:pt idx="49">
                  <c:v>39.331569999999999</c:v>
                </c:pt>
                <c:pt idx="50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D47-4B54-A226-E53F5690C413}"/>
            </c:ext>
          </c:extLst>
        </c:ser>
        <c:ser>
          <c:idx val="7"/>
          <c:order val="6"/>
          <c:tx>
            <c:strRef>
              <c:f>World_ImportedBotLevel!$H$1</c:f>
              <c:strCache>
                <c:ptCount val="1"/>
                <c:pt idx="0">
                  <c:v>HP Ratio - bigs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World_ImportedBotLevel!$A$2:$A$52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World_ImportedBotLevel!$H$2:$H$52</c:f>
              <c:numCache>
                <c:formatCode>General</c:formatCode>
                <c:ptCount val="51"/>
                <c:pt idx="0">
                  <c:v>6</c:v>
                </c:pt>
                <c:pt idx="1">
                  <c:v>6.0759259999999999</c:v>
                </c:pt>
                <c:pt idx="2">
                  <c:v>6.3009880000000003</c:v>
                </c:pt>
                <c:pt idx="3">
                  <c:v>6.6711080000000003</c:v>
                </c:pt>
                <c:pt idx="4">
                  <c:v>7.1822109999999997</c:v>
                </c:pt>
                <c:pt idx="5">
                  <c:v>7.8302199999999997</c:v>
                </c:pt>
                <c:pt idx="6">
                  <c:v>8.6110589999999991</c:v>
                </c:pt>
                <c:pt idx="7">
                  <c:v>9.5206510000000009</c:v>
                </c:pt>
                <c:pt idx="8">
                  <c:v>10.554919999999999</c:v>
                </c:pt>
                <c:pt idx="9">
                  <c:v>11.70979</c:v>
                </c:pt>
                <c:pt idx="10">
                  <c:v>12.98118</c:v>
                </c:pt>
                <c:pt idx="11">
                  <c:v>14.365019999999999</c:v>
                </c:pt>
                <c:pt idx="12">
                  <c:v>15.857229999999999</c:v>
                </c:pt>
                <c:pt idx="13">
                  <c:v>17.45374</c:v>
                </c:pt>
                <c:pt idx="14">
                  <c:v>19.150469999999999</c:v>
                </c:pt>
                <c:pt idx="15">
                  <c:v>20.943339999999999</c:v>
                </c:pt>
                <c:pt idx="16">
                  <c:v>22.82827</c:v>
                </c:pt>
                <c:pt idx="17">
                  <c:v>24.801189999999998</c:v>
                </c:pt>
                <c:pt idx="18">
                  <c:v>26.858029999999999</c:v>
                </c:pt>
                <c:pt idx="19">
                  <c:v>28.994700000000002</c:v>
                </c:pt>
                <c:pt idx="20">
                  <c:v>31.207129999999999</c:v>
                </c:pt>
                <c:pt idx="21">
                  <c:v>33.491250000000001</c:v>
                </c:pt>
                <c:pt idx="22">
                  <c:v>35.842970000000001</c:v>
                </c:pt>
                <c:pt idx="23">
                  <c:v>38.258229999999998</c:v>
                </c:pt>
                <c:pt idx="24">
                  <c:v>40.732939999999999</c:v>
                </c:pt>
                <c:pt idx="25">
                  <c:v>43.263030000000001</c:v>
                </c:pt>
                <c:pt idx="26">
                  <c:v>45.84442</c:v>
                </c:pt>
                <c:pt idx="27">
                  <c:v>48.473030000000001</c:v>
                </c:pt>
                <c:pt idx="28">
                  <c:v>51.14479</c:v>
                </c:pt>
                <c:pt idx="29">
                  <c:v>53.855629999999998</c:v>
                </c:pt>
                <c:pt idx="30">
                  <c:v>56.601469999999999</c:v>
                </c:pt>
                <c:pt idx="31">
                  <c:v>59.378219999999999</c:v>
                </c:pt>
                <c:pt idx="32">
                  <c:v>62.181820000000002</c:v>
                </c:pt>
                <c:pt idx="33">
                  <c:v>65.008179999999996</c:v>
                </c:pt>
                <c:pt idx="34">
                  <c:v>67.85324</c:v>
                </c:pt>
                <c:pt idx="35">
                  <c:v>70.712909999999994</c:v>
                </c:pt>
                <c:pt idx="36">
                  <c:v>73.583110000000005</c:v>
                </c:pt>
                <c:pt idx="37">
                  <c:v>76.459789999999998</c:v>
                </c:pt>
                <c:pt idx="38">
                  <c:v>79.338840000000005</c:v>
                </c:pt>
                <c:pt idx="39">
                  <c:v>82.216189999999997</c:v>
                </c:pt>
                <c:pt idx="40">
                  <c:v>85.087789999999998</c:v>
                </c:pt>
                <c:pt idx="41">
                  <c:v>87.949550000000002</c:v>
                </c:pt>
                <c:pt idx="42">
                  <c:v>90.797380000000004</c:v>
                </c:pt>
                <c:pt idx="43">
                  <c:v>93.627200000000002</c:v>
                </c:pt>
                <c:pt idx="44">
                  <c:v>96.434970000000007</c:v>
                </c:pt>
                <c:pt idx="45">
                  <c:v>99.216589999999997</c:v>
                </c:pt>
                <c:pt idx="46">
                  <c:v>101.968</c:v>
                </c:pt>
                <c:pt idx="47">
                  <c:v>104.685</c:v>
                </c:pt>
                <c:pt idx="48">
                  <c:v>107.3638</c:v>
                </c:pt>
                <c:pt idx="49">
                  <c:v>110</c:v>
                </c:pt>
                <c:pt idx="50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D47-4B54-A226-E53F5690C413}"/>
            </c:ext>
          </c:extLst>
        </c:ser>
        <c:ser>
          <c:idx val="10"/>
          <c:order val="9"/>
          <c:tx>
            <c:strRef>
              <c:f>World_ImportedBotLevel!$K$1</c:f>
              <c:strCache>
                <c:ptCount val="1"/>
                <c:pt idx="0">
                  <c:v>HP Ratio - SpecialBots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World_ImportedBotLevel!$A$2:$A$52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World_ImportedBotLevel!$K$2:$K$52</c:f>
              <c:numCache>
                <c:formatCode>General</c:formatCode>
                <c:ptCount val="51"/>
                <c:pt idx="0">
                  <c:v>1.5</c:v>
                </c:pt>
                <c:pt idx="1">
                  <c:v>1.6179399999999999</c:v>
                </c:pt>
                <c:pt idx="2">
                  <c:v>1.7275689999999999</c:v>
                </c:pt>
                <c:pt idx="3">
                  <c:v>1.8292919999999999</c:v>
                </c:pt>
                <c:pt idx="4">
                  <c:v>1.923516</c:v>
                </c:pt>
                <c:pt idx="5">
                  <c:v>2.0106489999999999</c:v>
                </c:pt>
                <c:pt idx="6">
                  <c:v>2.0910980000000001</c:v>
                </c:pt>
                <c:pt idx="7">
                  <c:v>2.1652680000000002</c:v>
                </c:pt>
                <c:pt idx="8">
                  <c:v>2.233568</c:v>
                </c:pt>
                <c:pt idx="9">
                  <c:v>2.2964030000000002</c:v>
                </c:pt>
                <c:pt idx="10">
                  <c:v>2.3541810000000001</c:v>
                </c:pt>
                <c:pt idx="11">
                  <c:v>2.4073090000000001</c:v>
                </c:pt>
                <c:pt idx="12">
                  <c:v>2.4561929999999998</c:v>
                </c:pt>
                <c:pt idx="13">
                  <c:v>2.5012409999999998</c:v>
                </c:pt>
                <c:pt idx="14">
                  <c:v>2.542859</c:v>
                </c:pt>
                <c:pt idx="15">
                  <c:v>2.5814530000000002</c:v>
                </c:pt>
                <c:pt idx="16">
                  <c:v>2.617432</c:v>
                </c:pt>
                <c:pt idx="17">
                  <c:v>2.6512020000000001</c:v>
                </c:pt>
                <c:pt idx="18">
                  <c:v>2.6831689999999999</c:v>
                </c:pt>
                <c:pt idx="19">
                  <c:v>2.71374</c:v>
                </c:pt>
                <c:pt idx="20">
                  <c:v>2.7433230000000002</c:v>
                </c:pt>
                <c:pt idx="21">
                  <c:v>2.7723239999999998</c:v>
                </c:pt>
                <c:pt idx="22">
                  <c:v>2.8011499999999998</c:v>
                </c:pt>
                <c:pt idx="23">
                  <c:v>2.830209</c:v>
                </c:pt>
                <c:pt idx="24">
                  <c:v>2.8599049999999999</c:v>
                </c:pt>
                <c:pt idx="25">
                  <c:v>2.8906480000000001</c:v>
                </c:pt>
                <c:pt idx="26">
                  <c:v>2.9228429999999999</c:v>
                </c:pt>
                <c:pt idx="27">
                  <c:v>2.9568970000000001</c:v>
                </c:pt>
                <c:pt idx="28">
                  <c:v>2.9932180000000002</c:v>
                </c:pt>
                <c:pt idx="29">
                  <c:v>3.0322119999999999</c:v>
                </c:pt>
                <c:pt idx="30">
                  <c:v>3.0742859999999999</c:v>
                </c:pt>
                <c:pt idx="31">
                  <c:v>3.1198459999999999</c:v>
                </c:pt>
                <c:pt idx="32">
                  <c:v>3.1692999999999998</c:v>
                </c:pt>
                <c:pt idx="33">
                  <c:v>3.223055</c:v>
                </c:pt>
                <c:pt idx="34">
                  <c:v>3.281517</c:v>
                </c:pt>
                <c:pt idx="35">
                  <c:v>3.3450929999999999</c:v>
                </c:pt>
                <c:pt idx="36">
                  <c:v>3.4141910000000002</c:v>
                </c:pt>
                <c:pt idx="37">
                  <c:v>3.4892159999999999</c:v>
                </c:pt>
                <c:pt idx="38">
                  <c:v>3.570576</c:v>
                </c:pt>
                <c:pt idx="39">
                  <c:v>3.6586780000000001</c:v>
                </c:pt>
                <c:pt idx="40">
                  <c:v>3.7539280000000002</c:v>
                </c:pt>
                <c:pt idx="41">
                  <c:v>3.8567339999999999</c:v>
                </c:pt>
                <c:pt idx="42">
                  <c:v>3.9675029999999998</c:v>
                </c:pt>
                <c:pt idx="43">
                  <c:v>4.0866400000000001</c:v>
                </c:pt>
                <c:pt idx="44">
                  <c:v>4.2145530000000004</c:v>
                </c:pt>
                <c:pt idx="45">
                  <c:v>4.3516490000000001</c:v>
                </c:pt>
                <c:pt idx="46">
                  <c:v>4.498335</c:v>
                </c:pt>
                <c:pt idx="47">
                  <c:v>4.6550180000000001</c:v>
                </c:pt>
                <c:pt idx="48">
                  <c:v>4.8221040000000004</c:v>
                </c:pt>
                <c:pt idx="49">
                  <c:v>5</c:v>
                </c:pt>
                <c:pt idx="5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D47-4B54-A226-E53F5690C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6212144"/>
        <c:axId val="1266628416"/>
        <c:extLst>
          <c:ext xmlns:c15="http://schemas.microsoft.com/office/drawing/2012/chart" uri="{02D57815-91ED-43cb-92C2-25804820EDAC}">
            <c15:filteredLineSeries>
              <c15:ser>
                <c:idx val="2"/>
                <c:order val="1"/>
                <c:tx>
                  <c:strRef>
                    <c:extLst>
                      <c:ext uri="{02D57815-91ED-43cb-92C2-25804820EDAC}">
                        <c15:formulaRef>
                          <c15:sqref>World_ImportedBotLevel!$C$1</c15:sqref>
                        </c15:formulaRef>
                      </c:ext>
                    </c:extLst>
                    <c:strCache>
                      <c:ptCount val="1"/>
                      <c:pt idx="0">
                        <c:v>Damage Ratio - Bots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World_ImportedBotLevel!$A$2:$A$52</c15:sqref>
                        </c15:formulaRef>
                      </c:ext>
                    </c:extLst>
                    <c:numCache>
                      <c:formatCode>General</c:formatCode>
                      <c:ptCount val="51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24</c:v>
                      </c:pt>
                      <c:pt idx="25">
                        <c:v>25</c:v>
                      </c:pt>
                      <c:pt idx="26">
                        <c:v>26</c:v>
                      </c:pt>
                      <c:pt idx="27">
                        <c:v>27</c:v>
                      </c:pt>
                      <c:pt idx="28">
                        <c:v>28</c:v>
                      </c:pt>
                      <c:pt idx="29">
                        <c:v>29</c:v>
                      </c:pt>
                      <c:pt idx="30">
                        <c:v>30</c:v>
                      </c:pt>
                      <c:pt idx="31">
                        <c:v>31</c:v>
                      </c:pt>
                      <c:pt idx="32">
                        <c:v>32</c:v>
                      </c:pt>
                      <c:pt idx="33">
                        <c:v>33</c:v>
                      </c:pt>
                      <c:pt idx="34">
                        <c:v>34</c:v>
                      </c:pt>
                      <c:pt idx="35">
                        <c:v>35</c:v>
                      </c:pt>
                      <c:pt idx="36">
                        <c:v>36</c:v>
                      </c:pt>
                      <c:pt idx="37">
                        <c:v>37</c:v>
                      </c:pt>
                      <c:pt idx="38">
                        <c:v>38</c:v>
                      </c:pt>
                      <c:pt idx="39">
                        <c:v>39</c:v>
                      </c:pt>
                      <c:pt idx="40">
                        <c:v>40</c:v>
                      </c:pt>
                      <c:pt idx="41">
                        <c:v>41</c:v>
                      </c:pt>
                      <c:pt idx="42">
                        <c:v>42</c:v>
                      </c:pt>
                      <c:pt idx="43">
                        <c:v>43</c:v>
                      </c:pt>
                      <c:pt idx="44">
                        <c:v>44</c:v>
                      </c:pt>
                      <c:pt idx="45">
                        <c:v>45</c:v>
                      </c:pt>
                      <c:pt idx="46">
                        <c:v>46</c:v>
                      </c:pt>
                      <c:pt idx="47">
                        <c:v>47</c:v>
                      </c:pt>
                      <c:pt idx="48">
                        <c:v>48</c:v>
                      </c:pt>
                      <c:pt idx="49">
                        <c:v>49</c:v>
                      </c:pt>
                      <c:pt idx="50">
                        <c:v>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World_ImportedBotLevel!$C$2:$C$52</c15:sqref>
                        </c15:formulaRef>
                      </c:ext>
                    </c:extLst>
                    <c:numCache>
                      <c:formatCode>General</c:formatCode>
                      <c:ptCount val="51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1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  <c:pt idx="9">
                        <c:v>1</c:v>
                      </c:pt>
                      <c:pt idx="10">
                        <c:v>1</c:v>
                      </c:pt>
                      <c:pt idx="11">
                        <c:v>1</c:v>
                      </c:pt>
                      <c:pt idx="12">
                        <c:v>1</c:v>
                      </c:pt>
                      <c:pt idx="13">
                        <c:v>1</c:v>
                      </c:pt>
                      <c:pt idx="14">
                        <c:v>1</c:v>
                      </c:pt>
                      <c:pt idx="15">
                        <c:v>1</c:v>
                      </c:pt>
                      <c:pt idx="16">
                        <c:v>1</c:v>
                      </c:pt>
                      <c:pt idx="17">
                        <c:v>1</c:v>
                      </c:pt>
                      <c:pt idx="18">
                        <c:v>1</c:v>
                      </c:pt>
                      <c:pt idx="19">
                        <c:v>1</c:v>
                      </c:pt>
                      <c:pt idx="20">
                        <c:v>1</c:v>
                      </c:pt>
                      <c:pt idx="21">
                        <c:v>1</c:v>
                      </c:pt>
                      <c:pt idx="22">
                        <c:v>1</c:v>
                      </c:pt>
                      <c:pt idx="23">
                        <c:v>1</c:v>
                      </c:pt>
                      <c:pt idx="24">
                        <c:v>1</c:v>
                      </c:pt>
                      <c:pt idx="25">
                        <c:v>1</c:v>
                      </c:pt>
                      <c:pt idx="26">
                        <c:v>1</c:v>
                      </c:pt>
                      <c:pt idx="27">
                        <c:v>1</c:v>
                      </c:pt>
                      <c:pt idx="28">
                        <c:v>1</c:v>
                      </c:pt>
                      <c:pt idx="29">
                        <c:v>1</c:v>
                      </c:pt>
                      <c:pt idx="30">
                        <c:v>1</c:v>
                      </c:pt>
                      <c:pt idx="31">
                        <c:v>1</c:v>
                      </c:pt>
                      <c:pt idx="32">
                        <c:v>1</c:v>
                      </c:pt>
                      <c:pt idx="33">
                        <c:v>1</c:v>
                      </c:pt>
                      <c:pt idx="34">
                        <c:v>1</c:v>
                      </c:pt>
                      <c:pt idx="35">
                        <c:v>1</c:v>
                      </c:pt>
                      <c:pt idx="36">
                        <c:v>1</c:v>
                      </c:pt>
                      <c:pt idx="37">
                        <c:v>1</c:v>
                      </c:pt>
                      <c:pt idx="38">
                        <c:v>1</c:v>
                      </c:pt>
                      <c:pt idx="39">
                        <c:v>1</c:v>
                      </c:pt>
                      <c:pt idx="40">
                        <c:v>1</c:v>
                      </c:pt>
                      <c:pt idx="41">
                        <c:v>1</c:v>
                      </c:pt>
                      <c:pt idx="42">
                        <c:v>1</c:v>
                      </c:pt>
                      <c:pt idx="43">
                        <c:v>1</c:v>
                      </c:pt>
                      <c:pt idx="44">
                        <c:v>1</c:v>
                      </c:pt>
                      <c:pt idx="45">
                        <c:v>1</c:v>
                      </c:pt>
                      <c:pt idx="46">
                        <c:v>1</c:v>
                      </c:pt>
                      <c:pt idx="47">
                        <c:v>1</c:v>
                      </c:pt>
                      <c:pt idx="48">
                        <c:v>1</c:v>
                      </c:pt>
                      <c:pt idx="49">
                        <c:v>1</c:v>
                      </c:pt>
                      <c:pt idx="50">
                        <c:v>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BD47-4B54-A226-E53F5690C413}"/>
                  </c:ext>
                </c:extLst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World_ImportedBotLevel!$D$1</c15:sqref>
                        </c15:formulaRef>
                      </c:ext>
                    </c:extLst>
                    <c:strCache>
                      <c:ptCount val="1"/>
                      <c:pt idx="0">
                        <c:v>Speed Ratio - Bots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World_ImportedBotLevel!$A$2:$A$52</c15:sqref>
                        </c15:formulaRef>
                      </c:ext>
                    </c:extLst>
                    <c:numCache>
                      <c:formatCode>General</c:formatCode>
                      <c:ptCount val="51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24</c:v>
                      </c:pt>
                      <c:pt idx="25">
                        <c:v>25</c:v>
                      </c:pt>
                      <c:pt idx="26">
                        <c:v>26</c:v>
                      </c:pt>
                      <c:pt idx="27">
                        <c:v>27</c:v>
                      </c:pt>
                      <c:pt idx="28">
                        <c:v>28</c:v>
                      </c:pt>
                      <c:pt idx="29">
                        <c:v>29</c:v>
                      </c:pt>
                      <c:pt idx="30">
                        <c:v>30</c:v>
                      </c:pt>
                      <c:pt idx="31">
                        <c:v>31</c:v>
                      </c:pt>
                      <c:pt idx="32">
                        <c:v>32</c:v>
                      </c:pt>
                      <c:pt idx="33">
                        <c:v>33</c:v>
                      </c:pt>
                      <c:pt idx="34">
                        <c:v>34</c:v>
                      </c:pt>
                      <c:pt idx="35">
                        <c:v>35</c:v>
                      </c:pt>
                      <c:pt idx="36">
                        <c:v>36</c:v>
                      </c:pt>
                      <c:pt idx="37">
                        <c:v>37</c:v>
                      </c:pt>
                      <c:pt idx="38">
                        <c:v>38</c:v>
                      </c:pt>
                      <c:pt idx="39">
                        <c:v>39</c:v>
                      </c:pt>
                      <c:pt idx="40">
                        <c:v>40</c:v>
                      </c:pt>
                      <c:pt idx="41">
                        <c:v>41</c:v>
                      </c:pt>
                      <c:pt idx="42">
                        <c:v>42</c:v>
                      </c:pt>
                      <c:pt idx="43">
                        <c:v>43</c:v>
                      </c:pt>
                      <c:pt idx="44">
                        <c:v>44</c:v>
                      </c:pt>
                      <c:pt idx="45">
                        <c:v>45</c:v>
                      </c:pt>
                      <c:pt idx="46">
                        <c:v>46</c:v>
                      </c:pt>
                      <c:pt idx="47">
                        <c:v>47</c:v>
                      </c:pt>
                      <c:pt idx="48">
                        <c:v>48</c:v>
                      </c:pt>
                      <c:pt idx="49">
                        <c:v>49</c:v>
                      </c:pt>
                      <c:pt idx="50">
                        <c:v>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World_ImportedBotLevel!$D$2:$D$52</c15:sqref>
                        </c15:formulaRef>
                      </c:ext>
                    </c:extLst>
                    <c:numCache>
                      <c:formatCode>General</c:formatCode>
                      <c:ptCount val="51"/>
                      <c:pt idx="0">
                        <c:v>1</c:v>
                      </c:pt>
                      <c:pt idx="1">
                        <c:v>1.000232</c:v>
                      </c:pt>
                      <c:pt idx="2">
                        <c:v>1.0009220000000001</c:v>
                      </c:pt>
                      <c:pt idx="3">
                        <c:v>1.002057</c:v>
                      </c:pt>
                      <c:pt idx="4">
                        <c:v>1.003625</c:v>
                      </c:pt>
                      <c:pt idx="5">
                        <c:v>1.0056149999999999</c:v>
                      </c:pt>
                      <c:pt idx="6">
                        <c:v>1.008016</c:v>
                      </c:pt>
                      <c:pt idx="7">
                        <c:v>1.0108140000000001</c:v>
                      </c:pt>
                      <c:pt idx="8">
                        <c:v>1.014</c:v>
                      </c:pt>
                      <c:pt idx="9">
                        <c:v>1.0175609999999999</c:v>
                      </c:pt>
                      <c:pt idx="10">
                        <c:v>1.0214840000000001</c:v>
                      </c:pt>
                      <c:pt idx="11">
                        <c:v>1.02576</c:v>
                      </c:pt>
                      <c:pt idx="12">
                        <c:v>1.030375</c:v>
                      </c:pt>
                      <c:pt idx="13">
                        <c:v>1.035318</c:v>
                      </c:pt>
                      <c:pt idx="14">
                        <c:v>1.040578</c:v>
                      </c:pt>
                      <c:pt idx="15">
                        <c:v>1.046143</c:v>
                      </c:pt>
                      <c:pt idx="16">
                        <c:v>1.052</c:v>
                      </c:pt>
                      <c:pt idx="17">
                        <c:v>1.0581389999999999</c:v>
                      </c:pt>
                      <c:pt idx="18">
                        <c:v>1.0645469999999999</c:v>
                      </c:pt>
                      <c:pt idx="19">
                        <c:v>1.071213</c:v>
                      </c:pt>
                      <c:pt idx="20">
                        <c:v>1.078125</c:v>
                      </c:pt>
                      <c:pt idx="21">
                        <c:v>1.0852710000000001</c:v>
                      </c:pt>
                      <c:pt idx="22">
                        <c:v>1.092641</c:v>
                      </c:pt>
                      <c:pt idx="23">
                        <c:v>1.1002209999999999</c:v>
                      </c:pt>
                      <c:pt idx="24">
                        <c:v>1.1080000000000001</c:v>
                      </c:pt>
                      <c:pt idx="25">
                        <c:v>1.1159669999999999</c:v>
                      </c:pt>
                      <c:pt idx="26">
                        <c:v>1.124109</c:v>
                      </c:pt>
                      <c:pt idx="27">
                        <c:v>1.1324160000000001</c:v>
                      </c:pt>
                      <c:pt idx="28">
                        <c:v>1.1408750000000001</c:v>
                      </c:pt>
                      <c:pt idx="29">
                        <c:v>1.149475</c:v>
                      </c:pt>
                      <c:pt idx="30">
                        <c:v>1.1582030000000001</c:v>
                      </c:pt>
                      <c:pt idx="31">
                        <c:v>1.167049</c:v>
                      </c:pt>
                      <c:pt idx="32">
                        <c:v>1.1759999999999999</c:v>
                      </c:pt>
                      <c:pt idx="33">
                        <c:v>1.1850449999999999</c:v>
                      </c:pt>
                      <c:pt idx="34">
                        <c:v>1.194172</c:v>
                      </c:pt>
                      <c:pt idx="35">
                        <c:v>1.2033689999999999</c:v>
                      </c:pt>
                      <c:pt idx="36">
                        <c:v>1.2126250000000001</c:v>
                      </c:pt>
                      <c:pt idx="37">
                        <c:v>1.2219279999999999</c:v>
                      </c:pt>
                      <c:pt idx="38">
                        <c:v>1.231266</c:v>
                      </c:pt>
                      <c:pt idx="39">
                        <c:v>1.2406269999999999</c:v>
                      </c:pt>
                      <c:pt idx="40">
                        <c:v>1.25</c:v>
                      </c:pt>
                      <c:pt idx="41">
                        <c:v>1.2593730000000001</c:v>
                      </c:pt>
                      <c:pt idx="42">
                        <c:v>1.268734</c:v>
                      </c:pt>
                      <c:pt idx="43">
                        <c:v>1.2780720000000001</c:v>
                      </c:pt>
                      <c:pt idx="44">
                        <c:v>1.2873749999999999</c:v>
                      </c:pt>
                      <c:pt idx="45">
                        <c:v>1.2966310000000001</c:v>
                      </c:pt>
                      <c:pt idx="46">
                        <c:v>1.305828</c:v>
                      </c:pt>
                      <c:pt idx="47">
                        <c:v>1.3149550000000001</c:v>
                      </c:pt>
                      <c:pt idx="48">
                        <c:v>1.3240000000000001</c:v>
                      </c:pt>
                      <c:pt idx="49">
                        <c:v>1.332951</c:v>
                      </c:pt>
                      <c:pt idx="50">
                        <c:v>1.3417969999999999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D47-4B54-A226-E53F5690C413}"/>
                  </c:ext>
                </c:extLst>
              </c15:ser>
            </c15:filteredLineSeries>
            <c15:filteredLineSeries>
              <c15:ser>
                <c:idx val="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World_ImportedBotLevel!$F$1</c15:sqref>
                        </c15:formulaRef>
                      </c:ext>
                    </c:extLst>
                    <c:strCache>
                      <c:ptCount val="1"/>
                      <c:pt idx="0">
                        <c:v>Damage Ratio - Bosses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World_ImportedBotLevel!$A$2:$A$52</c15:sqref>
                        </c15:formulaRef>
                      </c:ext>
                    </c:extLst>
                    <c:numCache>
                      <c:formatCode>General</c:formatCode>
                      <c:ptCount val="51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24</c:v>
                      </c:pt>
                      <c:pt idx="25">
                        <c:v>25</c:v>
                      </c:pt>
                      <c:pt idx="26">
                        <c:v>26</c:v>
                      </c:pt>
                      <c:pt idx="27">
                        <c:v>27</c:v>
                      </c:pt>
                      <c:pt idx="28">
                        <c:v>28</c:v>
                      </c:pt>
                      <c:pt idx="29">
                        <c:v>29</c:v>
                      </c:pt>
                      <c:pt idx="30">
                        <c:v>30</c:v>
                      </c:pt>
                      <c:pt idx="31">
                        <c:v>31</c:v>
                      </c:pt>
                      <c:pt idx="32">
                        <c:v>32</c:v>
                      </c:pt>
                      <c:pt idx="33">
                        <c:v>33</c:v>
                      </c:pt>
                      <c:pt idx="34">
                        <c:v>34</c:v>
                      </c:pt>
                      <c:pt idx="35">
                        <c:v>35</c:v>
                      </c:pt>
                      <c:pt idx="36">
                        <c:v>36</c:v>
                      </c:pt>
                      <c:pt idx="37">
                        <c:v>37</c:v>
                      </c:pt>
                      <c:pt idx="38">
                        <c:v>38</c:v>
                      </c:pt>
                      <c:pt idx="39">
                        <c:v>39</c:v>
                      </c:pt>
                      <c:pt idx="40">
                        <c:v>40</c:v>
                      </c:pt>
                      <c:pt idx="41">
                        <c:v>41</c:v>
                      </c:pt>
                      <c:pt idx="42">
                        <c:v>42</c:v>
                      </c:pt>
                      <c:pt idx="43">
                        <c:v>43</c:v>
                      </c:pt>
                      <c:pt idx="44">
                        <c:v>44</c:v>
                      </c:pt>
                      <c:pt idx="45">
                        <c:v>45</c:v>
                      </c:pt>
                      <c:pt idx="46">
                        <c:v>46</c:v>
                      </c:pt>
                      <c:pt idx="47">
                        <c:v>47</c:v>
                      </c:pt>
                      <c:pt idx="48">
                        <c:v>48</c:v>
                      </c:pt>
                      <c:pt idx="49">
                        <c:v>49</c:v>
                      </c:pt>
                      <c:pt idx="50">
                        <c:v>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World_ImportedBotLevel!$F$2:$F$52</c15:sqref>
                        </c15:formulaRef>
                      </c:ext>
                    </c:extLst>
                    <c:numCache>
                      <c:formatCode>General</c:formatCode>
                      <c:ptCount val="51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1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  <c:pt idx="9">
                        <c:v>1</c:v>
                      </c:pt>
                      <c:pt idx="10">
                        <c:v>1</c:v>
                      </c:pt>
                      <c:pt idx="11">
                        <c:v>1</c:v>
                      </c:pt>
                      <c:pt idx="12">
                        <c:v>1</c:v>
                      </c:pt>
                      <c:pt idx="13">
                        <c:v>1</c:v>
                      </c:pt>
                      <c:pt idx="14">
                        <c:v>1</c:v>
                      </c:pt>
                      <c:pt idx="15">
                        <c:v>1</c:v>
                      </c:pt>
                      <c:pt idx="16">
                        <c:v>1</c:v>
                      </c:pt>
                      <c:pt idx="17">
                        <c:v>1</c:v>
                      </c:pt>
                      <c:pt idx="18">
                        <c:v>1</c:v>
                      </c:pt>
                      <c:pt idx="19">
                        <c:v>1</c:v>
                      </c:pt>
                      <c:pt idx="20">
                        <c:v>1</c:v>
                      </c:pt>
                      <c:pt idx="21">
                        <c:v>1</c:v>
                      </c:pt>
                      <c:pt idx="22">
                        <c:v>1</c:v>
                      </c:pt>
                      <c:pt idx="23">
                        <c:v>1</c:v>
                      </c:pt>
                      <c:pt idx="24">
                        <c:v>1</c:v>
                      </c:pt>
                      <c:pt idx="25">
                        <c:v>1</c:v>
                      </c:pt>
                      <c:pt idx="26">
                        <c:v>1</c:v>
                      </c:pt>
                      <c:pt idx="27">
                        <c:v>1</c:v>
                      </c:pt>
                      <c:pt idx="28">
                        <c:v>1</c:v>
                      </c:pt>
                      <c:pt idx="29">
                        <c:v>1</c:v>
                      </c:pt>
                      <c:pt idx="30">
                        <c:v>1</c:v>
                      </c:pt>
                      <c:pt idx="31">
                        <c:v>1</c:v>
                      </c:pt>
                      <c:pt idx="32">
                        <c:v>1</c:v>
                      </c:pt>
                      <c:pt idx="33">
                        <c:v>1</c:v>
                      </c:pt>
                      <c:pt idx="34">
                        <c:v>1</c:v>
                      </c:pt>
                      <c:pt idx="35">
                        <c:v>1</c:v>
                      </c:pt>
                      <c:pt idx="36">
                        <c:v>1</c:v>
                      </c:pt>
                      <c:pt idx="37">
                        <c:v>1</c:v>
                      </c:pt>
                      <c:pt idx="38">
                        <c:v>1</c:v>
                      </c:pt>
                      <c:pt idx="39">
                        <c:v>1</c:v>
                      </c:pt>
                      <c:pt idx="40">
                        <c:v>1</c:v>
                      </c:pt>
                      <c:pt idx="41">
                        <c:v>1</c:v>
                      </c:pt>
                      <c:pt idx="42">
                        <c:v>1</c:v>
                      </c:pt>
                      <c:pt idx="43">
                        <c:v>1</c:v>
                      </c:pt>
                      <c:pt idx="44">
                        <c:v>1</c:v>
                      </c:pt>
                      <c:pt idx="45">
                        <c:v>1</c:v>
                      </c:pt>
                      <c:pt idx="46">
                        <c:v>1</c:v>
                      </c:pt>
                      <c:pt idx="47">
                        <c:v>1</c:v>
                      </c:pt>
                      <c:pt idx="48">
                        <c:v>1</c:v>
                      </c:pt>
                      <c:pt idx="49">
                        <c:v>1</c:v>
                      </c:pt>
                      <c:pt idx="5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BD47-4B54-A226-E53F5690C413}"/>
                  </c:ext>
                </c:extLst>
              </c15:ser>
            </c15:filteredLineSeries>
            <c15:filteredLineSeries>
              <c15:ser>
                <c:idx val="6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World_ImportedBotLevel!$G$1</c15:sqref>
                        </c15:formulaRef>
                      </c:ext>
                    </c:extLst>
                    <c:strCache>
                      <c:ptCount val="1"/>
                      <c:pt idx="0">
                        <c:v>Speed Ratio - Bosses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World_ImportedBotLevel!$A$2:$A$52</c15:sqref>
                        </c15:formulaRef>
                      </c:ext>
                    </c:extLst>
                    <c:numCache>
                      <c:formatCode>General</c:formatCode>
                      <c:ptCount val="51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24</c:v>
                      </c:pt>
                      <c:pt idx="25">
                        <c:v>25</c:v>
                      </c:pt>
                      <c:pt idx="26">
                        <c:v>26</c:v>
                      </c:pt>
                      <c:pt idx="27">
                        <c:v>27</c:v>
                      </c:pt>
                      <c:pt idx="28">
                        <c:v>28</c:v>
                      </c:pt>
                      <c:pt idx="29">
                        <c:v>29</c:v>
                      </c:pt>
                      <c:pt idx="30">
                        <c:v>30</c:v>
                      </c:pt>
                      <c:pt idx="31">
                        <c:v>31</c:v>
                      </c:pt>
                      <c:pt idx="32">
                        <c:v>32</c:v>
                      </c:pt>
                      <c:pt idx="33">
                        <c:v>33</c:v>
                      </c:pt>
                      <c:pt idx="34">
                        <c:v>34</c:v>
                      </c:pt>
                      <c:pt idx="35">
                        <c:v>35</c:v>
                      </c:pt>
                      <c:pt idx="36">
                        <c:v>36</c:v>
                      </c:pt>
                      <c:pt idx="37">
                        <c:v>37</c:v>
                      </c:pt>
                      <c:pt idx="38">
                        <c:v>38</c:v>
                      </c:pt>
                      <c:pt idx="39">
                        <c:v>39</c:v>
                      </c:pt>
                      <c:pt idx="40">
                        <c:v>40</c:v>
                      </c:pt>
                      <c:pt idx="41">
                        <c:v>41</c:v>
                      </c:pt>
                      <c:pt idx="42">
                        <c:v>42</c:v>
                      </c:pt>
                      <c:pt idx="43">
                        <c:v>43</c:v>
                      </c:pt>
                      <c:pt idx="44">
                        <c:v>44</c:v>
                      </c:pt>
                      <c:pt idx="45">
                        <c:v>45</c:v>
                      </c:pt>
                      <c:pt idx="46">
                        <c:v>46</c:v>
                      </c:pt>
                      <c:pt idx="47">
                        <c:v>47</c:v>
                      </c:pt>
                      <c:pt idx="48">
                        <c:v>48</c:v>
                      </c:pt>
                      <c:pt idx="49">
                        <c:v>49</c:v>
                      </c:pt>
                      <c:pt idx="50">
                        <c:v>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World_ImportedBotLevel!$G$2:$G$52</c15:sqref>
                        </c15:formulaRef>
                      </c:ext>
                    </c:extLst>
                    <c:numCache>
                      <c:formatCode>General</c:formatCode>
                      <c:ptCount val="51"/>
                      <c:pt idx="0">
                        <c:v>1</c:v>
                      </c:pt>
                      <c:pt idx="1">
                        <c:v>1.000232</c:v>
                      </c:pt>
                      <c:pt idx="2">
                        <c:v>1.0009220000000001</c:v>
                      </c:pt>
                      <c:pt idx="3">
                        <c:v>1.002057</c:v>
                      </c:pt>
                      <c:pt idx="4">
                        <c:v>1.003625</c:v>
                      </c:pt>
                      <c:pt idx="5">
                        <c:v>1.0056149999999999</c:v>
                      </c:pt>
                      <c:pt idx="6">
                        <c:v>1.008016</c:v>
                      </c:pt>
                      <c:pt idx="7">
                        <c:v>1.0108140000000001</c:v>
                      </c:pt>
                      <c:pt idx="8">
                        <c:v>1.014</c:v>
                      </c:pt>
                      <c:pt idx="9">
                        <c:v>1.0175609999999999</c:v>
                      </c:pt>
                      <c:pt idx="10">
                        <c:v>1.0214840000000001</c:v>
                      </c:pt>
                      <c:pt idx="11">
                        <c:v>1.02576</c:v>
                      </c:pt>
                      <c:pt idx="12">
                        <c:v>1.030375</c:v>
                      </c:pt>
                      <c:pt idx="13">
                        <c:v>1.035318</c:v>
                      </c:pt>
                      <c:pt idx="14">
                        <c:v>1.040578</c:v>
                      </c:pt>
                      <c:pt idx="15">
                        <c:v>1.046143</c:v>
                      </c:pt>
                      <c:pt idx="16">
                        <c:v>1.052</c:v>
                      </c:pt>
                      <c:pt idx="17">
                        <c:v>1.0581389999999999</c:v>
                      </c:pt>
                      <c:pt idx="18">
                        <c:v>1.0645469999999999</c:v>
                      </c:pt>
                      <c:pt idx="19">
                        <c:v>1.071213</c:v>
                      </c:pt>
                      <c:pt idx="20">
                        <c:v>1.078125</c:v>
                      </c:pt>
                      <c:pt idx="21">
                        <c:v>1.0852710000000001</c:v>
                      </c:pt>
                      <c:pt idx="22">
                        <c:v>1.092641</c:v>
                      </c:pt>
                      <c:pt idx="23">
                        <c:v>1.1002209999999999</c:v>
                      </c:pt>
                      <c:pt idx="24">
                        <c:v>1.1080000000000001</c:v>
                      </c:pt>
                      <c:pt idx="25">
                        <c:v>1.1159669999999999</c:v>
                      </c:pt>
                      <c:pt idx="26">
                        <c:v>1.124109</c:v>
                      </c:pt>
                      <c:pt idx="27">
                        <c:v>1.1324160000000001</c:v>
                      </c:pt>
                      <c:pt idx="28">
                        <c:v>1.1408750000000001</c:v>
                      </c:pt>
                      <c:pt idx="29">
                        <c:v>1.149475</c:v>
                      </c:pt>
                      <c:pt idx="30">
                        <c:v>1.1582030000000001</c:v>
                      </c:pt>
                      <c:pt idx="31">
                        <c:v>1.167049</c:v>
                      </c:pt>
                      <c:pt idx="32">
                        <c:v>1.1759999999999999</c:v>
                      </c:pt>
                      <c:pt idx="33">
                        <c:v>1.1850449999999999</c:v>
                      </c:pt>
                      <c:pt idx="34">
                        <c:v>1.194172</c:v>
                      </c:pt>
                      <c:pt idx="35">
                        <c:v>1.2033689999999999</c:v>
                      </c:pt>
                      <c:pt idx="36">
                        <c:v>1.2126250000000001</c:v>
                      </c:pt>
                      <c:pt idx="37">
                        <c:v>1.2219279999999999</c:v>
                      </c:pt>
                      <c:pt idx="38">
                        <c:v>1.231266</c:v>
                      </c:pt>
                      <c:pt idx="39">
                        <c:v>1.2406269999999999</c:v>
                      </c:pt>
                      <c:pt idx="40">
                        <c:v>1.25</c:v>
                      </c:pt>
                      <c:pt idx="41">
                        <c:v>1.2593730000000001</c:v>
                      </c:pt>
                      <c:pt idx="42">
                        <c:v>1.268734</c:v>
                      </c:pt>
                      <c:pt idx="43">
                        <c:v>1.2780720000000001</c:v>
                      </c:pt>
                      <c:pt idx="44">
                        <c:v>1.2873749999999999</c:v>
                      </c:pt>
                      <c:pt idx="45">
                        <c:v>1.2966310000000001</c:v>
                      </c:pt>
                      <c:pt idx="46">
                        <c:v>1.305828</c:v>
                      </c:pt>
                      <c:pt idx="47">
                        <c:v>1.3149550000000001</c:v>
                      </c:pt>
                      <c:pt idx="48">
                        <c:v>1.3240000000000001</c:v>
                      </c:pt>
                      <c:pt idx="49">
                        <c:v>1.332951</c:v>
                      </c:pt>
                      <c:pt idx="50">
                        <c:v>1.3417969999999999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BD47-4B54-A226-E53F5690C413}"/>
                  </c:ext>
                </c:extLst>
              </c15:ser>
            </c15:filteredLineSeries>
            <c15:filteredLineSeries>
              <c15:ser>
                <c:idx val="8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World_ImportedBotLevel!$I$1</c15:sqref>
                        </c15:formulaRef>
                      </c:ext>
                    </c:extLst>
                    <c:strCache>
                      <c:ptCount val="1"/>
                      <c:pt idx="0">
                        <c:v>Damage Ratio - bigs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World_ImportedBotLevel!$A$2:$A$52</c15:sqref>
                        </c15:formulaRef>
                      </c:ext>
                    </c:extLst>
                    <c:numCache>
                      <c:formatCode>General</c:formatCode>
                      <c:ptCount val="51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24</c:v>
                      </c:pt>
                      <c:pt idx="25">
                        <c:v>25</c:v>
                      </c:pt>
                      <c:pt idx="26">
                        <c:v>26</c:v>
                      </c:pt>
                      <c:pt idx="27">
                        <c:v>27</c:v>
                      </c:pt>
                      <c:pt idx="28">
                        <c:v>28</c:v>
                      </c:pt>
                      <c:pt idx="29">
                        <c:v>29</c:v>
                      </c:pt>
                      <c:pt idx="30">
                        <c:v>30</c:v>
                      </c:pt>
                      <c:pt idx="31">
                        <c:v>31</c:v>
                      </c:pt>
                      <c:pt idx="32">
                        <c:v>32</c:v>
                      </c:pt>
                      <c:pt idx="33">
                        <c:v>33</c:v>
                      </c:pt>
                      <c:pt idx="34">
                        <c:v>34</c:v>
                      </c:pt>
                      <c:pt idx="35">
                        <c:v>35</c:v>
                      </c:pt>
                      <c:pt idx="36">
                        <c:v>36</c:v>
                      </c:pt>
                      <c:pt idx="37">
                        <c:v>37</c:v>
                      </c:pt>
                      <c:pt idx="38">
                        <c:v>38</c:v>
                      </c:pt>
                      <c:pt idx="39">
                        <c:v>39</c:v>
                      </c:pt>
                      <c:pt idx="40">
                        <c:v>40</c:v>
                      </c:pt>
                      <c:pt idx="41">
                        <c:v>41</c:v>
                      </c:pt>
                      <c:pt idx="42">
                        <c:v>42</c:v>
                      </c:pt>
                      <c:pt idx="43">
                        <c:v>43</c:v>
                      </c:pt>
                      <c:pt idx="44">
                        <c:v>44</c:v>
                      </c:pt>
                      <c:pt idx="45">
                        <c:v>45</c:v>
                      </c:pt>
                      <c:pt idx="46">
                        <c:v>46</c:v>
                      </c:pt>
                      <c:pt idx="47">
                        <c:v>47</c:v>
                      </c:pt>
                      <c:pt idx="48">
                        <c:v>48</c:v>
                      </c:pt>
                      <c:pt idx="49">
                        <c:v>49</c:v>
                      </c:pt>
                      <c:pt idx="50">
                        <c:v>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World_ImportedBotLevel!$I$2:$I$52</c15:sqref>
                        </c15:formulaRef>
                      </c:ext>
                    </c:extLst>
                    <c:numCache>
                      <c:formatCode>General</c:formatCode>
                      <c:ptCount val="51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1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  <c:pt idx="9">
                        <c:v>1</c:v>
                      </c:pt>
                      <c:pt idx="10">
                        <c:v>1</c:v>
                      </c:pt>
                      <c:pt idx="11">
                        <c:v>1</c:v>
                      </c:pt>
                      <c:pt idx="12">
                        <c:v>1</c:v>
                      </c:pt>
                      <c:pt idx="13">
                        <c:v>1</c:v>
                      </c:pt>
                      <c:pt idx="14">
                        <c:v>1</c:v>
                      </c:pt>
                      <c:pt idx="15">
                        <c:v>1</c:v>
                      </c:pt>
                      <c:pt idx="16">
                        <c:v>1</c:v>
                      </c:pt>
                      <c:pt idx="17">
                        <c:v>1</c:v>
                      </c:pt>
                      <c:pt idx="18">
                        <c:v>1</c:v>
                      </c:pt>
                      <c:pt idx="19">
                        <c:v>1</c:v>
                      </c:pt>
                      <c:pt idx="20">
                        <c:v>1</c:v>
                      </c:pt>
                      <c:pt idx="21">
                        <c:v>1</c:v>
                      </c:pt>
                      <c:pt idx="22">
                        <c:v>1</c:v>
                      </c:pt>
                      <c:pt idx="23">
                        <c:v>1</c:v>
                      </c:pt>
                      <c:pt idx="24">
                        <c:v>1</c:v>
                      </c:pt>
                      <c:pt idx="25">
                        <c:v>1</c:v>
                      </c:pt>
                      <c:pt idx="26">
                        <c:v>1</c:v>
                      </c:pt>
                      <c:pt idx="27">
                        <c:v>1</c:v>
                      </c:pt>
                      <c:pt idx="28">
                        <c:v>1</c:v>
                      </c:pt>
                      <c:pt idx="29">
                        <c:v>1</c:v>
                      </c:pt>
                      <c:pt idx="30">
                        <c:v>1</c:v>
                      </c:pt>
                      <c:pt idx="31">
                        <c:v>1</c:v>
                      </c:pt>
                      <c:pt idx="32">
                        <c:v>1</c:v>
                      </c:pt>
                      <c:pt idx="33">
                        <c:v>1</c:v>
                      </c:pt>
                      <c:pt idx="34">
                        <c:v>1</c:v>
                      </c:pt>
                      <c:pt idx="35">
                        <c:v>1</c:v>
                      </c:pt>
                      <c:pt idx="36">
                        <c:v>1</c:v>
                      </c:pt>
                      <c:pt idx="37">
                        <c:v>1</c:v>
                      </c:pt>
                      <c:pt idx="38">
                        <c:v>1</c:v>
                      </c:pt>
                      <c:pt idx="39">
                        <c:v>1</c:v>
                      </c:pt>
                      <c:pt idx="40">
                        <c:v>1</c:v>
                      </c:pt>
                      <c:pt idx="41">
                        <c:v>1</c:v>
                      </c:pt>
                      <c:pt idx="42">
                        <c:v>1</c:v>
                      </c:pt>
                      <c:pt idx="43">
                        <c:v>1</c:v>
                      </c:pt>
                      <c:pt idx="44">
                        <c:v>1</c:v>
                      </c:pt>
                      <c:pt idx="45">
                        <c:v>1</c:v>
                      </c:pt>
                      <c:pt idx="46">
                        <c:v>1</c:v>
                      </c:pt>
                      <c:pt idx="47">
                        <c:v>1</c:v>
                      </c:pt>
                      <c:pt idx="48">
                        <c:v>1</c:v>
                      </c:pt>
                      <c:pt idx="49">
                        <c:v>1</c:v>
                      </c:pt>
                      <c:pt idx="5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BD47-4B54-A226-E53F5690C413}"/>
                  </c:ext>
                </c:extLst>
              </c15:ser>
            </c15:filteredLineSeries>
            <c15:filteredLineSeries>
              <c15:ser>
                <c:idx val="9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World_ImportedBotLevel!$J$1</c15:sqref>
                        </c15:formulaRef>
                      </c:ext>
                    </c:extLst>
                    <c:strCache>
                      <c:ptCount val="1"/>
                      <c:pt idx="0">
                        <c:v>Speed Ratio - bigs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World_ImportedBotLevel!$A$2:$A$52</c15:sqref>
                        </c15:formulaRef>
                      </c:ext>
                    </c:extLst>
                    <c:numCache>
                      <c:formatCode>General</c:formatCode>
                      <c:ptCount val="51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24</c:v>
                      </c:pt>
                      <c:pt idx="25">
                        <c:v>25</c:v>
                      </c:pt>
                      <c:pt idx="26">
                        <c:v>26</c:v>
                      </c:pt>
                      <c:pt idx="27">
                        <c:v>27</c:v>
                      </c:pt>
                      <c:pt idx="28">
                        <c:v>28</c:v>
                      </c:pt>
                      <c:pt idx="29">
                        <c:v>29</c:v>
                      </c:pt>
                      <c:pt idx="30">
                        <c:v>30</c:v>
                      </c:pt>
                      <c:pt idx="31">
                        <c:v>31</c:v>
                      </c:pt>
                      <c:pt idx="32">
                        <c:v>32</c:v>
                      </c:pt>
                      <c:pt idx="33">
                        <c:v>33</c:v>
                      </c:pt>
                      <c:pt idx="34">
                        <c:v>34</c:v>
                      </c:pt>
                      <c:pt idx="35">
                        <c:v>35</c:v>
                      </c:pt>
                      <c:pt idx="36">
                        <c:v>36</c:v>
                      </c:pt>
                      <c:pt idx="37">
                        <c:v>37</c:v>
                      </c:pt>
                      <c:pt idx="38">
                        <c:v>38</c:v>
                      </c:pt>
                      <c:pt idx="39">
                        <c:v>39</c:v>
                      </c:pt>
                      <c:pt idx="40">
                        <c:v>40</c:v>
                      </c:pt>
                      <c:pt idx="41">
                        <c:v>41</c:v>
                      </c:pt>
                      <c:pt idx="42">
                        <c:v>42</c:v>
                      </c:pt>
                      <c:pt idx="43">
                        <c:v>43</c:v>
                      </c:pt>
                      <c:pt idx="44">
                        <c:v>44</c:v>
                      </c:pt>
                      <c:pt idx="45">
                        <c:v>45</c:v>
                      </c:pt>
                      <c:pt idx="46">
                        <c:v>46</c:v>
                      </c:pt>
                      <c:pt idx="47">
                        <c:v>47</c:v>
                      </c:pt>
                      <c:pt idx="48">
                        <c:v>48</c:v>
                      </c:pt>
                      <c:pt idx="49">
                        <c:v>49</c:v>
                      </c:pt>
                      <c:pt idx="50">
                        <c:v>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World_ImportedBotLevel!$J$2:$J$52</c15:sqref>
                        </c15:formulaRef>
                      </c:ext>
                    </c:extLst>
                    <c:numCache>
                      <c:formatCode>General</c:formatCode>
                      <c:ptCount val="51"/>
                      <c:pt idx="0">
                        <c:v>1</c:v>
                      </c:pt>
                      <c:pt idx="1">
                        <c:v>1.000232</c:v>
                      </c:pt>
                      <c:pt idx="2">
                        <c:v>1.0009220000000001</c:v>
                      </c:pt>
                      <c:pt idx="3">
                        <c:v>1.002057</c:v>
                      </c:pt>
                      <c:pt idx="4">
                        <c:v>1.003625</c:v>
                      </c:pt>
                      <c:pt idx="5">
                        <c:v>1.0056149999999999</c:v>
                      </c:pt>
                      <c:pt idx="6">
                        <c:v>1.008016</c:v>
                      </c:pt>
                      <c:pt idx="7">
                        <c:v>1.0108140000000001</c:v>
                      </c:pt>
                      <c:pt idx="8">
                        <c:v>1.014</c:v>
                      </c:pt>
                      <c:pt idx="9">
                        <c:v>1.0175609999999999</c:v>
                      </c:pt>
                      <c:pt idx="10">
                        <c:v>1.0214840000000001</c:v>
                      </c:pt>
                      <c:pt idx="11">
                        <c:v>1.02576</c:v>
                      </c:pt>
                      <c:pt idx="12">
                        <c:v>1.030375</c:v>
                      </c:pt>
                      <c:pt idx="13">
                        <c:v>1.035318</c:v>
                      </c:pt>
                      <c:pt idx="14">
                        <c:v>1.040578</c:v>
                      </c:pt>
                      <c:pt idx="15">
                        <c:v>1.046143</c:v>
                      </c:pt>
                      <c:pt idx="16">
                        <c:v>1.052</c:v>
                      </c:pt>
                      <c:pt idx="17">
                        <c:v>1.0581389999999999</c:v>
                      </c:pt>
                      <c:pt idx="18">
                        <c:v>1.0645469999999999</c:v>
                      </c:pt>
                      <c:pt idx="19">
                        <c:v>1.071213</c:v>
                      </c:pt>
                      <c:pt idx="20">
                        <c:v>1.078125</c:v>
                      </c:pt>
                      <c:pt idx="21">
                        <c:v>1.0852710000000001</c:v>
                      </c:pt>
                      <c:pt idx="22">
                        <c:v>1.092641</c:v>
                      </c:pt>
                      <c:pt idx="23">
                        <c:v>1.1002209999999999</c:v>
                      </c:pt>
                      <c:pt idx="24">
                        <c:v>1.1080000000000001</c:v>
                      </c:pt>
                      <c:pt idx="25">
                        <c:v>1.1159669999999999</c:v>
                      </c:pt>
                      <c:pt idx="26">
                        <c:v>1.124109</c:v>
                      </c:pt>
                      <c:pt idx="27">
                        <c:v>1.1324160000000001</c:v>
                      </c:pt>
                      <c:pt idx="28">
                        <c:v>1.1408750000000001</c:v>
                      </c:pt>
                      <c:pt idx="29">
                        <c:v>1.149475</c:v>
                      </c:pt>
                      <c:pt idx="30">
                        <c:v>1.1582030000000001</c:v>
                      </c:pt>
                      <c:pt idx="31">
                        <c:v>1.167049</c:v>
                      </c:pt>
                      <c:pt idx="32">
                        <c:v>1.1759999999999999</c:v>
                      </c:pt>
                      <c:pt idx="33">
                        <c:v>1.1850449999999999</c:v>
                      </c:pt>
                      <c:pt idx="34">
                        <c:v>1.194172</c:v>
                      </c:pt>
                      <c:pt idx="35">
                        <c:v>1.2033689999999999</c:v>
                      </c:pt>
                      <c:pt idx="36">
                        <c:v>1.2126250000000001</c:v>
                      </c:pt>
                      <c:pt idx="37">
                        <c:v>1.2219279999999999</c:v>
                      </c:pt>
                      <c:pt idx="38">
                        <c:v>1.231266</c:v>
                      </c:pt>
                      <c:pt idx="39">
                        <c:v>1.2406269999999999</c:v>
                      </c:pt>
                      <c:pt idx="40">
                        <c:v>1.25</c:v>
                      </c:pt>
                      <c:pt idx="41">
                        <c:v>1.2593730000000001</c:v>
                      </c:pt>
                      <c:pt idx="42">
                        <c:v>1.268734</c:v>
                      </c:pt>
                      <c:pt idx="43">
                        <c:v>1.2780720000000001</c:v>
                      </c:pt>
                      <c:pt idx="44">
                        <c:v>1.2873749999999999</c:v>
                      </c:pt>
                      <c:pt idx="45">
                        <c:v>1.2966310000000001</c:v>
                      </c:pt>
                      <c:pt idx="46">
                        <c:v>1.305828</c:v>
                      </c:pt>
                      <c:pt idx="47">
                        <c:v>1.3149550000000001</c:v>
                      </c:pt>
                      <c:pt idx="48">
                        <c:v>1.3240000000000001</c:v>
                      </c:pt>
                      <c:pt idx="49">
                        <c:v>1.332951</c:v>
                      </c:pt>
                      <c:pt idx="50">
                        <c:v>1.3417969999999999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BD47-4B54-A226-E53F5690C413}"/>
                  </c:ext>
                </c:extLst>
              </c15:ser>
            </c15:filteredLineSeries>
            <c15:filteredLineSeries>
              <c15:ser>
                <c:idx val="11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World_ImportedBotLevel!$L$1</c15:sqref>
                        </c15:formulaRef>
                      </c:ext>
                    </c:extLst>
                    <c:strCache>
                      <c:ptCount val="1"/>
                      <c:pt idx="0">
                        <c:v>Damage Ratio - SpecialBots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World_ImportedBotLevel!$A$2:$A$52</c15:sqref>
                        </c15:formulaRef>
                      </c:ext>
                    </c:extLst>
                    <c:numCache>
                      <c:formatCode>General</c:formatCode>
                      <c:ptCount val="51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24</c:v>
                      </c:pt>
                      <c:pt idx="25">
                        <c:v>25</c:v>
                      </c:pt>
                      <c:pt idx="26">
                        <c:v>26</c:v>
                      </c:pt>
                      <c:pt idx="27">
                        <c:v>27</c:v>
                      </c:pt>
                      <c:pt idx="28">
                        <c:v>28</c:v>
                      </c:pt>
                      <c:pt idx="29">
                        <c:v>29</c:v>
                      </c:pt>
                      <c:pt idx="30">
                        <c:v>30</c:v>
                      </c:pt>
                      <c:pt idx="31">
                        <c:v>31</c:v>
                      </c:pt>
                      <c:pt idx="32">
                        <c:v>32</c:v>
                      </c:pt>
                      <c:pt idx="33">
                        <c:v>33</c:v>
                      </c:pt>
                      <c:pt idx="34">
                        <c:v>34</c:v>
                      </c:pt>
                      <c:pt idx="35">
                        <c:v>35</c:v>
                      </c:pt>
                      <c:pt idx="36">
                        <c:v>36</c:v>
                      </c:pt>
                      <c:pt idx="37">
                        <c:v>37</c:v>
                      </c:pt>
                      <c:pt idx="38">
                        <c:v>38</c:v>
                      </c:pt>
                      <c:pt idx="39">
                        <c:v>39</c:v>
                      </c:pt>
                      <c:pt idx="40">
                        <c:v>40</c:v>
                      </c:pt>
                      <c:pt idx="41">
                        <c:v>41</c:v>
                      </c:pt>
                      <c:pt idx="42">
                        <c:v>42</c:v>
                      </c:pt>
                      <c:pt idx="43">
                        <c:v>43</c:v>
                      </c:pt>
                      <c:pt idx="44">
                        <c:v>44</c:v>
                      </c:pt>
                      <c:pt idx="45">
                        <c:v>45</c:v>
                      </c:pt>
                      <c:pt idx="46">
                        <c:v>46</c:v>
                      </c:pt>
                      <c:pt idx="47">
                        <c:v>47</c:v>
                      </c:pt>
                      <c:pt idx="48">
                        <c:v>48</c:v>
                      </c:pt>
                      <c:pt idx="49">
                        <c:v>49</c:v>
                      </c:pt>
                      <c:pt idx="50">
                        <c:v>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World_ImportedBotLevel!$L$2:$L$52</c15:sqref>
                        </c15:formulaRef>
                      </c:ext>
                    </c:extLst>
                    <c:numCache>
                      <c:formatCode>General</c:formatCode>
                      <c:ptCount val="51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1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  <c:pt idx="9">
                        <c:v>1</c:v>
                      </c:pt>
                      <c:pt idx="10">
                        <c:v>1</c:v>
                      </c:pt>
                      <c:pt idx="11">
                        <c:v>1</c:v>
                      </c:pt>
                      <c:pt idx="12">
                        <c:v>1</c:v>
                      </c:pt>
                      <c:pt idx="13">
                        <c:v>1</c:v>
                      </c:pt>
                      <c:pt idx="14">
                        <c:v>1</c:v>
                      </c:pt>
                      <c:pt idx="15">
                        <c:v>1</c:v>
                      </c:pt>
                      <c:pt idx="16">
                        <c:v>1</c:v>
                      </c:pt>
                      <c:pt idx="17">
                        <c:v>1</c:v>
                      </c:pt>
                      <c:pt idx="18">
                        <c:v>1</c:v>
                      </c:pt>
                      <c:pt idx="19">
                        <c:v>1</c:v>
                      </c:pt>
                      <c:pt idx="20">
                        <c:v>1</c:v>
                      </c:pt>
                      <c:pt idx="21">
                        <c:v>1</c:v>
                      </c:pt>
                      <c:pt idx="22">
                        <c:v>1</c:v>
                      </c:pt>
                      <c:pt idx="23">
                        <c:v>1</c:v>
                      </c:pt>
                      <c:pt idx="24">
                        <c:v>1</c:v>
                      </c:pt>
                      <c:pt idx="25">
                        <c:v>1</c:v>
                      </c:pt>
                      <c:pt idx="26">
                        <c:v>1</c:v>
                      </c:pt>
                      <c:pt idx="27">
                        <c:v>1</c:v>
                      </c:pt>
                      <c:pt idx="28">
                        <c:v>1</c:v>
                      </c:pt>
                      <c:pt idx="29">
                        <c:v>1</c:v>
                      </c:pt>
                      <c:pt idx="30">
                        <c:v>1</c:v>
                      </c:pt>
                      <c:pt idx="31">
                        <c:v>1</c:v>
                      </c:pt>
                      <c:pt idx="32">
                        <c:v>1</c:v>
                      </c:pt>
                      <c:pt idx="33">
                        <c:v>1</c:v>
                      </c:pt>
                      <c:pt idx="34">
                        <c:v>1</c:v>
                      </c:pt>
                      <c:pt idx="35">
                        <c:v>1</c:v>
                      </c:pt>
                      <c:pt idx="36">
                        <c:v>1</c:v>
                      </c:pt>
                      <c:pt idx="37">
                        <c:v>1</c:v>
                      </c:pt>
                      <c:pt idx="38">
                        <c:v>1</c:v>
                      </c:pt>
                      <c:pt idx="39">
                        <c:v>1</c:v>
                      </c:pt>
                      <c:pt idx="40">
                        <c:v>1</c:v>
                      </c:pt>
                      <c:pt idx="41">
                        <c:v>1</c:v>
                      </c:pt>
                      <c:pt idx="42">
                        <c:v>1</c:v>
                      </c:pt>
                      <c:pt idx="43">
                        <c:v>1</c:v>
                      </c:pt>
                      <c:pt idx="44">
                        <c:v>1</c:v>
                      </c:pt>
                      <c:pt idx="45">
                        <c:v>1</c:v>
                      </c:pt>
                      <c:pt idx="46">
                        <c:v>1</c:v>
                      </c:pt>
                      <c:pt idx="47">
                        <c:v>1</c:v>
                      </c:pt>
                      <c:pt idx="48">
                        <c:v>1</c:v>
                      </c:pt>
                      <c:pt idx="49">
                        <c:v>1</c:v>
                      </c:pt>
                      <c:pt idx="5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BD47-4B54-A226-E53F5690C413}"/>
                  </c:ext>
                </c:extLst>
              </c15:ser>
            </c15:filteredLineSeries>
            <c15:filteredLineSeries>
              <c15:ser>
                <c:idx val="12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World_ImportedBotLevel!$M$1</c15:sqref>
                        </c15:formulaRef>
                      </c:ext>
                    </c:extLst>
                    <c:strCache>
                      <c:ptCount val="1"/>
                      <c:pt idx="0">
                        <c:v>Speed Ratio - SpecialBots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World_ImportedBotLevel!$A$2:$A$52</c15:sqref>
                        </c15:formulaRef>
                      </c:ext>
                    </c:extLst>
                    <c:numCache>
                      <c:formatCode>General</c:formatCode>
                      <c:ptCount val="51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24</c:v>
                      </c:pt>
                      <c:pt idx="25">
                        <c:v>25</c:v>
                      </c:pt>
                      <c:pt idx="26">
                        <c:v>26</c:v>
                      </c:pt>
                      <c:pt idx="27">
                        <c:v>27</c:v>
                      </c:pt>
                      <c:pt idx="28">
                        <c:v>28</c:v>
                      </c:pt>
                      <c:pt idx="29">
                        <c:v>29</c:v>
                      </c:pt>
                      <c:pt idx="30">
                        <c:v>30</c:v>
                      </c:pt>
                      <c:pt idx="31">
                        <c:v>31</c:v>
                      </c:pt>
                      <c:pt idx="32">
                        <c:v>32</c:v>
                      </c:pt>
                      <c:pt idx="33">
                        <c:v>33</c:v>
                      </c:pt>
                      <c:pt idx="34">
                        <c:v>34</c:v>
                      </c:pt>
                      <c:pt idx="35">
                        <c:v>35</c:v>
                      </c:pt>
                      <c:pt idx="36">
                        <c:v>36</c:v>
                      </c:pt>
                      <c:pt idx="37">
                        <c:v>37</c:v>
                      </c:pt>
                      <c:pt idx="38">
                        <c:v>38</c:v>
                      </c:pt>
                      <c:pt idx="39">
                        <c:v>39</c:v>
                      </c:pt>
                      <c:pt idx="40">
                        <c:v>40</c:v>
                      </c:pt>
                      <c:pt idx="41">
                        <c:v>41</c:v>
                      </c:pt>
                      <c:pt idx="42">
                        <c:v>42</c:v>
                      </c:pt>
                      <c:pt idx="43">
                        <c:v>43</c:v>
                      </c:pt>
                      <c:pt idx="44">
                        <c:v>44</c:v>
                      </c:pt>
                      <c:pt idx="45">
                        <c:v>45</c:v>
                      </c:pt>
                      <c:pt idx="46">
                        <c:v>46</c:v>
                      </c:pt>
                      <c:pt idx="47">
                        <c:v>47</c:v>
                      </c:pt>
                      <c:pt idx="48">
                        <c:v>48</c:v>
                      </c:pt>
                      <c:pt idx="49">
                        <c:v>49</c:v>
                      </c:pt>
                      <c:pt idx="50">
                        <c:v>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World_ImportedBotLevel!$M$2:$M$52</c15:sqref>
                        </c15:formulaRef>
                      </c:ext>
                    </c:extLst>
                    <c:numCache>
                      <c:formatCode>General</c:formatCode>
                      <c:ptCount val="51"/>
                      <c:pt idx="0">
                        <c:v>1</c:v>
                      </c:pt>
                      <c:pt idx="1">
                        <c:v>1.000232</c:v>
                      </c:pt>
                      <c:pt idx="2">
                        <c:v>1.0009220000000001</c:v>
                      </c:pt>
                      <c:pt idx="3">
                        <c:v>1.002057</c:v>
                      </c:pt>
                      <c:pt idx="4">
                        <c:v>1.003625</c:v>
                      </c:pt>
                      <c:pt idx="5">
                        <c:v>1.0056149999999999</c:v>
                      </c:pt>
                      <c:pt idx="6">
                        <c:v>1.008016</c:v>
                      </c:pt>
                      <c:pt idx="7">
                        <c:v>1.0108140000000001</c:v>
                      </c:pt>
                      <c:pt idx="8">
                        <c:v>1.014</c:v>
                      </c:pt>
                      <c:pt idx="9">
                        <c:v>1.0175609999999999</c:v>
                      </c:pt>
                      <c:pt idx="10">
                        <c:v>1.0214840000000001</c:v>
                      </c:pt>
                      <c:pt idx="11">
                        <c:v>1.02576</c:v>
                      </c:pt>
                      <c:pt idx="12">
                        <c:v>1.030375</c:v>
                      </c:pt>
                      <c:pt idx="13">
                        <c:v>1.035318</c:v>
                      </c:pt>
                      <c:pt idx="14">
                        <c:v>1.040578</c:v>
                      </c:pt>
                      <c:pt idx="15">
                        <c:v>1.046143</c:v>
                      </c:pt>
                      <c:pt idx="16">
                        <c:v>1.052</c:v>
                      </c:pt>
                      <c:pt idx="17">
                        <c:v>1.0581389999999999</c:v>
                      </c:pt>
                      <c:pt idx="18">
                        <c:v>1.0645469999999999</c:v>
                      </c:pt>
                      <c:pt idx="19">
                        <c:v>1.071213</c:v>
                      </c:pt>
                      <c:pt idx="20">
                        <c:v>1.078125</c:v>
                      </c:pt>
                      <c:pt idx="21">
                        <c:v>1.0852710000000001</c:v>
                      </c:pt>
                      <c:pt idx="22">
                        <c:v>1.092641</c:v>
                      </c:pt>
                      <c:pt idx="23">
                        <c:v>1.1002209999999999</c:v>
                      </c:pt>
                      <c:pt idx="24">
                        <c:v>1.1080000000000001</c:v>
                      </c:pt>
                      <c:pt idx="25">
                        <c:v>1.1159669999999999</c:v>
                      </c:pt>
                      <c:pt idx="26">
                        <c:v>1.124109</c:v>
                      </c:pt>
                      <c:pt idx="27">
                        <c:v>1.1324160000000001</c:v>
                      </c:pt>
                      <c:pt idx="28">
                        <c:v>1.1408750000000001</c:v>
                      </c:pt>
                      <c:pt idx="29">
                        <c:v>1.149475</c:v>
                      </c:pt>
                      <c:pt idx="30">
                        <c:v>1.1582030000000001</c:v>
                      </c:pt>
                      <c:pt idx="31">
                        <c:v>1.167049</c:v>
                      </c:pt>
                      <c:pt idx="32">
                        <c:v>1.1759999999999999</c:v>
                      </c:pt>
                      <c:pt idx="33">
                        <c:v>1.1850449999999999</c:v>
                      </c:pt>
                      <c:pt idx="34">
                        <c:v>1.194172</c:v>
                      </c:pt>
                      <c:pt idx="35">
                        <c:v>1.2033689999999999</c:v>
                      </c:pt>
                      <c:pt idx="36">
                        <c:v>1.2126250000000001</c:v>
                      </c:pt>
                      <c:pt idx="37">
                        <c:v>1.2219279999999999</c:v>
                      </c:pt>
                      <c:pt idx="38">
                        <c:v>1.231266</c:v>
                      </c:pt>
                      <c:pt idx="39">
                        <c:v>1.2406269999999999</c:v>
                      </c:pt>
                      <c:pt idx="40">
                        <c:v>1.25</c:v>
                      </c:pt>
                      <c:pt idx="41">
                        <c:v>1.2593730000000001</c:v>
                      </c:pt>
                      <c:pt idx="42">
                        <c:v>1.268734</c:v>
                      </c:pt>
                      <c:pt idx="43">
                        <c:v>1.2780720000000001</c:v>
                      </c:pt>
                      <c:pt idx="44">
                        <c:v>1.2873749999999999</c:v>
                      </c:pt>
                      <c:pt idx="45">
                        <c:v>1.2966310000000001</c:v>
                      </c:pt>
                      <c:pt idx="46">
                        <c:v>1.305828</c:v>
                      </c:pt>
                      <c:pt idx="47">
                        <c:v>1.3149550000000001</c:v>
                      </c:pt>
                      <c:pt idx="48">
                        <c:v>1.3240000000000001</c:v>
                      </c:pt>
                      <c:pt idx="49">
                        <c:v>1.332951</c:v>
                      </c:pt>
                      <c:pt idx="50">
                        <c:v>1.3417969999999999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BD47-4B54-A226-E53F5690C413}"/>
                  </c:ext>
                </c:extLst>
              </c15:ser>
            </c15:filteredLineSeries>
          </c:ext>
        </c:extLst>
      </c:lineChart>
      <c:catAx>
        <c:axId val="126621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66628416"/>
        <c:crosses val="autoZero"/>
        <c:auto val="1"/>
        <c:lblAlgn val="ctr"/>
        <c:lblOffset val="100"/>
        <c:noMultiLvlLbl val="0"/>
      </c:catAx>
      <c:valAx>
        <c:axId val="1266628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66212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Damage</a:t>
            </a:r>
            <a:r>
              <a:rPr lang="fr-FR" baseline="0"/>
              <a:t> Per Wave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2"/>
          <c:order val="1"/>
          <c:tx>
            <c:strRef>
              <c:f>World_ImportedBotLevel!$C$1</c:f>
              <c:strCache>
                <c:ptCount val="1"/>
                <c:pt idx="0">
                  <c:v>Damage Ratio - Bots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World_ImportedBotLevel!$A$2:$A$52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  <c:extLst xmlns:c15="http://schemas.microsoft.com/office/drawing/2012/chart"/>
            </c:numRef>
          </c:cat>
          <c:val>
            <c:numRef>
              <c:f>World_ImportedBotLevel!$C$2:$C$52</c:f>
              <c:numCache>
                <c:formatCode>General</c:formatCode>
                <c:ptCount val="5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BD47-4B54-A226-E53F5690C413}"/>
            </c:ext>
          </c:extLst>
        </c:ser>
        <c:ser>
          <c:idx val="5"/>
          <c:order val="4"/>
          <c:tx>
            <c:strRef>
              <c:f>World_ImportedBotLevel!$F$1</c:f>
              <c:strCache>
                <c:ptCount val="1"/>
                <c:pt idx="0">
                  <c:v>Damage Ratio - Bosses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World_ImportedBotLevel!$A$2:$A$52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  <c:extLst xmlns:c15="http://schemas.microsoft.com/office/drawing/2012/chart"/>
            </c:numRef>
          </c:cat>
          <c:val>
            <c:numRef>
              <c:f>World_ImportedBotLevel!$F$2:$F$52</c:f>
              <c:numCache>
                <c:formatCode>General</c:formatCode>
                <c:ptCount val="5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BD47-4B54-A226-E53F5690C413}"/>
            </c:ext>
          </c:extLst>
        </c:ser>
        <c:ser>
          <c:idx val="8"/>
          <c:order val="7"/>
          <c:tx>
            <c:strRef>
              <c:f>World_ImportedBotLevel!$I$1</c:f>
              <c:strCache>
                <c:ptCount val="1"/>
                <c:pt idx="0">
                  <c:v>Damage Ratio - bigs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World_ImportedBotLevel!$A$2:$A$52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  <c:extLst xmlns:c15="http://schemas.microsoft.com/office/drawing/2012/chart"/>
            </c:numRef>
          </c:cat>
          <c:val>
            <c:numRef>
              <c:f>World_ImportedBotLevel!$I$2:$I$52</c:f>
              <c:numCache>
                <c:formatCode>General</c:formatCode>
                <c:ptCount val="5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8-BD47-4B54-A226-E53F5690C413}"/>
            </c:ext>
          </c:extLst>
        </c:ser>
        <c:ser>
          <c:idx val="11"/>
          <c:order val="10"/>
          <c:tx>
            <c:strRef>
              <c:f>World_ImportedBotLevel!$L$1</c:f>
              <c:strCache>
                <c:ptCount val="1"/>
                <c:pt idx="0">
                  <c:v>Damage Ratio - SpecialBots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World_ImportedBotLevel!$A$2:$A$52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  <c:extLst xmlns:c15="http://schemas.microsoft.com/office/drawing/2012/chart"/>
            </c:numRef>
          </c:cat>
          <c:val>
            <c:numRef>
              <c:f>World_ImportedBotLevel!$L$2:$L$52</c:f>
              <c:numCache>
                <c:formatCode>General</c:formatCode>
                <c:ptCount val="5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B-BD47-4B54-A226-E53F5690C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6212144"/>
        <c:axId val="1266628416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World_ImportedBotLevel!$B$1</c15:sqref>
                        </c15:formulaRef>
                      </c:ext>
                    </c:extLst>
                    <c:strCache>
                      <c:ptCount val="1"/>
                      <c:pt idx="0">
                        <c:v>HP Ratio - Bots</c:v>
                      </c:pt>
                    </c:strCache>
                  </c:strRef>
                </c:tx>
                <c:spPr>
                  <a:ln w="28575" cap="rnd">
                    <a:solidFill>
                      <a:srgbClr val="00B05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World_ImportedBotLevel!$A$2:$A$52</c15:sqref>
                        </c15:formulaRef>
                      </c:ext>
                    </c:extLst>
                    <c:numCache>
                      <c:formatCode>General</c:formatCode>
                      <c:ptCount val="51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24</c:v>
                      </c:pt>
                      <c:pt idx="25">
                        <c:v>25</c:v>
                      </c:pt>
                      <c:pt idx="26">
                        <c:v>26</c:v>
                      </c:pt>
                      <c:pt idx="27">
                        <c:v>27</c:v>
                      </c:pt>
                      <c:pt idx="28">
                        <c:v>28</c:v>
                      </c:pt>
                      <c:pt idx="29">
                        <c:v>29</c:v>
                      </c:pt>
                      <c:pt idx="30">
                        <c:v>30</c:v>
                      </c:pt>
                      <c:pt idx="31">
                        <c:v>31</c:v>
                      </c:pt>
                      <c:pt idx="32">
                        <c:v>32</c:v>
                      </c:pt>
                      <c:pt idx="33">
                        <c:v>33</c:v>
                      </c:pt>
                      <c:pt idx="34">
                        <c:v>34</c:v>
                      </c:pt>
                      <c:pt idx="35">
                        <c:v>35</c:v>
                      </c:pt>
                      <c:pt idx="36">
                        <c:v>36</c:v>
                      </c:pt>
                      <c:pt idx="37">
                        <c:v>37</c:v>
                      </c:pt>
                      <c:pt idx="38">
                        <c:v>38</c:v>
                      </c:pt>
                      <c:pt idx="39">
                        <c:v>39</c:v>
                      </c:pt>
                      <c:pt idx="40">
                        <c:v>40</c:v>
                      </c:pt>
                      <c:pt idx="41">
                        <c:v>41</c:v>
                      </c:pt>
                      <c:pt idx="42">
                        <c:v>42</c:v>
                      </c:pt>
                      <c:pt idx="43">
                        <c:v>43</c:v>
                      </c:pt>
                      <c:pt idx="44">
                        <c:v>44</c:v>
                      </c:pt>
                      <c:pt idx="45">
                        <c:v>45</c:v>
                      </c:pt>
                      <c:pt idx="46">
                        <c:v>46</c:v>
                      </c:pt>
                      <c:pt idx="47">
                        <c:v>47</c:v>
                      </c:pt>
                      <c:pt idx="48">
                        <c:v>48</c:v>
                      </c:pt>
                      <c:pt idx="49">
                        <c:v>49</c:v>
                      </c:pt>
                      <c:pt idx="50">
                        <c:v>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World_ImportedBotLevel!$B$2:$B$52</c15:sqref>
                        </c15:formulaRef>
                      </c:ext>
                    </c:extLst>
                    <c:numCache>
                      <c:formatCode>General</c:formatCode>
                      <c:ptCount val="51"/>
                      <c:pt idx="0">
                        <c:v>6</c:v>
                      </c:pt>
                      <c:pt idx="1">
                        <c:v>6.2230790000000002</c:v>
                      </c:pt>
                      <c:pt idx="2">
                        <c:v>6.3616960000000002</c:v>
                      </c:pt>
                      <c:pt idx="3">
                        <c:v>6.511482</c:v>
                      </c:pt>
                      <c:pt idx="4">
                        <c:v>6.7680670000000003</c:v>
                      </c:pt>
                      <c:pt idx="5">
                        <c:v>7.2270789999999998</c:v>
                      </c:pt>
                      <c:pt idx="6">
                        <c:v>7.9841490000000004</c:v>
                      </c:pt>
                      <c:pt idx="7">
                        <c:v>9.1349070000000001</c:v>
                      </c:pt>
                      <c:pt idx="8">
                        <c:v>10.774979999999999</c:v>
                      </c:pt>
                      <c:pt idx="9">
                        <c:v>13</c:v>
                      </c:pt>
                      <c:pt idx="10">
                        <c:v>15.763389999999999</c:v>
                      </c:pt>
                      <c:pt idx="11">
                        <c:v>18.898820000000001</c:v>
                      </c:pt>
                      <c:pt idx="12">
                        <c:v>22.322279999999999</c:v>
                      </c:pt>
                      <c:pt idx="13">
                        <c:v>25.9498</c:v>
                      </c:pt>
                      <c:pt idx="14">
                        <c:v>29.69736</c:v>
                      </c:pt>
                      <c:pt idx="15">
                        <c:v>33.480980000000002</c:v>
                      </c:pt>
                      <c:pt idx="16">
                        <c:v>37.216650000000001</c:v>
                      </c:pt>
                      <c:pt idx="17">
                        <c:v>40.820390000000003</c:v>
                      </c:pt>
                      <c:pt idx="18">
                        <c:v>44.208190000000002</c:v>
                      </c:pt>
                      <c:pt idx="19">
                        <c:v>47.296059999999997</c:v>
                      </c:pt>
                      <c:pt idx="20">
                        <c:v>50</c:v>
                      </c:pt>
                      <c:pt idx="21">
                        <c:v>52.43383</c:v>
                      </c:pt>
                      <c:pt idx="22">
                        <c:v>54.772039999999997</c:v>
                      </c:pt>
                      <c:pt idx="23">
                        <c:v>57.02167</c:v>
                      </c:pt>
                      <c:pt idx="24">
                        <c:v>59.189770000000003</c:v>
                      </c:pt>
                      <c:pt idx="25">
                        <c:v>61.283369999999998</c:v>
                      </c:pt>
                      <c:pt idx="26">
                        <c:v>63.309510000000003</c:v>
                      </c:pt>
                      <c:pt idx="27">
                        <c:v>65.275229999999993</c:v>
                      </c:pt>
                      <c:pt idx="28">
                        <c:v>67.187579999999997</c:v>
                      </c:pt>
                      <c:pt idx="29">
                        <c:v>69.053569999999993</c:v>
                      </c:pt>
                      <c:pt idx="30">
                        <c:v>70.880260000000007</c:v>
                      </c:pt>
                      <c:pt idx="31">
                        <c:v>72.674679999999995</c:v>
                      </c:pt>
                      <c:pt idx="32">
                        <c:v>74.443889999999996</c:v>
                      </c:pt>
                      <c:pt idx="33">
                        <c:v>76.194900000000004</c:v>
                      </c:pt>
                      <c:pt idx="34">
                        <c:v>77.934759999999997</c:v>
                      </c:pt>
                      <c:pt idx="35">
                        <c:v>79.670519999999996</c:v>
                      </c:pt>
                      <c:pt idx="36">
                        <c:v>81.409189999999995</c:v>
                      </c:pt>
                      <c:pt idx="37">
                        <c:v>83.157839999999993</c:v>
                      </c:pt>
                      <c:pt idx="38">
                        <c:v>84.923500000000004</c:v>
                      </c:pt>
                      <c:pt idx="39">
                        <c:v>86.713200000000001</c:v>
                      </c:pt>
                      <c:pt idx="40">
                        <c:v>88.533990000000003</c:v>
                      </c:pt>
                      <c:pt idx="41">
                        <c:v>90.392899999999997</c:v>
                      </c:pt>
                      <c:pt idx="42">
                        <c:v>92.296970000000002</c:v>
                      </c:pt>
                      <c:pt idx="43">
                        <c:v>94.253230000000002</c:v>
                      </c:pt>
                      <c:pt idx="44">
                        <c:v>96.268749999999997</c:v>
                      </c:pt>
                      <c:pt idx="45">
                        <c:v>98.350530000000006</c:v>
                      </c:pt>
                      <c:pt idx="46">
                        <c:v>100.5056</c:v>
                      </c:pt>
                      <c:pt idx="47">
                        <c:v>102.7411</c:v>
                      </c:pt>
                      <c:pt idx="48">
                        <c:v>105.0639</c:v>
                      </c:pt>
                      <c:pt idx="49">
                        <c:v>107.4812</c:v>
                      </c:pt>
                      <c:pt idx="50">
                        <c:v>110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BD47-4B54-A226-E53F5690C413}"/>
                  </c:ext>
                </c:extLst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World_ImportedBotLevel!$D$1</c15:sqref>
                        </c15:formulaRef>
                      </c:ext>
                    </c:extLst>
                    <c:strCache>
                      <c:ptCount val="1"/>
                      <c:pt idx="0">
                        <c:v>Speed Ratio - Bots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World_ImportedBotLevel!$A$2:$A$52</c15:sqref>
                        </c15:formulaRef>
                      </c:ext>
                    </c:extLst>
                    <c:numCache>
                      <c:formatCode>General</c:formatCode>
                      <c:ptCount val="51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24</c:v>
                      </c:pt>
                      <c:pt idx="25">
                        <c:v>25</c:v>
                      </c:pt>
                      <c:pt idx="26">
                        <c:v>26</c:v>
                      </c:pt>
                      <c:pt idx="27">
                        <c:v>27</c:v>
                      </c:pt>
                      <c:pt idx="28">
                        <c:v>28</c:v>
                      </c:pt>
                      <c:pt idx="29">
                        <c:v>29</c:v>
                      </c:pt>
                      <c:pt idx="30">
                        <c:v>30</c:v>
                      </c:pt>
                      <c:pt idx="31">
                        <c:v>31</c:v>
                      </c:pt>
                      <c:pt idx="32">
                        <c:v>32</c:v>
                      </c:pt>
                      <c:pt idx="33">
                        <c:v>33</c:v>
                      </c:pt>
                      <c:pt idx="34">
                        <c:v>34</c:v>
                      </c:pt>
                      <c:pt idx="35">
                        <c:v>35</c:v>
                      </c:pt>
                      <c:pt idx="36">
                        <c:v>36</c:v>
                      </c:pt>
                      <c:pt idx="37">
                        <c:v>37</c:v>
                      </c:pt>
                      <c:pt idx="38">
                        <c:v>38</c:v>
                      </c:pt>
                      <c:pt idx="39">
                        <c:v>39</c:v>
                      </c:pt>
                      <c:pt idx="40">
                        <c:v>40</c:v>
                      </c:pt>
                      <c:pt idx="41">
                        <c:v>41</c:v>
                      </c:pt>
                      <c:pt idx="42">
                        <c:v>42</c:v>
                      </c:pt>
                      <c:pt idx="43">
                        <c:v>43</c:v>
                      </c:pt>
                      <c:pt idx="44">
                        <c:v>44</c:v>
                      </c:pt>
                      <c:pt idx="45">
                        <c:v>45</c:v>
                      </c:pt>
                      <c:pt idx="46">
                        <c:v>46</c:v>
                      </c:pt>
                      <c:pt idx="47">
                        <c:v>47</c:v>
                      </c:pt>
                      <c:pt idx="48">
                        <c:v>48</c:v>
                      </c:pt>
                      <c:pt idx="49">
                        <c:v>49</c:v>
                      </c:pt>
                      <c:pt idx="50">
                        <c:v>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World_ImportedBotLevel!$D$2:$D$52</c15:sqref>
                        </c15:formulaRef>
                      </c:ext>
                    </c:extLst>
                    <c:numCache>
                      <c:formatCode>General</c:formatCode>
                      <c:ptCount val="51"/>
                      <c:pt idx="0">
                        <c:v>1</c:v>
                      </c:pt>
                      <c:pt idx="1">
                        <c:v>1.000232</c:v>
                      </c:pt>
                      <c:pt idx="2">
                        <c:v>1.0009220000000001</c:v>
                      </c:pt>
                      <c:pt idx="3">
                        <c:v>1.002057</c:v>
                      </c:pt>
                      <c:pt idx="4">
                        <c:v>1.003625</c:v>
                      </c:pt>
                      <c:pt idx="5">
                        <c:v>1.0056149999999999</c:v>
                      </c:pt>
                      <c:pt idx="6">
                        <c:v>1.008016</c:v>
                      </c:pt>
                      <c:pt idx="7">
                        <c:v>1.0108140000000001</c:v>
                      </c:pt>
                      <c:pt idx="8">
                        <c:v>1.014</c:v>
                      </c:pt>
                      <c:pt idx="9">
                        <c:v>1.0175609999999999</c:v>
                      </c:pt>
                      <c:pt idx="10">
                        <c:v>1.0214840000000001</c:v>
                      </c:pt>
                      <c:pt idx="11">
                        <c:v>1.02576</c:v>
                      </c:pt>
                      <c:pt idx="12">
                        <c:v>1.030375</c:v>
                      </c:pt>
                      <c:pt idx="13">
                        <c:v>1.035318</c:v>
                      </c:pt>
                      <c:pt idx="14">
                        <c:v>1.040578</c:v>
                      </c:pt>
                      <c:pt idx="15">
                        <c:v>1.046143</c:v>
                      </c:pt>
                      <c:pt idx="16">
                        <c:v>1.052</c:v>
                      </c:pt>
                      <c:pt idx="17">
                        <c:v>1.0581389999999999</c:v>
                      </c:pt>
                      <c:pt idx="18">
                        <c:v>1.0645469999999999</c:v>
                      </c:pt>
                      <c:pt idx="19">
                        <c:v>1.071213</c:v>
                      </c:pt>
                      <c:pt idx="20">
                        <c:v>1.078125</c:v>
                      </c:pt>
                      <c:pt idx="21">
                        <c:v>1.0852710000000001</c:v>
                      </c:pt>
                      <c:pt idx="22">
                        <c:v>1.092641</c:v>
                      </c:pt>
                      <c:pt idx="23">
                        <c:v>1.1002209999999999</c:v>
                      </c:pt>
                      <c:pt idx="24">
                        <c:v>1.1080000000000001</c:v>
                      </c:pt>
                      <c:pt idx="25">
                        <c:v>1.1159669999999999</c:v>
                      </c:pt>
                      <c:pt idx="26">
                        <c:v>1.124109</c:v>
                      </c:pt>
                      <c:pt idx="27">
                        <c:v>1.1324160000000001</c:v>
                      </c:pt>
                      <c:pt idx="28">
                        <c:v>1.1408750000000001</c:v>
                      </c:pt>
                      <c:pt idx="29">
                        <c:v>1.149475</c:v>
                      </c:pt>
                      <c:pt idx="30">
                        <c:v>1.1582030000000001</c:v>
                      </c:pt>
                      <c:pt idx="31">
                        <c:v>1.167049</c:v>
                      </c:pt>
                      <c:pt idx="32">
                        <c:v>1.1759999999999999</c:v>
                      </c:pt>
                      <c:pt idx="33">
                        <c:v>1.1850449999999999</c:v>
                      </c:pt>
                      <c:pt idx="34">
                        <c:v>1.194172</c:v>
                      </c:pt>
                      <c:pt idx="35">
                        <c:v>1.2033689999999999</c:v>
                      </c:pt>
                      <c:pt idx="36">
                        <c:v>1.2126250000000001</c:v>
                      </c:pt>
                      <c:pt idx="37">
                        <c:v>1.2219279999999999</c:v>
                      </c:pt>
                      <c:pt idx="38">
                        <c:v>1.231266</c:v>
                      </c:pt>
                      <c:pt idx="39">
                        <c:v>1.2406269999999999</c:v>
                      </c:pt>
                      <c:pt idx="40">
                        <c:v>1.25</c:v>
                      </c:pt>
                      <c:pt idx="41">
                        <c:v>1.2593730000000001</c:v>
                      </c:pt>
                      <c:pt idx="42">
                        <c:v>1.268734</c:v>
                      </c:pt>
                      <c:pt idx="43">
                        <c:v>1.2780720000000001</c:v>
                      </c:pt>
                      <c:pt idx="44">
                        <c:v>1.2873749999999999</c:v>
                      </c:pt>
                      <c:pt idx="45">
                        <c:v>1.2966310000000001</c:v>
                      </c:pt>
                      <c:pt idx="46">
                        <c:v>1.305828</c:v>
                      </c:pt>
                      <c:pt idx="47">
                        <c:v>1.3149550000000001</c:v>
                      </c:pt>
                      <c:pt idx="48">
                        <c:v>1.3240000000000001</c:v>
                      </c:pt>
                      <c:pt idx="49">
                        <c:v>1.332951</c:v>
                      </c:pt>
                      <c:pt idx="50">
                        <c:v>1.3417969999999999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D47-4B54-A226-E53F5690C413}"/>
                  </c:ext>
                </c:extLst>
              </c15:ser>
            </c15:filteredLineSeries>
            <c15:filteredLineSeries>
              <c15:ser>
                <c:idx val="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World_ImportedBotLevel!$E$1</c15:sqref>
                        </c15:formulaRef>
                      </c:ext>
                    </c:extLst>
                    <c:strCache>
                      <c:ptCount val="1"/>
                      <c:pt idx="0">
                        <c:v>HP Ratio - Bosses</c:v>
                      </c:pt>
                    </c:strCache>
                  </c:strRef>
                </c:tx>
                <c:spPr>
                  <a:ln w="28575" cap="rnd">
                    <a:solidFill>
                      <a:srgbClr val="00B0F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World_ImportedBotLevel!$A$2:$A$52</c15:sqref>
                        </c15:formulaRef>
                      </c:ext>
                    </c:extLst>
                    <c:numCache>
                      <c:formatCode>General</c:formatCode>
                      <c:ptCount val="51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24</c:v>
                      </c:pt>
                      <c:pt idx="25">
                        <c:v>25</c:v>
                      </c:pt>
                      <c:pt idx="26">
                        <c:v>26</c:v>
                      </c:pt>
                      <c:pt idx="27">
                        <c:v>27</c:v>
                      </c:pt>
                      <c:pt idx="28">
                        <c:v>28</c:v>
                      </c:pt>
                      <c:pt idx="29">
                        <c:v>29</c:v>
                      </c:pt>
                      <c:pt idx="30">
                        <c:v>30</c:v>
                      </c:pt>
                      <c:pt idx="31">
                        <c:v>31</c:v>
                      </c:pt>
                      <c:pt idx="32">
                        <c:v>32</c:v>
                      </c:pt>
                      <c:pt idx="33">
                        <c:v>33</c:v>
                      </c:pt>
                      <c:pt idx="34">
                        <c:v>34</c:v>
                      </c:pt>
                      <c:pt idx="35">
                        <c:v>35</c:v>
                      </c:pt>
                      <c:pt idx="36">
                        <c:v>36</c:v>
                      </c:pt>
                      <c:pt idx="37">
                        <c:v>37</c:v>
                      </c:pt>
                      <c:pt idx="38">
                        <c:v>38</c:v>
                      </c:pt>
                      <c:pt idx="39">
                        <c:v>39</c:v>
                      </c:pt>
                      <c:pt idx="40">
                        <c:v>40</c:v>
                      </c:pt>
                      <c:pt idx="41">
                        <c:v>41</c:v>
                      </c:pt>
                      <c:pt idx="42">
                        <c:v>42</c:v>
                      </c:pt>
                      <c:pt idx="43">
                        <c:v>43</c:v>
                      </c:pt>
                      <c:pt idx="44">
                        <c:v>44</c:v>
                      </c:pt>
                      <c:pt idx="45">
                        <c:v>45</c:v>
                      </c:pt>
                      <c:pt idx="46">
                        <c:v>46</c:v>
                      </c:pt>
                      <c:pt idx="47">
                        <c:v>47</c:v>
                      </c:pt>
                      <c:pt idx="48">
                        <c:v>48</c:v>
                      </c:pt>
                      <c:pt idx="49">
                        <c:v>49</c:v>
                      </c:pt>
                      <c:pt idx="50">
                        <c:v>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World_ImportedBotLevel!$E$2:$E$52</c15:sqref>
                        </c15:formulaRef>
                      </c:ext>
                    </c:extLst>
                    <c:numCache>
                      <c:formatCode>General</c:formatCode>
                      <c:ptCount val="51"/>
                      <c:pt idx="0">
                        <c:v>1</c:v>
                      </c:pt>
                      <c:pt idx="1">
                        <c:v>1.4794309999999999</c:v>
                      </c:pt>
                      <c:pt idx="2">
                        <c:v>2.7644289999999998</c:v>
                      </c:pt>
                      <c:pt idx="3">
                        <c:v>4.6250499999999999</c:v>
                      </c:pt>
                      <c:pt idx="4">
                        <c:v>6.8313499999999996</c:v>
                      </c:pt>
                      <c:pt idx="5">
                        <c:v>9.1533850000000001</c:v>
                      </c:pt>
                      <c:pt idx="6">
                        <c:v>11.36121</c:v>
                      </c:pt>
                      <c:pt idx="7">
                        <c:v>13.22489</c:v>
                      </c:pt>
                      <c:pt idx="8">
                        <c:v>14.51446</c:v>
                      </c:pt>
                      <c:pt idx="9">
                        <c:v>15</c:v>
                      </c:pt>
                      <c:pt idx="10">
                        <c:v>15.071569999999999</c:v>
                      </c:pt>
                      <c:pt idx="11">
                        <c:v>15.26295</c:v>
                      </c:pt>
                      <c:pt idx="12">
                        <c:v>15.55974</c:v>
                      </c:pt>
                      <c:pt idx="13">
                        <c:v>15.947520000000001</c:v>
                      </c:pt>
                      <c:pt idx="14">
                        <c:v>16.411899999999999</c:v>
                      </c:pt>
                      <c:pt idx="15">
                        <c:v>16.938459999999999</c:v>
                      </c:pt>
                      <c:pt idx="16">
                        <c:v>17.512820000000001</c:v>
                      </c:pt>
                      <c:pt idx="17">
                        <c:v>18.120550000000001</c:v>
                      </c:pt>
                      <c:pt idx="18">
                        <c:v>18.747260000000001</c:v>
                      </c:pt>
                      <c:pt idx="19">
                        <c:v>19.378550000000001</c:v>
                      </c:pt>
                      <c:pt idx="20">
                        <c:v>20</c:v>
                      </c:pt>
                      <c:pt idx="21">
                        <c:v>20.61534</c:v>
                      </c:pt>
                      <c:pt idx="22">
                        <c:v>21.237629999999999</c:v>
                      </c:pt>
                      <c:pt idx="23">
                        <c:v>21.866520000000001</c:v>
                      </c:pt>
                      <c:pt idx="24">
                        <c:v>22.501629999999999</c:v>
                      </c:pt>
                      <c:pt idx="25">
                        <c:v>23.142610000000001</c:v>
                      </c:pt>
                      <c:pt idx="26">
                        <c:v>23.789069999999999</c:v>
                      </c:pt>
                      <c:pt idx="27">
                        <c:v>24.440660000000001</c:v>
                      </c:pt>
                      <c:pt idx="28">
                        <c:v>25.097020000000001</c:v>
                      </c:pt>
                      <c:pt idx="29">
                        <c:v>25.757760000000001</c:v>
                      </c:pt>
                      <c:pt idx="30">
                        <c:v>26.422540000000001</c:v>
                      </c:pt>
                      <c:pt idx="31">
                        <c:v>27.090969999999999</c:v>
                      </c:pt>
                      <c:pt idx="32">
                        <c:v>27.762709999999998</c:v>
                      </c:pt>
                      <c:pt idx="33">
                        <c:v>28.437370000000001</c:v>
                      </c:pt>
                      <c:pt idx="34">
                        <c:v>29.11459</c:v>
                      </c:pt>
                      <c:pt idx="35">
                        <c:v>29.79402</c:v>
                      </c:pt>
                      <c:pt idx="36">
                        <c:v>30.475269999999998</c:v>
                      </c:pt>
                      <c:pt idx="37">
                        <c:v>31.157990000000002</c:v>
                      </c:pt>
                      <c:pt idx="38">
                        <c:v>31.841799999999999</c:v>
                      </c:pt>
                      <c:pt idx="39">
                        <c:v>32.526350000000001</c:v>
                      </c:pt>
                      <c:pt idx="40">
                        <c:v>33.211269999999999</c:v>
                      </c:pt>
                      <c:pt idx="41">
                        <c:v>33.896180000000001</c:v>
                      </c:pt>
                      <c:pt idx="42">
                        <c:v>34.580730000000003</c:v>
                      </c:pt>
                      <c:pt idx="43">
                        <c:v>35.26455</c:v>
                      </c:pt>
                      <c:pt idx="44">
                        <c:v>35.947270000000003</c:v>
                      </c:pt>
                      <c:pt idx="45">
                        <c:v>36.628520000000002</c:v>
                      </c:pt>
                      <c:pt idx="46">
                        <c:v>37.307949999999998</c:v>
                      </c:pt>
                      <c:pt idx="47">
                        <c:v>37.985169999999997</c:v>
                      </c:pt>
                      <c:pt idx="48">
                        <c:v>38.659829999999999</c:v>
                      </c:pt>
                      <c:pt idx="49">
                        <c:v>39.331569999999999</c:v>
                      </c:pt>
                      <c:pt idx="50">
                        <c:v>40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D47-4B54-A226-E53F5690C413}"/>
                  </c:ext>
                </c:extLst>
              </c15:ser>
            </c15:filteredLineSeries>
            <c15:filteredLineSeries>
              <c15:ser>
                <c:idx val="6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World_ImportedBotLevel!$G$1</c15:sqref>
                        </c15:formulaRef>
                      </c:ext>
                    </c:extLst>
                    <c:strCache>
                      <c:ptCount val="1"/>
                      <c:pt idx="0">
                        <c:v>Speed Ratio - Bosses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World_ImportedBotLevel!$A$2:$A$52</c15:sqref>
                        </c15:formulaRef>
                      </c:ext>
                    </c:extLst>
                    <c:numCache>
                      <c:formatCode>General</c:formatCode>
                      <c:ptCount val="51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24</c:v>
                      </c:pt>
                      <c:pt idx="25">
                        <c:v>25</c:v>
                      </c:pt>
                      <c:pt idx="26">
                        <c:v>26</c:v>
                      </c:pt>
                      <c:pt idx="27">
                        <c:v>27</c:v>
                      </c:pt>
                      <c:pt idx="28">
                        <c:v>28</c:v>
                      </c:pt>
                      <c:pt idx="29">
                        <c:v>29</c:v>
                      </c:pt>
                      <c:pt idx="30">
                        <c:v>30</c:v>
                      </c:pt>
                      <c:pt idx="31">
                        <c:v>31</c:v>
                      </c:pt>
                      <c:pt idx="32">
                        <c:v>32</c:v>
                      </c:pt>
                      <c:pt idx="33">
                        <c:v>33</c:v>
                      </c:pt>
                      <c:pt idx="34">
                        <c:v>34</c:v>
                      </c:pt>
                      <c:pt idx="35">
                        <c:v>35</c:v>
                      </c:pt>
                      <c:pt idx="36">
                        <c:v>36</c:v>
                      </c:pt>
                      <c:pt idx="37">
                        <c:v>37</c:v>
                      </c:pt>
                      <c:pt idx="38">
                        <c:v>38</c:v>
                      </c:pt>
                      <c:pt idx="39">
                        <c:v>39</c:v>
                      </c:pt>
                      <c:pt idx="40">
                        <c:v>40</c:v>
                      </c:pt>
                      <c:pt idx="41">
                        <c:v>41</c:v>
                      </c:pt>
                      <c:pt idx="42">
                        <c:v>42</c:v>
                      </c:pt>
                      <c:pt idx="43">
                        <c:v>43</c:v>
                      </c:pt>
                      <c:pt idx="44">
                        <c:v>44</c:v>
                      </c:pt>
                      <c:pt idx="45">
                        <c:v>45</c:v>
                      </c:pt>
                      <c:pt idx="46">
                        <c:v>46</c:v>
                      </c:pt>
                      <c:pt idx="47">
                        <c:v>47</c:v>
                      </c:pt>
                      <c:pt idx="48">
                        <c:v>48</c:v>
                      </c:pt>
                      <c:pt idx="49">
                        <c:v>49</c:v>
                      </c:pt>
                      <c:pt idx="50">
                        <c:v>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World_ImportedBotLevel!$G$2:$G$52</c15:sqref>
                        </c15:formulaRef>
                      </c:ext>
                    </c:extLst>
                    <c:numCache>
                      <c:formatCode>General</c:formatCode>
                      <c:ptCount val="51"/>
                      <c:pt idx="0">
                        <c:v>1</c:v>
                      </c:pt>
                      <c:pt idx="1">
                        <c:v>1.000232</c:v>
                      </c:pt>
                      <c:pt idx="2">
                        <c:v>1.0009220000000001</c:v>
                      </c:pt>
                      <c:pt idx="3">
                        <c:v>1.002057</c:v>
                      </c:pt>
                      <c:pt idx="4">
                        <c:v>1.003625</c:v>
                      </c:pt>
                      <c:pt idx="5">
                        <c:v>1.0056149999999999</c:v>
                      </c:pt>
                      <c:pt idx="6">
                        <c:v>1.008016</c:v>
                      </c:pt>
                      <c:pt idx="7">
                        <c:v>1.0108140000000001</c:v>
                      </c:pt>
                      <c:pt idx="8">
                        <c:v>1.014</c:v>
                      </c:pt>
                      <c:pt idx="9">
                        <c:v>1.0175609999999999</c:v>
                      </c:pt>
                      <c:pt idx="10">
                        <c:v>1.0214840000000001</c:v>
                      </c:pt>
                      <c:pt idx="11">
                        <c:v>1.02576</c:v>
                      </c:pt>
                      <c:pt idx="12">
                        <c:v>1.030375</c:v>
                      </c:pt>
                      <c:pt idx="13">
                        <c:v>1.035318</c:v>
                      </c:pt>
                      <c:pt idx="14">
                        <c:v>1.040578</c:v>
                      </c:pt>
                      <c:pt idx="15">
                        <c:v>1.046143</c:v>
                      </c:pt>
                      <c:pt idx="16">
                        <c:v>1.052</c:v>
                      </c:pt>
                      <c:pt idx="17">
                        <c:v>1.0581389999999999</c:v>
                      </c:pt>
                      <c:pt idx="18">
                        <c:v>1.0645469999999999</c:v>
                      </c:pt>
                      <c:pt idx="19">
                        <c:v>1.071213</c:v>
                      </c:pt>
                      <c:pt idx="20">
                        <c:v>1.078125</c:v>
                      </c:pt>
                      <c:pt idx="21">
                        <c:v>1.0852710000000001</c:v>
                      </c:pt>
                      <c:pt idx="22">
                        <c:v>1.092641</c:v>
                      </c:pt>
                      <c:pt idx="23">
                        <c:v>1.1002209999999999</c:v>
                      </c:pt>
                      <c:pt idx="24">
                        <c:v>1.1080000000000001</c:v>
                      </c:pt>
                      <c:pt idx="25">
                        <c:v>1.1159669999999999</c:v>
                      </c:pt>
                      <c:pt idx="26">
                        <c:v>1.124109</c:v>
                      </c:pt>
                      <c:pt idx="27">
                        <c:v>1.1324160000000001</c:v>
                      </c:pt>
                      <c:pt idx="28">
                        <c:v>1.1408750000000001</c:v>
                      </c:pt>
                      <c:pt idx="29">
                        <c:v>1.149475</c:v>
                      </c:pt>
                      <c:pt idx="30">
                        <c:v>1.1582030000000001</c:v>
                      </c:pt>
                      <c:pt idx="31">
                        <c:v>1.167049</c:v>
                      </c:pt>
                      <c:pt idx="32">
                        <c:v>1.1759999999999999</c:v>
                      </c:pt>
                      <c:pt idx="33">
                        <c:v>1.1850449999999999</c:v>
                      </c:pt>
                      <c:pt idx="34">
                        <c:v>1.194172</c:v>
                      </c:pt>
                      <c:pt idx="35">
                        <c:v>1.2033689999999999</c:v>
                      </c:pt>
                      <c:pt idx="36">
                        <c:v>1.2126250000000001</c:v>
                      </c:pt>
                      <c:pt idx="37">
                        <c:v>1.2219279999999999</c:v>
                      </c:pt>
                      <c:pt idx="38">
                        <c:v>1.231266</c:v>
                      </c:pt>
                      <c:pt idx="39">
                        <c:v>1.2406269999999999</c:v>
                      </c:pt>
                      <c:pt idx="40">
                        <c:v>1.25</c:v>
                      </c:pt>
                      <c:pt idx="41">
                        <c:v>1.2593730000000001</c:v>
                      </c:pt>
                      <c:pt idx="42">
                        <c:v>1.268734</c:v>
                      </c:pt>
                      <c:pt idx="43">
                        <c:v>1.2780720000000001</c:v>
                      </c:pt>
                      <c:pt idx="44">
                        <c:v>1.2873749999999999</c:v>
                      </c:pt>
                      <c:pt idx="45">
                        <c:v>1.2966310000000001</c:v>
                      </c:pt>
                      <c:pt idx="46">
                        <c:v>1.305828</c:v>
                      </c:pt>
                      <c:pt idx="47">
                        <c:v>1.3149550000000001</c:v>
                      </c:pt>
                      <c:pt idx="48">
                        <c:v>1.3240000000000001</c:v>
                      </c:pt>
                      <c:pt idx="49">
                        <c:v>1.332951</c:v>
                      </c:pt>
                      <c:pt idx="50">
                        <c:v>1.3417969999999999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BD47-4B54-A226-E53F5690C413}"/>
                  </c:ext>
                </c:extLst>
              </c15:ser>
            </c15:filteredLineSeries>
            <c15:filteredLineSeries>
              <c15:ser>
                <c:idx val="7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World_ImportedBotLevel!$H$1</c15:sqref>
                        </c15:formulaRef>
                      </c:ext>
                    </c:extLst>
                    <c:strCache>
                      <c:ptCount val="1"/>
                      <c:pt idx="0">
                        <c:v>HP Ratio - bigs</c:v>
                      </c:pt>
                    </c:strCache>
                  </c:strRef>
                </c:tx>
                <c:spPr>
                  <a:ln w="28575" cap="rnd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World_ImportedBotLevel!$A$2:$A$52</c15:sqref>
                        </c15:formulaRef>
                      </c:ext>
                    </c:extLst>
                    <c:numCache>
                      <c:formatCode>General</c:formatCode>
                      <c:ptCount val="51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24</c:v>
                      </c:pt>
                      <c:pt idx="25">
                        <c:v>25</c:v>
                      </c:pt>
                      <c:pt idx="26">
                        <c:v>26</c:v>
                      </c:pt>
                      <c:pt idx="27">
                        <c:v>27</c:v>
                      </c:pt>
                      <c:pt idx="28">
                        <c:v>28</c:v>
                      </c:pt>
                      <c:pt idx="29">
                        <c:v>29</c:v>
                      </c:pt>
                      <c:pt idx="30">
                        <c:v>30</c:v>
                      </c:pt>
                      <c:pt idx="31">
                        <c:v>31</c:v>
                      </c:pt>
                      <c:pt idx="32">
                        <c:v>32</c:v>
                      </c:pt>
                      <c:pt idx="33">
                        <c:v>33</c:v>
                      </c:pt>
                      <c:pt idx="34">
                        <c:v>34</c:v>
                      </c:pt>
                      <c:pt idx="35">
                        <c:v>35</c:v>
                      </c:pt>
                      <c:pt idx="36">
                        <c:v>36</c:v>
                      </c:pt>
                      <c:pt idx="37">
                        <c:v>37</c:v>
                      </c:pt>
                      <c:pt idx="38">
                        <c:v>38</c:v>
                      </c:pt>
                      <c:pt idx="39">
                        <c:v>39</c:v>
                      </c:pt>
                      <c:pt idx="40">
                        <c:v>40</c:v>
                      </c:pt>
                      <c:pt idx="41">
                        <c:v>41</c:v>
                      </c:pt>
                      <c:pt idx="42">
                        <c:v>42</c:v>
                      </c:pt>
                      <c:pt idx="43">
                        <c:v>43</c:v>
                      </c:pt>
                      <c:pt idx="44">
                        <c:v>44</c:v>
                      </c:pt>
                      <c:pt idx="45">
                        <c:v>45</c:v>
                      </c:pt>
                      <c:pt idx="46">
                        <c:v>46</c:v>
                      </c:pt>
                      <c:pt idx="47">
                        <c:v>47</c:v>
                      </c:pt>
                      <c:pt idx="48">
                        <c:v>48</c:v>
                      </c:pt>
                      <c:pt idx="49">
                        <c:v>49</c:v>
                      </c:pt>
                      <c:pt idx="50">
                        <c:v>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World_ImportedBotLevel!$H$2:$H$52</c15:sqref>
                        </c15:formulaRef>
                      </c:ext>
                    </c:extLst>
                    <c:numCache>
                      <c:formatCode>General</c:formatCode>
                      <c:ptCount val="51"/>
                      <c:pt idx="0">
                        <c:v>6</c:v>
                      </c:pt>
                      <c:pt idx="1">
                        <c:v>6.0759259999999999</c:v>
                      </c:pt>
                      <c:pt idx="2">
                        <c:v>6.3009880000000003</c:v>
                      </c:pt>
                      <c:pt idx="3">
                        <c:v>6.6711080000000003</c:v>
                      </c:pt>
                      <c:pt idx="4">
                        <c:v>7.1822109999999997</c:v>
                      </c:pt>
                      <c:pt idx="5">
                        <c:v>7.8302199999999997</c:v>
                      </c:pt>
                      <c:pt idx="6">
                        <c:v>8.6110589999999991</c:v>
                      </c:pt>
                      <c:pt idx="7">
                        <c:v>9.5206510000000009</c:v>
                      </c:pt>
                      <c:pt idx="8">
                        <c:v>10.554919999999999</c:v>
                      </c:pt>
                      <c:pt idx="9">
                        <c:v>11.70979</c:v>
                      </c:pt>
                      <c:pt idx="10">
                        <c:v>12.98118</c:v>
                      </c:pt>
                      <c:pt idx="11">
                        <c:v>14.365019999999999</c:v>
                      </c:pt>
                      <c:pt idx="12">
                        <c:v>15.857229999999999</c:v>
                      </c:pt>
                      <c:pt idx="13">
                        <c:v>17.45374</c:v>
                      </c:pt>
                      <c:pt idx="14">
                        <c:v>19.150469999999999</c:v>
                      </c:pt>
                      <c:pt idx="15">
                        <c:v>20.943339999999999</c:v>
                      </c:pt>
                      <c:pt idx="16">
                        <c:v>22.82827</c:v>
                      </c:pt>
                      <c:pt idx="17">
                        <c:v>24.801189999999998</c:v>
                      </c:pt>
                      <c:pt idx="18">
                        <c:v>26.858029999999999</c:v>
                      </c:pt>
                      <c:pt idx="19">
                        <c:v>28.994700000000002</c:v>
                      </c:pt>
                      <c:pt idx="20">
                        <c:v>31.207129999999999</c:v>
                      </c:pt>
                      <c:pt idx="21">
                        <c:v>33.491250000000001</c:v>
                      </c:pt>
                      <c:pt idx="22">
                        <c:v>35.842970000000001</c:v>
                      </c:pt>
                      <c:pt idx="23">
                        <c:v>38.258229999999998</c:v>
                      </c:pt>
                      <c:pt idx="24">
                        <c:v>40.732939999999999</c:v>
                      </c:pt>
                      <c:pt idx="25">
                        <c:v>43.263030000000001</c:v>
                      </c:pt>
                      <c:pt idx="26">
                        <c:v>45.84442</c:v>
                      </c:pt>
                      <c:pt idx="27">
                        <c:v>48.473030000000001</c:v>
                      </c:pt>
                      <c:pt idx="28">
                        <c:v>51.14479</c:v>
                      </c:pt>
                      <c:pt idx="29">
                        <c:v>53.855629999999998</c:v>
                      </c:pt>
                      <c:pt idx="30">
                        <c:v>56.601469999999999</c:v>
                      </c:pt>
                      <c:pt idx="31">
                        <c:v>59.378219999999999</c:v>
                      </c:pt>
                      <c:pt idx="32">
                        <c:v>62.181820000000002</c:v>
                      </c:pt>
                      <c:pt idx="33">
                        <c:v>65.008179999999996</c:v>
                      </c:pt>
                      <c:pt idx="34">
                        <c:v>67.85324</c:v>
                      </c:pt>
                      <c:pt idx="35">
                        <c:v>70.712909999999994</c:v>
                      </c:pt>
                      <c:pt idx="36">
                        <c:v>73.583110000000005</c:v>
                      </c:pt>
                      <c:pt idx="37">
                        <c:v>76.459789999999998</c:v>
                      </c:pt>
                      <c:pt idx="38">
                        <c:v>79.338840000000005</c:v>
                      </c:pt>
                      <c:pt idx="39">
                        <c:v>82.216189999999997</c:v>
                      </c:pt>
                      <c:pt idx="40">
                        <c:v>85.087789999999998</c:v>
                      </c:pt>
                      <c:pt idx="41">
                        <c:v>87.949550000000002</c:v>
                      </c:pt>
                      <c:pt idx="42">
                        <c:v>90.797380000000004</c:v>
                      </c:pt>
                      <c:pt idx="43">
                        <c:v>93.627200000000002</c:v>
                      </c:pt>
                      <c:pt idx="44">
                        <c:v>96.434970000000007</c:v>
                      </c:pt>
                      <c:pt idx="45">
                        <c:v>99.216589999999997</c:v>
                      </c:pt>
                      <c:pt idx="46">
                        <c:v>101.968</c:v>
                      </c:pt>
                      <c:pt idx="47">
                        <c:v>104.685</c:v>
                      </c:pt>
                      <c:pt idx="48">
                        <c:v>107.3638</c:v>
                      </c:pt>
                      <c:pt idx="49">
                        <c:v>110</c:v>
                      </c:pt>
                      <c:pt idx="50">
                        <c:v>110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BD47-4B54-A226-E53F5690C413}"/>
                  </c:ext>
                </c:extLst>
              </c15:ser>
            </c15:filteredLineSeries>
            <c15:filteredLineSeries>
              <c15:ser>
                <c:idx val="9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World_ImportedBotLevel!$J$1</c15:sqref>
                        </c15:formulaRef>
                      </c:ext>
                    </c:extLst>
                    <c:strCache>
                      <c:ptCount val="1"/>
                      <c:pt idx="0">
                        <c:v>Speed Ratio - bigs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World_ImportedBotLevel!$A$2:$A$52</c15:sqref>
                        </c15:formulaRef>
                      </c:ext>
                    </c:extLst>
                    <c:numCache>
                      <c:formatCode>General</c:formatCode>
                      <c:ptCount val="51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24</c:v>
                      </c:pt>
                      <c:pt idx="25">
                        <c:v>25</c:v>
                      </c:pt>
                      <c:pt idx="26">
                        <c:v>26</c:v>
                      </c:pt>
                      <c:pt idx="27">
                        <c:v>27</c:v>
                      </c:pt>
                      <c:pt idx="28">
                        <c:v>28</c:v>
                      </c:pt>
                      <c:pt idx="29">
                        <c:v>29</c:v>
                      </c:pt>
                      <c:pt idx="30">
                        <c:v>30</c:v>
                      </c:pt>
                      <c:pt idx="31">
                        <c:v>31</c:v>
                      </c:pt>
                      <c:pt idx="32">
                        <c:v>32</c:v>
                      </c:pt>
                      <c:pt idx="33">
                        <c:v>33</c:v>
                      </c:pt>
                      <c:pt idx="34">
                        <c:v>34</c:v>
                      </c:pt>
                      <c:pt idx="35">
                        <c:v>35</c:v>
                      </c:pt>
                      <c:pt idx="36">
                        <c:v>36</c:v>
                      </c:pt>
                      <c:pt idx="37">
                        <c:v>37</c:v>
                      </c:pt>
                      <c:pt idx="38">
                        <c:v>38</c:v>
                      </c:pt>
                      <c:pt idx="39">
                        <c:v>39</c:v>
                      </c:pt>
                      <c:pt idx="40">
                        <c:v>40</c:v>
                      </c:pt>
                      <c:pt idx="41">
                        <c:v>41</c:v>
                      </c:pt>
                      <c:pt idx="42">
                        <c:v>42</c:v>
                      </c:pt>
                      <c:pt idx="43">
                        <c:v>43</c:v>
                      </c:pt>
                      <c:pt idx="44">
                        <c:v>44</c:v>
                      </c:pt>
                      <c:pt idx="45">
                        <c:v>45</c:v>
                      </c:pt>
                      <c:pt idx="46">
                        <c:v>46</c:v>
                      </c:pt>
                      <c:pt idx="47">
                        <c:v>47</c:v>
                      </c:pt>
                      <c:pt idx="48">
                        <c:v>48</c:v>
                      </c:pt>
                      <c:pt idx="49">
                        <c:v>49</c:v>
                      </c:pt>
                      <c:pt idx="50">
                        <c:v>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World_ImportedBotLevel!$J$2:$J$52</c15:sqref>
                        </c15:formulaRef>
                      </c:ext>
                    </c:extLst>
                    <c:numCache>
                      <c:formatCode>General</c:formatCode>
                      <c:ptCount val="51"/>
                      <c:pt idx="0">
                        <c:v>1</c:v>
                      </c:pt>
                      <c:pt idx="1">
                        <c:v>1.000232</c:v>
                      </c:pt>
                      <c:pt idx="2">
                        <c:v>1.0009220000000001</c:v>
                      </c:pt>
                      <c:pt idx="3">
                        <c:v>1.002057</c:v>
                      </c:pt>
                      <c:pt idx="4">
                        <c:v>1.003625</c:v>
                      </c:pt>
                      <c:pt idx="5">
                        <c:v>1.0056149999999999</c:v>
                      </c:pt>
                      <c:pt idx="6">
                        <c:v>1.008016</c:v>
                      </c:pt>
                      <c:pt idx="7">
                        <c:v>1.0108140000000001</c:v>
                      </c:pt>
                      <c:pt idx="8">
                        <c:v>1.014</c:v>
                      </c:pt>
                      <c:pt idx="9">
                        <c:v>1.0175609999999999</c:v>
                      </c:pt>
                      <c:pt idx="10">
                        <c:v>1.0214840000000001</c:v>
                      </c:pt>
                      <c:pt idx="11">
                        <c:v>1.02576</c:v>
                      </c:pt>
                      <c:pt idx="12">
                        <c:v>1.030375</c:v>
                      </c:pt>
                      <c:pt idx="13">
                        <c:v>1.035318</c:v>
                      </c:pt>
                      <c:pt idx="14">
                        <c:v>1.040578</c:v>
                      </c:pt>
                      <c:pt idx="15">
                        <c:v>1.046143</c:v>
                      </c:pt>
                      <c:pt idx="16">
                        <c:v>1.052</c:v>
                      </c:pt>
                      <c:pt idx="17">
                        <c:v>1.0581389999999999</c:v>
                      </c:pt>
                      <c:pt idx="18">
                        <c:v>1.0645469999999999</c:v>
                      </c:pt>
                      <c:pt idx="19">
                        <c:v>1.071213</c:v>
                      </c:pt>
                      <c:pt idx="20">
                        <c:v>1.078125</c:v>
                      </c:pt>
                      <c:pt idx="21">
                        <c:v>1.0852710000000001</c:v>
                      </c:pt>
                      <c:pt idx="22">
                        <c:v>1.092641</c:v>
                      </c:pt>
                      <c:pt idx="23">
                        <c:v>1.1002209999999999</c:v>
                      </c:pt>
                      <c:pt idx="24">
                        <c:v>1.1080000000000001</c:v>
                      </c:pt>
                      <c:pt idx="25">
                        <c:v>1.1159669999999999</c:v>
                      </c:pt>
                      <c:pt idx="26">
                        <c:v>1.124109</c:v>
                      </c:pt>
                      <c:pt idx="27">
                        <c:v>1.1324160000000001</c:v>
                      </c:pt>
                      <c:pt idx="28">
                        <c:v>1.1408750000000001</c:v>
                      </c:pt>
                      <c:pt idx="29">
                        <c:v>1.149475</c:v>
                      </c:pt>
                      <c:pt idx="30">
                        <c:v>1.1582030000000001</c:v>
                      </c:pt>
                      <c:pt idx="31">
                        <c:v>1.167049</c:v>
                      </c:pt>
                      <c:pt idx="32">
                        <c:v>1.1759999999999999</c:v>
                      </c:pt>
                      <c:pt idx="33">
                        <c:v>1.1850449999999999</c:v>
                      </c:pt>
                      <c:pt idx="34">
                        <c:v>1.194172</c:v>
                      </c:pt>
                      <c:pt idx="35">
                        <c:v>1.2033689999999999</c:v>
                      </c:pt>
                      <c:pt idx="36">
                        <c:v>1.2126250000000001</c:v>
                      </c:pt>
                      <c:pt idx="37">
                        <c:v>1.2219279999999999</c:v>
                      </c:pt>
                      <c:pt idx="38">
                        <c:v>1.231266</c:v>
                      </c:pt>
                      <c:pt idx="39">
                        <c:v>1.2406269999999999</c:v>
                      </c:pt>
                      <c:pt idx="40">
                        <c:v>1.25</c:v>
                      </c:pt>
                      <c:pt idx="41">
                        <c:v>1.2593730000000001</c:v>
                      </c:pt>
                      <c:pt idx="42">
                        <c:v>1.268734</c:v>
                      </c:pt>
                      <c:pt idx="43">
                        <c:v>1.2780720000000001</c:v>
                      </c:pt>
                      <c:pt idx="44">
                        <c:v>1.2873749999999999</c:v>
                      </c:pt>
                      <c:pt idx="45">
                        <c:v>1.2966310000000001</c:v>
                      </c:pt>
                      <c:pt idx="46">
                        <c:v>1.305828</c:v>
                      </c:pt>
                      <c:pt idx="47">
                        <c:v>1.3149550000000001</c:v>
                      </c:pt>
                      <c:pt idx="48">
                        <c:v>1.3240000000000001</c:v>
                      </c:pt>
                      <c:pt idx="49">
                        <c:v>1.332951</c:v>
                      </c:pt>
                      <c:pt idx="50">
                        <c:v>1.3417969999999999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BD47-4B54-A226-E53F5690C413}"/>
                  </c:ext>
                </c:extLst>
              </c15:ser>
            </c15:filteredLineSeries>
            <c15:filteredLineSeries>
              <c15:ser>
                <c:idx val="10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World_ImportedBotLevel!$K$1</c15:sqref>
                        </c15:formulaRef>
                      </c:ext>
                    </c:extLst>
                    <c:strCache>
                      <c:ptCount val="1"/>
                      <c:pt idx="0">
                        <c:v>HP Ratio - SpecialBots</c:v>
                      </c:pt>
                    </c:strCache>
                  </c:strRef>
                </c:tx>
                <c:spPr>
                  <a:ln w="28575" cap="rnd">
                    <a:solidFill>
                      <a:srgbClr val="00206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World_ImportedBotLevel!$A$2:$A$52</c15:sqref>
                        </c15:formulaRef>
                      </c:ext>
                    </c:extLst>
                    <c:numCache>
                      <c:formatCode>General</c:formatCode>
                      <c:ptCount val="51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24</c:v>
                      </c:pt>
                      <c:pt idx="25">
                        <c:v>25</c:v>
                      </c:pt>
                      <c:pt idx="26">
                        <c:v>26</c:v>
                      </c:pt>
                      <c:pt idx="27">
                        <c:v>27</c:v>
                      </c:pt>
                      <c:pt idx="28">
                        <c:v>28</c:v>
                      </c:pt>
                      <c:pt idx="29">
                        <c:v>29</c:v>
                      </c:pt>
                      <c:pt idx="30">
                        <c:v>30</c:v>
                      </c:pt>
                      <c:pt idx="31">
                        <c:v>31</c:v>
                      </c:pt>
                      <c:pt idx="32">
                        <c:v>32</c:v>
                      </c:pt>
                      <c:pt idx="33">
                        <c:v>33</c:v>
                      </c:pt>
                      <c:pt idx="34">
                        <c:v>34</c:v>
                      </c:pt>
                      <c:pt idx="35">
                        <c:v>35</c:v>
                      </c:pt>
                      <c:pt idx="36">
                        <c:v>36</c:v>
                      </c:pt>
                      <c:pt idx="37">
                        <c:v>37</c:v>
                      </c:pt>
                      <c:pt idx="38">
                        <c:v>38</c:v>
                      </c:pt>
                      <c:pt idx="39">
                        <c:v>39</c:v>
                      </c:pt>
                      <c:pt idx="40">
                        <c:v>40</c:v>
                      </c:pt>
                      <c:pt idx="41">
                        <c:v>41</c:v>
                      </c:pt>
                      <c:pt idx="42">
                        <c:v>42</c:v>
                      </c:pt>
                      <c:pt idx="43">
                        <c:v>43</c:v>
                      </c:pt>
                      <c:pt idx="44">
                        <c:v>44</c:v>
                      </c:pt>
                      <c:pt idx="45">
                        <c:v>45</c:v>
                      </c:pt>
                      <c:pt idx="46">
                        <c:v>46</c:v>
                      </c:pt>
                      <c:pt idx="47">
                        <c:v>47</c:v>
                      </c:pt>
                      <c:pt idx="48">
                        <c:v>48</c:v>
                      </c:pt>
                      <c:pt idx="49">
                        <c:v>49</c:v>
                      </c:pt>
                      <c:pt idx="50">
                        <c:v>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World_ImportedBotLevel!$K$2:$K$52</c15:sqref>
                        </c15:formulaRef>
                      </c:ext>
                    </c:extLst>
                    <c:numCache>
                      <c:formatCode>General</c:formatCode>
                      <c:ptCount val="51"/>
                      <c:pt idx="0">
                        <c:v>1.5</c:v>
                      </c:pt>
                      <c:pt idx="1">
                        <c:v>1.6179399999999999</c:v>
                      </c:pt>
                      <c:pt idx="2">
                        <c:v>1.7275689999999999</c:v>
                      </c:pt>
                      <c:pt idx="3">
                        <c:v>1.8292919999999999</c:v>
                      </c:pt>
                      <c:pt idx="4">
                        <c:v>1.923516</c:v>
                      </c:pt>
                      <c:pt idx="5">
                        <c:v>2.0106489999999999</c:v>
                      </c:pt>
                      <c:pt idx="6">
                        <c:v>2.0910980000000001</c:v>
                      </c:pt>
                      <c:pt idx="7">
                        <c:v>2.1652680000000002</c:v>
                      </c:pt>
                      <c:pt idx="8">
                        <c:v>2.233568</c:v>
                      </c:pt>
                      <c:pt idx="9">
                        <c:v>2.2964030000000002</c:v>
                      </c:pt>
                      <c:pt idx="10">
                        <c:v>2.3541810000000001</c:v>
                      </c:pt>
                      <c:pt idx="11">
                        <c:v>2.4073090000000001</c:v>
                      </c:pt>
                      <c:pt idx="12">
                        <c:v>2.4561929999999998</c:v>
                      </c:pt>
                      <c:pt idx="13">
                        <c:v>2.5012409999999998</c:v>
                      </c:pt>
                      <c:pt idx="14">
                        <c:v>2.542859</c:v>
                      </c:pt>
                      <c:pt idx="15">
                        <c:v>2.5814530000000002</c:v>
                      </c:pt>
                      <c:pt idx="16">
                        <c:v>2.617432</c:v>
                      </c:pt>
                      <c:pt idx="17">
                        <c:v>2.6512020000000001</c:v>
                      </c:pt>
                      <c:pt idx="18">
                        <c:v>2.6831689999999999</c:v>
                      </c:pt>
                      <c:pt idx="19">
                        <c:v>2.71374</c:v>
                      </c:pt>
                      <c:pt idx="20">
                        <c:v>2.7433230000000002</c:v>
                      </c:pt>
                      <c:pt idx="21">
                        <c:v>2.7723239999999998</c:v>
                      </c:pt>
                      <c:pt idx="22">
                        <c:v>2.8011499999999998</c:v>
                      </c:pt>
                      <c:pt idx="23">
                        <c:v>2.830209</c:v>
                      </c:pt>
                      <c:pt idx="24">
                        <c:v>2.8599049999999999</c:v>
                      </c:pt>
                      <c:pt idx="25">
                        <c:v>2.8906480000000001</c:v>
                      </c:pt>
                      <c:pt idx="26">
                        <c:v>2.9228429999999999</c:v>
                      </c:pt>
                      <c:pt idx="27">
                        <c:v>2.9568970000000001</c:v>
                      </c:pt>
                      <c:pt idx="28">
                        <c:v>2.9932180000000002</c:v>
                      </c:pt>
                      <c:pt idx="29">
                        <c:v>3.0322119999999999</c:v>
                      </c:pt>
                      <c:pt idx="30">
                        <c:v>3.0742859999999999</c:v>
                      </c:pt>
                      <c:pt idx="31">
                        <c:v>3.1198459999999999</c:v>
                      </c:pt>
                      <c:pt idx="32">
                        <c:v>3.1692999999999998</c:v>
                      </c:pt>
                      <c:pt idx="33">
                        <c:v>3.223055</c:v>
                      </c:pt>
                      <c:pt idx="34">
                        <c:v>3.281517</c:v>
                      </c:pt>
                      <c:pt idx="35">
                        <c:v>3.3450929999999999</c:v>
                      </c:pt>
                      <c:pt idx="36">
                        <c:v>3.4141910000000002</c:v>
                      </c:pt>
                      <c:pt idx="37">
                        <c:v>3.4892159999999999</c:v>
                      </c:pt>
                      <c:pt idx="38">
                        <c:v>3.570576</c:v>
                      </c:pt>
                      <c:pt idx="39">
                        <c:v>3.6586780000000001</c:v>
                      </c:pt>
                      <c:pt idx="40">
                        <c:v>3.7539280000000002</c:v>
                      </c:pt>
                      <c:pt idx="41">
                        <c:v>3.8567339999999999</c:v>
                      </c:pt>
                      <c:pt idx="42">
                        <c:v>3.9675029999999998</c:v>
                      </c:pt>
                      <c:pt idx="43">
                        <c:v>4.0866400000000001</c:v>
                      </c:pt>
                      <c:pt idx="44">
                        <c:v>4.2145530000000004</c:v>
                      </c:pt>
                      <c:pt idx="45">
                        <c:v>4.3516490000000001</c:v>
                      </c:pt>
                      <c:pt idx="46">
                        <c:v>4.498335</c:v>
                      </c:pt>
                      <c:pt idx="47">
                        <c:v>4.6550180000000001</c:v>
                      </c:pt>
                      <c:pt idx="48">
                        <c:v>4.8221040000000004</c:v>
                      </c:pt>
                      <c:pt idx="49">
                        <c:v>5</c:v>
                      </c:pt>
                      <c:pt idx="50">
                        <c:v>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BD47-4B54-A226-E53F5690C413}"/>
                  </c:ext>
                </c:extLst>
              </c15:ser>
            </c15:filteredLineSeries>
            <c15:filteredLineSeries>
              <c15:ser>
                <c:idx val="12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World_ImportedBotLevel!$M$1</c15:sqref>
                        </c15:formulaRef>
                      </c:ext>
                    </c:extLst>
                    <c:strCache>
                      <c:ptCount val="1"/>
                      <c:pt idx="0">
                        <c:v>Speed Ratio - SpecialBots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World_ImportedBotLevel!$A$2:$A$52</c15:sqref>
                        </c15:formulaRef>
                      </c:ext>
                    </c:extLst>
                    <c:numCache>
                      <c:formatCode>General</c:formatCode>
                      <c:ptCount val="51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24</c:v>
                      </c:pt>
                      <c:pt idx="25">
                        <c:v>25</c:v>
                      </c:pt>
                      <c:pt idx="26">
                        <c:v>26</c:v>
                      </c:pt>
                      <c:pt idx="27">
                        <c:v>27</c:v>
                      </c:pt>
                      <c:pt idx="28">
                        <c:v>28</c:v>
                      </c:pt>
                      <c:pt idx="29">
                        <c:v>29</c:v>
                      </c:pt>
                      <c:pt idx="30">
                        <c:v>30</c:v>
                      </c:pt>
                      <c:pt idx="31">
                        <c:v>31</c:v>
                      </c:pt>
                      <c:pt idx="32">
                        <c:v>32</c:v>
                      </c:pt>
                      <c:pt idx="33">
                        <c:v>33</c:v>
                      </c:pt>
                      <c:pt idx="34">
                        <c:v>34</c:v>
                      </c:pt>
                      <c:pt idx="35">
                        <c:v>35</c:v>
                      </c:pt>
                      <c:pt idx="36">
                        <c:v>36</c:v>
                      </c:pt>
                      <c:pt idx="37">
                        <c:v>37</c:v>
                      </c:pt>
                      <c:pt idx="38">
                        <c:v>38</c:v>
                      </c:pt>
                      <c:pt idx="39">
                        <c:v>39</c:v>
                      </c:pt>
                      <c:pt idx="40">
                        <c:v>40</c:v>
                      </c:pt>
                      <c:pt idx="41">
                        <c:v>41</c:v>
                      </c:pt>
                      <c:pt idx="42">
                        <c:v>42</c:v>
                      </c:pt>
                      <c:pt idx="43">
                        <c:v>43</c:v>
                      </c:pt>
                      <c:pt idx="44">
                        <c:v>44</c:v>
                      </c:pt>
                      <c:pt idx="45">
                        <c:v>45</c:v>
                      </c:pt>
                      <c:pt idx="46">
                        <c:v>46</c:v>
                      </c:pt>
                      <c:pt idx="47">
                        <c:v>47</c:v>
                      </c:pt>
                      <c:pt idx="48">
                        <c:v>48</c:v>
                      </c:pt>
                      <c:pt idx="49">
                        <c:v>49</c:v>
                      </c:pt>
                      <c:pt idx="50">
                        <c:v>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World_ImportedBotLevel!$M$2:$M$52</c15:sqref>
                        </c15:formulaRef>
                      </c:ext>
                    </c:extLst>
                    <c:numCache>
                      <c:formatCode>General</c:formatCode>
                      <c:ptCount val="51"/>
                      <c:pt idx="0">
                        <c:v>1</c:v>
                      </c:pt>
                      <c:pt idx="1">
                        <c:v>1.000232</c:v>
                      </c:pt>
                      <c:pt idx="2">
                        <c:v>1.0009220000000001</c:v>
                      </c:pt>
                      <c:pt idx="3">
                        <c:v>1.002057</c:v>
                      </c:pt>
                      <c:pt idx="4">
                        <c:v>1.003625</c:v>
                      </c:pt>
                      <c:pt idx="5">
                        <c:v>1.0056149999999999</c:v>
                      </c:pt>
                      <c:pt idx="6">
                        <c:v>1.008016</c:v>
                      </c:pt>
                      <c:pt idx="7">
                        <c:v>1.0108140000000001</c:v>
                      </c:pt>
                      <c:pt idx="8">
                        <c:v>1.014</c:v>
                      </c:pt>
                      <c:pt idx="9">
                        <c:v>1.0175609999999999</c:v>
                      </c:pt>
                      <c:pt idx="10">
                        <c:v>1.0214840000000001</c:v>
                      </c:pt>
                      <c:pt idx="11">
                        <c:v>1.02576</c:v>
                      </c:pt>
                      <c:pt idx="12">
                        <c:v>1.030375</c:v>
                      </c:pt>
                      <c:pt idx="13">
                        <c:v>1.035318</c:v>
                      </c:pt>
                      <c:pt idx="14">
                        <c:v>1.040578</c:v>
                      </c:pt>
                      <c:pt idx="15">
                        <c:v>1.046143</c:v>
                      </c:pt>
                      <c:pt idx="16">
                        <c:v>1.052</c:v>
                      </c:pt>
                      <c:pt idx="17">
                        <c:v>1.0581389999999999</c:v>
                      </c:pt>
                      <c:pt idx="18">
                        <c:v>1.0645469999999999</c:v>
                      </c:pt>
                      <c:pt idx="19">
                        <c:v>1.071213</c:v>
                      </c:pt>
                      <c:pt idx="20">
                        <c:v>1.078125</c:v>
                      </c:pt>
                      <c:pt idx="21">
                        <c:v>1.0852710000000001</c:v>
                      </c:pt>
                      <c:pt idx="22">
                        <c:v>1.092641</c:v>
                      </c:pt>
                      <c:pt idx="23">
                        <c:v>1.1002209999999999</c:v>
                      </c:pt>
                      <c:pt idx="24">
                        <c:v>1.1080000000000001</c:v>
                      </c:pt>
                      <c:pt idx="25">
                        <c:v>1.1159669999999999</c:v>
                      </c:pt>
                      <c:pt idx="26">
                        <c:v>1.124109</c:v>
                      </c:pt>
                      <c:pt idx="27">
                        <c:v>1.1324160000000001</c:v>
                      </c:pt>
                      <c:pt idx="28">
                        <c:v>1.1408750000000001</c:v>
                      </c:pt>
                      <c:pt idx="29">
                        <c:v>1.149475</c:v>
                      </c:pt>
                      <c:pt idx="30">
                        <c:v>1.1582030000000001</c:v>
                      </c:pt>
                      <c:pt idx="31">
                        <c:v>1.167049</c:v>
                      </c:pt>
                      <c:pt idx="32">
                        <c:v>1.1759999999999999</c:v>
                      </c:pt>
                      <c:pt idx="33">
                        <c:v>1.1850449999999999</c:v>
                      </c:pt>
                      <c:pt idx="34">
                        <c:v>1.194172</c:v>
                      </c:pt>
                      <c:pt idx="35">
                        <c:v>1.2033689999999999</c:v>
                      </c:pt>
                      <c:pt idx="36">
                        <c:v>1.2126250000000001</c:v>
                      </c:pt>
                      <c:pt idx="37">
                        <c:v>1.2219279999999999</c:v>
                      </c:pt>
                      <c:pt idx="38">
                        <c:v>1.231266</c:v>
                      </c:pt>
                      <c:pt idx="39">
                        <c:v>1.2406269999999999</c:v>
                      </c:pt>
                      <c:pt idx="40">
                        <c:v>1.25</c:v>
                      </c:pt>
                      <c:pt idx="41">
                        <c:v>1.2593730000000001</c:v>
                      </c:pt>
                      <c:pt idx="42">
                        <c:v>1.268734</c:v>
                      </c:pt>
                      <c:pt idx="43">
                        <c:v>1.2780720000000001</c:v>
                      </c:pt>
                      <c:pt idx="44">
                        <c:v>1.2873749999999999</c:v>
                      </c:pt>
                      <c:pt idx="45">
                        <c:v>1.2966310000000001</c:v>
                      </c:pt>
                      <c:pt idx="46">
                        <c:v>1.305828</c:v>
                      </c:pt>
                      <c:pt idx="47">
                        <c:v>1.3149550000000001</c:v>
                      </c:pt>
                      <c:pt idx="48">
                        <c:v>1.3240000000000001</c:v>
                      </c:pt>
                      <c:pt idx="49">
                        <c:v>1.332951</c:v>
                      </c:pt>
                      <c:pt idx="50">
                        <c:v>1.3417969999999999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BD47-4B54-A226-E53F5690C413}"/>
                  </c:ext>
                </c:extLst>
              </c15:ser>
            </c15:filteredLineSeries>
          </c:ext>
        </c:extLst>
      </c:lineChart>
      <c:catAx>
        <c:axId val="126621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66628416"/>
        <c:crosses val="autoZero"/>
        <c:auto val="1"/>
        <c:lblAlgn val="ctr"/>
        <c:lblOffset val="100"/>
        <c:noMultiLvlLbl val="0"/>
      </c:catAx>
      <c:valAx>
        <c:axId val="1266628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66212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Speed</a:t>
            </a:r>
            <a:r>
              <a:rPr lang="fr-FR" baseline="0"/>
              <a:t> Per Wave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3"/>
          <c:order val="2"/>
          <c:tx>
            <c:strRef>
              <c:f>World_ImportedBotLevel!$D$1</c:f>
              <c:strCache>
                <c:ptCount val="1"/>
                <c:pt idx="0">
                  <c:v>Speed Ratio - Bots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World_ImportedBotLevel!$A$2:$A$52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  <c:extLst xmlns:c15="http://schemas.microsoft.com/office/drawing/2012/chart"/>
            </c:numRef>
          </c:cat>
          <c:val>
            <c:numRef>
              <c:f>World_ImportedBotLevel!$D$2:$D$52</c:f>
              <c:numCache>
                <c:formatCode>General</c:formatCode>
                <c:ptCount val="51"/>
                <c:pt idx="0">
                  <c:v>1</c:v>
                </c:pt>
                <c:pt idx="1">
                  <c:v>1.000232</c:v>
                </c:pt>
                <c:pt idx="2">
                  <c:v>1.0009220000000001</c:v>
                </c:pt>
                <c:pt idx="3">
                  <c:v>1.002057</c:v>
                </c:pt>
                <c:pt idx="4">
                  <c:v>1.003625</c:v>
                </c:pt>
                <c:pt idx="5">
                  <c:v>1.0056149999999999</c:v>
                </c:pt>
                <c:pt idx="6">
                  <c:v>1.008016</c:v>
                </c:pt>
                <c:pt idx="7">
                  <c:v>1.0108140000000001</c:v>
                </c:pt>
                <c:pt idx="8">
                  <c:v>1.014</c:v>
                </c:pt>
                <c:pt idx="9">
                  <c:v>1.0175609999999999</c:v>
                </c:pt>
                <c:pt idx="10">
                  <c:v>1.0214840000000001</c:v>
                </c:pt>
                <c:pt idx="11">
                  <c:v>1.02576</c:v>
                </c:pt>
                <c:pt idx="12">
                  <c:v>1.030375</c:v>
                </c:pt>
                <c:pt idx="13">
                  <c:v>1.035318</c:v>
                </c:pt>
                <c:pt idx="14">
                  <c:v>1.040578</c:v>
                </c:pt>
                <c:pt idx="15">
                  <c:v>1.046143</c:v>
                </c:pt>
                <c:pt idx="16">
                  <c:v>1.052</c:v>
                </c:pt>
                <c:pt idx="17">
                  <c:v>1.0581389999999999</c:v>
                </c:pt>
                <c:pt idx="18">
                  <c:v>1.0645469999999999</c:v>
                </c:pt>
                <c:pt idx="19">
                  <c:v>1.071213</c:v>
                </c:pt>
                <c:pt idx="20">
                  <c:v>1.078125</c:v>
                </c:pt>
                <c:pt idx="21">
                  <c:v>1.0852710000000001</c:v>
                </c:pt>
                <c:pt idx="22">
                  <c:v>1.092641</c:v>
                </c:pt>
                <c:pt idx="23">
                  <c:v>1.1002209999999999</c:v>
                </c:pt>
                <c:pt idx="24">
                  <c:v>1.1080000000000001</c:v>
                </c:pt>
                <c:pt idx="25">
                  <c:v>1.1159669999999999</c:v>
                </c:pt>
                <c:pt idx="26">
                  <c:v>1.124109</c:v>
                </c:pt>
                <c:pt idx="27">
                  <c:v>1.1324160000000001</c:v>
                </c:pt>
                <c:pt idx="28">
                  <c:v>1.1408750000000001</c:v>
                </c:pt>
                <c:pt idx="29">
                  <c:v>1.149475</c:v>
                </c:pt>
                <c:pt idx="30">
                  <c:v>1.1582030000000001</c:v>
                </c:pt>
                <c:pt idx="31">
                  <c:v>1.167049</c:v>
                </c:pt>
                <c:pt idx="32">
                  <c:v>1.1759999999999999</c:v>
                </c:pt>
                <c:pt idx="33">
                  <c:v>1.1850449999999999</c:v>
                </c:pt>
                <c:pt idx="34">
                  <c:v>1.194172</c:v>
                </c:pt>
                <c:pt idx="35">
                  <c:v>1.2033689999999999</c:v>
                </c:pt>
                <c:pt idx="36">
                  <c:v>1.2126250000000001</c:v>
                </c:pt>
                <c:pt idx="37">
                  <c:v>1.2219279999999999</c:v>
                </c:pt>
                <c:pt idx="38">
                  <c:v>1.231266</c:v>
                </c:pt>
                <c:pt idx="39">
                  <c:v>1.2406269999999999</c:v>
                </c:pt>
                <c:pt idx="40">
                  <c:v>1.25</c:v>
                </c:pt>
                <c:pt idx="41">
                  <c:v>1.2593730000000001</c:v>
                </c:pt>
                <c:pt idx="42">
                  <c:v>1.268734</c:v>
                </c:pt>
                <c:pt idx="43">
                  <c:v>1.2780720000000001</c:v>
                </c:pt>
                <c:pt idx="44">
                  <c:v>1.2873749999999999</c:v>
                </c:pt>
                <c:pt idx="45">
                  <c:v>1.2966310000000001</c:v>
                </c:pt>
                <c:pt idx="46">
                  <c:v>1.305828</c:v>
                </c:pt>
                <c:pt idx="47">
                  <c:v>1.3149550000000001</c:v>
                </c:pt>
                <c:pt idx="48">
                  <c:v>1.3240000000000001</c:v>
                </c:pt>
                <c:pt idx="49">
                  <c:v>1.332951</c:v>
                </c:pt>
                <c:pt idx="50">
                  <c:v>1.3417969999999999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BD47-4B54-A226-E53F5690C413}"/>
            </c:ext>
          </c:extLst>
        </c:ser>
        <c:ser>
          <c:idx val="6"/>
          <c:order val="5"/>
          <c:tx>
            <c:strRef>
              <c:f>World_ImportedBotLevel!$G$1</c:f>
              <c:strCache>
                <c:ptCount val="1"/>
                <c:pt idx="0">
                  <c:v>Speed Ratio - Bosses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World_ImportedBotLevel!$A$2:$A$52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  <c:extLst xmlns:c15="http://schemas.microsoft.com/office/drawing/2012/chart"/>
            </c:numRef>
          </c:cat>
          <c:val>
            <c:numRef>
              <c:f>World_ImportedBotLevel!$G$2:$G$52</c:f>
              <c:numCache>
                <c:formatCode>General</c:formatCode>
                <c:ptCount val="51"/>
                <c:pt idx="0">
                  <c:v>1</c:v>
                </c:pt>
                <c:pt idx="1">
                  <c:v>1.000232</c:v>
                </c:pt>
                <c:pt idx="2">
                  <c:v>1.0009220000000001</c:v>
                </c:pt>
                <c:pt idx="3">
                  <c:v>1.002057</c:v>
                </c:pt>
                <c:pt idx="4">
                  <c:v>1.003625</c:v>
                </c:pt>
                <c:pt idx="5">
                  <c:v>1.0056149999999999</c:v>
                </c:pt>
                <c:pt idx="6">
                  <c:v>1.008016</c:v>
                </c:pt>
                <c:pt idx="7">
                  <c:v>1.0108140000000001</c:v>
                </c:pt>
                <c:pt idx="8">
                  <c:v>1.014</c:v>
                </c:pt>
                <c:pt idx="9">
                  <c:v>1.0175609999999999</c:v>
                </c:pt>
                <c:pt idx="10">
                  <c:v>1.0214840000000001</c:v>
                </c:pt>
                <c:pt idx="11">
                  <c:v>1.02576</c:v>
                </c:pt>
                <c:pt idx="12">
                  <c:v>1.030375</c:v>
                </c:pt>
                <c:pt idx="13">
                  <c:v>1.035318</c:v>
                </c:pt>
                <c:pt idx="14">
                  <c:v>1.040578</c:v>
                </c:pt>
                <c:pt idx="15">
                  <c:v>1.046143</c:v>
                </c:pt>
                <c:pt idx="16">
                  <c:v>1.052</c:v>
                </c:pt>
                <c:pt idx="17">
                  <c:v>1.0581389999999999</c:v>
                </c:pt>
                <c:pt idx="18">
                  <c:v>1.0645469999999999</c:v>
                </c:pt>
                <c:pt idx="19">
                  <c:v>1.071213</c:v>
                </c:pt>
                <c:pt idx="20">
                  <c:v>1.078125</c:v>
                </c:pt>
                <c:pt idx="21">
                  <c:v>1.0852710000000001</c:v>
                </c:pt>
                <c:pt idx="22">
                  <c:v>1.092641</c:v>
                </c:pt>
                <c:pt idx="23">
                  <c:v>1.1002209999999999</c:v>
                </c:pt>
                <c:pt idx="24">
                  <c:v>1.1080000000000001</c:v>
                </c:pt>
                <c:pt idx="25">
                  <c:v>1.1159669999999999</c:v>
                </c:pt>
                <c:pt idx="26">
                  <c:v>1.124109</c:v>
                </c:pt>
                <c:pt idx="27">
                  <c:v>1.1324160000000001</c:v>
                </c:pt>
                <c:pt idx="28">
                  <c:v>1.1408750000000001</c:v>
                </c:pt>
                <c:pt idx="29">
                  <c:v>1.149475</c:v>
                </c:pt>
                <c:pt idx="30">
                  <c:v>1.1582030000000001</c:v>
                </c:pt>
                <c:pt idx="31">
                  <c:v>1.167049</c:v>
                </c:pt>
                <c:pt idx="32">
                  <c:v>1.1759999999999999</c:v>
                </c:pt>
                <c:pt idx="33">
                  <c:v>1.1850449999999999</c:v>
                </c:pt>
                <c:pt idx="34">
                  <c:v>1.194172</c:v>
                </c:pt>
                <c:pt idx="35">
                  <c:v>1.2033689999999999</c:v>
                </c:pt>
                <c:pt idx="36">
                  <c:v>1.2126250000000001</c:v>
                </c:pt>
                <c:pt idx="37">
                  <c:v>1.2219279999999999</c:v>
                </c:pt>
                <c:pt idx="38">
                  <c:v>1.231266</c:v>
                </c:pt>
                <c:pt idx="39">
                  <c:v>1.2406269999999999</c:v>
                </c:pt>
                <c:pt idx="40">
                  <c:v>1.25</c:v>
                </c:pt>
                <c:pt idx="41">
                  <c:v>1.2593730000000001</c:v>
                </c:pt>
                <c:pt idx="42">
                  <c:v>1.268734</c:v>
                </c:pt>
                <c:pt idx="43">
                  <c:v>1.2780720000000001</c:v>
                </c:pt>
                <c:pt idx="44">
                  <c:v>1.2873749999999999</c:v>
                </c:pt>
                <c:pt idx="45">
                  <c:v>1.2966310000000001</c:v>
                </c:pt>
                <c:pt idx="46">
                  <c:v>1.305828</c:v>
                </c:pt>
                <c:pt idx="47">
                  <c:v>1.3149550000000001</c:v>
                </c:pt>
                <c:pt idx="48">
                  <c:v>1.3240000000000001</c:v>
                </c:pt>
                <c:pt idx="49">
                  <c:v>1.332951</c:v>
                </c:pt>
                <c:pt idx="50">
                  <c:v>1.3417969999999999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6-BD47-4B54-A226-E53F5690C413}"/>
            </c:ext>
          </c:extLst>
        </c:ser>
        <c:ser>
          <c:idx val="9"/>
          <c:order val="8"/>
          <c:tx>
            <c:strRef>
              <c:f>World_ImportedBotLevel!$J$1</c:f>
              <c:strCache>
                <c:ptCount val="1"/>
                <c:pt idx="0">
                  <c:v>Speed Ratio - bigs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World_ImportedBotLevel!$A$2:$A$52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  <c:extLst xmlns:c15="http://schemas.microsoft.com/office/drawing/2012/chart"/>
            </c:numRef>
          </c:cat>
          <c:val>
            <c:numRef>
              <c:f>World_ImportedBotLevel!$J$2:$J$52</c:f>
              <c:numCache>
                <c:formatCode>General</c:formatCode>
                <c:ptCount val="51"/>
                <c:pt idx="0">
                  <c:v>1</c:v>
                </c:pt>
                <c:pt idx="1">
                  <c:v>1.000232</c:v>
                </c:pt>
                <c:pt idx="2">
                  <c:v>1.0009220000000001</c:v>
                </c:pt>
                <c:pt idx="3">
                  <c:v>1.002057</c:v>
                </c:pt>
                <c:pt idx="4">
                  <c:v>1.003625</c:v>
                </c:pt>
                <c:pt idx="5">
                  <c:v>1.0056149999999999</c:v>
                </c:pt>
                <c:pt idx="6">
                  <c:v>1.008016</c:v>
                </c:pt>
                <c:pt idx="7">
                  <c:v>1.0108140000000001</c:v>
                </c:pt>
                <c:pt idx="8">
                  <c:v>1.014</c:v>
                </c:pt>
                <c:pt idx="9">
                  <c:v>1.0175609999999999</c:v>
                </c:pt>
                <c:pt idx="10">
                  <c:v>1.0214840000000001</c:v>
                </c:pt>
                <c:pt idx="11">
                  <c:v>1.02576</c:v>
                </c:pt>
                <c:pt idx="12">
                  <c:v>1.030375</c:v>
                </c:pt>
                <c:pt idx="13">
                  <c:v>1.035318</c:v>
                </c:pt>
                <c:pt idx="14">
                  <c:v>1.040578</c:v>
                </c:pt>
                <c:pt idx="15">
                  <c:v>1.046143</c:v>
                </c:pt>
                <c:pt idx="16">
                  <c:v>1.052</c:v>
                </c:pt>
                <c:pt idx="17">
                  <c:v>1.0581389999999999</c:v>
                </c:pt>
                <c:pt idx="18">
                  <c:v>1.0645469999999999</c:v>
                </c:pt>
                <c:pt idx="19">
                  <c:v>1.071213</c:v>
                </c:pt>
                <c:pt idx="20">
                  <c:v>1.078125</c:v>
                </c:pt>
                <c:pt idx="21">
                  <c:v>1.0852710000000001</c:v>
                </c:pt>
                <c:pt idx="22">
                  <c:v>1.092641</c:v>
                </c:pt>
                <c:pt idx="23">
                  <c:v>1.1002209999999999</c:v>
                </c:pt>
                <c:pt idx="24">
                  <c:v>1.1080000000000001</c:v>
                </c:pt>
                <c:pt idx="25">
                  <c:v>1.1159669999999999</c:v>
                </c:pt>
                <c:pt idx="26">
                  <c:v>1.124109</c:v>
                </c:pt>
                <c:pt idx="27">
                  <c:v>1.1324160000000001</c:v>
                </c:pt>
                <c:pt idx="28">
                  <c:v>1.1408750000000001</c:v>
                </c:pt>
                <c:pt idx="29">
                  <c:v>1.149475</c:v>
                </c:pt>
                <c:pt idx="30">
                  <c:v>1.1582030000000001</c:v>
                </c:pt>
                <c:pt idx="31">
                  <c:v>1.167049</c:v>
                </c:pt>
                <c:pt idx="32">
                  <c:v>1.1759999999999999</c:v>
                </c:pt>
                <c:pt idx="33">
                  <c:v>1.1850449999999999</c:v>
                </c:pt>
                <c:pt idx="34">
                  <c:v>1.194172</c:v>
                </c:pt>
                <c:pt idx="35">
                  <c:v>1.2033689999999999</c:v>
                </c:pt>
                <c:pt idx="36">
                  <c:v>1.2126250000000001</c:v>
                </c:pt>
                <c:pt idx="37">
                  <c:v>1.2219279999999999</c:v>
                </c:pt>
                <c:pt idx="38">
                  <c:v>1.231266</c:v>
                </c:pt>
                <c:pt idx="39">
                  <c:v>1.2406269999999999</c:v>
                </c:pt>
                <c:pt idx="40">
                  <c:v>1.25</c:v>
                </c:pt>
                <c:pt idx="41">
                  <c:v>1.2593730000000001</c:v>
                </c:pt>
                <c:pt idx="42">
                  <c:v>1.268734</c:v>
                </c:pt>
                <c:pt idx="43">
                  <c:v>1.2780720000000001</c:v>
                </c:pt>
                <c:pt idx="44">
                  <c:v>1.2873749999999999</c:v>
                </c:pt>
                <c:pt idx="45">
                  <c:v>1.2966310000000001</c:v>
                </c:pt>
                <c:pt idx="46">
                  <c:v>1.305828</c:v>
                </c:pt>
                <c:pt idx="47">
                  <c:v>1.3149550000000001</c:v>
                </c:pt>
                <c:pt idx="48">
                  <c:v>1.3240000000000001</c:v>
                </c:pt>
                <c:pt idx="49">
                  <c:v>1.332951</c:v>
                </c:pt>
                <c:pt idx="50">
                  <c:v>1.3417969999999999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9-BD47-4B54-A226-E53F5690C413}"/>
            </c:ext>
          </c:extLst>
        </c:ser>
        <c:ser>
          <c:idx val="12"/>
          <c:order val="11"/>
          <c:tx>
            <c:strRef>
              <c:f>World_ImportedBotLevel!$M$1</c:f>
              <c:strCache>
                <c:ptCount val="1"/>
                <c:pt idx="0">
                  <c:v>Speed Ratio - SpecialBots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World_ImportedBotLevel!$A$2:$A$52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  <c:extLst xmlns:c15="http://schemas.microsoft.com/office/drawing/2012/chart"/>
            </c:numRef>
          </c:cat>
          <c:val>
            <c:numRef>
              <c:f>World_ImportedBotLevel!$M$2:$M$52</c:f>
              <c:numCache>
                <c:formatCode>General</c:formatCode>
                <c:ptCount val="51"/>
                <c:pt idx="0">
                  <c:v>1</c:v>
                </c:pt>
                <c:pt idx="1">
                  <c:v>1.000232</c:v>
                </c:pt>
                <c:pt idx="2">
                  <c:v>1.0009220000000001</c:v>
                </c:pt>
                <c:pt idx="3">
                  <c:v>1.002057</c:v>
                </c:pt>
                <c:pt idx="4">
                  <c:v>1.003625</c:v>
                </c:pt>
                <c:pt idx="5">
                  <c:v>1.0056149999999999</c:v>
                </c:pt>
                <c:pt idx="6">
                  <c:v>1.008016</c:v>
                </c:pt>
                <c:pt idx="7">
                  <c:v>1.0108140000000001</c:v>
                </c:pt>
                <c:pt idx="8">
                  <c:v>1.014</c:v>
                </c:pt>
                <c:pt idx="9">
                  <c:v>1.0175609999999999</c:v>
                </c:pt>
                <c:pt idx="10">
                  <c:v>1.0214840000000001</c:v>
                </c:pt>
                <c:pt idx="11">
                  <c:v>1.02576</c:v>
                </c:pt>
                <c:pt idx="12">
                  <c:v>1.030375</c:v>
                </c:pt>
                <c:pt idx="13">
                  <c:v>1.035318</c:v>
                </c:pt>
                <c:pt idx="14">
                  <c:v>1.040578</c:v>
                </c:pt>
                <c:pt idx="15">
                  <c:v>1.046143</c:v>
                </c:pt>
                <c:pt idx="16">
                  <c:v>1.052</c:v>
                </c:pt>
                <c:pt idx="17">
                  <c:v>1.0581389999999999</c:v>
                </c:pt>
                <c:pt idx="18">
                  <c:v>1.0645469999999999</c:v>
                </c:pt>
                <c:pt idx="19">
                  <c:v>1.071213</c:v>
                </c:pt>
                <c:pt idx="20">
                  <c:v>1.078125</c:v>
                </c:pt>
                <c:pt idx="21">
                  <c:v>1.0852710000000001</c:v>
                </c:pt>
                <c:pt idx="22">
                  <c:v>1.092641</c:v>
                </c:pt>
                <c:pt idx="23">
                  <c:v>1.1002209999999999</c:v>
                </c:pt>
                <c:pt idx="24">
                  <c:v>1.1080000000000001</c:v>
                </c:pt>
                <c:pt idx="25">
                  <c:v>1.1159669999999999</c:v>
                </c:pt>
                <c:pt idx="26">
                  <c:v>1.124109</c:v>
                </c:pt>
                <c:pt idx="27">
                  <c:v>1.1324160000000001</c:v>
                </c:pt>
                <c:pt idx="28">
                  <c:v>1.1408750000000001</c:v>
                </c:pt>
                <c:pt idx="29">
                  <c:v>1.149475</c:v>
                </c:pt>
                <c:pt idx="30">
                  <c:v>1.1582030000000001</c:v>
                </c:pt>
                <c:pt idx="31">
                  <c:v>1.167049</c:v>
                </c:pt>
                <c:pt idx="32">
                  <c:v>1.1759999999999999</c:v>
                </c:pt>
                <c:pt idx="33">
                  <c:v>1.1850449999999999</c:v>
                </c:pt>
                <c:pt idx="34">
                  <c:v>1.194172</c:v>
                </c:pt>
                <c:pt idx="35">
                  <c:v>1.2033689999999999</c:v>
                </c:pt>
                <c:pt idx="36">
                  <c:v>1.2126250000000001</c:v>
                </c:pt>
                <c:pt idx="37">
                  <c:v>1.2219279999999999</c:v>
                </c:pt>
                <c:pt idx="38">
                  <c:v>1.231266</c:v>
                </c:pt>
                <c:pt idx="39">
                  <c:v>1.2406269999999999</c:v>
                </c:pt>
                <c:pt idx="40">
                  <c:v>1.25</c:v>
                </c:pt>
                <c:pt idx="41">
                  <c:v>1.2593730000000001</c:v>
                </c:pt>
                <c:pt idx="42">
                  <c:v>1.268734</c:v>
                </c:pt>
                <c:pt idx="43">
                  <c:v>1.2780720000000001</c:v>
                </c:pt>
                <c:pt idx="44">
                  <c:v>1.2873749999999999</c:v>
                </c:pt>
                <c:pt idx="45">
                  <c:v>1.2966310000000001</c:v>
                </c:pt>
                <c:pt idx="46">
                  <c:v>1.305828</c:v>
                </c:pt>
                <c:pt idx="47">
                  <c:v>1.3149550000000001</c:v>
                </c:pt>
                <c:pt idx="48">
                  <c:v>1.3240000000000001</c:v>
                </c:pt>
                <c:pt idx="49">
                  <c:v>1.332951</c:v>
                </c:pt>
                <c:pt idx="50">
                  <c:v>1.3417969999999999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D-BD47-4B54-A226-E53F5690C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6212144"/>
        <c:axId val="1266628416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World_ImportedBotLevel!$B$1</c15:sqref>
                        </c15:formulaRef>
                      </c:ext>
                    </c:extLst>
                    <c:strCache>
                      <c:ptCount val="1"/>
                      <c:pt idx="0">
                        <c:v>HP Ratio - Bots</c:v>
                      </c:pt>
                    </c:strCache>
                  </c:strRef>
                </c:tx>
                <c:spPr>
                  <a:ln w="28575" cap="rnd">
                    <a:solidFill>
                      <a:srgbClr val="00B05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World_ImportedBotLevel!$A$2:$A$52</c15:sqref>
                        </c15:formulaRef>
                      </c:ext>
                    </c:extLst>
                    <c:numCache>
                      <c:formatCode>General</c:formatCode>
                      <c:ptCount val="51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24</c:v>
                      </c:pt>
                      <c:pt idx="25">
                        <c:v>25</c:v>
                      </c:pt>
                      <c:pt idx="26">
                        <c:v>26</c:v>
                      </c:pt>
                      <c:pt idx="27">
                        <c:v>27</c:v>
                      </c:pt>
                      <c:pt idx="28">
                        <c:v>28</c:v>
                      </c:pt>
                      <c:pt idx="29">
                        <c:v>29</c:v>
                      </c:pt>
                      <c:pt idx="30">
                        <c:v>30</c:v>
                      </c:pt>
                      <c:pt idx="31">
                        <c:v>31</c:v>
                      </c:pt>
                      <c:pt idx="32">
                        <c:v>32</c:v>
                      </c:pt>
                      <c:pt idx="33">
                        <c:v>33</c:v>
                      </c:pt>
                      <c:pt idx="34">
                        <c:v>34</c:v>
                      </c:pt>
                      <c:pt idx="35">
                        <c:v>35</c:v>
                      </c:pt>
                      <c:pt idx="36">
                        <c:v>36</c:v>
                      </c:pt>
                      <c:pt idx="37">
                        <c:v>37</c:v>
                      </c:pt>
                      <c:pt idx="38">
                        <c:v>38</c:v>
                      </c:pt>
                      <c:pt idx="39">
                        <c:v>39</c:v>
                      </c:pt>
                      <c:pt idx="40">
                        <c:v>40</c:v>
                      </c:pt>
                      <c:pt idx="41">
                        <c:v>41</c:v>
                      </c:pt>
                      <c:pt idx="42">
                        <c:v>42</c:v>
                      </c:pt>
                      <c:pt idx="43">
                        <c:v>43</c:v>
                      </c:pt>
                      <c:pt idx="44">
                        <c:v>44</c:v>
                      </c:pt>
                      <c:pt idx="45">
                        <c:v>45</c:v>
                      </c:pt>
                      <c:pt idx="46">
                        <c:v>46</c:v>
                      </c:pt>
                      <c:pt idx="47">
                        <c:v>47</c:v>
                      </c:pt>
                      <c:pt idx="48">
                        <c:v>48</c:v>
                      </c:pt>
                      <c:pt idx="49">
                        <c:v>49</c:v>
                      </c:pt>
                      <c:pt idx="50">
                        <c:v>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World_ImportedBotLevel!$B$2:$B$52</c15:sqref>
                        </c15:formulaRef>
                      </c:ext>
                    </c:extLst>
                    <c:numCache>
                      <c:formatCode>General</c:formatCode>
                      <c:ptCount val="51"/>
                      <c:pt idx="0">
                        <c:v>6</c:v>
                      </c:pt>
                      <c:pt idx="1">
                        <c:v>6.2230790000000002</c:v>
                      </c:pt>
                      <c:pt idx="2">
                        <c:v>6.3616960000000002</c:v>
                      </c:pt>
                      <c:pt idx="3">
                        <c:v>6.511482</c:v>
                      </c:pt>
                      <c:pt idx="4">
                        <c:v>6.7680670000000003</c:v>
                      </c:pt>
                      <c:pt idx="5">
                        <c:v>7.2270789999999998</c:v>
                      </c:pt>
                      <c:pt idx="6">
                        <c:v>7.9841490000000004</c:v>
                      </c:pt>
                      <c:pt idx="7">
                        <c:v>9.1349070000000001</c:v>
                      </c:pt>
                      <c:pt idx="8">
                        <c:v>10.774979999999999</c:v>
                      </c:pt>
                      <c:pt idx="9">
                        <c:v>13</c:v>
                      </c:pt>
                      <c:pt idx="10">
                        <c:v>15.763389999999999</c:v>
                      </c:pt>
                      <c:pt idx="11">
                        <c:v>18.898820000000001</c:v>
                      </c:pt>
                      <c:pt idx="12">
                        <c:v>22.322279999999999</c:v>
                      </c:pt>
                      <c:pt idx="13">
                        <c:v>25.9498</c:v>
                      </c:pt>
                      <c:pt idx="14">
                        <c:v>29.69736</c:v>
                      </c:pt>
                      <c:pt idx="15">
                        <c:v>33.480980000000002</c:v>
                      </c:pt>
                      <c:pt idx="16">
                        <c:v>37.216650000000001</c:v>
                      </c:pt>
                      <c:pt idx="17">
                        <c:v>40.820390000000003</c:v>
                      </c:pt>
                      <c:pt idx="18">
                        <c:v>44.208190000000002</c:v>
                      </c:pt>
                      <c:pt idx="19">
                        <c:v>47.296059999999997</c:v>
                      </c:pt>
                      <c:pt idx="20">
                        <c:v>50</c:v>
                      </c:pt>
                      <c:pt idx="21">
                        <c:v>52.43383</c:v>
                      </c:pt>
                      <c:pt idx="22">
                        <c:v>54.772039999999997</c:v>
                      </c:pt>
                      <c:pt idx="23">
                        <c:v>57.02167</c:v>
                      </c:pt>
                      <c:pt idx="24">
                        <c:v>59.189770000000003</c:v>
                      </c:pt>
                      <c:pt idx="25">
                        <c:v>61.283369999999998</c:v>
                      </c:pt>
                      <c:pt idx="26">
                        <c:v>63.309510000000003</c:v>
                      </c:pt>
                      <c:pt idx="27">
                        <c:v>65.275229999999993</c:v>
                      </c:pt>
                      <c:pt idx="28">
                        <c:v>67.187579999999997</c:v>
                      </c:pt>
                      <c:pt idx="29">
                        <c:v>69.053569999999993</c:v>
                      </c:pt>
                      <c:pt idx="30">
                        <c:v>70.880260000000007</c:v>
                      </c:pt>
                      <c:pt idx="31">
                        <c:v>72.674679999999995</c:v>
                      </c:pt>
                      <c:pt idx="32">
                        <c:v>74.443889999999996</c:v>
                      </c:pt>
                      <c:pt idx="33">
                        <c:v>76.194900000000004</c:v>
                      </c:pt>
                      <c:pt idx="34">
                        <c:v>77.934759999999997</c:v>
                      </c:pt>
                      <c:pt idx="35">
                        <c:v>79.670519999999996</c:v>
                      </c:pt>
                      <c:pt idx="36">
                        <c:v>81.409189999999995</c:v>
                      </c:pt>
                      <c:pt idx="37">
                        <c:v>83.157839999999993</c:v>
                      </c:pt>
                      <c:pt idx="38">
                        <c:v>84.923500000000004</c:v>
                      </c:pt>
                      <c:pt idx="39">
                        <c:v>86.713200000000001</c:v>
                      </c:pt>
                      <c:pt idx="40">
                        <c:v>88.533990000000003</c:v>
                      </c:pt>
                      <c:pt idx="41">
                        <c:v>90.392899999999997</c:v>
                      </c:pt>
                      <c:pt idx="42">
                        <c:v>92.296970000000002</c:v>
                      </c:pt>
                      <c:pt idx="43">
                        <c:v>94.253230000000002</c:v>
                      </c:pt>
                      <c:pt idx="44">
                        <c:v>96.268749999999997</c:v>
                      </c:pt>
                      <c:pt idx="45">
                        <c:v>98.350530000000006</c:v>
                      </c:pt>
                      <c:pt idx="46">
                        <c:v>100.5056</c:v>
                      </c:pt>
                      <c:pt idx="47">
                        <c:v>102.7411</c:v>
                      </c:pt>
                      <c:pt idx="48">
                        <c:v>105.0639</c:v>
                      </c:pt>
                      <c:pt idx="49">
                        <c:v>107.4812</c:v>
                      </c:pt>
                      <c:pt idx="50">
                        <c:v>110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BD47-4B54-A226-E53F5690C413}"/>
                  </c:ext>
                </c:extLst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World_ImportedBotLevel!$C$1</c15:sqref>
                        </c15:formulaRef>
                      </c:ext>
                    </c:extLst>
                    <c:strCache>
                      <c:ptCount val="1"/>
                      <c:pt idx="0">
                        <c:v>Damage Ratio - Bots</c:v>
                      </c:pt>
                    </c:strCache>
                  </c:strRef>
                </c:tx>
                <c:spPr>
                  <a:ln w="28575" cap="rnd">
                    <a:solidFill>
                      <a:srgbClr val="00B05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World_ImportedBotLevel!$A$2:$A$52</c15:sqref>
                        </c15:formulaRef>
                      </c:ext>
                    </c:extLst>
                    <c:numCache>
                      <c:formatCode>General</c:formatCode>
                      <c:ptCount val="51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24</c:v>
                      </c:pt>
                      <c:pt idx="25">
                        <c:v>25</c:v>
                      </c:pt>
                      <c:pt idx="26">
                        <c:v>26</c:v>
                      </c:pt>
                      <c:pt idx="27">
                        <c:v>27</c:v>
                      </c:pt>
                      <c:pt idx="28">
                        <c:v>28</c:v>
                      </c:pt>
                      <c:pt idx="29">
                        <c:v>29</c:v>
                      </c:pt>
                      <c:pt idx="30">
                        <c:v>30</c:v>
                      </c:pt>
                      <c:pt idx="31">
                        <c:v>31</c:v>
                      </c:pt>
                      <c:pt idx="32">
                        <c:v>32</c:v>
                      </c:pt>
                      <c:pt idx="33">
                        <c:v>33</c:v>
                      </c:pt>
                      <c:pt idx="34">
                        <c:v>34</c:v>
                      </c:pt>
                      <c:pt idx="35">
                        <c:v>35</c:v>
                      </c:pt>
                      <c:pt idx="36">
                        <c:v>36</c:v>
                      </c:pt>
                      <c:pt idx="37">
                        <c:v>37</c:v>
                      </c:pt>
                      <c:pt idx="38">
                        <c:v>38</c:v>
                      </c:pt>
                      <c:pt idx="39">
                        <c:v>39</c:v>
                      </c:pt>
                      <c:pt idx="40">
                        <c:v>40</c:v>
                      </c:pt>
                      <c:pt idx="41">
                        <c:v>41</c:v>
                      </c:pt>
                      <c:pt idx="42">
                        <c:v>42</c:v>
                      </c:pt>
                      <c:pt idx="43">
                        <c:v>43</c:v>
                      </c:pt>
                      <c:pt idx="44">
                        <c:v>44</c:v>
                      </c:pt>
                      <c:pt idx="45">
                        <c:v>45</c:v>
                      </c:pt>
                      <c:pt idx="46">
                        <c:v>46</c:v>
                      </c:pt>
                      <c:pt idx="47">
                        <c:v>47</c:v>
                      </c:pt>
                      <c:pt idx="48">
                        <c:v>48</c:v>
                      </c:pt>
                      <c:pt idx="49">
                        <c:v>49</c:v>
                      </c:pt>
                      <c:pt idx="50">
                        <c:v>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World_ImportedBotLevel!$C$2:$C$52</c15:sqref>
                        </c15:formulaRef>
                      </c:ext>
                    </c:extLst>
                    <c:numCache>
                      <c:formatCode>General</c:formatCode>
                      <c:ptCount val="51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1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  <c:pt idx="9">
                        <c:v>1</c:v>
                      </c:pt>
                      <c:pt idx="10">
                        <c:v>1</c:v>
                      </c:pt>
                      <c:pt idx="11">
                        <c:v>1</c:v>
                      </c:pt>
                      <c:pt idx="12">
                        <c:v>1</c:v>
                      </c:pt>
                      <c:pt idx="13">
                        <c:v>1</c:v>
                      </c:pt>
                      <c:pt idx="14">
                        <c:v>1</c:v>
                      </c:pt>
                      <c:pt idx="15">
                        <c:v>1</c:v>
                      </c:pt>
                      <c:pt idx="16">
                        <c:v>1</c:v>
                      </c:pt>
                      <c:pt idx="17">
                        <c:v>1</c:v>
                      </c:pt>
                      <c:pt idx="18">
                        <c:v>1</c:v>
                      </c:pt>
                      <c:pt idx="19">
                        <c:v>1</c:v>
                      </c:pt>
                      <c:pt idx="20">
                        <c:v>1</c:v>
                      </c:pt>
                      <c:pt idx="21">
                        <c:v>1</c:v>
                      </c:pt>
                      <c:pt idx="22">
                        <c:v>1</c:v>
                      </c:pt>
                      <c:pt idx="23">
                        <c:v>1</c:v>
                      </c:pt>
                      <c:pt idx="24">
                        <c:v>1</c:v>
                      </c:pt>
                      <c:pt idx="25">
                        <c:v>1</c:v>
                      </c:pt>
                      <c:pt idx="26">
                        <c:v>1</c:v>
                      </c:pt>
                      <c:pt idx="27">
                        <c:v>1</c:v>
                      </c:pt>
                      <c:pt idx="28">
                        <c:v>1</c:v>
                      </c:pt>
                      <c:pt idx="29">
                        <c:v>1</c:v>
                      </c:pt>
                      <c:pt idx="30">
                        <c:v>1</c:v>
                      </c:pt>
                      <c:pt idx="31">
                        <c:v>1</c:v>
                      </c:pt>
                      <c:pt idx="32">
                        <c:v>1</c:v>
                      </c:pt>
                      <c:pt idx="33">
                        <c:v>1</c:v>
                      </c:pt>
                      <c:pt idx="34">
                        <c:v>1</c:v>
                      </c:pt>
                      <c:pt idx="35">
                        <c:v>1</c:v>
                      </c:pt>
                      <c:pt idx="36">
                        <c:v>1</c:v>
                      </c:pt>
                      <c:pt idx="37">
                        <c:v>1</c:v>
                      </c:pt>
                      <c:pt idx="38">
                        <c:v>1</c:v>
                      </c:pt>
                      <c:pt idx="39">
                        <c:v>1</c:v>
                      </c:pt>
                      <c:pt idx="40">
                        <c:v>1</c:v>
                      </c:pt>
                      <c:pt idx="41">
                        <c:v>1</c:v>
                      </c:pt>
                      <c:pt idx="42">
                        <c:v>1</c:v>
                      </c:pt>
                      <c:pt idx="43">
                        <c:v>1</c:v>
                      </c:pt>
                      <c:pt idx="44">
                        <c:v>1</c:v>
                      </c:pt>
                      <c:pt idx="45">
                        <c:v>1</c:v>
                      </c:pt>
                      <c:pt idx="46">
                        <c:v>1</c:v>
                      </c:pt>
                      <c:pt idx="47">
                        <c:v>1</c:v>
                      </c:pt>
                      <c:pt idx="48">
                        <c:v>1</c:v>
                      </c:pt>
                      <c:pt idx="49">
                        <c:v>1</c:v>
                      </c:pt>
                      <c:pt idx="5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D47-4B54-A226-E53F5690C413}"/>
                  </c:ext>
                </c:extLst>
              </c15:ser>
            </c15:filteredLineSeries>
            <c15:filteredLineSeries>
              <c15:ser>
                <c:idx val="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World_ImportedBotLevel!$E$1</c15:sqref>
                        </c15:formulaRef>
                      </c:ext>
                    </c:extLst>
                    <c:strCache>
                      <c:ptCount val="1"/>
                      <c:pt idx="0">
                        <c:v>HP Ratio - Bosses</c:v>
                      </c:pt>
                    </c:strCache>
                  </c:strRef>
                </c:tx>
                <c:spPr>
                  <a:ln w="28575" cap="rnd">
                    <a:solidFill>
                      <a:srgbClr val="00B0F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World_ImportedBotLevel!$A$2:$A$52</c15:sqref>
                        </c15:formulaRef>
                      </c:ext>
                    </c:extLst>
                    <c:numCache>
                      <c:formatCode>General</c:formatCode>
                      <c:ptCount val="51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24</c:v>
                      </c:pt>
                      <c:pt idx="25">
                        <c:v>25</c:v>
                      </c:pt>
                      <c:pt idx="26">
                        <c:v>26</c:v>
                      </c:pt>
                      <c:pt idx="27">
                        <c:v>27</c:v>
                      </c:pt>
                      <c:pt idx="28">
                        <c:v>28</c:v>
                      </c:pt>
                      <c:pt idx="29">
                        <c:v>29</c:v>
                      </c:pt>
                      <c:pt idx="30">
                        <c:v>30</c:v>
                      </c:pt>
                      <c:pt idx="31">
                        <c:v>31</c:v>
                      </c:pt>
                      <c:pt idx="32">
                        <c:v>32</c:v>
                      </c:pt>
                      <c:pt idx="33">
                        <c:v>33</c:v>
                      </c:pt>
                      <c:pt idx="34">
                        <c:v>34</c:v>
                      </c:pt>
                      <c:pt idx="35">
                        <c:v>35</c:v>
                      </c:pt>
                      <c:pt idx="36">
                        <c:v>36</c:v>
                      </c:pt>
                      <c:pt idx="37">
                        <c:v>37</c:v>
                      </c:pt>
                      <c:pt idx="38">
                        <c:v>38</c:v>
                      </c:pt>
                      <c:pt idx="39">
                        <c:v>39</c:v>
                      </c:pt>
                      <c:pt idx="40">
                        <c:v>40</c:v>
                      </c:pt>
                      <c:pt idx="41">
                        <c:v>41</c:v>
                      </c:pt>
                      <c:pt idx="42">
                        <c:v>42</c:v>
                      </c:pt>
                      <c:pt idx="43">
                        <c:v>43</c:v>
                      </c:pt>
                      <c:pt idx="44">
                        <c:v>44</c:v>
                      </c:pt>
                      <c:pt idx="45">
                        <c:v>45</c:v>
                      </c:pt>
                      <c:pt idx="46">
                        <c:v>46</c:v>
                      </c:pt>
                      <c:pt idx="47">
                        <c:v>47</c:v>
                      </c:pt>
                      <c:pt idx="48">
                        <c:v>48</c:v>
                      </c:pt>
                      <c:pt idx="49">
                        <c:v>49</c:v>
                      </c:pt>
                      <c:pt idx="50">
                        <c:v>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World_ImportedBotLevel!$E$2:$E$52</c15:sqref>
                        </c15:formulaRef>
                      </c:ext>
                    </c:extLst>
                    <c:numCache>
                      <c:formatCode>General</c:formatCode>
                      <c:ptCount val="51"/>
                      <c:pt idx="0">
                        <c:v>1</c:v>
                      </c:pt>
                      <c:pt idx="1">
                        <c:v>1.4794309999999999</c:v>
                      </c:pt>
                      <c:pt idx="2">
                        <c:v>2.7644289999999998</c:v>
                      </c:pt>
                      <c:pt idx="3">
                        <c:v>4.6250499999999999</c:v>
                      </c:pt>
                      <c:pt idx="4">
                        <c:v>6.8313499999999996</c:v>
                      </c:pt>
                      <c:pt idx="5">
                        <c:v>9.1533850000000001</c:v>
                      </c:pt>
                      <c:pt idx="6">
                        <c:v>11.36121</c:v>
                      </c:pt>
                      <c:pt idx="7">
                        <c:v>13.22489</c:v>
                      </c:pt>
                      <c:pt idx="8">
                        <c:v>14.51446</c:v>
                      </c:pt>
                      <c:pt idx="9">
                        <c:v>15</c:v>
                      </c:pt>
                      <c:pt idx="10">
                        <c:v>15.071569999999999</c:v>
                      </c:pt>
                      <c:pt idx="11">
                        <c:v>15.26295</c:v>
                      </c:pt>
                      <c:pt idx="12">
                        <c:v>15.55974</c:v>
                      </c:pt>
                      <c:pt idx="13">
                        <c:v>15.947520000000001</c:v>
                      </c:pt>
                      <c:pt idx="14">
                        <c:v>16.411899999999999</c:v>
                      </c:pt>
                      <c:pt idx="15">
                        <c:v>16.938459999999999</c:v>
                      </c:pt>
                      <c:pt idx="16">
                        <c:v>17.512820000000001</c:v>
                      </c:pt>
                      <c:pt idx="17">
                        <c:v>18.120550000000001</c:v>
                      </c:pt>
                      <c:pt idx="18">
                        <c:v>18.747260000000001</c:v>
                      </c:pt>
                      <c:pt idx="19">
                        <c:v>19.378550000000001</c:v>
                      </c:pt>
                      <c:pt idx="20">
                        <c:v>20</c:v>
                      </c:pt>
                      <c:pt idx="21">
                        <c:v>20.61534</c:v>
                      </c:pt>
                      <c:pt idx="22">
                        <c:v>21.237629999999999</c:v>
                      </c:pt>
                      <c:pt idx="23">
                        <c:v>21.866520000000001</c:v>
                      </c:pt>
                      <c:pt idx="24">
                        <c:v>22.501629999999999</c:v>
                      </c:pt>
                      <c:pt idx="25">
                        <c:v>23.142610000000001</c:v>
                      </c:pt>
                      <c:pt idx="26">
                        <c:v>23.789069999999999</c:v>
                      </c:pt>
                      <c:pt idx="27">
                        <c:v>24.440660000000001</c:v>
                      </c:pt>
                      <c:pt idx="28">
                        <c:v>25.097020000000001</c:v>
                      </c:pt>
                      <c:pt idx="29">
                        <c:v>25.757760000000001</c:v>
                      </c:pt>
                      <c:pt idx="30">
                        <c:v>26.422540000000001</c:v>
                      </c:pt>
                      <c:pt idx="31">
                        <c:v>27.090969999999999</c:v>
                      </c:pt>
                      <c:pt idx="32">
                        <c:v>27.762709999999998</c:v>
                      </c:pt>
                      <c:pt idx="33">
                        <c:v>28.437370000000001</c:v>
                      </c:pt>
                      <c:pt idx="34">
                        <c:v>29.11459</c:v>
                      </c:pt>
                      <c:pt idx="35">
                        <c:v>29.79402</c:v>
                      </c:pt>
                      <c:pt idx="36">
                        <c:v>30.475269999999998</c:v>
                      </c:pt>
                      <c:pt idx="37">
                        <c:v>31.157990000000002</c:v>
                      </c:pt>
                      <c:pt idx="38">
                        <c:v>31.841799999999999</c:v>
                      </c:pt>
                      <c:pt idx="39">
                        <c:v>32.526350000000001</c:v>
                      </c:pt>
                      <c:pt idx="40">
                        <c:v>33.211269999999999</c:v>
                      </c:pt>
                      <c:pt idx="41">
                        <c:v>33.896180000000001</c:v>
                      </c:pt>
                      <c:pt idx="42">
                        <c:v>34.580730000000003</c:v>
                      </c:pt>
                      <c:pt idx="43">
                        <c:v>35.26455</c:v>
                      </c:pt>
                      <c:pt idx="44">
                        <c:v>35.947270000000003</c:v>
                      </c:pt>
                      <c:pt idx="45">
                        <c:v>36.628520000000002</c:v>
                      </c:pt>
                      <c:pt idx="46">
                        <c:v>37.307949999999998</c:v>
                      </c:pt>
                      <c:pt idx="47">
                        <c:v>37.985169999999997</c:v>
                      </c:pt>
                      <c:pt idx="48">
                        <c:v>38.659829999999999</c:v>
                      </c:pt>
                      <c:pt idx="49">
                        <c:v>39.331569999999999</c:v>
                      </c:pt>
                      <c:pt idx="50">
                        <c:v>40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D47-4B54-A226-E53F5690C413}"/>
                  </c:ext>
                </c:extLst>
              </c15:ser>
            </c15:filteredLineSeries>
            <c15:filteredLineSeries>
              <c15:ser>
                <c:idx val="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World_ImportedBotLevel!$F$1</c15:sqref>
                        </c15:formulaRef>
                      </c:ext>
                    </c:extLst>
                    <c:strCache>
                      <c:ptCount val="1"/>
                      <c:pt idx="0">
                        <c:v>Damage Ratio - Bosses</c:v>
                      </c:pt>
                    </c:strCache>
                  </c:strRef>
                </c:tx>
                <c:spPr>
                  <a:ln w="28575" cap="rnd">
                    <a:solidFill>
                      <a:srgbClr val="00B0F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World_ImportedBotLevel!$A$2:$A$52</c15:sqref>
                        </c15:formulaRef>
                      </c:ext>
                    </c:extLst>
                    <c:numCache>
                      <c:formatCode>General</c:formatCode>
                      <c:ptCount val="51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24</c:v>
                      </c:pt>
                      <c:pt idx="25">
                        <c:v>25</c:v>
                      </c:pt>
                      <c:pt idx="26">
                        <c:v>26</c:v>
                      </c:pt>
                      <c:pt idx="27">
                        <c:v>27</c:v>
                      </c:pt>
                      <c:pt idx="28">
                        <c:v>28</c:v>
                      </c:pt>
                      <c:pt idx="29">
                        <c:v>29</c:v>
                      </c:pt>
                      <c:pt idx="30">
                        <c:v>30</c:v>
                      </c:pt>
                      <c:pt idx="31">
                        <c:v>31</c:v>
                      </c:pt>
                      <c:pt idx="32">
                        <c:v>32</c:v>
                      </c:pt>
                      <c:pt idx="33">
                        <c:v>33</c:v>
                      </c:pt>
                      <c:pt idx="34">
                        <c:v>34</c:v>
                      </c:pt>
                      <c:pt idx="35">
                        <c:v>35</c:v>
                      </c:pt>
                      <c:pt idx="36">
                        <c:v>36</c:v>
                      </c:pt>
                      <c:pt idx="37">
                        <c:v>37</c:v>
                      </c:pt>
                      <c:pt idx="38">
                        <c:v>38</c:v>
                      </c:pt>
                      <c:pt idx="39">
                        <c:v>39</c:v>
                      </c:pt>
                      <c:pt idx="40">
                        <c:v>40</c:v>
                      </c:pt>
                      <c:pt idx="41">
                        <c:v>41</c:v>
                      </c:pt>
                      <c:pt idx="42">
                        <c:v>42</c:v>
                      </c:pt>
                      <c:pt idx="43">
                        <c:v>43</c:v>
                      </c:pt>
                      <c:pt idx="44">
                        <c:v>44</c:v>
                      </c:pt>
                      <c:pt idx="45">
                        <c:v>45</c:v>
                      </c:pt>
                      <c:pt idx="46">
                        <c:v>46</c:v>
                      </c:pt>
                      <c:pt idx="47">
                        <c:v>47</c:v>
                      </c:pt>
                      <c:pt idx="48">
                        <c:v>48</c:v>
                      </c:pt>
                      <c:pt idx="49">
                        <c:v>49</c:v>
                      </c:pt>
                      <c:pt idx="50">
                        <c:v>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World_ImportedBotLevel!$F$2:$F$52</c15:sqref>
                        </c15:formulaRef>
                      </c:ext>
                    </c:extLst>
                    <c:numCache>
                      <c:formatCode>General</c:formatCode>
                      <c:ptCount val="51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1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  <c:pt idx="9">
                        <c:v>1</c:v>
                      </c:pt>
                      <c:pt idx="10">
                        <c:v>1</c:v>
                      </c:pt>
                      <c:pt idx="11">
                        <c:v>1</c:v>
                      </c:pt>
                      <c:pt idx="12">
                        <c:v>1</c:v>
                      </c:pt>
                      <c:pt idx="13">
                        <c:v>1</c:v>
                      </c:pt>
                      <c:pt idx="14">
                        <c:v>1</c:v>
                      </c:pt>
                      <c:pt idx="15">
                        <c:v>1</c:v>
                      </c:pt>
                      <c:pt idx="16">
                        <c:v>1</c:v>
                      </c:pt>
                      <c:pt idx="17">
                        <c:v>1</c:v>
                      </c:pt>
                      <c:pt idx="18">
                        <c:v>1</c:v>
                      </c:pt>
                      <c:pt idx="19">
                        <c:v>1</c:v>
                      </c:pt>
                      <c:pt idx="20">
                        <c:v>1</c:v>
                      </c:pt>
                      <c:pt idx="21">
                        <c:v>1</c:v>
                      </c:pt>
                      <c:pt idx="22">
                        <c:v>1</c:v>
                      </c:pt>
                      <c:pt idx="23">
                        <c:v>1</c:v>
                      </c:pt>
                      <c:pt idx="24">
                        <c:v>1</c:v>
                      </c:pt>
                      <c:pt idx="25">
                        <c:v>1</c:v>
                      </c:pt>
                      <c:pt idx="26">
                        <c:v>1</c:v>
                      </c:pt>
                      <c:pt idx="27">
                        <c:v>1</c:v>
                      </c:pt>
                      <c:pt idx="28">
                        <c:v>1</c:v>
                      </c:pt>
                      <c:pt idx="29">
                        <c:v>1</c:v>
                      </c:pt>
                      <c:pt idx="30">
                        <c:v>1</c:v>
                      </c:pt>
                      <c:pt idx="31">
                        <c:v>1</c:v>
                      </c:pt>
                      <c:pt idx="32">
                        <c:v>1</c:v>
                      </c:pt>
                      <c:pt idx="33">
                        <c:v>1</c:v>
                      </c:pt>
                      <c:pt idx="34">
                        <c:v>1</c:v>
                      </c:pt>
                      <c:pt idx="35">
                        <c:v>1</c:v>
                      </c:pt>
                      <c:pt idx="36">
                        <c:v>1</c:v>
                      </c:pt>
                      <c:pt idx="37">
                        <c:v>1</c:v>
                      </c:pt>
                      <c:pt idx="38">
                        <c:v>1</c:v>
                      </c:pt>
                      <c:pt idx="39">
                        <c:v>1</c:v>
                      </c:pt>
                      <c:pt idx="40">
                        <c:v>1</c:v>
                      </c:pt>
                      <c:pt idx="41">
                        <c:v>1</c:v>
                      </c:pt>
                      <c:pt idx="42">
                        <c:v>1</c:v>
                      </c:pt>
                      <c:pt idx="43">
                        <c:v>1</c:v>
                      </c:pt>
                      <c:pt idx="44">
                        <c:v>1</c:v>
                      </c:pt>
                      <c:pt idx="45">
                        <c:v>1</c:v>
                      </c:pt>
                      <c:pt idx="46">
                        <c:v>1</c:v>
                      </c:pt>
                      <c:pt idx="47">
                        <c:v>1</c:v>
                      </c:pt>
                      <c:pt idx="48">
                        <c:v>1</c:v>
                      </c:pt>
                      <c:pt idx="49">
                        <c:v>1</c:v>
                      </c:pt>
                      <c:pt idx="5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BD47-4B54-A226-E53F5690C413}"/>
                  </c:ext>
                </c:extLst>
              </c15:ser>
            </c15:filteredLineSeries>
            <c15:filteredLineSeries>
              <c15:ser>
                <c:idx val="7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World_ImportedBotLevel!$H$1</c15:sqref>
                        </c15:formulaRef>
                      </c:ext>
                    </c:extLst>
                    <c:strCache>
                      <c:ptCount val="1"/>
                      <c:pt idx="0">
                        <c:v>HP Ratio - bigs</c:v>
                      </c:pt>
                    </c:strCache>
                  </c:strRef>
                </c:tx>
                <c:spPr>
                  <a:ln w="28575" cap="rnd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World_ImportedBotLevel!$A$2:$A$52</c15:sqref>
                        </c15:formulaRef>
                      </c:ext>
                    </c:extLst>
                    <c:numCache>
                      <c:formatCode>General</c:formatCode>
                      <c:ptCount val="51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24</c:v>
                      </c:pt>
                      <c:pt idx="25">
                        <c:v>25</c:v>
                      </c:pt>
                      <c:pt idx="26">
                        <c:v>26</c:v>
                      </c:pt>
                      <c:pt idx="27">
                        <c:v>27</c:v>
                      </c:pt>
                      <c:pt idx="28">
                        <c:v>28</c:v>
                      </c:pt>
                      <c:pt idx="29">
                        <c:v>29</c:v>
                      </c:pt>
                      <c:pt idx="30">
                        <c:v>30</c:v>
                      </c:pt>
                      <c:pt idx="31">
                        <c:v>31</c:v>
                      </c:pt>
                      <c:pt idx="32">
                        <c:v>32</c:v>
                      </c:pt>
                      <c:pt idx="33">
                        <c:v>33</c:v>
                      </c:pt>
                      <c:pt idx="34">
                        <c:v>34</c:v>
                      </c:pt>
                      <c:pt idx="35">
                        <c:v>35</c:v>
                      </c:pt>
                      <c:pt idx="36">
                        <c:v>36</c:v>
                      </c:pt>
                      <c:pt idx="37">
                        <c:v>37</c:v>
                      </c:pt>
                      <c:pt idx="38">
                        <c:v>38</c:v>
                      </c:pt>
                      <c:pt idx="39">
                        <c:v>39</c:v>
                      </c:pt>
                      <c:pt idx="40">
                        <c:v>40</c:v>
                      </c:pt>
                      <c:pt idx="41">
                        <c:v>41</c:v>
                      </c:pt>
                      <c:pt idx="42">
                        <c:v>42</c:v>
                      </c:pt>
                      <c:pt idx="43">
                        <c:v>43</c:v>
                      </c:pt>
                      <c:pt idx="44">
                        <c:v>44</c:v>
                      </c:pt>
                      <c:pt idx="45">
                        <c:v>45</c:v>
                      </c:pt>
                      <c:pt idx="46">
                        <c:v>46</c:v>
                      </c:pt>
                      <c:pt idx="47">
                        <c:v>47</c:v>
                      </c:pt>
                      <c:pt idx="48">
                        <c:v>48</c:v>
                      </c:pt>
                      <c:pt idx="49">
                        <c:v>49</c:v>
                      </c:pt>
                      <c:pt idx="50">
                        <c:v>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World_ImportedBotLevel!$H$2:$H$52</c15:sqref>
                        </c15:formulaRef>
                      </c:ext>
                    </c:extLst>
                    <c:numCache>
                      <c:formatCode>General</c:formatCode>
                      <c:ptCount val="51"/>
                      <c:pt idx="0">
                        <c:v>6</c:v>
                      </c:pt>
                      <c:pt idx="1">
                        <c:v>6.0759259999999999</c:v>
                      </c:pt>
                      <c:pt idx="2">
                        <c:v>6.3009880000000003</c:v>
                      </c:pt>
                      <c:pt idx="3">
                        <c:v>6.6711080000000003</c:v>
                      </c:pt>
                      <c:pt idx="4">
                        <c:v>7.1822109999999997</c:v>
                      </c:pt>
                      <c:pt idx="5">
                        <c:v>7.8302199999999997</c:v>
                      </c:pt>
                      <c:pt idx="6">
                        <c:v>8.6110589999999991</c:v>
                      </c:pt>
                      <c:pt idx="7">
                        <c:v>9.5206510000000009</c:v>
                      </c:pt>
                      <c:pt idx="8">
                        <c:v>10.554919999999999</c:v>
                      </c:pt>
                      <c:pt idx="9">
                        <c:v>11.70979</c:v>
                      </c:pt>
                      <c:pt idx="10">
                        <c:v>12.98118</c:v>
                      </c:pt>
                      <c:pt idx="11">
                        <c:v>14.365019999999999</c:v>
                      </c:pt>
                      <c:pt idx="12">
                        <c:v>15.857229999999999</c:v>
                      </c:pt>
                      <c:pt idx="13">
                        <c:v>17.45374</c:v>
                      </c:pt>
                      <c:pt idx="14">
                        <c:v>19.150469999999999</c:v>
                      </c:pt>
                      <c:pt idx="15">
                        <c:v>20.943339999999999</c:v>
                      </c:pt>
                      <c:pt idx="16">
                        <c:v>22.82827</c:v>
                      </c:pt>
                      <c:pt idx="17">
                        <c:v>24.801189999999998</c:v>
                      </c:pt>
                      <c:pt idx="18">
                        <c:v>26.858029999999999</c:v>
                      </c:pt>
                      <c:pt idx="19">
                        <c:v>28.994700000000002</c:v>
                      </c:pt>
                      <c:pt idx="20">
                        <c:v>31.207129999999999</c:v>
                      </c:pt>
                      <c:pt idx="21">
                        <c:v>33.491250000000001</c:v>
                      </c:pt>
                      <c:pt idx="22">
                        <c:v>35.842970000000001</c:v>
                      </c:pt>
                      <c:pt idx="23">
                        <c:v>38.258229999999998</c:v>
                      </c:pt>
                      <c:pt idx="24">
                        <c:v>40.732939999999999</c:v>
                      </c:pt>
                      <c:pt idx="25">
                        <c:v>43.263030000000001</c:v>
                      </c:pt>
                      <c:pt idx="26">
                        <c:v>45.84442</c:v>
                      </c:pt>
                      <c:pt idx="27">
                        <c:v>48.473030000000001</c:v>
                      </c:pt>
                      <c:pt idx="28">
                        <c:v>51.14479</c:v>
                      </c:pt>
                      <c:pt idx="29">
                        <c:v>53.855629999999998</c:v>
                      </c:pt>
                      <c:pt idx="30">
                        <c:v>56.601469999999999</c:v>
                      </c:pt>
                      <c:pt idx="31">
                        <c:v>59.378219999999999</c:v>
                      </c:pt>
                      <c:pt idx="32">
                        <c:v>62.181820000000002</c:v>
                      </c:pt>
                      <c:pt idx="33">
                        <c:v>65.008179999999996</c:v>
                      </c:pt>
                      <c:pt idx="34">
                        <c:v>67.85324</c:v>
                      </c:pt>
                      <c:pt idx="35">
                        <c:v>70.712909999999994</c:v>
                      </c:pt>
                      <c:pt idx="36">
                        <c:v>73.583110000000005</c:v>
                      </c:pt>
                      <c:pt idx="37">
                        <c:v>76.459789999999998</c:v>
                      </c:pt>
                      <c:pt idx="38">
                        <c:v>79.338840000000005</c:v>
                      </c:pt>
                      <c:pt idx="39">
                        <c:v>82.216189999999997</c:v>
                      </c:pt>
                      <c:pt idx="40">
                        <c:v>85.087789999999998</c:v>
                      </c:pt>
                      <c:pt idx="41">
                        <c:v>87.949550000000002</c:v>
                      </c:pt>
                      <c:pt idx="42">
                        <c:v>90.797380000000004</c:v>
                      </c:pt>
                      <c:pt idx="43">
                        <c:v>93.627200000000002</c:v>
                      </c:pt>
                      <c:pt idx="44">
                        <c:v>96.434970000000007</c:v>
                      </c:pt>
                      <c:pt idx="45">
                        <c:v>99.216589999999997</c:v>
                      </c:pt>
                      <c:pt idx="46">
                        <c:v>101.968</c:v>
                      </c:pt>
                      <c:pt idx="47">
                        <c:v>104.685</c:v>
                      </c:pt>
                      <c:pt idx="48">
                        <c:v>107.3638</c:v>
                      </c:pt>
                      <c:pt idx="49">
                        <c:v>110</c:v>
                      </c:pt>
                      <c:pt idx="50">
                        <c:v>110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BD47-4B54-A226-E53F5690C413}"/>
                  </c:ext>
                </c:extLst>
              </c15:ser>
            </c15:filteredLineSeries>
            <c15:filteredLineSeries>
              <c15:ser>
                <c:idx val="8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World_ImportedBotLevel!$I$1</c15:sqref>
                        </c15:formulaRef>
                      </c:ext>
                    </c:extLst>
                    <c:strCache>
                      <c:ptCount val="1"/>
                      <c:pt idx="0">
                        <c:v>Damage Ratio - bigs</c:v>
                      </c:pt>
                    </c:strCache>
                  </c:strRef>
                </c:tx>
                <c:spPr>
                  <a:ln w="28575" cap="rnd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World_ImportedBotLevel!$A$2:$A$52</c15:sqref>
                        </c15:formulaRef>
                      </c:ext>
                    </c:extLst>
                    <c:numCache>
                      <c:formatCode>General</c:formatCode>
                      <c:ptCount val="51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24</c:v>
                      </c:pt>
                      <c:pt idx="25">
                        <c:v>25</c:v>
                      </c:pt>
                      <c:pt idx="26">
                        <c:v>26</c:v>
                      </c:pt>
                      <c:pt idx="27">
                        <c:v>27</c:v>
                      </c:pt>
                      <c:pt idx="28">
                        <c:v>28</c:v>
                      </c:pt>
                      <c:pt idx="29">
                        <c:v>29</c:v>
                      </c:pt>
                      <c:pt idx="30">
                        <c:v>30</c:v>
                      </c:pt>
                      <c:pt idx="31">
                        <c:v>31</c:v>
                      </c:pt>
                      <c:pt idx="32">
                        <c:v>32</c:v>
                      </c:pt>
                      <c:pt idx="33">
                        <c:v>33</c:v>
                      </c:pt>
                      <c:pt idx="34">
                        <c:v>34</c:v>
                      </c:pt>
                      <c:pt idx="35">
                        <c:v>35</c:v>
                      </c:pt>
                      <c:pt idx="36">
                        <c:v>36</c:v>
                      </c:pt>
                      <c:pt idx="37">
                        <c:v>37</c:v>
                      </c:pt>
                      <c:pt idx="38">
                        <c:v>38</c:v>
                      </c:pt>
                      <c:pt idx="39">
                        <c:v>39</c:v>
                      </c:pt>
                      <c:pt idx="40">
                        <c:v>40</c:v>
                      </c:pt>
                      <c:pt idx="41">
                        <c:v>41</c:v>
                      </c:pt>
                      <c:pt idx="42">
                        <c:v>42</c:v>
                      </c:pt>
                      <c:pt idx="43">
                        <c:v>43</c:v>
                      </c:pt>
                      <c:pt idx="44">
                        <c:v>44</c:v>
                      </c:pt>
                      <c:pt idx="45">
                        <c:v>45</c:v>
                      </c:pt>
                      <c:pt idx="46">
                        <c:v>46</c:v>
                      </c:pt>
                      <c:pt idx="47">
                        <c:v>47</c:v>
                      </c:pt>
                      <c:pt idx="48">
                        <c:v>48</c:v>
                      </c:pt>
                      <c:pt idx="49">
                        <c:v>49</c:v>
                      </c:pt>
                      <c:pt idx="50">
                        <c:v>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World_ImportedBotLevel!$I$2:$I$52</c15:sqref>
                        </c15:formulaRef>
                      </c:ext>
                    </c:extLst>
                    <c:numCache>
                      <c:formatCode>General</c:formatCode>
                      <c:ptCount val="51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1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  <c:pt idx="9">
                        <c:v>1</c:v>
                      </c:pt>
                      <c:pt idx="10">
                        <c:v>1</c:v>
                      </c:pt>
                      <c:pt idx="11">
                        <c:v>1</c:v>
                      </c:pt>
                      <c:pt idx="12">
                        <c:v>1</c:v>
                      </c:pt>
                      <c:pt idx="13">
                        <c:v>1</c:v>
                      </c:pt>
                      <c:pt idx="14">
                        <c:v>1</c:v>
                      </c:pt>
                      <c:pt idx="15">
                        <c:v>1</c:v>
                      </c:pt>
                      <c:pt idx="16">
                        <c:v>1</c:v>
                      </c:pt>
                      <c:pt idx="17">
                        <c:v>1</c:v>
                      </c:pt>
                      <c:pt idx="18">
                        <c:v>1</c:v>
                      </c:pt>
                      <c:pt idx="19">
                        <c:v>1</c:v>
                      </c:pt>
                      <c:pt idx="20">
                        <c:v>1</c:v>
                      </c:pt>
                      <c:pt idx="21">
                        <c:v>1</c:v>
                      </c:pt>
                      <c:pt idx="22">
                        <c:v>1</c:v>
                      </c:pt>
                      <c:pt idx="23">
                        <c:v>1</c:v>
                      </c:pt>
                      <c:pt idx="24">
                        <c:v>1</c:v>
                      </c:pt>
                      <c:pt idx="25">
                        <c:v>1</c:v>
                      </c:pt>
                      <c:pt idx="26">
                        <c:v>1</c:v>
                      </c:pt>
                      <c:pt idx="27">
                        <c:v>1</c:v>
                      </c:pt>
                      <c:pt idx="28">
                        <c:v>1</c:v>
                      </c:pt>
                      <c:pt idx="29">
                        <c:v>1</c:v>
                      </c:pt>
                      <c:pt idx="30">
                        <c:v>1</c:v>
                      </c:pt>
                      <c:pt idx="31">
                        <c:v>1</c:v>
                      </c:pt>
                      <c:pt idx="32">
                        <c:v>1</c:v>
                      </c:pt>
                      <c:pt idx="33">
                        <c:v>1</c:v>
                      </c:pt>
                      <c:pt idx="34">
                        <c:v>1</c:v>
                      </c:pt>
                      <c:pt idx="35">
                        <c:v>1</c:v>
                      </c:pt>
                      <c:pt idx="36">
                        <c:v>1</c:v>
                      </c:pt>
                      <c:pt idx="37">
                        <c:v>1</c:v>
                      </c:pt>
                      <c:pt idx="38">
                        <c:v>1</c:v>
                      </c:pt>
                      <c:pt idx="39">
                        <c:v>1</c:v>
                      </c:pt>
                      <c:pt idx="40">
                        <c:v>1</c:v>
                      </c:pt>
                      <c:pt idx="41">
                        <c:v>1</c:v>
                      </c:pt>
                      <c:pt idx="42">
                        <c:v>1</c:v>
                      </c:pt>
                      <c:pt idx="43">
                        <c:v>1</c:v>
                      </c:pt>
                      <c:pt idx="44">
                        <c:v>1</c:v>
                      </c:pt>
                      <c:pt idx="45">
                        <c:v>1</c:v>
                      </c:pt>
                      <c:pt idx="46">
                        <c:v>1</c:v>
                      </c:pt>
                      <c:pt idx="47">
                        <c:v>1</c:v>
                      </c:pt>
                      <c:pt idx="48">
                        <c:v>1</c:v>
                      </c:pt>
                      <c:pt idx="49">
                        <c:v>1</c:v>
                      </c:pt>
                      <c:pt idx="5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BD47-4B54-A226-E53F5690C413}"/>
                  </c:ext>
                </c:extLst>
              </c15:ser>
            </c15:filteredLineSeries>
            <c15:filteredLineSeries>
              <c15:ser>
                <c:idx val="10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World_ImportedBotLevel!$K$1</c15:sqref>
                        </c15:formulaRef>
                      </c:ext>
                    </c:extLst>
                    <c:strCache>
                      <c:ptCount val="1"/>
                      <c:pt idx="0">
                        <c:v>HP Ratio - SpecialBots</c:v>
                      </c:pt>
                    </c:strCache>
                  </c:strRef>
                </c:tx>
                <c:spPr>
                  <a:ln w="28575" cap="rnd">
                    <a:solidFill>
                      <a:srgbClr val="00206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World_ImportedBotLevel!$A$2:$A$52</c15:sqref>
                        </c15:formulaRef>
                      </c:ext>
                    </c:extLst>
                    <c:numCache>
                      <c:formatCode>General</c:formatCode>
                      <c:ptCount val="51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24</c:v>
                      </c:pt>
                      <c:pt idx="25">
                        <c:v>25</c:v>
                      </c:pt>
                      <c:pt idx="26">
                        <c:v>26</c:v>
                      </c:pt>
                      <c:pt idx="27">
                        <c:v>27</c:v>
                      </c:pt>
                      <c:pt idx="28">
                        <c:v>28</c:v>
                      </c:pt>
                      <c:pt idx="29">
                        <c:v>29</c:v>
                      </c:pt>
                      <c:pt idx="30">
                        <c:v>30</c:v>
                      </c:pt>
                      <c:pt idx="31">
                        <c:v>31</c:v>
                      </c:pt>
                      <c:pt idx="32">
                        <c:v>32</c:v>
                      </c:pt>
                      <c:pt idx="33">
                        <c:v>33</c:v>
                      </c:pt>
                      <c:pt idx="34">
                        <c:v>34</c:v>
                      </c:pt>
                      <c:pt idx="35">
                        <c:v>35</c:v>
                      </c:pt>
                      <c:pt idx="36">
                        <c:v>36</c:v>
                      </c:pt>
                      <c:pt idx="37">
                        <c:v>37</c:v>
                      </c:pt>
                      <c:pt idx="38">
                        <c:v>38</c:v>
                      </c:pt>
                      <c:pt idx="39">
                        <c:v>39</c:v>
                      </c:pt>
                      <c:pt idx="40">
                        <c:v>40</c:v>
                      </c:pt>
                      <c:pt idx="41">
                        <c:v>41</c:v>
                      </c:pt>
                      <c:pt idx="42">
                        <c:v>42</c:v>
                      </c:pt>
                      <c:pt idx="43">
                        <c:v>43</c:v>
                      </c:pt>
                      <c:pt idx="44">
                        <c:v>44</c:v>
                      </c:pt>
                      <c:pt idx="45">
                        <c:v>45</c:v>
                      </c:pt>
                      <c:pt idx="46">
                        <c:v>46</c:v>
                      </c:pt>
                      <c:pt idx="47">
                        <c:v>47</c:v>
                      </c:pt>
                      <c:pt idx="48">
                        <c:v>48</c:v>
                      </c:pt>
                      <c:pt idx="49">
                        <c:v>49</c:v>
                      </c:pt>
                      <c:pt idx="50">
                        <c:v>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World_ImportedBotLevel!$K$2:$K$52</c15:sqref>
                        </c15:formulaRef>
                      </c:ext>
                    </c:extLst>
                    <c:numCache>
                      <c:formatCode>General</c:formatCode>
                      <c:ptCount val="51"/>
                      <c:pt idx="0">
                        <c:v>1.5</c:v>
                      </c:pt>
                      <c:pt idx="1">
                        <c:v>1.6179399999999999</c:v>
                      </c:pt>
                      <c:pt idx="2">
                        <c:v>1.7275689999999999</c:v>
                      </c:pt>
                      <c:pt idx="3">
                        <c:v>1.8292919999999999</c:v>
                      </c:pt>
                      <c:pt idx="4">
                        <c:v>1.923516</c:v>
                      </c:pt>
                      <c:pt idx="5">
                        <c:v>2.0106489999999999</c:v>
                      </c:pt>
                      <c:pt idx="6">
                        <c:v>2.0910980000000001</c:v>
                      </c:pt>
                      <c:pt idx="7">
                        <c:v>2.1652680000000002</c:v>
                      </c:pt>
                      <c:pt idx="8">
                        <c:v>2.233568</c:v>
                      </c:pt>
                      <c:pt idx="9">
                        <c:v>2.2964030000000002</c:v>
                      </c:pt>
                      <c:pt idx="10">
                        <c:v>2.3541810000000001</c:v>
                      </c:pt>
                      <c:pt idx="11">
                        <c:v>2.4073090000000001</c:v>
                      </c:pt>
                      <c:pt idx="12">
                        <c:v>2.4561929999999998</c:v>
                      </c:pt>
                      <c:pt idx="13">
                        <c:v>2.5012409999999998</c:v>
                      </c:pt>
                      <c:pt idx="14">
                        <c:v>2.542859</c:v>
                      </c:pt>
                      <c:pt idx="15">
                        <c:v>2.5814530000000002</c:v>
                      </c:pt>
                      <c:pt idx="16">
                        <c:v>2.617432</c:v>
                      </c:pt>
                      <c:pt idx="17">
                        <c:v>2.6512020000000001</c:v>
                      </c:pt>
                      <c:pt idx="18">
                        <c:v>2.6831689999999999</c:v>
                      </c:pt>
                      <c:pt idx="19">
                        <c:v>2.71374</c:v>
                      </c:pt>
                      <c:pt idx="20">
                        <c:v>2.7433230000000002</c:v>
                      </c:pt>
                      <c:pt idx="21">
                        <c:v>2.7723239999999998</c:v>
                      </c:pt>
                      <c:pt idx="22">
                        <c:v>2.8011499999999998</c:v>
                      </c:pt>
                      <c:pt idx="23">
                        <c:v>2.830209</c:v>
                      </c:pt>
                      <c:pt idx="24">
                        <c:v>2.8599049999999999</c:v>
                      </c:pt>
                      <c:pt idx="25">
                        <c:v>2.8906480000000001</c:v>
                      </c:pt>
                      <c:pt idx="26">
                        <c:v>2.9228429999999999</c:v>
                      </c:pt>
                      <c:pt idx="27">
                        <c:v>2.9568970000000001</c:v>
                      </c:pt>
                      <c:pt idx="28">
                        <c:v>2.9932180000000002</c:v>
                      </c:pt>
                      <c:pt idx="29">
                        <c:v>3.0322119999999999</c:v>
                      </c:pt>
                      <c:pt idx="30">
                        <c:v>3.0742859999999999</c:v>
                      </c:pt>
                      <c:pt idx="31">
                        <c:v>3.1198459999999999</c:v>
                      </c:pt>
                      <c:pt idx="32">
                        <c:v>3.1692999999999998</c:v>
                      </c:pt>
                      <c:pt idx="33">
                        <c:v>3.223055</c:v>
                      </c:pt>
                      <c:pt idx="34">
                        <c:v>3.281517</c:v>
                      </c:pt>
                      <c:pt idx="35">
                        <c:v>3.3450929999999999</c:v>
                      </c:pt>
                      <c:pt idx="36">
                        <c:v>3.4141910000000002</c:v>
                      </c:pt>
                      <c:pt idx="37">
                        <c:v>3.4892159999999999</c:v>
                      </c:pt>
                      <c:pt idx="38">
                        <c:v>3.570576</c:v>
                      </c:pt>
                      <c:pt idx="39">
                        <c:v>3.6586780000000001</c:v>
                      </c:pt>
                      <c:pt idx="40">
                        <c:v>3.7539280000000002</c:v>
                      </c:pt>
                      <c:pt idx="41">
                        <c:v>3.8567339999999999</c:v>
                      </c:pt>
                      <c:pt idx="42">
                        <c:v>3.9675029999999998</c:v>
                      </c:pt>
                      <c:pt idx="43">
                        <c:v>4.0866400000000001</c:v>
                      </c:pt>
                      <c:pt idx="44">
                        <c:v>4.2145530000000004</c:v>
                      </c:pt>
                      <c:pt idx="45">
                        <c:v>4.3516490000000001</c:v>
                      </c:pt>
                      <c:pt idx="46">
                        <c:v>4.498335</c:v>
                      </c:pt>
                      <c:pt idx="47">
                        <c:v>4.6550180000000001</c:v>
                      </c:pt>
                      <c:pt idx="48">
                        <c:v>4.8221040000000004</c:v>
                      </c:pt>
                      <c:pt idx="49">
                        <c:v>5</c:v>
                      </c:pt>
                      <c:pt idx="50">
                        <c:v>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BD47-4B54-A226-E53F5690C413}"/>
                  </c:ext>
                </c:extLst>
              </c15:ser>
            </c15:filteredLineSeries>
            <c15:filteredLineSeries>
              <c15:ser>
                <c:idx val="11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World_ImportedBotLevel!$L$1</c15:sqref>
                        </c15:formulaRef>
                      </c:ext>
                    </c:extLst>
                    <c:strCache>
                      <c:ptCount val="1"/>
                      <c:pt idx="0">
                        <c:v>Damage Ratio - SpecialBots</c:v>
                      </c:pt>
                    </c:strCache>
                  </c:strRef>
                </c:tx>
                <c:spPr>
                  <a:ln w="28575" cap="rnd">
                    <a:solidFill>
                      <a:srgbClr val="00206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World_ImportedBotLevel!$A$2:$A$52</c15:sqref>
                        </c15:formulaRef>
                      </c:ext>
                    </c:extLst>
                    <c:numCache>
                      <c:formatCode>General</c:formatCode>
                      <c:ptCount val="51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24</c:v>
                      </c:pt>
                      <c:pt idx="25">
                        <c:v>25</c:v>
                      </c:pt>
                      <c:pt idx="26">
                        <c:v>26</c:v>
                      </c:pt>
                      <c:pt idx="27">
                        <c:v>27</c:v>
                      </c:pt>
                      <c:pt idx="28">
                        <c:v>28</c:v>
                      </c:pt>
                      <c:pt idx="29">
                        <c:v>29</c:v>
                      </c:pt>
                      <c:pt idx="30">
                        <c:v>30</c:v>
                      </c:pt>
                      <c:pt idx="31">
                        <c:v>31</c:v>
                      </c:pt>
                      <c:pt idx="32">
                        <c:v>32</c:v>
                      </c:pt>
                      <c:pt idx="33">
                        <c:v>33</c:v>
                      </c:pt>
                      <c:pt idx="34">
                        <c:v>34</c:v>
                      </c:pt>
                      <c:pt idx="35">
                        <c:v>35</c:v>
                      </c:pt>
                      <c:pt idx="36">
                        <c:v>36</c:v>
                      </c:pt>
                      <c:pt idx="37">
                        <c:v>37</c:v>
                      </c:pt>
                      <c:pt idx="38">
                        <c:v>38</c:v>
                      </c:pt>
                      <c:pt idx="39">
                        <c:v>39</c:v>
                      </c:pt>
                      <c:pt idx="40">
                        <c:v>40</c:v>
                      </c:pt>
                      <c:pt idx="41">
                        <c:v>41</c:v>
                      </c:pt>
                      <c:pt idx="42">
                        <c:v>42</c:v>
                      </c:pt>
                      <c:pt idx="43">
                        <c:v>43</c:v>
                      </c:pt>
                      <c:pt idx="44">
                        <c:v>44</c:v>
                      </c:pt>
                      <c:pt idx="45">
                        <c:v>45</c:v>
                      </c:pt>
                      <c:pt idx="46">
                        <c:v>46</c:v>
                      </c:pt>
                      <c:pt idx="47">
                        <c:v>47</c:v>
                      </c:pt>
                      <c:pt idx="48">
                        <c:v>48</c:v>
                      </c:pt>
                      <c:pt idx="49">
                        <c:v>49</c:v>
                      </c:pt>
                      <c:pt idx="50">
                        <c:v>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World_ImportedBotLevel!$L$2:$L$52</c15:sqref>
                        </c15:formulaRef>
                      </c:ext>
                    </c:extLst>
                    <c:numCache>
                      <c:formatCode>General</c:formatCode>
                      <c:ptCount val="51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1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  <c:pt idx="9">
                        <c:v>1</c:v>
                      </c:pt>
                      <c:pt idx="10">
                        <c:v>1</c:v>
                      </c:pt>
                      <c:pt idx="11">
                        <c:v>1</c:v>
                      </c:pt>
                      <c:pt idx="12">
                        <c:v>1</c:v>
                      </c:pt>
                      <c:pt idx="13">
                        <c:v>1</c:v>
                      </c:pt>
                      <c:pt idx="14">
                        <c:v>1</c:v>
                      </c:pt>
                      <c:pt idx="15">
                        <c:v>1</c:v>
                      </c:pt>
                      <c:pt idx="16">
                        <c:v>1</c:v>
                      </c:pt>
                      <c:pt idx="17">
                        <c:v>1</c:v>
                      </c:pt>
                      <c:pt idx="18">
                        <c:v>1</c:v>
                      </c:pt>
                      <c:pt idx="19">
                        <c:v>1</c:v>
                      </c:pt>
                      <c:pt idx="20">
                        <c:v>1</c:v>
                      </c:pt>
                      <c:pt idx="21">
                        <c:v>1</c:v>
                      </c:pt>
                      <c:pt idx="22">
                        <c:v>1</c:v>
                      </c:pt>
                      <c:pt idx="23">
                        <c:v>1</c:v>
                      </c:pt>
                      <c:pt idx="24">
                        <c:v>1</c:v>
                      </c:pt>
                      <c:pt idx="25">
                        <c:v>1</c:v>
                      </c:pt>
                      <c:pt idx="26">
                        <c:v>1</c:v>
                      </c:pt>
                      <c:pt idx="27">
                        <c:v>1</c:v>
                      </c:pt>
                      <c:pt idx="28">
                        <c:v>1</c:v>
                      </c:pt>
                      <c:pt idx="29">
                        <c:v>1</c:v>
                      </c:pt>
                      <c:pt idx="30">
                        <c:v>1</c:v>
                      </c:pt>
                      <c:pt idx="31">
                        <c:v>1</c:v>
                      </c:pt>
                      <c:pt idx="32">
                        <c:v>1</c:v>
                      </c:pt>
                      <c:pt idx="33">
                        <c:v>1</c:v>
                      </c:pt>
                      <c:pt idx="34">
                        <c:v>1</c:v>
                      </c:pt>
                      <c:pt idx="35">
                        <c:v>1</c:v>
                      </c:pt>
                      <c:pt idx="36">
                        <c:v>1</c:v>
                      </c:pt>
                      <c:pt idx="37">
                        <c:v>1</c:v>
                      </c:pt>
                      <c:pt idx="38">
                        <c:v>1</c:v>
                      </c:pt>
                      <c:pt idx="39">
                        <c:v>1</c:v>
                      </c:pt>
                      <c:pt idx="40">
                        <c:v>1</c:v>
                      </c:pt>
                      <c:pt idx="41">
                        <c:v>1</c:v>
                      </c:pt>
                      <c:pt idx="42">
                        <c:v>1</c:v>
                      </c:pt>
                      <c:pt idx="43">
                        <c:v>1</c:v>
                      </c:pt>
                      <c:pt idx="44">
                        <c:v>1</c:v>
                      </c:pt>
                      <c:pt idx="45">
                        <c:v>1</c:v>
                      </c:pt>
                      <c:pt idx="46">
                        <c:v>1</c:v>
                      </c:pt>
                      <c:pt idx="47">
                        <c:v>1</c:v>
                      </c:pt>
                      <c:pt idx="48">
                        <c:v>1</c:v>
                      </c:pt>
                      <c:pt idx="49">
                        <c:v>1</c:v>
                      </c:pt>
                      <c:pt idx="5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BD47-4B54-A226-E53F5690C413}"/>
                  </c:ext>
                </c:extLst>
              </c15:ser>
            </c15:filteredLineSeries>
          </c:ext>
        </c:extLst>
      </c:lineChart>
      <c:catAx>
        <c:axId val="126621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66628416"/>
        <c:crosses val="autoZero"/>
        <c:auto val="1"/>
        <c:lblAlgn val="ctr"/>
        <c:lblOffset val="100"/>
        <c:noMultiLvlLbl val="0"/>
      </c:catAx>
      <c:valAx>
        <c:axId val="1266628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66212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257174</xdr:colOff>
      <xdr:row>3</xdr:row>
      <xdr:rowOff>142875</xdr:rowOff>
    </xdr:from>
    <xdr:to>
      <xdr:col>64</xdr:col>
      <xdr:colOff>285749</xdr:colOff>
      <xdr:row>23</xdr:row>
      <xdr:rowOff>47625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51</xdr:col>
      <xdr:colOff>190499</xdr:colOff>
      <xdr:row>23</xdr:row>
      <xdr:rowOff>180975</xdr:rowOff>
    </xdr:from>
    <xdr:to>
      <xdr:col>64</xdr:col>
      <xdr:colOff>219074</xdr:colOff>
      <xdr:row>43</xdr:row>
      <xdr:rowOff>85725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0</xdr:colOff>
          <xdr:row>3</xdr:row>
          <xdr:rowOff>114300</xdr:rowOff>
        </xdr:from>
        <xdr:to>
          <xdr:col>95</xdr:col>
          <xdr:colOff>638175</xdr:colOff>
          <xdr:row>5</xdr:row>
          <xdr:rowOff>38100</xdr:rowOff>
        </xdr:to>
        <xdr:sp macro="" textlink="">
          <xdr:nvSpPr>
            <xdr:cNvPr id="2049" name="LoadWave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37</xdr:col>
      <xdr:colOff>742950</xdr:colOff>
      <xdr:row>1</xdr:row>
      <xdr:rowOff>228600</xdr:rowOff>
    </xdr:from>
    <xdr:to>
      <xdr:col>48</xdr:col>
      <xdr:colOff>800100</xdr:colOff>
      <xdr:row>31</xdr:row>
      <xdr:rowOff>19050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3</xdr:row>
      <xdr:rowOff>133350</xdr:rowOff>
    </xdr:from>
    <xdr:to>
      <xdr:col>6</xdr:col>
      <xdr:colOff>1238249</xdr:colOff>
      <xdr:row>24</xdr:row>
      <xdr:rowOff>161925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257174</xdr:colOff>
      <xdr:row>3</xdr:row>
      <xdr:rowOff>104775</xdr:rowOff>
    </xdr:from>
    <xdr:to>
      <xdr:col>12</xdr:col>
      <xdr:colOff>1314449</xdr:colOff>
      <xdr:row>24</xdr:row>
      <xdr:rowOff>133350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295274</xdr:colOff>
      <xdr:row>25</xdr:row>
      <xdr:rowOff>57150</xdr:rowOff>
    </xdr:from>
    <xdr:to>
      <xdr:col>10</xdr:col>
      <xdr:colOff>476249</xdr:colOff>
      <xdr:row>46</xdr:row>
      <xdr:rowOff>85725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onnéesExternes_1" connectionId="1" xr16:uid="{00000000-0016-0000-0500-000001000000}" autoFormatId="0" applyNumberFormats="0" applyBorderFormats="0" applyFontFormats="1" applyPatternFormats="1" applyAlignmentFormats="0" applyWidthHeightFormats="0">
  <queryTableRefresh preserveSortFilterLayout="0" nextId="14">
    <queryTableFields count="13">
      <queryTableField id="1" name="Wave" tableColumnId="1"/>
      <queryTableField id="2" name="HP Ratio - Bots" tableColumnId="2"/>
      <queryTableField id="3" name="Damage Ratio - Bots" tableColumnId="3"/>
      <queryTableField id="4" name="Speed Ratio - Bots" tableColumnId="4"/>
      <queryTableField id="5" name="HP Ratio - Bosses" tableColumnId="5"/>
      <queryTableField id="6" name="Damage Ratio - Bosses" tableColumnId="6"/>
      <queryTableField id="7" name="Speed Ratio - Bosses" tableColumnId="7"/>
      <queryTableField id="8" name="HP Ratio - bigs" tableColumnId="8"/>
      <queryTableField id="9" name="Damage Ratio - bigs" tableColumnId="9"/>
      <queryTableField id="10" name="Speed Ratio - bigs" tableColumnId="10"/>
      <queryTableField id="11" name="HP Ratio - SpecialBots" tableColumnId="11"/>
      <queryTableField id="12" name="Damage Ratio - SpecialBots" tableColumnId="12"/>
      <queryTableField id="13" name="Speed Ratio - SpecialBots" tableColumnId="13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onnéesExternes_1" connectionId="5" xr16:uid="{00000000-0016-0000-0400-000000000000}" autoFormatId="0" applyNumberFormats="0" applyBorderFormats="0" applyFontFormats="1" applyPatternFormats="1" applyAlignmentFormats="0" applyWidthHeightFormats="0">
  <queryTableRefresh preserveSortFilterLayout="0" nextId="47">
    <queryTableFields count="46">
      <queryTableField id="1" name="Wave Number" tableColumnId="1"/>
      <queryTableField id="2" name="MiniBot" tableColumnId="2"/>
      <queryTableField id="3" name="BigBot" tableColumnId="3"/>
      <queryTableField id="4" name="MegaBigBot" tableColumnId="4"/>
      <queryTableField id="5" name="Boss1" tableColumnId="5"/>
      <queryTableField id="6" name="Boss2" tableColumnId="6"/>
      <queryTableField id="7" name="Boss3" tableColumnId="7"/>
      <queryTableField id="8" name="Bot" tableColumnId="8"/>
      <queryTableField id="9" name="Fast" tableColumnId="9"/>
      <queryTableField id="10" name="Tank" tableColumnId="10"/>
      <queryTableField id="11" name="Rush" tableColumnId="11"/>
      <queryTableField id="12" name="BossFast" tableColumnId="12"/>
      <queryTableField id="13" name="BossTank" tableColumnId="13"/>
      <queryTableField id="14" name="BossRush" tableColumnId="14"/>
      <queryTableField id="15" name="SemiBigBot" tableColumnId="15"/>
      <queryTableField id="16" name="BossSlow" tableColumnId="16"/>
      <queryTableField id="17" name="BotSlow" tableColumnId="17"/>
      <queryTableField id="18" name="BigBotSlow" tableColumnId="18"/>
      <queryTableField id="19" name="SplitterBalloon" tableColumnId="19"/>
      <queryTableField id="20" name="SplitterDoubleLvl1" tableColumnId="20"/>
      <queryTableField id="21" name="SplitterDoubleLvl2" tableColumnId="21"/>
      <queryTableField id="22" name="SplitterDoubleLvl3" tableColumnId="22"/>
      <queryTableField id="23" name="SplitterEnd" tableColumnId="23"/>
      <queryTableField id="24" name="Kamikaze" tableColumnId="24"/>
      <queryTableField id="25" name="BossBalloon" tableColumnId="25"/>
      <queryTableField id="26" name="BossDoubleLvl1" tableColumnId="26"/>
      <queryTableField id="27" name="BossDoubleLvl2" tableColumnId="27"/>
      <queryTableField id="28" name="BossDoubleLvl3" tableColumnId="28"/>
      <queryTableField id="29" name="BossDoubleLvl4" tableColumnId="29"/>
      <queryTableField id="30" name="BossDoubleLvl5" tableColumnId="30"/>
      <queryTableField id="31" name="BossKamikaze" tableColumnId="31"/>
      <queryTableField id="32" name="BossBalloonEnd" tableColumnId="32"/>
      <queryTableField id="33" name="BigKamikaze" tableColumnId="33"/>
      <queryTableField id="34" name="IceResistant" tableColumnId="34"/>
      <queryTableField id="35" name="BossIceResistant" tableColumnId="35"/>
      <queryTableField id="36" name="PoisonResistant" tableColumnId="36"/>
      <queryTableField id="37" name="ElectricityResistant" tableColumnId="37"/>
      <queryTableField id="38" name="Armored" tableColumnId="38"/>
      <queryTableField id="39" name="BossArmored" tableColumnId="39"/>
      <queryTableField id="40" name="SlowArmored" tableColumnId="40"/>
      <queryTableField id="41" name="FlyingArmouredIce" tableColumnId="41"/>
      <queryTableField id="42" name="FlyingArmouredPoison" tableColumnId="42"/>
      <queryTableField id="43" name="FlyingArmouredElec" tableColumnId="43"/>
      <queryTableField id="44" name="Hacker" tableColumnId="44"/>
      <queryTableField id="45" name="BossHacker" tableColumnId="45"/>
      <queryTableField id="46" name="BossFlyingArmoured" tableColumnId="46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onnéesExternes_1" connectionId="2" xr16:uid="{00000000-0016-0000-0600-000002000000}" autoFormatId="0" applyNumberFormats="0" applyBorderFormats="0" applyFontFormats="1" applyPatternFormats="1" applyAlignmentFormats="0" applyWidthHeightFormats="0">
  <queryTableRefresh preserveSortFilterLayout="0" nextId="14">
    <queryTableFields count="13">
      <queryTableField id="1" name="Id" tableColumnId="1"/>
      <queryTableField id="2" name="Name" tableColumnId="2"/>
      <queryTableField id="3" name="Speed" tableColumnId="3"/>
      <queryTableField id="4" name="MaxLife" tableColumnId="4"/>
      <queryTableField id="5" name="DroppedCoins" tableColumnId="5"/>
      <queryTableField id="6" name="DroppedGems" tableColumnId="6"/>
      <queryTableField id="7" name="Damage" tableColumnId="7"/>
      <queryTableField id="8" name="Type" tableColumnId="8"/>
      <queryTableField id="9" name="RateOfFire" tableColumnId="9"/>
      <queryTableField id="10" name="BotLevelType" tableColumnId="10"/>
      <queryTableField id="11" name="SpawnsOnDeath" tableColumnId="11"/>
      <queryTableField id="12" name="SpawnedType" tableColumnId="12"/>
      <queryTableField id="13" name="MaxArmor" tableColumnId="13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au5" displayName="Tableau5" ref="A1:AU1048576" totalsRowShown="0">
  <autoFilter ref="A1:AU1048576" xr:uid="{00000000-0009-0000-0100-000004000000}"/>
  <tableColumns count="47">
    <tableColumn id="1" xr3:uid="{00000000-0010-0000-0000-000001000000}" name="Time"/>
    <tableColumn id="2" xr3:uid="{00000000-0010-0000-0000-000002000000}" name="MiniBot"/>
    <tableColumn id="3" xr3:uid="{00000000-0010-0000-0000-000003000000}" name="BigBot"/>
    <tableColumn id="4" xr3:uid="{00000000-0010-0000-0000-000004000000}" name="MegaBigBot"/>
    <tableColumn id="5" xr3:uid="{00000000-0010-0000-0000-000005000000}" name="Boss1"/>
    <tableColumn id="6" xr3:uid="{00000000-0010-0000-0000-000006000000}" name="Boss2"/>
    <tableColumn id="7" xr3:uid="{00000000-0010-0000-0000-000007000000}" name="Boss3"/>
    <tableColumn id="8" xr3:uid="{00000000-0010-0000-0000-000008000000}" name="Bot"/>
    <tableColumn id="9" xr3:uid="{00000000-0010-0000-0000-000009000000}" name="Fast"/>
    <tableColumn id="10" xr3:uid="{00000000-0010-0000-0000-00000A000000}" name="Tank"/>
    <tableColumn id="11" xr3:uid="{00000000-0010-0000-0000-00000B000000}" name="Rush"/>
    <tableColumn id="12" xr3:uid="{00000000-0010-0000-0000-00000C000000}" name="BossFast"/>
    <tableColumn id="13" xr3:uid="{00000000-0010-0000-0000-00000D000000}" name="BossTank"/>
    <tableColumn id="14" xr3:uid="{00000000-0010-0000-0000-00000E000000}" name="BossRush"/>
    <tableColumn id="15" xr3:uid="{00000000-0010-0000-0000-00000F000000}" name="SemiBigBot"/>
    <tableColumn id="16" xr3:uid="{00000000-0010-0000-0000-000010000000}" name="BossSlow"/>
    <tableColumn id="17" xr3:uid="{00000000-0010-0000-0000-000011000000}" name="BotSlow"/>
    <tableColumn id="18" xr3:uid="{00000000-0010-0000-0000-000012000000}" name="BigBotSlow"/>
    <tableColumn id="19" xr3:uid="{00000000-0010-0000-0000-000013000000}" name="SplitterBalloon"/>
    <tableColumn id="20" xr3:uid="{00000000-0010-0000-0000-000014000000}" name="SplitterDoubleLvl1"/>
    <tableColumn id="21" xr3:uid="{00000000-0010-0000-0000-000015000000}" name="SplitterDoubleLvl2"/>
    <tableColumn id="22" xr3:uid="{00000000-0010-0000-0000-000016000000}" name="SplitterDoubleLvl3"/>
    <tableColumn id="23" xr3:uid="{00000000-0010-0000-0000-000017000000}" name="SplitterEnd"/>
    <tableColumn id="24" xr3:uid="{00000000-0010-0000-0000-000018000000}" name="Kamikaze"/>
    <tableColumn id="25" xr3:uid="{00000000-0010-0000-0000-000019000000}" name="BossBalloon"/>
    <tableColumn id="26" xr3:uid="{00000000-0010-0000-0000-00001A000000}" name="BossDoubleLvl1"/>
    <tableColumn id="27" xr3:uid="{00000000-0010-0000-0000-00001B000000}" name="BossDoubleLvl2"/>
    <tableColumn id="28" xr3:uid="{00000000-0010-0000-0000-00001C000000}" name="BossDoubleLvl3"/>
    <tableColumn id="29" xr3:uid="{00000000-0010-0000-0000-00001D000000}" name="BossDoubleLvl4"/>
    <tableColumn id="30" xr3:uid="{00000000-0010-0000-0000-00001E000000}" name="BossDoubleLvl5"/>
    <tableColumn id="31" xr3:uid="{00000000-0010-0000-0000-00001F000000}" name="BossKamikaze"/>
    <tableColumn id="32" xr3:uid="{00000000-0010-0000-0000-000020000000}" name="BossBalloonEnd"/>
    <tableColumn id="33" xr3:uid="{00000000-0010-0000-0000-000021000000}" name="BigKamikaze"/>
    <tableColumn id="34" xr3:uid="{00000000-0010-0000-0000-000022000000}" name="IceResistant"/>
    <tableColumn id="35" xr3:uid="{00000000-0010-0000-0000-000023000000}" name="BossIceResistant"/>
    <tableColumn id="36" xr3:uid="{00000000-0010-0000-0000-000024000000}" name="PoisonResistant"/>
    <tableColumn id="37" xr3:uid="{00000000-0010-0000-0000-000025000000}" name="ElectricityResistant"/>
    <tableColumn id="38" xr3:uid="{00000000-0010-0000-0000-000026000000}" name="Armored"/>
    <tableColumn id="39" xr3:uid="{00000000-0010-0000-0000-000027000000}" name="BossArmored"/>
    <tableColumn id="40" xr3:uid="{00000000-0010-0000-0000-000028000000}" name="SlowArmored"/>
    <tableColumn id="41" xr3:uid="{00000000-0010-0000-0000-000029000000}" name="FlyingArmouredIce"/>
    <tableColumn id="42" xr3:uid="{00000000-0010-0000-0000-00002A000000}" name="FlyingArmouredPoison"/>
    <tableColumn id="43" xr3:uid="{00000000-0010-0000-0000-00002B000000}" name="FlyingArmouredElec"/>
    <tableColumn id="44" xr3:uid="{00000000-0010-0000-0000-00002C000000}" name="Hacker"/>
    <tableColumn id="45" xr3:uid="{00000000-0010-0000-0000-00002D000000}" name="BossHacker"/>
    <tableColumn id="46" xr3:uid="{00000000-0010-0000-0000-00002E000000}" name="BossFlyingArmoured"/>
    <tableColumn id="47" xr3:uid="{00000000-0010-0000-0000-00002F000000}" name="Colonne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BotLevelWorld" displayName="BotLevelWorld" ref="A1:M102" tableType="queryTable" totalsRowShown="0">
  <autoFilter ref="A1:M102" xr:uid="{00000000-0009-0000-0100-000002000000}"/>
  <tableColumns count="13">
    <tableColumn id="1" xr3:uid="{00000000-0010-0000-0200-000001000000}" uniqueName="1" name="Wave" queryTableFieldId="1" dataDxfId="26"/>
    <tableColumn id="2" xr3:uid="{00000000-0010-0000-0200-000002000000}" uniqueName="2" name="HP Ratio - Bots" queryTableFieldId="2" dataDxfId="25"/>
    <tableColumn id="3" xr3:uid="{00000000-0010-0000-0200-000003000000}" uniqueName="3" name="Damage Ratio - Bots" queryTableFieldId="3" dataDxfId="24"/>
    <tableColumn id="4" xr3:uid="{00000000-0010-0000-0200-000004000000}" uniqueName="4" name="Speed Ratio - Bots" queryTableFieldId="4" dataDxfId="23"/>
    <tableColumn id="5" xr3:uid="{00000000-0010-0000-0200-000005000000}" uniqueName="5" name="HP Ratio - Bosses" queryTableFieldId="5" dataDxfId="22"/>
    <tableColumn id="6" xr3:uid="{00000000-0010-0000-0200-000006000000}" uniqueName="6" name="Damage Ratio - Bosses" queryTableFieldId="6" dataDxfId="21"/>
    <tableColumn id="7" xr3:uid="{00000000-0010-0000-0200-000007000000}" uniqueName="7" name="Speed Ratio - Bosses" queryTableFieldId="7" dataDxfId="20"/>
    <tableColumn id="8" xr3:uid="{00000000-0010-0000-0200-000008000000}" uniqueName="8" name="HP Ratio - bigs" queryTableFieldId="8" dataDxfId="19"/>
    <tableColumn id="9" xr3:uid="{00000000-0010-0000-0200-000009000000}" uniqueName="9" name="Damage Ratio - bigs" queryTableFieldId="9" dataDxfId="18"/>
    <tableColumn id="10" xr3:uid="{00000000-0010-0000-0200-00000A000000}" uniqueName="10" name="Speed Ratio - bigs" queryTableFieldId="10" dataDxfId="17"/>
    <tableColumn id="11" xr3:uid="{00000000-0010-0000-0200-00000B000000}" uniqueName="11" name="HP Ratio - SpecialBots" queryTableFieldId="11" dataDxfId="16"/>
    <tableColumn id="12" xr3:uid="{00000000-0010-0000-0200-00000C000000}" uniqueName="12" name="Damage Ratio - SpecialBots" queryTableFieldId="12" dataDxfId="15"/>
    <tableColumn id="13" xr3:uid="{00000000-0010-0000-0200-00000D000000}" uniqueName="13" name="Speed Ratio - SpecialBots" queryTableFieldId="13" dataDxfId="14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WorldWaves" displayName="WorldWaves" ref="A1:AT52" tableType="queryTable" totalsRowShown="0">
  <autoFilter ref="A1:AT52" xr:uid="{00000000-0009-0000-0100-000001000000}"/>
  <tableColumns count="46">
    <tableColumn id="1" xr3:uid="{00000000-0010-0000-0100-000001000000}" uniqueName="1" name="Wave Number" queryTableFieldId="1"/>
    <tableColumn id="2" xr3:uid="{00000000-0010-0000-0100-000002000000}" uniqueName="2" name="MiniBot" queryTableFieldId="2"/>
    <tableColumn id="3" xr3:uid="{00000000-0010-0000-0100-000003000000}" uniqueName="3" name="BigBot" queryTableFieldId="3"/>
    <tableColumn id="4" xr3:uid="{00000000-0010-0000-0100-000004000000}" uniqueName="4" name="MegaBigBot" queryTableFieldId="4"/>
    <tableColumn id="5" xr3:uid="{00000000-0010-0000-0100-000005000000}" uniqueName="5" name="Boss1" queryTableFieldId="5"/>
    <tableColumn id="6" xr3:uid="{00000000-0010-0000-0100-000006000000}" uniqueName="6" name="Boss2" queryTableFieldId="6"/>
    <tableColumn id="7" xr3:uid="{00000000-0010-0000-0100-000007000000}" uniqueName="7" name="Boss3" queryTableFieldId="7"/>
    <tableColumn id="8" xr3:uid="{00000000-0010-0000-0100-000008000000}" uniqueName="8" name="Bot" queryTableFieldId="8"/>
    <tableColumn id="9" xr3:uid="{00000000-0010-0000-0100-000009000000}" uniqueName="9" name="Fast" queryTableFieldId="9"/>
    <tableColumn id="10" xr3:uid="{00000000-0010-0000-0100-00000A000000}" uniqueName="10" name="Tank" queryTableFieldId="10"/>
    <tableColumn id="11" xr3:uid="{00000000-0010-0000-0100-00000B000000}" uniqueName="11" name="Rush" queryTableFieldId="11"/>
    <tableColumn id="12" xr3:uid="{00000000-0010-0000-0100-00000C000000}" uniqueName="12" name="BossFast" queryTableFieldId="12"/>
    <tableColumn id="13" xr3:uid="{00000000-0010-0000-0100-00000D000000}" uniqueName="13" name="BossTank" queryTableFieldId="13"/>
    <tableColumn id="14" xr3:uid="{00000000-0010-0000-0100-00000E000000}" uniqueName="14" name="BossRush" queryTableFieldId="14"/>
    <tableColumn id="15" xr3:uid="{00000000-0010-0000-0100-00000F000000}" uniqueName="15" name="SemiBigBot" queryTableFieldId="15"/>
    <tableColumn id="16" xr3:uid="{00000000-0010-0000-0100-000010000000}" uniqueName="16" name="BossSlow" queryTableFieldId="16"/>
    <tableColumn id="17" xr3:uid="{00000000-0010-0000-0100-000011000000}" uniqueName="17" name="BotSlow" queryTableFieldId="17"/>
    <tableColumn id="18" xr3:uid="{00000000-0010-0000-0100-000012000000}" uniqueName="18" name="BigBotSlow" queryTableFieldId="18"/>
    <tableColumn id="19" xr3:uid="{00000000-0010-0000-0100-000013000000}" uniqueName="19" name="SplitterBalloon" queryTableFieldId="19"/>
    <tableColumn id="20" xr3:uid="{00000000-0010-0000-0100-000014000000}" uniqueName="20" name="SplitterDoubleLvl1" queryTableFieldId="20"/>
    <tableColumn id="21" xr3:uid="{00000000-0010-0000-0100-000015000000}" uniqueName="21" name="SplitterDoubleLvl2" queryTableFieldId="21"/>
    <tableColumn id="22" xr3:uid="{00000000-0010-0000-0100-000016000000}" uniqueName="22" name="SplitterDoubleLvl3" queryTableFieldId="22"/>
    <tableColumn id="23" xr3:uid="{00000000-0010-0000-0100-000017000000}" uniqueName="23" name="SplitterEnd" queryTableFieldId="23"/>
    <tableColumn id="24" xr3:uid="{00000000-0010-0000-0100-000018000000}" uniqueName="24" name="Kamikaze" queryTableFieldId="24"/>
    <tableColumn id="25" xr3:uid="{00000000-0010-0000-0100-000019000000}" uniqueName="25" name="BossBalloon" queryTableFieldId="25"/>
    <tableColumn id="26" xr3:uid="{00000000-0010-0000-0100-00001A000000}" uniqueName="26" name="BossDoubleLvl1" queryTableFieldId="26"/>
    <tableColumn id="27" xr3:uid="{00000000-0010-0000-0100-00001B000000}" uniqueName="27" name="BossDoubleLvl2" queryTableFieldId="27"/>
    <tableColumn id="28" xr3:uid="{00000000-0010-0000-0100-00001C000000}" uniqueName="28" name="BossDoubleLvl3" queryTableFieldId="28"/>
    <tableColumn id="29" xr3:uid="{00000000-0010-0000-0100-00001D000000}" uniqueName="29" name="BossDoubleLvl4" queryTableFieldId="29"/>
    <tableColumn id="30" xr3:uid="{00000000-0010-0000-0100-00001E000000}" uniqueName="30" name="BossDoubleLvl5" queryTableFieldId="30"/>
    <tableColumn id="31" xr3:uid="{00000000-0010-0000-0100-00001F000000}" uniqueName="31" name="BossKamikaze" queryTableFieldId="31"/>
    <tableColumn id="32" xr3:uid="{00000000-0010-0000-0100-000020000000}" uniqueName="32" name="BossBalloonEnd" queryTableFieldId="32"/>
    <tableColumn id="33" xr3:uid="{00000000-0010-0000-0100-000021000000}" uniqueName="33" name="BigKamikaze" queryTableFieldId="33"/>
    <tableColumn id="34" xr3:uid="{00000000-0010-0000-0100-000022000000}" uniqueName="34" name="IceResistant" queryTableFieldId="34"/>
    <tableColumn id="35" xr3:uid="{00000000-0010-0000-0100-000023000000}" uniqueName="35" name="BossIceResistant" queryTableFieldId="35"/>
    <tableColumn id="36" xr3:uid="{00000000-0010-0000-0100-000024000000}" uniqueName="36" name="PoisonResistant" queryTableFieldId="36"/>
    <tableColumn id="37" xr3:uid="{00000000-0010-0000-0100-000025000000}" uniqueName="37" name="ElectricityResistant" queryTableFieldId="37"/>
    <tableColumn id="38" xr3:uid="{00000000-0010-0000-0100-000026000000}" uniqueName="38" name="Armored" queryTableFieldId="38"/>
    <tableColumn id="39" xr3:uid="{00000000-0010-0000-0100-000027000000}" uniqueName="39" name="BossArmored" queryTableFieldId="39"/>
    <tableColumn id="40" xr3:uid="{00000000-0010-0000-0100-000028000000}" uniqueName="40" name="SlowArmored" queryTableFieldId="40"/>
    <tableColumn id="41" xr3:uid="{00000000-0010-0000-0100-000029000000}" uniqueName="41" name="FlyingArmouredIce" queryTableFieldId="41"/>
    <tableColumn id="42" xr3:uid="{00000000-0010-0000-0100-00002A000000}" uniqueName="42" name="FlyingArmouredPoison" queryTableFieldId="42"/>
    <tableColumn id="43" xr3:uid="{00000000-0010-0000-0100-00002B000000}" uniqueName="43" name="FlyingArmouredElec" queryTableFieldId="43"/>
    <tableColumn id="44" xr3:uid="{00000000-0010-0000-0100-00002C000000}" uniqueName="44" name="Hacker" queryTableFieldId="44"/>
    <tableColumn id="45" xr3:uid="{00000000-0010-0000-0100-00002D000000}" uniqueName="45" name="BossHacker" queryTableFieldId="45"/>
    <tableColumn id="46" xr3:uid="{00000000-0010-0000-0100-00002E000000}" uniqueName="46" name="BossFlyingArmoured" queryTableFieldId="46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Enemies" displayName="Enemies" ref="A1:M46" tableType="queryTable" totalsRowShown="0">
  <autoFilter ref="A1:M46" xr:uid="{00000000-0009-0000-0100-000003000000}"/>
  <tableColumns count="13">
    <tableColumn id="1" xr3:uid="{00000000-0010-0000-0300-000001000000}" uniqueName="1" name="Id" queryTableFieldId="1" dataDxfId="13"/>
    <tableColumn id="2" xr3:uid="{00000000-0010-0000-0300-000002000000}" uniqueName="2" name="Name" queryTableFieldId="2" dataDxfId="12"/>
    <tableColumn id="3" xr3:uid="{00000000-0010-0000-0300-000003000000}" uniqueName="3" name="Speed" queryTableFieldId="3" dataDxfId="11"/>
    <tableColumn id="4" xr3:uid="{00000000-0010-0000-0300-000004000000}" uniqueName="4" name="MaxLife" queryTableFieldId="4" dataDxfId="10"/>
    <tableColumn id="5" xr3:uid="{00000000-0010-0000-0300-000005000000}" uniqueName="5" name="DroppedCoins" queryTableFieldId="5" dataDxfId="9"/>
    <tableColumn id="6" xr3:uid="{00000000-0010-0000-0300-000006000000}" uniqueName="6" name="DroppedGems" queryTableFieldId="6" dataDxfId="8"/>
    <tableColumn id="7" xr3:uid="{00000000-0010-0000-0300-000007000000}" uniqueName="7" name="Damage" queryTableFieldId="7" dataDxfId="7"/>
    <tableColumn id="8" xr3:uid="{00000000-0010-0000-0300-000008000000}" uniqueName="8" name="Type" queryTableFieldId="8" dataDxfId="6"/>
    <tableColumn id="9" xr3:uid="{00000000-0010-0000-0300-000009000000}" uniqueName="9" name="RateOfFire" queryTableFieldId="9" dataDxfId="5"/>
    <tableColumn id="10" xr3:uid="{00000000-0010-0000-0300-00000A000000}" uniqueName="10" name="BotLevelType" queryTableFieldId="10" dataDxfId="4"/>
    <tableColumn id="11" xr3:uid="{00000000-0010-0000-0300-00000B000000}" uniqueName="11" name="SpawnsOnDeath" queryTableFieldId="11" dataDxfId="3"/>
    <tableColumn id="12" xr3:uid="{00000000-0010-0000-0300-00000C000000}" uniqueName="12" name="SpawnedType" queryTableFieldId="12" dataDxfId="2"/>
    <tableColumn id="13" xr3:uid="{00000000-0010-0000-0300-00000D000000}" uniqueName="13" name="MaxArmor" queryTableFieldId="13" dataDxfId="1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Parameters" displayName="Parameters" ref="A1:B7" totalsRowShown="0">
  <autoFilter ref="A1:B7" xr:uid="{00000000-0009-0000-0100-000006000000}"/>
  <tableColumns count="2">
    <tableColumn id="1" xr3:uid="{00000000-0010-0000-0400-000001000000}" name="Parameter"/>
    <tableColumn id="2" xr3:uid="{00000000-0010-0000-0400-000002000000}" name="Value" dataDxfId="0">
      <calculatedColumnFormula>LEFT(CELL("filename"),FIND("[",CELL("filename"))-1)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theme="4"/>
  </sheetPr>
  <dimension ref="A1:BG51"/>
  <sheetViews>
    <sheetView tabSelected="1" topLeftCell="B1" workbookViewId="0">
      <selection activeCell="BD32" sqref="BD32"/>
    </sheetView>
  </sheetViews>
  <sheetFormatPr baseColWidth="10" defaultColWidth="9.140625" defaultRowHeight="15" x14ac:dyDescent="0.25"/>
  <cols>
    <col min="1" max="1" width="14.7109375" customWidth="1"/>
    <col min="2" max="2" width="27.7109375" customWidth="1"/>
    <col min="3" max="3" width="23" bestFit="1" customWidth="1"/>
    <col min="4" max="4" width="23" customWidth="1"/>
    <col min="5" max="5" width="29.5703125" customWidth="1"/>
    <col min="7" max="7" width="8" hidden="1" customWidth="1"/>
    <col min="8" max="8" width="6.7109375" hidden="1" customWidth="1"/>
    <col min="9" max="9" width="11.5703125" hidden="1" customWidth="1"/>
    <col min="10" max="12" width="6" hidden="1" customWidth="1"/>
    <col min="13" max="13" width="4" hidden="1" customWidth="1"/>
    <col min="14" max="14" width="4.5703125" hidden="1" customWidth="1"/>
    <col min="15" max="15" width="5.140625" hidden="1" customWidth="1"/>
    <col min="16" max="16" width="5.28515625" hidden="1" customWidth="1"/>
    <col min="17" max="17" width="8.5703125" hidden="1" customWidth="1"/>
    <col min="18" max="18" width="9.140625" hidden="1" customWidth="1"/>
    <col min="19" max="19" width="5.7109375" hidden="1" customWidth="1"/>
    <col min="20" max="20" width="11.140625" hidden="1" customWidth="1"/>
    <col min="21" max="21" width="9.28515625" hidden="1" customWidth="1"/>
    <col min="22" max="22" width="8.28515625" hidden="1" customWidth="1"/>
    <col min="23" max="51" width="11" hidden="1" customWidth="1"/>
    <col min="52" max="52" width="11" customWidth="1"/>
    <col min="55" max="55" width="15.5703125" customWidth="1"/>
    <col min="56" max="56" width="11.85546875" bestFit="1" customWidth="1"/>
    <col min="58" max="58" width="14.140625" customWidth="1"/>
    <col min="59" max="59" width="9.5703125" bestFit="1" customWidth="1"/>
  </cols>
  <sheetData>
    <row r="1" spans="1:59" ht="26.25" x14ac:dyDescent="0.4">
      <c r="A1" s="4" t="s">
        <v>0</v>
      </c>
      <c r="B1" s="4" t="s">
        <v>50</v>
      </c>
      <c r="C1" s="4" t="s">
        <v>51</v>
      </c>
      <c r="D1" s="6" t="s">
        <v>52</v>
      </c>
      <c r="E1" s="6" t="s">
        <v>86</v>
      </c>
      <c r="F1" s="6" t="s">
        <v>111</v>
      </c>
      <c r="G1" t="str">
        <f>VLOOKUP(WorldWaves[[#Headers],[MiniBot]],Enemies[[Name]:[BotLevelType]],1,FALSE)</f>
        <v>MiniBot</v>
      </c>
      <c r="H1" t="str">
        <f>VLOOKUP(WorldWaves[[#Headers],[BigBot]],Enemies[[Name]:[BotLevelType]],1,FALSE)</f>
        <v>BigBot</v>
      </c>
      <c r="I1" t="str">
        <f>VLOOKUP(WorldWaves[[#Headers],[MegaBigBot]],Enemies[[Name]:[BotLevelType]],1,FALSE)</f>
        <v>MegaBigBot</v>
      </c>
      <c r="J1" t="str">
        <f>VLOOKUP(WorldWaves[[#Headers],[Boss1]],Enemies[[Name]:[BotLevelType]],1,FALSE)</f>
        <v>Boss1</v>
      </c>
      <c r="K1" t="str">
        <f>VLOOKUP(WorldWaves[[#Headers],[Boss2]],Enemies[[Name]:[BotLevelType]],1,FALSE)</f>
        <v>Boss2</v>
      </c>
      <c r="L1" t="str">
        <f>VLOOKUP(WorldWaves[[#Headers],[Boss3]],Enemies[[Name]:[BotLevelType]],1,FALSE)</f>
        <v>Boss3</v>
      </c>
      <c r="M1" t="str">
        <f>VLOOKUP(WorldWaves[[#Headers],[Bot]],Enemies[[Name]:[BotLevelType]],1,FALSE)</f>
        <v>Bot</v>
      </c>
      <c r="N1" t="str">
        <f>VLOOKUP(WorldWaves[[#Headers],[Fast]],Enemies[[Name]:[BotLevelType]],1,FALSE)</f>
        <v>Fast</v>
      </c>
      <c r="O1" t="str">
        <f>VLOOKUP(WorldWaves[[#Headers],[Tank]],Enemies[[Name]:[BotLevelType]],1,FALSE)</f>
        <v>Tank</v>
      </c>
      <c r="P1" t="str">
        <f>VLOOKUP(WorldWaves[[#Headers],[Rush]],Enemies[[Name]:[BotLevelType]],1,FALSE)</f>
        <v>Rush</v>
      </c>
      <c r="Q1" t="str">
        <f>VLOOKUP(WorldWaves[[#Headers],[BossFast]],Enemies[[Name]:[BotLevelType]],1,FALSE)</f>
        <v>BossFast</v>
      </c>
      <c r="R1" t="str">
        <f>VLOOKUP(WorldWaves[[#Headers],[BossTank]],Enemies[[Name]:[BotLevelType]],1,FALSE)</f>
        <v>BossTank</v>
      </c>
      <c r="S1" t="str">
        <f>VLOOKUP(WorldWaves[[#Headers],[BossRush]],Enemies[[Name]:[BotLevelType]],1,FALSE)</f>
        <v>BossRush</v>
      </c>
      <c r="T1" t="str">
        <f>VLOOKUP(WorldWaves[[#Headers],[SemiBigBot]],Enemies[[Name]:[BotLevelType]],1,FALSE)</f>
        <v>SemiBigBot</v>
      </c>
      <c r="U1" t="str">
        <f>VLOOKUP(WorldWaves[[#Headers],[BossSlow]],Enemies[[Name]:[BotLevelType]],1,FALSE)</f>
        <v>BossSlow</v>
      </c>
      <c r="V1" t="str">
        <f>VLOOKUP(WorldWaves[[#Headers],[BotSlow]],Enemies[[Name]:[BotLevelType]],1,FALSE)</f>
        <v>BotSlow</v>
      </c>
      <c r="W1" t="str">
        <f>VLOOKUP(WorldWaves[[#Headers],[BigBotSlow]],Enemies[[Name]:[BotLevelType]],1,FALSE)</f>
        <v>BigBotSlow</v>
      </c>
      <c r="X1" t="str">
        <f>VLOOKUP(WorldWaves[[#Headers],[SplitterBalloon]],Enemies[[Name]:[BotLevelType]],1,FALSE)</f>
        <v>SplitterBalloon</v>
      </c>
      <c r="Y1" t="str">
        <f>VLOOKUP(WorldWaves[[#Headers],[SplitterDoubleLvl1]],Enemies[[Name]:[BotLevelType]],1,FALSE)</f>
        <v>SplitterDoubleLvl1</v>
      </c>
      <c r="Z1" t="str">
        <f>VLOOKUP(WorldWaves[[#Headers],[SplitterDoubleLvl2]],Enemies[[Name]:[BotLevelType]],1,FALSE)</f>
        <v>SplitterDoubleLvl2</v>
      </c>
      <c r="AA1" t="str">
        <f>VLOOKUP(WorldWaves[[#Headers],[SplitterDoubleLvl3]],Enemies[[Name]:[BotLevelType]],1,FALSE)</f>
        <v>SplitterDoubleLvl3</v>
      </c>
      <c r="AB1" t="str">
        <f>VLOOKUP(WorldWaves[[#Headers],[SplitterEnd]],Enemies[[Name]:[BotLevelType]],1,FALSE)</f>
        <v>SplitterEnd</v>
      </c>
      <c r="AC1" t="str">
        <f>VLOOKUP(WorldWaves[[#Headers],[Kamikaze]],Enemies[[Name]:[BotLevelType]],1,FALSE)</f>
        <v>Kamikaze</v>
      </c>
      <c r="AD1" t="str">
        <f>VLOOKUP(WorldWaves[[#Headers],[BossBalloon]],Enemies[[Name]:[BotLevelType]],1,FALSE)</f>
        <v>BossBalloon</v>
      </c>
      <c r="AE1" t="str">
        <f>VLOOKUP(WorldWaves[[#Headers],[BossDoubleLvl1]],Enemies[[Name]:[BotLevelType]],1,FALSE)</f>
        <v>BossDoubleLvl1</v>
      </c>
      <c r="AF1" t="str">
        <f>VLOOKUP(WorldWaves[[#Headers],[BossDoubleLvl2]],Enemies[[Name]:[BotLevelType]],1,FALSE)</f>
        <v>BossDoubleLvl2</v>
      </c>
      <c r="AG1" t="str">
        <f>VLOOKUP(WorldWaves[[#Headers],[BossDoubleLvl3]],Enemies[[Name]:[BotLevelType]],1,FALSE)</f>
        <v>BossDoubleLvl3</v>
      </c>
      <c r="AH1" t="str">
        <f>VLOOKUP(WorldWaves[[#Headers],[BossDoubleLvl4]],Enemies[[Name]:[BotLevelType]],1,FALSE)</f>
        <v>BossDoubleLvl4</v>
      </c>
      <c r="AI1" t="str">
        <f>VLOOKUP(WorldWaves[[#Headers],[BossDoubleLvl5]],Enemies[[Name]:[BotLevelType]],1,FALSE)</f>
        <v>BossDoubleLvl5</v>
      </c>
      <c r="AJ1" t="str">
        <f>VLOOKUP(WorldWaves[[#Headers],[BossKamikaze]],Enemies[[Name]:[BotLevelType]],1,FALSE)</f>
        <v>BossKamikaze</v>
      </c>
      <c r="AK1" t="str">
        <f>VLOOKUP(WorldWaves[[#Headers],[BossBalloonEnd]],Enemies[[Name]:[BotLevelType]],1,FALSE)</f>
        <v>BossBalloonEnd</v>
      </c>
      <c r="AL1" t="str">
        <f>VLOOKUP(WorldWaves[[#Headers],[BigKamikaze]],Enemies[[Name]:[BotLevelType]],1,FALSE)</f>
        <v>BigKamikaze</v>
      </c>
      <c r="AM1" t="str">
        <f>VLOOKUP(WorldWaves[[#Headers],[IceResistant]],Enemies[[Name]:[BotLevelType]],1,FALSE)</f>
        <v>IceResistant</v>
      </c>
      <c r="AN1" t="str">
        <f>VLOOKUP(WorldWaves[[#Headers],[BossIceResistant]],Enemies[[Name]:[BotLevelType]],1,FALSE)</f>
        <v>BossIceResistant</v>
      </c>
      <c r="AO1" t="str">
        <f>VLOOKUP(WorldWaves[[#Headers],[PoisonResistant]],Enemies[[Name]:[BotLevelType]],1,FALSE)</f>
        <v>PoisonResistant</v>
      </c>
      <c r="AP1" t="str">
        <f>VLOOKUP(WorldWaves[[#Headers],[ElectricityResistant]],Enemies[[Name]:[BotLevelType]],1,FALSE)</f>
        <v>ElectricityResistant</v>
      </c>
      <c r="AQ1" t="str">
        <f>VLOOKUP(WorldWaves[[#Headers],[Armored]],Enemies[[Name]:[BotLevelType]],1,FALSE)</f>
        <v>Armored</v>
      </c>
      <c r="AR1" t="str">
        <f>VLOOKUP(WorldWaves[[#Headers],[BossArmored]],Enemies[[Name]:[BotLevelType]],1,FALSE)</f>
        <v>BossArmored</v>
      </c>
      <c r="AS1" t="str">
        <f>VLOOKUP(WorldWaves[[#Headers],[SlowArmored]],Enemies[[Name]:[BotLevelType]],1,FALSE)</f>
        <v>SlowArmored</v>
      </c>
      <c r="AT1" t="str">
        <f>VLOOKUP(WorldWaves[[#Headers],[FlyingArmouredIce]],Enemies[[Name]:[BotLevelType]],1,FALSE)</f>
        <v>FlyingArmouredIce</v>
      </c>
      <c r="AU1" t="str">
        <f>VLOOKUP(WorldWaves[[#Headers],[FlyingArmouredPoison]],Enemies[[Name]:[BotLevelType]],1,FALSE)</f>
        <v>FlyingArmouredPoison</v>
      </c>
      <c r="AV1" t="str">
        <f>VLOOKUP(WorldWaves[[#Headers],[FlyingArmouredElec]],Enemies[[Name]:[BotLevelType]],1,FALSE)</f>
        <v>FlyingArmouredElec</v>
      </c>
      <c r="AW1" t="str">
        <f>VLOOKUP(WorldWaves[[#Headers],[Hacker]],Enemies[[Name]:[BotLevelType]],1,FALSE)</f>
        <v>Hacker</v>
      </c>
      <c r="AX1" t="str">
        <f>VLOOKUP(WorldWaves[[#Headers],[BossHacker]],Enemies[[Name]:[BotLevelType]],1,FALSE)</f>
        <v>BossHacker</v>
      </c>
      <c r="AY1" t="str">
        <f>VLOOKUP(WorldWaves[[#Headers],[BossFlyingArmoured]],Enemies[[Name]:[BotLevelType]],1,FALSE)</f>
        <v>BossFlyingArmoured</v>
      </c>
      <c r="BC1" s="15" t="s">
        <v>95</v>
      </c>
      <c r="BD1" s="16">
        <f>SUM(WorldWaves[[MiniBot]:[BossIceResistant]])</f>
        <v>3148.9028099999996</v>
      </c>
      <c r="BF1" s="15" t="s">
        <v>108</v>
      </c>
      <c r="BG1" s="10">
        <f>MEDIAN(B2:B51)</f>
        <v>19247.086527334199</v>
      </c>
    </row>
    <row r="2" spans="1:59" ht="15.75" x14ac:dyDescent="0.25">
      <c r="A2" s="5">
        <v>0</v>
      </c>
      <c r="B2" s="9">
        <f>SUMPRODUCT(WorldWaves[[#This Row],[MiniBot]:[BossFlyingArmoured]],World_enemies!B2:AT2)</f>
        <v>328.71421199999997</v>
      </c>
      <c r="C2" s="8">
        <f t="shared" ref="C2:C33" si="0">SUM(G2:BJ2)</f>
        <v>17.080947999999999</v>
      </c>
      <c r="D2" s="8">
        <f>C2</f>
        <v>17.080947999999999</v>
      </c>
      <c r="E2" s="8">
        <f>World_Gems!C2</f>
        <v>0</v>
      </c>
      <c r="F2">
        <v>1</v>
      </c>
      <c r="G2">
        <f>VLOOKUP(WorldWaves[[#Headers],[MiniBot]],Enemies[[Name]:[BotLevelType]],4,FALSE) * WorldWaves[[#This Row],[MiniBot]]</f>
        <v>13.53809</v>
      </c>
      <c r="H2">
        <f>VLOOKUP(WorldWaves[[#Headers],[BigBot]],Enemies[[Name]:[BotLevelType]],4,FALSE) * WorldWaves[[#This Row],[BigBot]]</f>
        <v>0</v>
      </c>
      <c r="I2">
        <f>VLOOKUP(WorldWaves[[#Headers],[MegaBigBot]],Enemies[[Name]:[BotLevelType]],4,FALSE) * WorldWaves[[#This Row],[MegaBigBot]]</f>
        <v>0</v>
      </c>
      <c r="J2">
        <f>VLOOKUP(WorldWaves[[#Headers],[Boss1]],Enemies[[Name]:[BotLevelType]],4,FALSE) * WorldWaves[[#This Row],[Boss1]]</f>
        <v>0</v>
      </c>
      <c r="K2">
        <f>VLOOKUP(WorldWaves[[#Headers],[Boss2]],Enemies[[Name]:[BotLevelType]],4,FALSE) * WorldWaves[[#This Row],[Boss2]]</f>
        <v>0</v>
      </c>
      <c r="L2">
        <f>VLOOKUP(WorldWaves[[#Headers],[Boss3]],Enemies[[Name]:[BotLevelType]],4,FALSE) * WorldWaves[[#This Row],[Boss3]]</f>
        <v>0</v>
      </c>
      <c r="M2">
        <f>VLOOKUP(WorldWaves[[#Headers],[Bot]],Enemies[[Name]:[BotLevelType]],4,FALSE) * WorldWaves[[#This Row],[Bot]]</f>
        <v>3.5428579999999998</v>
      </c>
      <c r="N2">
        <f>VLOOKUP(WorldWaves[[#Headers],[Fast]],Enemies[[Name]:[BotLevelType]],4,FALSE) * WorldWaves[[#This Row],[Fast]]</f>
        <v>0</v>
      </c>
      <c r="O2">
        <f>VLOOKUP(WorldWaves[[#Headers],[Tank]],Enemies[[Name]:[BotLevelType]],4,FALSE) * WorldWaves[[#This Row],[Tank]]</f>
        <v>0</v>
      </c>
      <c r="P2">
        <f>VLOOKUP(WorldWaves[[#Headers],[Rush]],Enemies[[Name]:[BotLevelType]],4,FALSE) * WorldWaves[[#This Row],[Rush]]</f>
        <v>0</v>
      </c>
      <c r="Q2">
        <f>VLOOKUP(WorldWaves[[#Headers],[BossFast]],Enemies[[Name]:[BotLevelType]],4,FALSE) * WorldWaves[[#This Row],[BossFast]]</f>
        <v>0</v>
      </c>
      <c r="R2">
        <f>VLOOKUP(WorldWaves[[#Headers],[BossTank]],Enemies[[Name]:[BotLevelType]],4,FALSE) * WorldWaves[[#This Row],[BossTank]]</f>
        <v>0</v>
      </c>
      <c r="S2">
        <f>VLOOKUP(WorldWaves[[#Headers],[BossRush]],Enemies[[Name]:[BotLevelType]],4,FALSE) * WorldWaves[[#This Row],[BossRush]]</f>
        <v>0</v>
      </c>
      <c r="T2">
        <f>VLOOKUP(WorldWaves[[#Headers],[SemiBigBot]],Enemies[[Name]:[BotLevelType]],4,FALSE) * WorldWaves[[#This Row],[SemiBigBot]]</f>
        <v>0</v>
      </c>
      <c r="U2">
        <f>VLOOKUP(WorldWaves[[#Headers],[BossSlow]],Enemies[[Name]:[BotLevelType]],4,FALSE) * WorldWaves[[#This Row],[BossSlow]]</f>
        <v>0</v>
      </c>
      <c r="V2">
        <f>VLOOKUP(WorldWaves[[#Headers],[BotSlow]],Enemies[[Name]:[BotLevelType]],4,FALSE) * WorldWaves[[#This Row],[BotSlow]]</f>
        <v>0</v>
      </c>
      <c r="W2">
        <f>VLOOKUP(WorldWaves[[#Headers],[BigBotSlow]],Enemies[[Name]:[BotLevelType]],4,FALSE) * WorldWaves[[#This Row],[BigBotSlow]]</f>
        <v>0</v>
      </c>
      <c r="X2">
        <f>VLOOKUP(WorldWaves[[#Headers],[SplitterBalloon]],Enemies[[Name]:[BotLevelType]],4,FALSE) * WorldWaves[[#This Row],[SplitterBalloon]]</f>
        <v>0</v>
      </c>
      <c r="Y2">
        <f>VLOOKUP(WorldWaves[[#Headers],[SplitterDoubleLvl1]],Enemies[[Name]:[BotLevelType]],4,FALSE) * WorldWaves[[#This Row],[SplitterDoubleLvl1]]</f>
        <v>0</v>
      </c>
      <c r="Z2">
        <f>VLOOKUP(WorldWaves[[#Headers],[SplitterDoubleLvl2]],Enemies[[Name]:[BotLevelType]],4,FALSE) * WorldWaves[[#This Row],[SplitterDoubleLvl2]]</f>
        <v>0</v>
      </c>
      <c r="AA2">
        <f>VLOOKUP(WorldWaves[[#Headers],[SplitterDoubleLvl3]],Enemies[[Name]:[BotLevelType]],4,FALSE) * WorldWaves[[#This Row],[SplitterDoubleLvl3]]</f>
        <v>0</v>
      </c>
      <c r="AB2">
        <f>VLOOKUP(WorldWaves[[#Headers],[SplitterEnd]],Enemies[[Name]:[BotLevelType]],4,FALSE) * WorldWaves[[#This Row],[SplitterEnd]]</f>
        <v>0</v>
      </c>
      <c r="AC2">
        <f>VLOOKUP(WorldWaves[[#Headers],[Kamikaze]],Enemies[[Name]:[BotLevelType]],4,FALSE) * WorldWaves[[#This Row],[Kamikaze]]</f>
        <v>0</v>
      </c>
      <c r="AD2">
        <f>VLOOKUP(WorldWaves[[#Headers],[BossBalloon]],Enemies[[Name]:[BotLevelType]],4,FALSE) * WorldWaves[[#This Row],[BossBalloon]]</f>
        <v>0</v>
      </c>
      <c r="AE2">
        <f>VLOOKUP(WorldWaves[[#Headers],[BossDoubleLvl1]],Enemies[[Name]:[BotLevelType]],4,FALSE) * WorldWaves[[#This Row],[BossDoubleLvl1]]</f>
        <v>0</v>
      </c>
      <c r="AF2">
        <f>VLOOKUP(WorldWaves[[#Headers],[BossDoubleLvl2]],Enemies[[Name]:[BotLevelType]],4,FALSE) * WorldWaves[[#This Row],[BossDoubleLvl2]]</f>
        <v>0</v>
      </c>
      <c r="AG2">
        <f>VLOOKUP(WorldWaves[[#Headers],[BossDoubleLvl3]],Enemies[[Name]:[BotLevelType]],4,FALSE) * WorldWaves[[#This Row],[BossDoubleLvl3]]</f>
        <v>0</v>
      </c>
      <c r="AH2">
        <f>VLOOKUP(WorldWaves[[#Headers],[BossDoubleLvl4]],Enemies[[Name]:[BotLevelType]],4,FALSE) * WorldWaves[[#This Row],[BossDoubleLvl4]]</f>
        <v>0</v>
      </c>
      <c r="AI2">
        <f>VLOOKUP(WorldWaves[[#Headers],[BossDoubleLvl5]],Enemies[[Name]:[BotLevelType]],4,FALSE) * WorldWaves[[#This Row],[BossDoubleLvl5]]</f>
        <v>0</v>
      </c>
      <c r="AJ2">
        <f>VLOOKUP(WorldWaves[[#Headers],[BossKamikaze]],Enemies[[Name]:[BotLevelType]],4,FALSE) * WorldWaves[[#This Row],[BossKamikaze]]</f>
        <v>0</v>
      </c>
      <c r="AK2">
        <f>VLOOKUP(WorldWaves[[#Headers],[BossBalloonEnd]],Enemies[[Name]:[BotLevelType]],4,FALSE) * WorldWaves[[#This Row],[BossBalloonEnd]]</f>
        <v>0</v>
      </c>
      <c r="AL2">
        <f>VLOOKUP(WorldWaves[[#Headers],[BigKamikaze]],Enemies[[Name]:[BotLevelType]],4,FALSE) * WorldWaves[[#This Row],[BigKamikaze]]</f>
        <v>0</v>
      </c>
      <c r="AM2">
        <f>VLOOKUP(WorldWaves[[#Headers],[IceResistant]],Enemies[[Name]:[BotLevelType]],4,FALSE) * WorldWaves[[#This Row],[IceResistant]]</f>
        <v>0</v>
      </c>
      <c r="AN2">
        <f>VLOOKUP(WorldWaves[[#Headers],[BossIceResistant]],Enemies[[Name]:[BotLevelType]],4,FALSE) * WorldWaves[[#This Row],[BossIceResistant]]</f>
        <v>0</v>
      </c>
      <c r="AO2">
        <f>VLOOKUP(WorldWaves[[#Headers],[PoisonResistant]],Enemies[[Name]:[BotLevelType]],4,FALSE) * WorldWaves[[#This Row],[PoisonResistant]]</f>
        <v>0</v>
      </c>
      <c r="AP2">
        <f>VLOOKUP(WorldWaves[[#Headers],[ElectricityResistant]],Enemies[[Name]:[BotLevelType]],4,FALSE) * WorldWaves[[#This Row],[ElectricityResistant]]</f>
        <v>0</v>
      </c>
      <c r="AQ2">
        <f>VLOOKUP(WorldWaves[[#Headers],[Armored]],Enemies[[Name]:[BotLevelType]],4,FALSE) * WorldWaves[[#This Row],[Armored]]</f>
        <v>0</v>
      </c>
      <c r="AR2">
        <f>VLOOKUP(WorldWaves[[#Headers],[BossArmored]],Enemies[[Name]:[BotLevelType]],4,FALSE) * WorldWaves[[#This Row],[BossArmored]]</f>
        <v>0</v>
      </c>
      <c r="AS2">
        <f>VLOOKUP(WorldWaves[[#Headers],[SlowArmored]],Enemies[[Name]:[BotLevelType]],4,FALSE) * WorldWaves[[#This Row],[SlowArmored]]</f>
        <v>0</v>
      </c>
      <c r="AT2">
        <f>VLOOKUP(WorldWaves[[#Headers],[FlyingArmouredIce]],Enemies[[Name]:[BotLevelType]],4,FALSE) * WorldWaves[[#This Row],[FlyingArmouredIce]]</f>
        <v>0</v>
      </c>
      <c r="AU2">
        <f>VLOOKUP(WorldWaves[[#Headers],[FlyingArmouredPoison]],Enemies[[Name]:[BotLevelType]],4,FALSE) * WorldWaves[[#This Row],[FlyingArmouredPoison]]</f>
        <v>0</v>
      </c>
      <c r="AV2">
        <f>VLOOKUP(WorldWaves[[#Headers],[FlyingArmouredElec]],Enemies[[Name]:[BotLevelType]],4,FALSE) * WorldWaves[[#This Row],[FlyingArmouredElec]]</f>
        <v>0</v>
      </c>
      <c r="AW2">
        <f>VLOOKUP(WorldWaves[[#Headers],[Hacker]],Enemies[[Name]:[BotLevelType]],4,FALSE) * WorldWaves[[#This Row],[Hacker]]</f>
        <v>0</v>
      </c>
      <c r="AX2">
        <f>VLOOKUP(WorldWaves[[#Headers],[BossHacker]],Enemies[[Name]:[BotLevelType]],4,FALSE) * WorldWaves[[#This Row],[BossHacker]]</f>
        <v>0</v>
      </c>
      <c r="AY2">
        <f>VLOOKUP(WorldWaves[[#Headers],[BossFlyingArmoured]],Enemies[[Name]:[BotLevelType]],4,FALSE) * WorldWaves[[#This Row],[BossFlyingArmoured]]</f>
        <v>0</v>
      </c>
    </row>
    <row r="3" spans="1:59" ht="15.75" x14ac:dyDescent="0.25">
      <c r="A3" s="5">
        <v>1</v>
      </c>
      <c r="B3" s="9">
        <f>SUMPRODUCT(WorldWaves[[#This Row],[MiniBot]:[BossFlyingArmoured]],World_enemies!B3:AT3)</f>
        <v>1582.271152</v>
      </c>
      <c r="C3" s="8">
        <f t="shared" si="0"/>
        <v>65</v>
      </c>
      <c r="D3" s="8">
        <f t="shared" ref="D3:D34" si="1">D2+C3</f>
        <v>82.080948000000006</v>
      </c>
      <c r="E3" s="8">
        <f>World_Gems!C3</f>
        <v>15</v>
      </c>
      <c r="F3">
        <f>B3/B2</f>
        <v>4.8135161007276439</v>
      </c>
      <c r="G3">
        <f>VLOOKUP(WorldWaves[[#Headers],[MiniBot]],Enemies[[Name]:[BotLevelType]],4,FALSE) * WorldWaves[[#This Row],[MiniBot]]</f>
        <v>45</v>
      </c>
      <c r="H3">
        <f>VLOOKUP(WorldWaves[[#Headers],[BigBot]],Enemies[[Name]:[BotLevelType]],4,FALSE) * WorldWaves[[#This Row],[BigBot]]</f>
        <v>0</v>
      </c>
      <c r="I3">
        <f>VLOOKUP(WorldWaves[[#Headers],[MegaBigBot]],Enemies[[Name]:[BotLevelType]],4,FALSE) * WorldWaves[[#This Row],[MegaBigBot]]</f>
        <v>0</v>
      </c>
      <c r="J3">
        <f>VLOOKUP(WorldWaves[[#Headers],[Boss1]],Enemies[[Name]:[BotLevelType]],4,FALSE) * WorldWaves[[#This Row],[Boss1]]</f>
        <v>0</v>
      </c>
      <c r="K3">
        <f>VLOOKUP(WorldWaves[[#Headers],[Boss2]],Enemies[[Name]:[BotLevelType]],4,FALSE) * WorldWaves[[#This Row],[Boss2]]</f>
        <v>0</v>
      </c>
      <c r="L3">
        <f>VLOOKUP(WorldWaves[[#Headers],[Boss3]],Enemies[[Name]:[BotLevelType]],4,FALSE) * WorldWaves[[#This Row],[Boss3]]</f>
        <v>0</v>
      </c>
      <c r="M3">
        <f>VLOOKUP(WorldWaves[[#Headers],[Bot]],Enemies[[Name]:[BotLevelType]],4,FALSE) * WorldWaves[[#This Row],[Bot]]</f>
        <v>17</v>
      </c>
      <c r="N3">
        <f>VLOOKUP(WorldWaves[[#Headers],[Fast]],Enemies[[Name]:[BotLevelType]],4,FALSE) * WorldWaves[[#This Row],[Fast]]</f>
        <v>0</v>
      </c>
      <c r="O3">
        <f>VLOOKUP(WorldWaves[[#Headers],[Tank]],Enemies[[Name]:[BotLevelType]],4,FALSE) * WorldWaves[[#This Row],[Tank]]</f>
        <v>0</v>
      </c>
      <c r="P3">
        <f>VLOOKUP(WorldWaves[[#Headers],[Rush]],Enemies[[Name]:[BotLevelType]],4,FALSE) * WorldWaves[[#This Row],[Rush]]</f>
        <v>0</v>
      </c>
      <c r="Q3">
        <f>VLOOKUP(WorldWaves[[#Headers],[BossFast]],Enemies[[Name]:[BotLevelType]],4,FALSE) * WorldWaves[[#This Row],[BossFast]]</f>
        <v>0</v>
      </c>
      <c r="R3">
        <f>VLOOKUP(WorldWaves[[#Headers],[BossTank]],Enemies[[Name]:[BotLevelType]],4,FALSE) * WorldWaves[[#This Row],[BossTank]]</f>
        <v>0</v>
      </c>
      <c r="S3">
        <f>VLOOKUP(WorldWaves[[#Headers],[BossRush]],Enemies[[Name]:[BotLevelType]],4,FALSE) * WorldWaves[[#This Row],[BossRush]]</f>
        <v>0</v>
      </c>
      <c r="T3">
        <f>VLOOKUP(WorldWaves[[#Headers],[SemiBigBot]],Enemies[[Name]:[BotLevelType]],4,FALSE) * WorldWaves[[#This Row],[SemiBigBot]]</f>
        <v>3</v>
      </c>
      <c r="U3">
        <f>VLOOKUP(WorldWaves[[#Headers],[BossSlow]],Enemies[[Name]:[BotLevelType]],4,FALSE) * WorldWaves[[#This Row],[BossSlow]]</f>
        <v>0</v>
      </c>
      <c r="V3">
        <f>VLOOKUP(WorldWaves[[#Headers],[BotSlow]],Enemies[[Name]:[BotLevelType]],4,FALSE) * WorldWaves[[#This Row],[BotSlow]]</f>
        <v>0</v>
      </c>
      <c r="W3">
        <f>VLOOKUP(WorldWaves[[#Headers],[BigBotSlow]],Enemies[[Name]:[BotLevelType]],4,FALSE) * WorldWaves[[#This Row],[BigBotSlow]]</f>
        <v>0</v>
      </c>
      <c r="X3">
        <f>VLOOKUP(WorldWaves[[#Headers],[SplitterBalloon]],Enemies[[Name]:[BotLevelType]],4,FALSE) * WorldWaves[[#This Row],[SplitterBalloon]]</f>
        <v>0</v>
      </c>
      <c r="Y3">
        <f>VLOOKUP(WorldWaves[[#Headers],[SplitterDoubleLvl1]],Enemies[[Name]:[BotLevelType]],4,FALSE) * WorldWaves[[#This Row],[SplitterDoubleLvl1]]</f>
        <v>0</v>
      </c>
      <c r="Z3">
        <f>VLOOKUP(WorldWaves[[#Headers],[SplitterDoubleLvl2]],Enemies[[Name]:[BotLevelType]],4,FALSE) * WorldWaves[[#This Row],[SplitterDoubleLvl2]]</f>
        <v>0</v>
      </c>
      <c r="AA3">
        <f>VLOOKUP(WorldWaves[[#Headers],[SplitterDoubleLvl3]],Enemies[[Name]:[BotLevelType]],4,FALSE) * WorldWaves[[#This Row],[SplitterDoubleLvl3]]</f>
        <v>0</v>
      </c>
      <c r="AB3">
        <f>VLOOKUP(WorldWaves[[#Headers],[SplitterEnd]],Enemies[[Name]:[BotLevelType]],4,FALSE) * WorldWaves[[#This Row],[SplitterEnd]]</f>
        <v>0</v>
      </c>
      <c r="AC3">
        <f>VLOOKUP(WorldWaves[[#Headers],[Kamikaze]],Enemies[[Name]:[BotLevelType]],4,FALSE) * WorldWaves[[#This Row],[Kamikaze]]</f>
        <v>0</v>
      </c>
      <c r="AD3">
        <f>VLOOKUP(WorldWaves[[#Headers],[BossBalloon]],Enemies[[Name]:[BotLevelType]],4,FALSE) * WorldWaves[[#This Row],[BossBalloon]]</f>
        <v>0</v>
      </c>
      <c r="AE3">
        <f>VLOOKUP(WorldWaves[[#Headers],[BossDoubleLvl1]],Enemies[[Name]:[BotLevelType]],4,FALSE) * WorldWaves[[#This Row],[BossDoubleLvl1]]</f>
        <v>0</v>
      </c>
      <c r="AF3">
        <f>VLOOKUP(WorldWaves[[#Headers],[BossDoubleLvl2]],Enemies[[Name]:[BotLevelType]],4,FALSE) * WorldWaves[[#This Row],[BossDoubleLvl2]]</f>
        <v>0</v>
      </c>
      <c r="AG3">
        <f>VLOOKUP(WorldWaves[[#Headers],[BossDoubleLvl3]],Enemies[[Name]:[BotLevelType]],4,FALSE) * WorldWaves[[#This Row],[BossDoubleLvl3]]</f>
        <v>0</v>
      </c>
      <c r="AH3">
        <f>VLOOKUP(WorldWaves[[#Headers],[BossDoubleLvl4]],Enemies[[Name]:[BotLevelType]],4,FALSE) * WorldWaves[[#This Row],[BossDoubleLvl4]]</f>
        <v>0</v>
      </c>
      <c r="AI3">
        <f>VLOOKUP(WorldWaves[[#Headers],[BossDoubleLvl5]],Enemies[[Name]:[BotLevelType]],4,FALSE) * WorldWaves[[#This Row],[BossDoubleLvl5]]</f>
        <v>0</v>
      </c>
      <c r="AJ3">
        <f>VLOOKUP(WorldWaves[[#Headers],[BossKamikaze]],Enemies[[Name]:[BotLevelType]],4,FALSE) * WorldWaves[[#This Row],[BossKamikaze]]</f>
        <v>0</v>
      </c>
      <c r="AK3">
        <f>VLOOKUP(WorldWaves[[#Headers],[BossBalloonEnd]],Enemies[[Name]:[BotLevelType]],4,FALSE) * WorldWaves[[#This Row],[BossBalloonEnd]]</f>
        <v>0</v>
      </c>
      <c r="AL3">
        <f>VLOOKUP(WorldWaves[[#Headers],[BigKamikaze]],Enemies[[Name]:[BotLevelType]],4,FALSE) * WorldWaves[[#This Row],[BigKamikaze]]</f>
        <v>0</v>
      </c>
      <c r="AM3">
        <f>VLOOKUP(WorldWaves[[#Headers],[IceResistant]],Enemies[[Name]:[BotLevelType]],4,FALSE) * WorldWaves[[#This Row],[IceResistant]]</f>
        <v>0</v>
      </c>
      <c r="AN3">
        <f>VLOOKUP(WorldWaves[[#Headers],[BossIceResistant]],Enemies[[Name]:[BotLevelType]],4,FALSE) * WorldWaves[[#This Row],[BossIceResistant]]</f>
        <v>0</v>
      </c>
      <c r="AO3">
        <f>VLOOKUP(WorldWaves[[#Headers],[PoisonResistant]],Enemies[[Name]:[BotLevelType]],4,FALSE) * WorldWaves[[#This Row],[PoisonResistant]]</f>
        <v>0</v>
      </c>
      <c r="AP3">
        <f>VLOOKUP(WorldWaves[[#Headers],[ElectricityResistant]],Enemies[[Name]:[BotLevelType]],4,FALSE) * WorldWaves[[#This Row],[ElectricityResistant]]</f>
        <v>0</v>
      </c>
      <c r="AQ3">
        <f>VLOOKUP(WorldWaves[[#Headers],[Armored]],Enemies[[Name]:[BotLevelType]],4,FALSE) * WorldWaves[[#This Row],[Armored]]</f>
        <v>0</v>
      </c>
      <c r="AR3">
        <f>VLOOKUP(WorldWaves[[#Headers],[BossArmored]],Enemies[[Name]:[BotLevelType]],4,FALSE) * WorldWaves[[#This Row],[BossArmored]]</f>
        <v>0</v>
      </c>
      <c r="AS3">
        <f>VLOOKUP(WorldWaves[[#Headers],[SlowArmored]],Enemies[[Name]:[BotLevelType]],4,FALSE) * WorldWaves[[#This Row],[SlowArmored]]</f>
        <v>0</v>
      </c>
      <c r="AT3">
        <f>VLOOKUP(WorldWaves[[#Headers],[FlyingArmouredIce]],Enemies[[Name]:[BotLevelType]],4,FALSE) * WorldWaves[[#This Row],[FlyingArmouredIce]]</f>
        <v>0</v>
      </c>
      <c r="AU3">
        <f>VLOOKUP(WorldWaves[[#Headers],[FlyingArmouredPoison]],Enemies[[Name]:[BotLevelType]],4,FALSE) * WorldWaves[[#This Row],[FlyingArmouredPoison]]</f>
        <v>0</v>
      </c>
      <c r="AV3">
        <f>VLOOKUP(WorldWaves[[#Headers],[FlyingArmouredElec]],Enemies[[Name]:[BotLevelType]],4,FALSE) * WorldWaves[[#This Row],[FlyingArmouredElec]]</f>
        <v>0</v>
      </c>
      <c r="AW3">
        <f>VLOOKUP(WorldWaves[[#Headers],[Hacker]],Enemies[[Name]:[BotLevelType]],4,FALSE) * WorldWaves[[#This Row],[Hacker]]</f>
        <v>0</v>
      </c>
      <c r="AX3">
        <f>VLOOKUP(WorldWaves[[#Headers],[BossHacker]],Enemies[[Name]:[BotLevelType]],4,FALSE) * WorldWaves[[#This Row],[BossHacker]]</f>
        <v>0</v>
      </c>
      <c r="AY3">
        <f>VLOOKUP(WorldWaves[[#Headers],[BossFlyingArmoured]],Enemies[[Name]:[BotLevelType]],4,FALSE) * WorldWaves[[#This Row],[BossFlyingArmoured]]</f>
        <v>0</v>
      </c>
    </row>
    <row r="4" spans="1:59" ht="15.75" x14ac:dyDescent="0.25">
      <c r="A4" s="5">
        <v>2</v>
      </c>
      <c r="B4" s="9">
        <f>SUMPRODUCT(WorldWaves[[#This Row],[MiniBot]:[BossFlyingArmoured]],World_enemies!B4:AT4)</f>
        <v>468.33718399999998</v>
      </c>
      <c r="C4" s="8">
        <f t="shared" si="0"/>
        <v>15</v>
      </c>
      <c r="D4" s="8">
        <f t="shared" si="1"/>
        <v>97.080948000000006</v>
      </c>
      <c r="E4" s="8">
        <f>World_Gems!C4</f>
        <v>15</v>
      </c>
      <c r="F4">
        <f t="shared" ref="F4:F51" si="2">B4/B3</f>
        <v>0.29599047129691963</v>
      </c>
      <c r="G4">
        <f>VLOOKUP(WorldWaves[[#Headers],[MiniBot]],Enemies[[Name]:[BotLevelType]],4,FALSE) * WorldWaves[[#This Row],[MiniBot]]</f>
        <v>6</v>
      </c>
      <c r="H4">
        <f>VLOOKUP(WorldWaves[[#Headers],[BigBot]],Enemies[[Name]:[BotLevelType]],4,FALSE) * WorldWaves[[#This Row],[BigBot]]</f>
        <v>0</v>
      </c>
      <c r="I4">
        <f>VLOOKUP(WorldWaves[[#Headers],[MegaBigBot]],Enemies[[Name]:[BotLevelType]],4,FALSE) * WorldWaves[[#This Row],[MegaBigBot]]</f>
        <v>0</v>
      </c>
      <c r="J4">
        <f>VLOOKUP(WorldWaves[[#Headers],[Boss1]],Enemies[[Name]:[BotLevelType]],4,FALSE) * WorldWaves[[#This Row],[Boss1]]</f>
        <v>0</v>
      </c>
      <c r="K4">
        <f>VLOOKUP(WorldWaves[[#Headers],[Boss2]],Enemies[[Name]:[BotLevelType]],4,FALSE) * WorldWaves[[#This Row],[Boss2]]</f>
        <v>0</v>
      </c>
      <c r="L4">
        <f>VLOOKUP(WorldWaves[[#Headers],[Boss3]],Enemies[[Name]:[BotLevelType]],4,FALSE) * WorldWaves[[#This Row],[Boss3]]</f>
        <v>0</v>
      </c>
      <c r="M4">
        <f>VLOOKUP(WorldWaves[[#Headers],[Bot]],Enemies[[Name]:[BotLevelType]],4,FALSE) * WorldWaves[[#This Row],[Bot]]</f>
        <v>4</v>
      </c>
      <c r="N4">
        <f>VLOOKUP(WorldWaves[[#Headers],[Fast]],Enemies[[Name]:[BotLevelType]],4,FALSE) * WorldWaves[[#This Row],[Fast]]</f>
        <v>0</v>
      </c>
      <c r="O4">
        <f>VLOOKUP(WorldWaves[[#Headers],[Tank]],Enemies[[Name]:[BotLevelType]],4,FALSE) * WorldWaves[[#This Row],[Tank]]</f>
        <v>0</v>
      </c>
      <c r="P4">
        <f>VLOOKUP(WorldWaves[[#Headers],[Rush]],Enemies[[Name]:[BotLevelType]],4,FALSE) * WorldWaves[[#This Row],[Rush]]</f>
        <v>0</v>
      </c>
      <c r="Q4">
        <f>VLOOKUP(WorldWaves[[#Headers],[BossFast]],Enemies[[Name]:[BotLevelType]],4,FALSE) * WorldWaves[[#This Row],[BossFast]]</f>
        <v>0</v>
      </c>
      <c r="R4">
        <f>VLOOKUP(WorldWaves[[#Headers],[BossTank]],Enemies[[Name]:[BotLevelType]],4,FALSE) * WorldWaves[[#This Row],[BossTank]]</f>
        <v>0</v>
      </c>
      <c r="S4">
        <f>VLOOKUP(WorldWaves[[#Headers],[BossRush]],Enemies[[Name]:[BotLevelType]],4,FALSE) * WorldWaves[[#This Row],[BossRush]]</f>
        <v>0</v>
      </c>
      <c r="T4">
        <f>VLOOKUP(WorldWaves[[#Headers],[SemiBigBot]],Enemies[[Name]:[BotLevelType]],4,FALSE) * WorldWaves[[#This Row],[SemiBigBot]]</f>
        <v>0</v>
      </c>
      <c r="U4">
        <f>VLOOKUP(WorldWaves[[#Headers],[BossSlow]],Enemies[[Name]:[BotLevelType]],4,FALSE) * WorldWaves[[#This Row],[BossSlow]]</f>
        <v>0</v>
      </c>
      <c r="V4">
        <f>VLOOKUP(WorldWaves[[#Headers],[BotSlow]],Enemies[[Name]:[BotLevelType]],4,FALSE) * WorldWaves[[#This Row],[BotSlow]]</f>
        <v>0</v>
      </c>
      <c r="W4">
        <f>VLOOKUP(WorldWaves[[#Headers],[BigBotSlow]],Enemies[[Name]:[BotLevelType]],4,FALSE) * WorldWaves[[#This Row],[BigBotSlow]]</f>
        <v>0</v>
      </c>
      <c r="X4">
        <f>VLOOKUP(WorldWaves[[#Headers],[SplitterBalloon]],Enemies[[Name]:[BotLevelType]],4,FALSE) * WorldWaves[[#This Row],[SplitterBalloon]]</f>
        <v>0</v>
      </c>
      <c r="Y4">
        <f>VLOOKUP(WorldWaves[[#Headers],[SplitterDoubleLvl1]],Enemies[[Name]:[BotLevelType]],4,FALSE) * WorldWaves[[#This Row],[SplitterDoubleLvl1]]</f>
        <v>0</v>
      </c>
      <c r="Z4">
        <f>VLOOKUP(WorldWaves[[#Headers],[SplitterDoubleLvl2]],Enemies[[Name]:[BotLevelType]],4,FALSE) * WorldWaves[[#This Row],[SplitterDoubleLvl2]]</f>
        <v>0</v>
      </c>
      <c r="AA4">
        <f>VLOOKUP(WorldWaves[[#Headers],[SplitterDoubleLvl3]],Enemies[[Name]:[BotLevelType]],4,FALSE) * WorldWaves[[#This Row],[SplitterDoubleLvl3]]</f>
        <v>0</v>
      </c>
      <c r="AB4">
        <f>VLOOKUP(WorldWaves[[#Headers],[SplitterEnd]],Enemies[[Name]:[BotLevelType]],4,FALSE) * WorldWaves[[#This Row],[SplitterEnd]]</f>
        <v>0</v>
      </c>
      <c r="AC4">
        <f>VLOOKUP(WorldWaves[[#Headers],[Kamikaze]],Enemies[[Name]:[BotLevelType]],4,FALSE) * WorldWaves[[#This Row],[Kamikaze]]</f>
        <v>5</v>
      </c>
      <c r="AD4">
        <f>VLOOKUP(WorldWaves[[#Headers],[BossBalloon]],Enemies[[Name]:[BotLevelType]],4,FALSE) * WorldWaves[[#This Row],[BossBalloon]]</f>
        <v>0</v>
      </c>
      <c r="AE4">
        <f>VLOOKUP(WorldWaves[[#Headers],[BossDoubleLvl1]],Enemies[[Name]:[BotLevelType]],4,FALSE) * WorldWaves[[#This Row],[BossDoubleLvl1]]</f>
        <v>0</v>
      </c>
      <c r="AF4">
        <f>VLOOKUP(WorldWaves[[#Headers],[BossDoubleLvl2]],Enemies[[Name]:[BotLevelType]],4,FALSE) * WorldWaves[[#This Row],[BossDoubleLvl2]]</f>
        <v>0</v>
      </c>
      <c r="AG4">
        <f>VLOOKUP(WorldWaves[[#Headers],[BossDoubleLvl3]],Enemies[[Name]:[BotLevelType]],4,FALSE) * WorldWaves[[#This Row],[BossDoubleLvl3]]</f>
        <v>0</v>
      </c>
      <c r="AH4">
        <f>VLOOKUP(WorldWaves[[#Headers],[BossDoubleLvl4]],Enemies[[Name]:[BotLevelType]],4,FALSE) * WorldWaves[[#This Row],[BossDoubleLvl4]]</f>
        <v>0</v>
      </c>
      <c r="AI4">
        <f>VLOOKUP(WorldWaves[[#Headers],[BossDoubleLvl5]],Enemies[[Name]:[BotLevelType]],4,FALSE) * WorldWaves[[#This Row],[BossDoubleLvl5]]</f>
        <v>0</v>
      </c>
      <c r="AJ4">
        <f>VLOOKUP(WorldWaves[[#Headers],[BossKamikaze]],Enemies[[Name]:[BotLevelType]],4,FALSE) * WorldWaves[[#This Row],[BossKamikaze]]</f>
        <v>0</v>
      </c>
      <c r="AK4">
        <f>VLOOKUP(WorldWaves[[#Headers],[BossBalloonEnd]],Enemies[[Name]:[BotLevelType]],4,FALSE) * WorldWaves[[#This Row],[BossBalloonEnd]]</f>
        <v>0</v>
      </c>
      <c r="AL4">
        <f>VLOOKUP(WorldWaves[[#Headers],[BigKamikaze]],Enemies[[Name]:[BotLevelType]],4,FALSE) * WorldWaves[[#This Row],[BigKamikaze]]</f>
        <v>0</v>
      </c>
      <c r="AM4">
        <f>VLOOKUP(WorldWaves[[#Headers],[IceResistant]],Enemies[[Name]:[BotLevelType]],4,FALSE) * WorldWaves[[#This Row],[IceResistant]]</f>
        <v>0</v>
      </c>
      <c r="AN4">
        <f>VLOOKUP(WorldWaves[[#Headers],[BossIceResistant]],Enemies[[Name]:[BotLevelType]],4,FALSE) * WorldWaves[[#This Row],[BossIceResistant]]</f>
        <v>0</v>
      </c>
      <c r="AO4">
        <f>VLOOKUP(WorldWaves[[#Headers],[PoisonResistant]],Enemies[[Name]:[BotLevelType]],4,FALSE) * WorldWaves[[#This Row],[PoisonResistant]]</f>
        <v>0</v>
      </c>
      <c r="AP4">
        <f>VLOOKUP(WorldWaves[[#Headers],[ElectricityResistant]],Enemies[[Name]:[BotLevelType]],4,FALSE) * WorldWaves[[#This Row],[ElectricityResistant]]</f>
        <v>0</v>
      </c>
      <c r="AQ4">
        <f>VLOOKUP(WorldWaves[[#Headers],[Armored]],Enemies[[Name]:[BotLevelType]],4,FALSE) * WorldWaves[[#This Row],[Armored]]</f>
        <v>0</v>
      </c>
      <c r="AR4">
        <f>VLOOKUP(WorldWaves[[#Headers],[BossArmored]],Enemies[[Name]:[BotLevelType]],4,FALSE) * WorldWaves[[#This Row],[BossArmored]]</f>
        <v>0</v>
      </c>
      <c r="AS4">
        <f>VLOOKUP(WorldWaves[[#Headers],[SlowArmored]],Enemies[[Name]:[BotLevelType]],4,FALSE) * WorldWaves[[#This Row],[SlowArmored]]</f>
        <v>0</v>
      </c>
      <c r="AT4">
        <f>VLOOKUP(WorldWaves[[#Headers],[FlyingArmouredIce]],Enemies[[Name]:[BotLevelType]],4,FALSE) * WorldWaves[[#This Row],[FlyingArmouredIce]]</f>
        <v>0</v>
      </c>
      <c r="AU4">
        <f>VLOOKUP(WorldWaves[[#Headers],[FlyingArmouredPoison]],Enemies[[Name]:[BotLevelType]],4,FALSE) * WorldWaves[[#This Row],[FlyingArmouredPoison]]</f>
        <v>0</v>
      </c>
      <c r="AV4">
        <f>VLOOKUP(WorldWaves[[#Headers],[FlyingArmouredElec]],Enemies[[Name]:[BotLevelType]],4,FALSE) * WorldWaves[[#This Row],[FlyingArmouredElec]]</f>
        <v>0</v>
      </c>
      <c r="AW4">
        <f>VLOOKUP(WorldWaves[[#Headers],[Hacker]],Enemies[[Name]:[BotLevelType]],4,FALSE) * WorldWaves[[#This Row],[Hacker]]</f>
        <v>0</v>
      </c>
      <c r="AX4">
        <f>VLOOKUP(WorldWaves[[#Headers],[BossHacker]],Enemies[[Name]:[BotLevelType]],4,FALSE) * WorldWaves[[#This Row],[BossHacker]]</f>
        <v>0</v>
      </c>
      <c r="AY4">
        <f>VLOOKUP(WorldWaves[[#Headers],[BossFlyingArmoured]],Enemies[[Name]:[BotLevelType]],4,FALSE) * WorldWaves[[#This Row],[BossFlyingArmoured]]</f>
        <v>0</v>
      </c>
    </row>
    <row r="5" spans="1:59" ht="15.75" x14ac:dyDescent="0.25">
      <c r="A5" s="5">
        <v>3</v>
      </c>
      <c r="B5" s="9">
        <f>SUMPRODUCT(WorldWaves[[#This Row],[MiniBot]:[BossFlyingArmoured]],World_enemies!B5:AT5)</f>
        <v>5060.7305619999997</v>
      </c>
      <c r="C5" s="8">
        <f t="shared" si="0"/>
        <v>41</v>
      </c>
      <c r="D5" s="8">
        <f t="shared" si="1"/>
        <v>138.08094800000001</v>
      </c>
      <c r="E5" s="8">
        <f>World_Gems!C5</f>
        <v>15</v>
      </c>
      <c r="F5">
        <f t="shared" si="2"/>
        <v>10.805741535995571</v>
      </c>
      <c r="G5">
        <f>VLOOKUP(WorldWaves[[#Headers],[MiniBot]],Enemies[[Name]:[BotLevelType]],4,FALSE) * WorldWaves[[#This Row],[MiniBot]]</f>
        <v>7</v>
      </c>
      <c r="H5">
        <f>VLOOKUP(WorldWaves[[#Headers],[BigBot]],Enemies[[Name]:[BotLevelType]],4,FALSE) * WorldWaves[[#This Row],[BigBot]]</f>
        <v>0</v>
      </c>
      <c r="I5">
        <f>VLOOKUP(WorldWaves[[#Headers],[MegaBigBot]],Enemies[[Name]:[BotLevelType]],4,FALSE) * WorldWaves[[#This Row],[MegaBigBot]]</f>
        <v>0</v>
      </c>
      <c r="J5">
        <f>VLOOKUP(WorldWaves[[#Headers],[Boss1]],Enemies[[Name]:[BotLevelType]],4,FALSE) * WorldWaves[[#This Row],[Boss1]]</f>
        <v>0</v>
      </c>
      <c r="K5">
        <f>VLOOKUP(WorldWaves[[#Headers],[Boss2]],Enemies[[Name]:[BotLevelType]],4,FALSE) * WorldWaves[[#This Row],[Boss2]]</f>
        <v>0</v>
      </c>
      <c r="L5">
        <f>VLOOKUP(WorldWaves[[#Headers],[Boss3]],Enemies[[Name]:[BotLevelType]],4,FALSE) * WorldWaves[[#This Row],[Boss3]]</f>
        <v>0</v>
      </c>
      <c r="M5">
        <f>VLOOKUP(WorldWaves[[#Headers],[Bot]],Enemies[[Name]:[BotLevelType]],4,FALSE) * WorldWaves[[#This Row],[Bot]]</f>
        <v>0</v>
      </c>
      <c r="N5">
        <f>VLOOKUP(WorldWaves[[#Headers],[Fast]],Enemies[[Name]:[BotLevelType]],4,FALSE) * WorldWaves[[#This Row],[Fast]]</f>
        <v>0</v>
      </c>
      <c r="O5">
        <f>VLOOKUP(WorldWaves[[#Headers],[Tank]],Enemies[[Name]:[BotLevelType]],4,FALSE) * WorldWaves[[#This Row],[Tank]]</f>
        <v>24</v>
      </c>
      <c r="P5">
        <f>VLOOKUP(WorldWaves[[#Headers],[Rush]],Enemies[[Name]:[BotLevelType]],4,FALSE) * WorldWaves[[#This Row],[Rush]]</f>
        <v>0</v>
      </c>
      <c r="Q5">
        <f>VLOOKUP(WorldWaves[[#Headers],[BossFast]],Enemies[[Name]:[BotLevelType]],4,FALSE) * WorldWaves[[#This Row],[BossFast]]</f>
        <v>0</v>
      </c>
      <c r="R5">
        <f>VLOOKUP(WorldWaves[[#Headers],[BossTank]],Enemies[[Name]:[BotLevelType]],4,FALSE) * WorldWaves[[#This Row],[BossTank]]</f>
        <v>0</v>
      </c>
      <c r="S5">
        <f>VLOOKUP(WorldWaves[[#Headers],[BossRush]],Enemies[[Name]:[BotLevelType]],4,FALSE) * WorldWaves[[#This Row],[BossRush]]</f>
        <v>0</v>
      </c>
      <c r="T5">
        <f>VLOOKUP(WorldWaves[[#Headers],[SemiBigBot]],Enemies[[Name]:[BotLevelType]],4,FALSE) * WorldWaves[[#This Row],[SemiBigBot]]</f>
        <v>0</v>
      </c>
      <c r="U5">
        <f>VLOOKUP(WorldWaves[[#Headers],[BossSlow]],Enemies[[Name]:[BotLevelType]],4,FALSE) * WorldWaves[[#This Row],[BossSlow]]</f>
        <v>0</v>
      </c>
      <c r="V5">
        <f>VLOOKUP(WorldWaves[[#Headers],[BotSlow]],Enemies[[Name]:[BotLevelType]],4,FALSE) * WorldWaves[[#This Row],[BotSlow]]</f>
        <v>0</v>
      </c>
      <c r="W5">
        <f>VLOOKUP(WorldWaves[[#Headers],[BigBotSlow]],Enemies[[Name]:[BotLevelType]],4,FALSE) * WorldWaves[[#This Row],[BigBotSlow]]</f>
        <v>0</v>
      </c>
      <c r="X5">
        <f>VLOOKUP(WorldWaves[[#Headers],[SplitterBalloon]],Enemies[[Name]:[BotLevelType]],4,FALSE) * WorldWaves[[#This Row],[SplitterBalloon]]</f>
        <v>0</v>
      </c>
      <c r="Y5">
        <f>VLOOKUP(WorldWaves[[#Headers],[SplitterDoubleLvl1]],Enemies[[Name]:[BotLevelType]],4,FALSE) * WorldWaves[[#This Row],[SplitterDoubleLvl1]]</f>
        <v>0</v>
      </c>
      <c r="Z5">
        <f>VLOOKUP(WorldWaves[[#Headers],[SplitterDoubleLvl2]],Enemies[[Name]:[BotLevelType]],4,FALSE) * WorldWaves[[#This Row],[SplitterDoubleLvl2]]</f>
        <v>0</v>
      </c>
      <c r="AA5">
        <f>VLOOKUP(WorldWaves[[#Headers],[SplitterDoubleLvl3]],Enemies[[Name]:[BotLevelType]],4,FALSE) * WorldWaves[[#This Row],[SplitterDoubleLvl3]]</f>
        <v>0</v>
      </c>
      <c r="AB5">
        <f>VLOOKUP(WorldWaves[[#Headers],[SplitterEnd]],Enemies[[Name]:[BotLevelType]],4,FALSE) * WorldWaves[[#This Row],[SplitterEnd]]</f>
        <v>0</v>
      </c>
      <c r="AC5">
        <f>VLOOKUP(WorldWaves[[#Headers],[Kamikaze]],Enemies[[Name]:[BotLevelType]],4,FALSE) * WorldWaves[[#This Row],[Kamikaze]]</f>
        <v>10</v>
      </c>
      <c r="AD5">
        <f>VLOOKUP(WorldWaves[[#Headers],[BossBalloon]],Enemies[[Name]:[BotLevelType]],4,FALSE) * WorldWaves[[#This Row],[BossBalloon]]</f>
        <v>0</v>
      </c>
      <c r="AE5">
        <f>VLOOKUP(WorldWaves[[#Headers],[BossDoubleLvl1]],Enemies[[Name]:[BotLevelType]],4,FALSE) * WorldWaves[[#This Row],[BossDoubleLvl1]]</f>
        <v>0</v>
      </c>
      <c r="AF5">
        <f>VLOOKUP(WorldWaves[[#Headers],[BossDoubleLvl2]],Enemies[[Name]:[BotLevelType]],4,FALSE) * WorldWaves[[#This Row],[BossDoubleLvl2]]</f>
        <v>0</v>
      </c>
      <c r="AG5">
        <f>VLOOKUP(WorldWaves[[#Headers],[BossDoubleLvl3]],Enemies[[Name]:[BotLevelType]],4,FALSE) * WorldWaves[[#This Row],[BossDoubleLvl3]]</f>
        <v>0</v>
      </c>
      <c r="AH5">
        <f>VLOOKUP(WorldWaves[[#Headers],[BossDoubleLvl4]],Enemies[[Name]:[BotLevelType]],4,FALSE) * WorldWaves[[#This Row],[BossDoubleLvl4]]</f>
        <v>0</v>
      </c>
      <c r="AI5">
        <f>VLOOKUP(WorldWaves[[#Headers],[BossDoubleLvl5]],Enemies[[Name]:[BotLevelType]],4,FALSE) * WorldWaves[[#This Row],[BossDoubleLvl5]]</f>
        <v>0</v>
      </c>
      <c r="AJ5">
        <f>VLOOKUP(WorldWaves[[#Headers],[BossKamikaze]],Enemies[[Name]:[BotLevelType]],4,FALSE) * WorldWaves[[#This Row],[BossKamikaze]]</f>
        <v>0</v>
      </c>
      <c r="AK5">
        <f>VLOOKUP(WorldWaves[[#Headers],[BossBalloonEnd]],Enemies[[Name]:[BotLevelType]],4,FALSE) * WorldWaves[[#This Row],[BossBalloonEnd]]</f>
        <v>0</v>
      </c>
      <c r="AL5">
        <f>VLOOKUP(WorldWaves[[#Headers],[BigKamikaze]],Enemies[[Name]:[BotLevelType]],4,FALSE) * WorldWaves[[#This Row],[BigKamikaze]]</f>
        <v>0</v>
      </c>
      <c r="AM5">
        <f>VLOOKUP(WorldWaves[[#Headers],[IceResistant]],Enemies[[Name]:[BotLevelType]],4,FALSE) * WorldWaves[[#This Row],[IceResistant]]</f>
        <v>0</v>
      </c>
      <c r="AN5">
        <f>VLOOKUP(WorldWaves[[#Headers],[BossIceResistant]],Enemies[[Name]:[BotLevelType]],4,FALSE) * WorldWaves[[#This Row],[BossIceResistant]]</f>
        <v>0</v>
      </c>
      <c r="AO5">
        <f>VLOOKUP(WorldWaves[[#Headers],[PoisonResistant]],Enemies[[Name]:[BotLevelType]],4,FALSE) * WorldWaves[[#This Row],[PoisonResistant]]</f>
        <v>0</v>
      </c>
      <c r="AP5">
        <f>VLOOKUP(WorldWaves[[#Headers],[ElectricityResistant]],Enemies[[Name]:[BotLevelType]],4,FALSE) * WorldWaves[[#This Row],[ElectricityResistant]]</f>
        <v>0</v>
      </c>
      <c r="AQ5">
        <f>VLOOKUP(WorldWaves[[#Headers],[Armored]],Enemies[[Name]:[BotLevelType]],4,FALSE) * WorldWaves[[#This Row],[Armored]]</f>
        <v>0</v>
      </c>
      <c r="AR5">
        <f>VLOOKUP(WorldWaves[[#Headers],[BossArmored]],Enemies[[Name]:[BotLevelType]],4,FALSE) * WorldWaves[[#This Row],[BossArmored]]</f>
        <v>0</v>
      </c>
      <c r="AS5">
        <f>VLOOKUP(WorldWaves[[#Headers],[SlowArmored]],Enemies[[Name]:[BotLevelType]],4,FALSE) * WorldWaves[[#This Row],[SlowArmored]]</f>
        <v>0</v>
      </c>
      <c r="AT5">
        <f>VLOOKUP(WorldWaves[[#Headers],[FlyingArmouredIce]],Enemies[[Name]:[BotLevelType]],4,FALSE) * WorldWaves[[#This Row],[FlyingArmouredIce]]</f>
        <v>0</v>
      </c>
      <c r="AU5">
        <f>VLOOKUP(WorldWaves[[#Headers],[FlyingArmouredPoison]],Enemies[[Name]:[BotLevelType]],4,FALSE) * WorldWaves[[#This Row],[FlyingArmouredPoison]]</f>
        <v>0</v>
      </c>
      <c r="AV5">
        <f>VLOOKUP(WorldWaves[[#Headers],[FlyingArmouredElec]],Enemies[[Name]:[BotLevelType]],4,FALSE) * WorldWaves[[#This Row],[FlyingArmouredElec]]</f>
        <v>0</v>
      </c>
      <c r="AW5">
        <f>VLOOKUP(WorldWaves[[#Headers],[Hacker]],Enemies[[Name]:[BotLevelType]],4,FALSE) * WorldWaves[[#This Row],[Hacker]]</f>
        <v>0</v>
      </c>
      <c r="AX5">
        <f>VLOOKUP(WorldWaves[[#Headers],[BossHacker]],Enemies[[Name]:[BotLevelType]],4,FALSE) * WorldWaves[[#This Row],[BossHacker]]</f>
        <v>0</v>
      </c>
      <c r="AY5">
        <f>VLOOKUP(WorldWaves[[#Headers],[BossFlyingArmoured]],Enemies[[Name]:[BotLevelType]],4,FALSE) * WorldWaves[[#This Row],[BossFlyingArmoured]]</f>
        <v>0</v>
      </c>
    </row>
    <row r="6" spans="1:59" ht="15.75" x14ac:dyDescent="0.25">
      <c r="A6" s="5">
        <v>4</v>
      </c>
      <c r="B6" s="9">
        <f>SUMPRODUCT(WorldWaves[[#This Row],[MiniBot]:[BossFlyingArmoured]],World_enemies!B6:AT6)</f>
        <v>730.95123599999999</v>
      </c>
      <c r="C6" s="8">
        <f t="shared" si="0"/>
        <v>24</v>
      </c>
      <c r="D6" s="8">
        <f t="shared" si="1"/>
        <v>162.08094800000001</v>
      </c>
      <c r="E6" s="8">
        <f>World_Gems!C6</f>
        <v>15</v>
      </c>
      <c r="F6">
        <f t="shared" si="2"/>
        <v>0.14443591237371234</v>
      </c>
      <c r="G6">
        <f>VLOOKUP(WorldWaves[[#Headers],[MiniBot]],Enemies[[Name]:[BotLevelType]],4,FALSE) * WorldWaves[[#This Row],[MiniBot]]</f>
        <v>0</v>
      </c>
      <c r="H6">
        <f>VLOOKUP(WorldWaves[[#Headers],[BigBot]],Enemies[[Name]:[BotLevelType]],4,FALSE) * WorldWaves[[#This Row],[BigBot]]</f>
        <v>0</v>
      </c>
      <c r="I6">
        <f>VLOOKUP(WorldWaves[[#Headers],[MegaBigBot]],Enemies[[Name]:[BotLevelType]],4,FALSE) * WorldWaves[[#This Row],[MegaBigBot]]</f>
        <v>0</v>
      </c>
      <c r="J6">
        <f>VLOOKUP(WorldWaves[[#Headers],[Boss1]],Enemies[[Name]:[BotLevelType]],4,FALSE) * WorldWaves[[#This Row],[Boss1]]</f>
        <v>0</v>
      </c>
      <c r="K6">
        <f>VLOOKUP(WorldWaves[[#Headers],[Boss2]],Enemies[[Name]:[BotLevelType]],4,FALSE) * WorldWaves[[#This Row],[Boss2]]</f>
        <v>0</v>
      </c>
      <c r="L6">
        <f>VLOOKUP(WorldWaves[[#Headers],[Boss3]],Enemies[[Name]:[BotLevelType]],4,FALSE) * WorldWaves[[#This Row],[Boss3]]</f>
        <v>0</v>
      </c>
      <c r="M6">
        <f>VLOOKUP(WorldWaves[[#Headers],[Bot]],Enemies[[Name]:[BotLevelType]],4,FALSE) * WorldWaves[[#This Row],[Bot]]</f>
        <v>0</v>
      </c>
      <c r="N6">
        <f>VLOOKUP(WorldWaves[[#Headers],[Fast]],Enemies[[Name]:[BotLevelType]],4,FALSE) * WorldWaves[[#This Row],[Fast]]</f>
        <v>0</v>
      </c>
      <c r="O6">
        <f>VLOOKUP(WorldWaves[[#Headers],[Tank]],Enemies[[Name]:[BotLevelType]],4,FALSE) * WorldWaves[[#This Row],[Tank]]</f>
        <v>0</v>
      </c>
      <c r="P6">
        <f>VLOOKUP(WorldWaves[[#Headers],[Rush]],Enemies[[Name]:[BotLevelType]],4,FALSE) * WorldWaves[[#This Row],[Rush]]</f>
        <v>0</v>
      </c>
      <c r="Q6">
        <f>VLOOKUP(WorldWaves[[#Headers],[BossFast]],Enemies[[Name]:[BotLevelType]],4,FALSE) * WorldWaves[[#This Row],[BossFast]]</f>
        <v>0</v>
      </c>
      <c r="R6">
        <f>VLOOKUP(WorldWaves[[#Headers],[BossTank]],Enemies[[Name]:[BotLevelType]],4,FALSE) * WorldWaves[[#This Row],[BossTank]]</f>
        <v>0</v>
      </c>
      <c r="S6">
        <f>VLOOKUP(WorldWaves[[#Headers],[BossRush]],Enemies[[Name]:[BotLevelType]],4,FALSE) * WorldWaves[[#This Row],[BossRush]]</f>
        <v>0</v>
      </c>
      <c r="T6">
        <f>VLOOKUP(WorldWaves[[#Headers],[SemiBigBot]],Enemies[[Name]:[BotLevelType]],4,FALSE) * WorldWaves[[#This Row],[SemiBigBot]]</f>
        <v>0</v>
      </c>
      <c r="U6">
        <f>VLOOKUP(WorldWaves[[#Headers],[BossSlow]],Enemies[[Name]:[BotLevelType]],4,FALSE) * WorldWaves[[#This Row],[BossSlow]]</f>
        <v>0</v>
      </c>
      <c r="V6">
        <f>VLOOKUP(WorldWaves[[#Headers],[BotSlow]],Enemies[[Name]:[BotLevelType]],4,FALSE) * WorldWaves[[#This Row],[BotSlow]]</f>
        <v>0</v>
      </c>
      <c r="W6">
        <f>VLOOKUP(WorldWaves[[#Headers],[BigBotSlow]],Enemies[[Name]:[BotLevelType]],4,FALSE) * WorldWaves[[#This Row],[BigBotSlow]]</f>
        <v>0</v>
      </c>
      <c r="X6">
        <f>VLOOKUP(WorldWaves[[#Headers],[SplitterBalloon]],Enemies[[Name]:[BotLevelType]],4,FALSE) * WorldWaves[[#This Row],[SplitterBalloon]]</f>
        <v>0</v>
      </c>
      <c r="Y6">
        <f>VLOOKUP(WorldWaves[[#Headers],[SplitterDoubleLvl1]],Enemies[[Name]:[BotLevelType]],4,FALSE) * WorldWaves[[#This Row],[SplitterDoubleLvl1]]</f>
        <v>0</v>
      </c>
      <c r="Z6">
        <f>VLOOKUP(WorldWaves[[#Headers],[SplitterDoubleLvl2]],Enemies[[Name]:[BotLevelType]],4,FALSE) * WorldWaves[[#This Row],[SplitterDoubleLvl2]]</f>
        <v>0</v>
      </c>
      <c r="AA6">
        <f>VLOOKUP(WorldWaves[[#Headers],[SplitterDoubleLvl3]],Enemies[[Name]:[BotLevelType]],4,FALSE) * WorldWaves[[#This Row],[SplitterDoubleLvl3]]</f>
        <v>0</v>
      </c>
      <c r="AB6">
        <f>VLOOKUP(WorldWaves[[#Headers],[SplitterEnd]],Enemies[[Name]:[BotLevelType]],4,FALSE) * WorldWaves[[#This Row],[SplitterEnd]]</f>
        <v>0</v>
      </c>
      <c r="AC6">
        <f>VLOOKUP(WorldWaves[[#Headers],[Kamikaze]],Enemies[[Name]:[BotLevelType]],4,FALSE) * WorldWaves[[#This Row],[Kamikaze]]</f>
        <v>0</v>
      </c>
      <c r="AD6">
        <f>VLOOKUP(WorldWaves[[#Headers],[BossBalloon]],Enemies[[Name]:[BotLevelType]],4,FALSE) * WorldWaves[[#This Row],[BossBalloon]]</f>
        <v>0</v>
      </c>
      <c r="AE6">
        <f>VLOOKUP(WorldWaves[[#Headers],[BossDoubleLvl1]],Enemies[[Name]:[BotLevelType]],4,FALSE) * WorldWaves[[#This Row],[BossDoubleLvl1]]</f>
        <v>0</v>
      </c>
      <c r="AF6">
        <f>VLOOKUP(WorldWaves[[#Headers],[BossDoubleLvl2]],Enemies[[Name]:[BotLevelType]],4,FALSE) * WorldWaves[[#This Row],[BossDoubleLvl2]]</f>
        <v>0</v>
      </c>
      <c r="AG6">
        <f>VLOOKUP(WorldWaves[[#Headers],[BossDoubleLvl3]],Enemies[[Name]:[BotLevelType]],4,FALSE) * WorldWaves[[#This Row],[BossDoubleLvl3]]</f>
        <v>0</v>
      </c>
      <c r="AH6">
        <f>VLOOKUP(WorldWaves[[#Headers],[BossDoubleLvl4]],Enemies[[Name]:[BotLevelType]],4,FALSE) * WorldWaves[[#This Row],[BossDoubleLvl4]]</f>
        <v>0</v>
      </c>
      <c r="AI6">
        <f>VLOOKUP(WorldWaves[[#Headers],[BossDoubleLvl5]],Enemies[[Name]:[BotLevelType]],4,FALSE) * WorldWaves[[#This Row],[BossDoubleLvl5]]</f>
        <v>0</v>
      </c>
      <c r="AJ6">
        <f>VLOOKUP(WorldWaves[[#Headers],[BossKamikaze]],Enemies[[Name]:[BotLevelType]],4,FALSE) * WorldWaves[[#This Row],[BossKamikaze]]</f>
        <v>0</v>
      </c>
      <c r="AK6">
        <f>VLOOKUP(WorldWaves[[#Headers],[BossBalloonEnd]],Enemies[[Name]:[BotLevelType]],4,FALSE) * WorldWaves[[#This Row],[BossBalloonEnd]]</f>
        <v>0</v>
      </c>
      <c r="AL6">
        <f>VLOOKUP(WorldWaves[[#Headers],[BigKamikaze]],Enemies[[Name]:[BotLevelType]],4,FALSE) * WorldWaves[[#This Row],[BigKamikaze]]</f>
        <v>0</v>
      </c>
      <c r="AM6">
        <f>VLOOKUP(WorldWaves[[#Headers],[IceResistant]],Enemies[[Name]:[BotLevelType]],4,FALSE) * WorldWaves[[#This Row],[IceResistant]]</f>
        <v>2</v>
      </c>
      <c r="AN6">
        <f>VLOOKUP(WorldWaves[[#Headers],[BossIceResistant]],Enemies[[Name]:[BotLevelType]],4,FALSE) * WorldWaves[[#This Row],[BossIceResistant]]</f>
        <v>0</v>
      </c>
      <c r="AO6">
        <f>VLOOKUP(WorldWaves[[#Headers],[PoisonResistant]],Enemies[[Name]:[BotLevelType]],4,FALSE) * WorldWaves[[#This Row],[PoisonResistant]]</f>
        <v>2</v>
      </c>
      <c r="AP6">
        <f>VLOOKUP(WorldWaves[[#Headers],[ElectricityResistant]],Enemies[[Name]:[BotLevelType]],4,FALSE) * WorldWaves[[#This Row],[ElectricityResistant]]</f>
        <v>8</v>
      </c>
      <c r="AQ6">
        <f>VLOOKUP(WorldWaves[[#Headers],[Armored]],Enemies[[Name]:[BotLevelType]],4,FALSE) * WorldWaves[[#This Row],[Armored]]</f>
        <v>12</v>
      </c>
      <c r="AR6">
        <f>VLOOKUP(WorldWaves[[#Headers],[BossArmored]],Enemies[[Name]:[BotLevelType]],4,FALSE) * WorldWaves[[#This Row],[BossArmored]]</f>
        <v>0</v>
      </c>
      <c r="AS6">
        <f>VLOOKUP(WorldWaves[[#Headers],[SlowArmored]],Enemies[[Name]:[BotLevelType]],4,FALSE) * WorldWaves[[#This Row],[SlowArmored]]</f>
        <v>0</v>
      </c>
      <c r="AT6">
        <f>VLOOKUP(WorldWaves[[#Headers],[FlyingArmouredIce]],Enemies[[Name]:[BotLevelType]],4,FALSE) * WorldWaves[[#This Row],[FlyingArmouredIce]]</f>
        <v>0</v>
      </c>
      <c r="AU6">
        <f>VLOOKUP(WorldWaves[[#Headers],[FlyingArmouredPoison]],Enemies[[Name]:[BotLevelType]],4,FALSE) * WorldWaves[[#This Row],[FlyingArmouredPoison]]</f>
        <v>0</v>
      </c>
      <c r="AV6">
        <f>VLOOKUP(WorldWaves[[#Headers],[FlyingArmouredElec]],Enemies[[Name]:[BotLevelType]],4,FALSE) * WorldWaves[[#This Row],[FlyingArmouredElec]]</f>
        <v>0</v>
      </c>
      <c r="AW6">
        <f>VLOOKUP(WorldWaves[[#Headers],[Hacker]],Enemies[[Name]:[BotLevelType]],4,FALSE) * WorldWaves[[#This Row],[Hacker]]</f>
        <v>0</v>
      </c>
      <c r="AX6">
        <f>VLOOKUP(WorldWaves[[#Headers],[BossHacker]],Enemies[[Name]:[BotLevelType]],4,FALSE) * WorldWaves[[#This Row],[BossHacker]]</f>
        <v>0</v>
      </c>
      <c r="AY6">
        <f>VLOOKUP(WorldWaves[[#Headers],[BossFlyingArmoured]],Enemies[[Name]:[BotLevelType]],4,FALSE) * WorldWaves[[#This Row],[BossFlyingArmoured]]</f>
        <v>0</v>
      </c>
    </row>
    <row r="7" spans="1:59" ht="15.75" x14ac:dyDescent="0.25">
      <c r="A7" s="5">
        <v>5</v>
      </c>
      <c r="B7" s="9">
        <f>SUMPRODUCT(WorldWaves[[#This Row],[MiniBot]:[BossFlyingArmoured]],World_enemies!B7:AT7)</f>
        <v>5071.5956284999993</v>
      </c>
      <c r="C7" s="8">
        <f t="shared" si="0"/>
        <v>111.5</v>
      </c>
      <c r="D7" s="8">
        <f t="shared" si="1"/>
        <v>273.58094800000003</v>
      </c>
      <c r="E7" s="8">
        <f>World_Gems!C7</f>
        <v>110</v>
      </c>
      <c r="F7">
        <f t="shared" si="2"/>
        <v>6.9383501644424328</v>
      </c>
      <c r="G7">
        <f>VLOOKUP(WorldWaves[[#Headers],[MiniBot]],Enemies[[Name]:[BotLevelType]],4,FALSE) * WorldWaves[[#This Row],[MiniBot]]</f>
        <v>28.5</v>
      </c>
      <c r="H7">
        <f>VLOOKUP(WorldWaves[[#Headers],[BigBot]],Enemies[[Name]:[BotLevelType]],4,FALSE) * WorldWaves[[#This Row],[BigBot]]</f>
        <v>0</v>
      </c>
      <c r="I7">
        <f>VLOOKUP(WorldWaves[[#Headers],[MegaBigBot]],Enemies[[Name]:[BotLevelType]],4,FALSE) * WorldWaves[[#This Row],[MegaBigBot]]</f>
        <v>0</v>
      </c>
      <c r="J7">
        <f>VLOOKUP(WorldWaves[[#Headers],[Boss1]],Enemies[[Name]:[BotLevelType]],4,FALSE) * WorldWaves[[#This Row],[Boss1]]</f>
        <v>0</v>
      </c>
      <c r="K7">
        <f>VLOOKUP(WorldWaves[[#Headers],[Boss2]],Enemies[[Name]:[BotLevelType]],4,FALSE) * WorldWaves[[#This Row],[Boss2]]</f>
        <v>0</v>
      </c>
      <c r="L7">
        <f>VLOOKUP(WorldWaves[[#Headers],[Boss3]],Enemies[[Name]:[BotLevelType]],4,FALSE) * WorldWaves[[#This Row],[Boss3]]</f>
        <v>0</v>
      </c>
      <c r="M7">
        <f>VLOOKUP(WorldWaves[[#Headers],[Bot]],Enemies[[Name]:[BotLevelType]],4,FALSE) * WorldWaves[[#This Row],[Bot]]</f>
        <v>64</v>
      </c>
      <c r="N7">
        <f>VLOOKUP(WorldWaves[[#Headers],[Fast]],Enemies[[Name]:[BotLevelType]],4,FALSE) * WorldWaves[[#This Row],[Fast]]</f>
        <v>0</v>
      </c>
      <c r="O7">
        <f>VLOOKUP(WorldWaves[[#Headers],[Tank]],Enemies[[Name]:[BotLevelType]],4,FALSE) * WorldWaves[[#This Row],[Tank]]</f>
        <v>0</v>
      </c>
      <c r="P7">
        <f>VLOOKUP(WorldWaves[[#Headers],[Rush]],Enemies[[Name]:[BotLevelType]],4,FALSE) * WorldWaves[[#This Row],[Rush]]</f>
        <v>0</v>
      </c>
      <c r="Q7">
        <f>VLOOKUP(WorldWaves[[#Headers],[BossFast]],Enemies[[Name]:[BotLevelType]],4,FALSE) * WorldWaves[[#This Row],[BossFast]]</f>
        <v>0</v>
      </c>
      <c r="R7">
        <f>VLOOKUP(WorldWaves[[#Headers],[BossTank]],Enemies[[Name]:[BotLevelType]],4,FALSE) * WorldWaves[[#This Row],[BossTank]]</f>
        <v>0</v>
      </c>
      <c r="S7">
        <f>VLOOKUP(WorldWaves[[#Headers],[BossRush]],Enemies[[Name]:[BotLevelType]],4,FALSE) * WorldWaves[[#This Row],[BossRush]]</f>
        <v>0</v>
      </c>
      <c r="T7">
        <f>VLOOKUP(WorldWaves[[#Headers],[SemiBigBot]],Enemies[[Name]:[BotLevelType]],4,FALSE) * WorldWaves[[#This Row],[SemiBigBot]]</f>
        <v>19</v>
      </c>
      <c r="U7">
        <f>VLOOKUP(WorldWaves[[#Headers],[BossSlow]],Enemies[[Name]:[BotLevelType]],4,FALSE) * WorldWaves[[#This Row],[BossSlow]]</f>
        <v>0</v>
      </c>
      <c r="V7">
        <f>VLOOKUP(WorldWaves[[#Headers],[BotSlow]],Enemies[[Name]:[BotLevelType]],4,FALSE) * WorldWaves[[#This Row],[BotSlow]]</f>
        <v>0</v>
      </c>
      <c r="W7">
        <f>VLOOKUP(WorldWaves[[#Headers],[BigBotSlow]],Enemies[[Name]:[BotLevelType]],4,FALSE) * WorldWaves[[#This Row],[BigBotSlow]]</f>
        <v>0</v>
      </c>
      <c r="X7">
        <f>VLOOKUP(WorldWaves[[#Headers],[SplitterBalloon]],Enemies[[Name]:[BotLevelType]],4,FALSE) * WorldWaves[[#This Row],[SplitterBalloon]]</f>
        <v>0</v>
      </c>
      <c r="Y7">
        <f>VLOOKUP(WorldWaves[[#Headers],[SplitterDoubleLvl1]],Enemies[[Name]:[BotLevelType]],4,FALSE) * WorldWaves[[#This Row],[SplitterDoubleLvl1]]</f>
        <v>0</v>
      </c>
      <c r="Z7">
        <f>VLOOKUP(WorldWaves[[#Headers],[SplitterDoubleLvl2]],Enemies[[Name]:[BotLevelType]],4,FALSE) * WorldWaves[[#This Row],[SplitterDoubleLvl2]]</f>
        <v>0</v>
      </c>
      <c r="AA7">
        <f>VLOOKUP(WorldWaves[[#Headers],[SplitterDoubleLvl3]],Enemies[[Name]:[BotLevelType]],4,FALSE) * WorldWaves[[#This Row],[SplitterDoubleLvl3]]</f>
        <v>0</v>
      </c>
      <c r="AB7">
        <f>VLOOKUP(WorldWaves[[#Headers],[SplitterEnd]],Enemies[[Name]:[BotLevelType]],4,FALSE) * WorldWaves[[#This Row],[SplitterEnd]]</f>
        <v>0</v>
      </c>
      <c r="AC7">
        <f>VLOOKUP(WorldWaves[[#Headers],[Kamikaze]],Enemies[[Name]:[BotLevelType]],4,FALSE) * WorldWaves[[#This Row],[Kamikaze]]</f>
        <v>0</v>
      </c>
      <c r="AD7">
        <f>VLOOKUP(WorldWaves[[#Headers],[BossBalloon]],Enemies[[Name]:[BotLevelType]],4,FALSE) * WorldWaves[[#This Row],[BossBalloon]]</f>
        <v>0</v>
      </c>
      <c r="AE7">
        <f>VLOOKUP(WorldWaves[[#Headers],[BossDoubleLvl1]],Enemies[[Name]:[BotLevelType]],4,FALSE) * WorldWaves[[#This Row],[BossDoubleLvl1]]</f>
        <v>0</v>
      </c>
      <c r="AF7">
        <f>VLOOKUP(WorldWaves[[#Headers],[BossDoubleLvl2]],Enemies[[Name]:[BotLevelType]],4,FALSE) * WorldWaves[[#This Row],[BossDoubleLvl2]]</f>
        <v>0</v>
      </c>
      <c r="AG7">
        <f>VLOOKUP(WorldWaves[[#Headers],[BossDoubleLvl3]],Enemies[[Name]:[BotLevelType]],4,FALSE) * WorldWaves[[#This Row],[BossDoubleLvl3]]</f>
        <v>0</v>
      </c>
      <c r="AH7">
        <f>VLOOKUP(WorldWaves[[#Headers],[BossDoubleLvl4]],Enemies[[Name]:[BotLevelType]],4,FALSE) * WorldWaves[[#This Row],[BossDoubleLvl4]]</f>
        <v>0</v>
      </c>
      <c r="AI7">
        <f>VLOOKUP(WorldWaves[[#Headers],[BossDoubleLvl5]],Enemies[[Name]:[BotLevelType]],4,FALSE) * WorldWaves[[#This Row],[BossDoubleLvl5]]</f>
        <v>0</v>
      </c>
      <c r="AJ7">
        <f>VLOOKUP(WorldWaves[[#Headers],[BossKamikaze]],Enemies[[Name]:[BotLevelType]],4,FALSE) * WorldWaves[[#This Row],[BossKamikaze]]</f>
        <v>0</v>
      </c>
      <c r="AK7">
        <f>VLOOKUP(WorldWaves[[#Headers],[BossBalloonEnd]],Enemies[[Name]:[BotLevelType]],4,FALSE) * WorldWaves[[#This Row],[BossBalloonEnd]]</f>
        <v>0</v>
      </c>
      <c r="AL7">
        <f>VLOOKUP(WorldWaves[[#Headers],[BigKamikaze]],Enemies[[Name]:[BotLevelType]],4,FALSE) * WorldWaves[[#This Row],[BigKamikaze]]</f>
        <v>0</v>
      </c>
      <c r="AM7">
        <f>VLOOKUP(WorldWaves[[#Headers],[IceResistant]],Enemies[[Name]:[BotLevelType]],4,FALSE) * WorldWaves[[#This Row],[IceResistant]]</f>
        <v>0</v>
      </c>
      <c r="AN7">
        <f>VLOOKUP(WorldWaves[[#Headers],[BossIceResistant]],Enemies[[Name]:[BotLevelType]],4,FALSE) * WorldWaves[[#This Row],[BossIceResistant]]</f>
        <v>0</v>
      </c>
      <c r="AO7">
        <f>VLOOKUP(WorldWaves[[#Headers],[PoisonResistant]],Enemies[[Name]:[BotLevelType]],4,FALSE) * WorldWaves[[#This Row],[PoisonResistant]]</f>
        <v>0</v>
      </c>
      <c r="AP7">
        <f>VLOOKUP(WorldWaves[[#Headers],[ElectricityResistant]],Enemies[[Name]:[BotLevelType]],4,FALSE) * WorldWaves[[#This Row],[ElectricityResistant]]</f>
        <v>0</v>
      </c>
      <c r="AQ7">
        <f>VLOOKUP(WorldWaves[[#Headers],[Armored]],Enemies[[Name]:[BotLevelType]],4,FALSE) * WorldWaves[[#This Row],[Armored]]</f>
        <v>0</v>
      </c>
      <c r="AR7">
        <f>VLOOKUP(WorldWaves[[#Headers],[BossArmored]],Enemies[[Name]:[BotLevelType]],4,FALSE) * WorldWaves[[#This Row],[BossArmored]]</f>
        <v>0</v>
      </c>
      <c r="AS7">
        <f>VLOOKUP(WorldWaves[[#Headers],[SlowArmored]],Enemies[[Name]:[BotLevelType]],4,FALSE) * WorldWaves[[#This Row],[SlowArmored]]</f>
        <v>0</v>
      </c>
      <c r="AT7">
        <f>VLOOKUP(WorldWaves[[#Headers],[FlyingArmouredIce]],Enemies[[Name]:[BotLevelType]],4,FALSE) * WorldWaves[[#This Row],[FlyingArmouredIce]]</f>
        <v>0</v>
      </c>
      <c r="AU7">
        <f>VLOOKUP(WorldWaves[[#Headers],[FlyingArmouredPoison]],Enemies[[Name]:[BotLevelType]],4,FALSE) * WorldWaves[[#This Row],[FlyingArmouredPoison]]</f>
        <v>0</v>
      </c>
      <c r="AV7">
        <f>VLOOKUP(WorldWaves[[#Headers],[FlyingArmouredElec]],Enemies[[Name]:[BotLevelType]],4,FALSE) * WorldWaves[[#This Row],[FlyingArmouredElec]]</f>
        <v>0</v>
      </c>
      <c r="AW7">
        <f>VLOOKUP(WorldWaves[[#Headers],[Hacker]],Enemies[[Name]:[BotLevelType]],4,FALSE) * WorldWaves[[#This Row],[Hacker]]</f>
        <v>0</v>
      </c>
      <c r="AX7">
        <f>VLOOKUP(WorldWaves[[#Headers],[BossHacker]],Enemies[[Name]:[BotLevelType]],4,FALSE) * WorldWaves[[#This Row],[BossHacker]]</f>
        <v>0</v>
      </c>
      <c r="AY7">
        <f>VLOOKUP(WorldWaves[[#Headers],[BossFlyingArmoured]],Enemies[[Name]:[BotLevelType]],4,FALSE) * WorldWaves[[#This Row],[BossFlyingArmoured]]</f>
        <v>0</v>
      </c>
    </row>
    <row r="8" spans="1:59" ht="15.75" x14ac:dyDescent="0.25">
      <c r="A8" s="5">
        <v>6</v>
      </c>
      <c r="B8" s="9">
        <f>SUMPRODUCT(WorldWaves[[#This Row],[MiniBot]:[BossFlyingArmoured]],World_enemies!B8:AT8)</f>
        <v>7152.6357869999993</v>
      </c>
      <c r="C8" s="8">
        <f t="shared" si="0"/>
        <v>123.5</v>
      </c>
      <c r="D8" s="8">
        <f t="shared" si="1"/>
        <v>397.08094800000003</v>
      </c>
      <c r="E8" s="8">
        <f>World_Gems!C8</f>
        <v>155</v>
      </c>
      <c r="F8">
        <f t="shared" si="2"/>
        <v>1.4103324300552524</v>
      </c>
      <c r="G8">
        <f>VLOOKUP(WorldWaves[[#Headers],[MiniBot]],Enemies[[Name]:[BotLevelType]],4,FALSE) * WorldWaves[[#This Row],[MiniBot]]</f>
        <v>1.5</v>
      </c>
      <c r="H8">
        <f>VLOOKUP(WorldWaves[[#Headers],[BigBot]],Enemies[[Name]:[BotLevelType]],4,FALSE) * WorldWaves[[#This Row],[BigBot]]</f>
        <v>0</v>
      </c>
      <c r="I8">
        <f>VLOOKUP(WorldWaves[[#Headers],[MegaBigBot]],Enemies[[Name]:[BotLevelType]],4,FALSE) * WorldWaves[[#This Row],[MegaBigBot]]</f>
        <v>0</v>
      </c>
      <c r="J8">
        <f>VLOOKUP(WorldWaves[[#Headers],[Boss1]],Enemies[[Name]:[BotLevelType]],4,FALSE) * WorldWaves[[#This Row],[Boss1]]</f>
        <v>0</v>
      </c>
      <c r="K8">
        <f>VLOOKUP(WorldWaves[[#Headers],[Boss2]],Enemies[[Name]:[BotLevelType]],4,FALSE) * WorldWaves[[#This Row],[Boss2]]</f>
        <v>0</v>
      </c>
      <c r="L8">
        <f>VLOOKUP(WorldWaves[[#Headers],[Boss3]],Enemies[[Name]:[BotLevelType]],4,FALSE) * WorldWaves[[#This Row],[Boss3]]</f>
        <v>0</v>
      </c>
      <c r="M8">
        <f>VLOOKUP(WorldWaves[[#Headers],[Bot]],Enemies[[Name]:[BotLevelType]],4,FALSE) * WorldWaves[[#This Row],[Bot]]</f>
        <v>38</v>
      </c>
      <c r="N8">
        <f>VLOOKUP(WorldWaves[[#Headers],[Fast]],Enemies[[Name]:[BotLevelType]],4,FALSE) * WorldWaves[[#This Row],[Fast]]</f>
        <v>11</v>
      </c>
      <c r="O8">
        <f>VLOOKUP(WorldWaves[[#Headers],[Tank]],Enemies[[Name]:[BotLevelType]],4,FALSE) * WorldWaves[[#This Row],[Tank]]</f>
        <v>0</v>
      </c>
      <c r="P8">
        <f>VLOOKUP(WorldWaves[[#Headers],[Rush]],Enemies[[Name]:[BotLevelType]],4,FALSE) * WorldWaves[[#This Row],[Rush]]</f>
        <v>0</v>
      </c>
      <c r="Q8">
        <f>VLOOKUP(WorldWaves[[#Headers],[BossFast]],Enemies[[Name]:[BotLevelType]],4,FALSE) * WorldWaves[[#This Row],[BossFast]]</f>
        <v>0</v>
      </c>
      <c r="R8">
        <f>VLOOKUP(WorldWaves[[#Headers],[BossTank]],Enemies[[Name]:[BotLevelType]],4,FALSE) * WorldWaves[[#This Row],[BossTank]]</f>
        <v>0</v>
      </c>
      <c r="S8">
        <f>VLOOKUP(WorldWaves[[#Headers],[BossRush]],Enemies[[Name]:[BotLevelType]],4,FALSE) * WorldWaves[[#This Row],[BossRush]]</f>
        <v>0</v>
      </c>
      <c r="T8">
        <f>VLOOKUP(WorldWaves[[#Headers],[SemiBigBot]],Enemies[[Name]:[BotLevelType]],4,FALSE) * WorldWaves[[#This Row],[SemiBigBot]]</f>
        <v>9</v>
      </c>
      <c r="U8">
        <f>VLOOKUP(WorldWaves[[#Headers],[BossSlow]],Enemies[[Name]:[BotLevelType]],4,FALSE) * WorldWaves[[#This Row],[BossSlow]]</f>
        <v>0</v>
      </c>
      <c r="V8">
        <f>VLOOKUP(WorldWaves[[#Headers],[BotSlow]],Enemies[[Name]:[BotLevelType]],4,FALSE) * WorldWaves[[#This Row],[BotSlow]]</f>
        <v>0</v>
      </c>
      <c r="W8">
        <f>VLOOKUP(WorldWaves[[#Headers],[BigBotSlow]],Enemies[[Name]:[BotLevelType]],4,FALSE) * WorldWaves[[#This Row],[BigBotSlow]]</f>
        <v>0</v>
      </c>
      <c r="X8">
        <f>VLOOKUP(WorldWaves[[#Headers],[SplitterBalloon]],Enemies[[Name]:[BotLevelType]],4,FALSE) * WorldWaves[[#This Row],[SplitterBalloon]]</f>
        <v>0</v>
      </c>
      <c r="Y8">
        <f>VLOOKUP(WorldWaves[[#Headers],[SplitterDoubleLvl1]],Enemies[[Name]:[BotLevelType]],4,FALSE) * WorldWaves[[#This Row],[SplitterDoubleLvl1]]</f>
        <v>0</v>
      </c>
      <c r="Z8">
        <f>VLOOKUP(WorldWaves[[#Headers],[SplitterDoubleLvl2]],Enemies[[Name]:[BotLevelType]],4,FALSE) * WorldWaves[[#This Row],[SplitterDoubleLvl2]]</f>
        <v>0</v>
      </c>
      <c r="AA8">
        <f>VLOOKUP(WorldWaves[[#Headers],[SplitterDoubleLvl3]],Enemies[[Name]:[BotLevelType]],4,FALSE) * WorldWaves[[#This Row],[SplitterDoubleLvl3]]</f>
        <v>0</v>
      </c>
      <c r="AB8">
        <f>VLOOKUP(WorldWaves[[#Headers],[SplitterEnd]],Enemies[[Name]:[BotLevelType]],4,FALSE) * WorldWaves[[#This Row],[SplitterEnd]]</f>
        <v>0</v>
      </c>
      <c r="AC8">
        <f>VLOOKUP(WorldWaves[[#Headers],[Kamikaze]],Enemies[[Name]:[BotLevelType]],4,FALSE) * WorldWaves[[#This Row],[Kamikaze]]</f>
        <v>64</v>
      </c>
      <c r="AD8">
        <f>VLOOKUP(WorldWaves[[#Headers],[BossBalloon]],Enemies[[Name]:[BotLevelType]],4,FALSE) * WorldWaves[[#This Row],[BossBalloon]]</f>
        <v>0</v>
      </c>
      <c r="AE8">
        <f>VLOOKUP(WorldWaves[[#Headers],[BossDoubleLvl1]],Enemies[[Name]:[BotLevelType]],4,FALSE) * WorldWaves[[#This Row],[BossDoubleLvl1]]</f>
        <v>0</v>
      </c>
      <c r="AF8">
        <f>VLOOKUP(WorldWaves[[#Headers],[BossDoubleLvl2]],Enemies[[Name]:[BotLevelType]],4,FALSE) * WorldWaves[[#This Row],[BossDoubleLvl2]]</f>
        <v>0</v>
      </c>
      <c r="AG8">
        <f>VLOOKUP(WorldWaves[[#Headers],[BossDoubleLvl3]],Enemies[[Name]:[BotLevelType]],4,FALSE) * WorldWaves[[#This Row],[BossDoubleLvl3]]</f>
        <v>0</v>
      </c>
      <c r="AH8">
        <f>VLOOKUP(WorldWaves[[#Headers],[BossDoubleLvl4]],Enemies[[Name]:[BotLevelType]],4,FALSE) * WorldWaves[[#This Row],[BossDoubleLvl4]]</f>
        <v>0</v>
      </c>
      <c r="AI8">
        <f>VLOOKUP(WorldWaves[[#Headers],[BossDoubleLvl5]],Enemies[[Name]:[BotLevelType]],4,FALSE) * WorldWaves[[#This Row],[BossDoubleLvl5]]</f>
        <v>0</v>
      </c>
      <c r="AJ8">
        <f>VLOOKUP(WorldWaves[[#Headers],[BossKamikaze]],Enemies[[Name]:[BotLevelType]],4,FALSE) * WorldWaves[[#This Row],[BossKamikaze]]</f>
        <v>0</v>
      </c>
      <c r="AK8">
        <f>VLOOKUP(WorldWaves[[#Headers],[BossBalloonEnd]],Enemies[[Name]:[BotLevelType]],4,FALSE) * WorldWaves[[#This Row],[BossBalloonEnd]]</f>
        <v>0</v>
      </c>
      <c r="AL8">
        <f>VLOOKUP(WorldWaves[[#Headers],[BigKamikaze]],Enemies[[Name]:[BotLevelType]],4,FALSE) * WorldWaves[[#This Row],[BigKamikaze]]</f>
        <v>0</v>
      </c>
      <c r="AM8">
        <f>VLOOKUP(WorldWaves[[#Headers],[IceResistant]],Enemies[[Name]:[BotLevelType]],4,FALSE) * WorldWaves[[#This Row],[IceResistant]]</f>
        <v>0</v>
      </c>
      <c r="AN8">
        <f>VLOOKUP(WorldWaves[[#Headers],[BossIceResistant]],Enemies[[Name]:[BotLevelType]],4,FALSE) * WorldWaves[[#This Row],[BossIceResistant]]</f>
        <v>0</v>
      </c>
      <c r="AO8">
        <f>VLOOKUP(WorldWaves[[#Headers],[PoisonResistant]],Enemies[[Name]:[BotLevelType]],4,FALSE) * WorldWaves[[#This Row],[PoisonResistant]]</f>
        <v>0</v>
      </c>
      <c r="AP8">
        <f>VLOOKUP(WorldWaves[[#Headers],[ElectricityResistant]],Enemies[[Name]:[BotLevelType]],4,FALSE) * WorldWaves[[#This Row],[ElectricityResistant]]</f>
        <v>0</v>
      </c>
      <c r="AQ8">
        <f>VLOOKUP(WorldWaves[[#Headers],[Armored]],Enemies[[Name]:[BotLevelType]],4,FALSE) * WorldWaves[[#This Row],[Armored]]</f>
        <v>0</v>
      </c>
      <c r="AR8">
        <f>VLOOKUP(WorldWaves[[#Headers],[BossArmored]],Enemies[[Name]:[BotLevelType]],4,FALSE) * WorldWaves[[#This Row],[BossArmored]]</f>
        <v>0</v>
      </c>
      <c r="AS8">
        <f>VLOOKUP(WorldWaves[[#Headers],[SlowArmored]],Enemies[[Name]:[BotLevelType]],4,FALSE) * WorldWaves[[#This Row],[SlowArmored]]</f>
        <v>0</v>
      </c>
      <c r="AT8">
        <f>VLOOKUP(WorldWaves[[#Headers],[FlyingArmouredIce]],Enemies[[Name]:[BotLevelType]],4,FALSE) * WorldWaves[[#This Row],[FlyingArmouredIce]]</f>
        <v>0</v>
      </c>
      <c r="AU8">
        <f>VLOOKUP(WorldWaves[[#Headers],[FlyingArmouredPoison]],Enemies[[Name]:[BotLevelType]],4,FALSE) * WorldWaves[[#This Row],[FlyingArmouredPoison]]</f>
        <v>0</v>
      </c>
      <c r="AV8">
        <f>VLOOKUP(WorldWaves[[#Headers],[FlyingArmouredElec]],Enemies[[Name]:[BotLevelType]],4,FALSE) * WorldWaves[[#This Row],[FlyingArmouredElec]]</f>
        <v>0</v>
      </c>
      <c r="AW8">
        <f>VLOOKUP(WorldWaves[[#Headers],[Hacker]],Enemies[[Name]:[BotLevelType]],4,FALSE) * WorldWaves[[#This Row],[Hacker]]</f>
        <v>0</v>
      </c>
      <c r="AX8">
        <f>VLOOKUP(WorldWaves[[#Headers],[BossHacker]],Enemies[[Name]:[BotLevelType]],4,FALSE) * WorldWaves[[#This Row],[BossHacker]]</f>
        <v>0</v>
      </c>
      <c r="AY8">
        <f>VLOOKUP(WorldWaves[[#Headers],[BossFlyingArmoured]],Enemies[[Name]:[BotLevelType]],4,FALSE) * WorldWaves[[#This Row],[BossFlyingArmoured]]</f>
        <v>0</v>
      </c>
    </row>
    <row r="9" spans="1:59" ht="15.75" x14ac:dyDescent="0.25">
      <c r="A9" s="5">
        <v>7</v>
      </c>
      <c r="B9" s="9">
        <f>SUMPRODUCT(WorldWaves[[#This Row],[MiniBot]:[BossFlyingArmoured]],World_enemies!B9:AT9)</f>
        <v>3008.4294146295661</v>
      </c>
      <c r="C9" s="8">
        <f t="shared" si="0"/>
        <v>104.00000199999999</v>
      </c>
      <c r="D9" s="8">
        <f t="shared" si="1"/>
        <v>501.08095000000003</v>
      </c>
      <c r="E9" s="8">
        <f>World_Gems!C9</f>
        <v>155</v>
      </c>
      <c r="F9">
        <f t="shared" si="2"/>
        <v>0.42060430647082886</v>
      </c>
      <c r="G9">
        <f>VLOOKUP(WorldWaves[[#Headers],[MiniBot]],Enemies[[Name]:[BotLevelType]],4,FALSE) * WorldWaves[[#This Row],[MiniBot]]</f>
        <v>86.666669999999996</v>
      </c>
      <c r="H9">
        <f>VLOOKUP(WorldWaves[[#Headers],[BigBot]],Enemies[[Name]:[BotLevelType]],4,FALSE) * WorldWaves[[#This Row],[BigBot]]</f>
        <v>0</v>
      </c>
      <c r="I9">
        <f>VLOOKUP(WorldWaves[[#Headers],[MegaBigBot]],Enemies[[Name]:[BotLevelType]],4,FALSE) * WorldWaves[[#This Row],[MegaBigBot]]</f>
        <v>0</v>
      </c>
      <c r="J9">
        <f>VLOOKUP(WorldWaves[[#Headers],[Boss1]],Enemies[[Name]:[BotLevelType]],4,FALSE) * WorldWaves[[#This Row],[Boss1]]</f>
        <v>0</v>
      </c>
      <c r="K9">
        <f>VLOOKUP(WorldWaves[[#Headers],[Boss2]],Enemies[[Name]:[BotLevelType]],4,FALSE) * WorldWaves[[#This Row],[Boss2]]</f>
        <v>0</v>
      </c>
      <c r="L9">
        <f>VLOOKUP(WorldWaves[[#Headers],[Boss3]],Enemies[[Name]:[BotLevelType]],4,FALSE) * WorldWaves[[#This Row],[Boss3]]</f>
        <v>0</v>
      </c>
      <c r="M9">
        <f>VLOOKUP(WorldWaves[[#Headers],[Bot]],Enemies[[Name]:[BotLevelType]],4,FALSE) * WorldWaves[[#This Row],[Bot]]</f>
        <v>17.333331999999999</v>
      </c>
      <c r="N9">
        <f>VLOOKUP(WorldWaves[[#Headers],[Fast]],Enemies[[Name]:[BotLevelType]],4,FALSE) * WorldWaves[[#This Row],[Fast]]</f>
        <v>0</v>
      </c>
      <c r="O9">
        <f>VLOOKUP(WorldWaves[[#Headers],[Tank]],Enemies[[Name]:[BotLevelType]],4,FALSE) * WorldWaves[[#This Row],[Tank]]</f>
        <v>0</v>
      </c>
      <c r="P9">
        <f>VLOOKUP(WorldWaves[[#Headers],[Rush]],Enemies[[Name]:[BotLevelType]],4,FALSE) * WorldWaves[[#This Row],[Rush]]</f>
        <v>0</v>
      </c>
      <c r="Q9">
        <f>VLOOKUP(WorldWaves[[#Headers],[BossFast]],Enemies[[Name]:[BotLevelType]],4,FALSE) * WorldWaves[[#This Row],[BossFast]]</f>
        <v>0</v>
      </c>
      <c r="R9">
        <f>VLOOKUP(WorldWaves[[#Headers],[BossTank]],Enemies[[Name]:[BotLevelType]],4,FALSE) * WorldWaves[[#This Row],[BossTank]]</f>
        <v>0</v>
      </c>
      <c r="S9">
        <f>VLOOKUP(WorldWaves[[#Headers],[BossRush]],Enemies[[Name]:[BotLevelType]],4,FALSE) * WorldWaves[[#This Row],[BossRush]]</f>
        <v>0</v>
      </c>
      <c r="T9">
        <f>VLOOKUP(WorldWaves[[#Headers],[SemiBigBot]],Enemies[[Name]:[BotLevelType]],4,FALSE) * WorldWaves[[#This Row],[SemiBigBot]]</f>
        <v>0</v>
      </c>
      <c r="U9">
        <f>VLOOKUP(WorldWaves[[#Headers],[BossSlow]],Enemies[[Name]:[BotLevelType]],4,FALSE) * WorldWaves[[#This Row],[BossSlow]]</f>
        <v>0</v>
      </c>
      <c r="V9">
        <f>VLOOKUP(WorldWaves[[#Headers],[BotSlow]],Enemies[[Name]:[BotLevelType]],4,FALSE) * WorldWaves[[#This Row],[BotSlow]]</f>
        <v>0</v>
      </c>
      <c r="W9">
        <f>VLOOKUP(WorldWaves[[#Headers],[BigBotSlow]],Enemies[[Name]:[BotLevelType]],4,FALSE) * WorldWaves[[#This Row],[BigBotSlow]]</f>
        <v>0</v>
      </c>
      <c r="X9">
        <f>VLOOKUP(WorldWaves[[#Headers],[SplitterBalloon]],Enemies[[Name]:[BotLevelType]],4,FALSE) * WorldWaves[[#This Row],[SplitterBalloon]]</f>
        <v>0</v>
      </c>
      <c r="Y9">
        <f>VLOOKUP(WorldWaves[[#Headers],[SplitterDoubleLvl1]],Enemies[[Name]:[BotLevelType]],4,FALSE) * WorldWaves[[#This Row],[SplitterDoubleLvl1]]</f>
        <v>0</v>
      </c>
      <c r="Z9">
        <f>VLOOKUP(WorldWaves[[#Headers],[SplitterDoubleLvl2]],Enemies[[Name]:[BotLevelType]],4,FALSE) * WorldWaves[[#This Row],[SplitterDoubleLvl2]]</f>
        <v>0</v>
      </c>
      <c r="AA9">
        <f>VLOOKUP(WorldWaves[[#Headers],[SplitterDoubleLvl3]],Enemies[[Name]:[BotLevelType]],4,FALSE) * WorldWaves[[#This Row],[SplitterDoubleLvl3]]</f>
        <v>0</v>
      </c>
      <c r="AB9">
        <f>VLOOKUP(WorldWaves[[#Headers],[SplitterEnd]],Enemies[[Name]:[BotLevelType]],4,FALSE) * WorldWaves[[#This Row],[SplitterEnd]]</f>
        <v>0</v>
      </c>
      <c r="AC9">
        <f>VLOOKUP(WorldWaves[[#Headers],[Kamikaze]],Enemies[[Name]:[BotLevelType]],4,FALSE) * WorldWaves[[#This Row],[Kamikaze]]</f>
        <v>0</v>
      </c>
      <c r="AD9">
        <f>VLOOKUP(WorldWaves[[#Headers],[BossBalloon]],Enemies[[Name]:[BotLevelType]],4,FALSE) * WorldWaves[[#This Row],[BossBalloon]]</f>
        <v>0</v>
      </c>
      <c r="AE9">
        <f>VLOOKUP(WorldWaves[[#Headers],[BossDoubleLvl1]],Enemies[[Name]:[BotLevelType]],4,FALSE) * WorldWaves[[#This Row],[BossDoubleLvl1]]</f>
        <v>0</v>
      </c>
      <c r="AF9">
        <f>VLOOKUP(WorldWaves[[#Headers],[BossDoubleLvl2]],Enemies[[Name]:[BotLevelType]],4,FALSE) * WorldWaves[[#This Row],[BossDoubleLvl2]]</f>
        <v>0</v>
      </c>
      <c r="AG9">
        <f>VLOOKUP(WorldWaves[[#Headers],[BossDoubleLvl3]],Enemies[[Name]:[BotLevelType]],4,FALSE) * WorldWaves[[#This Row],[BossDoubleLvl3]]</f>
        <v>0</v>
      </c>
      <c r="AH9">
        <f>VLOOKUP(WorldWaves[[#Headers],[BossDoubleLvl4]],Enemies[[Name]:[BotLevelType]],4,FALSE) * WorldWaves[[#This Row],[BossDoubleLvl4]]</f>
        <v>0</v>
      </c>
      <c r="AI9">
        <f>VLOOKUP(WorldWaves[[#Headers],[BossDoubleLvl5]],Enemies[[Name]:[BotLevelType]],4,FALSE) * WorldWaves[[#This Row],[BossDoubleLvl5]]</f>
        <v>0</v>
      </c>
      <c r="AJ9">
        <f>VLOOKUP(WorldWaves[[#Headers],[BossKamikaze]],Enemies[[Name]:[BotLevelType]],4,FALSE) * WorldWaves[[#This Row],[BossKamikaze]]</f>
        <v>0</v>
      </c>
      <c r="AK9">
        <f>VLOOKUP(WorldWaves[[#Headers],[BossBalloonEnd]],Enemies[[Name]:[BotLevelType]],4,FALSE) * WorldWaves[[#This Row],[BossBalloonEnd]]</f>
        <v>0</v>
      </c>
      <c r="AL9">
        <f>VLOOKUP(WorldWaves[[#Headers],[BigKamikaze]],Enemies[[Name]:[BotLevelType]],4,FALSE) * WorldWaves[[#This Row],[BigKamikaze]]</f>
        <v>0</v>
      </c>
      <c r="AM9">
        <f>VLOOKUP(WorldWaves[[#Headers],[IceResistant]],Enemies[[Name]:[BotLevelType]],4,FALSE) * WorldWaves[[#This Row],[IceResistant]]</f>
        <v>0</v>
      </c>
      <c r="AN9">
        <f>VLOOKUP(WorldWaves[[#Headers],[BossIceResistant]],Enemies[[Name]:[BotLevelType]],4,FALSE) * WorldWaves[[#This Row],[BossIceResistant]]</f>
        <v>0</v>
      </c>
      <c r="AO9">
        <f>VLOOKUP(WorldWaves[[#Headers],[PoisonResistant]],Enemies[[Name]:[BotLevelType]],4,FALSE) * WorldWaves[[#This Row],[PoisonResistant]]</f>
        <v>0</v>
      </c>
      <c r="AP9">
        <f>VLOOKUP(WorldWaves[[#Headers],[ElectricityResistant]],Enemies[[Name]:[BotLevelType]],4,FALSE) * WorldWaves[[#This Row],[ElectricityResistant]]</f>
        <v>0</v>
      </c>
      <c r="AQ9">
        <f>VLOOKUP(WorldWaves[[#Headers],[Armored]],Enemies[[Name]:[BotLevelType]],4,FALSE) * WorldWaves[[#This Row],[Armored]]</f>
        <v>0</v>
      </c>
      <c r="AR9">
        <f>VLOOKUP(WorldWaves[[#Headers],[BossArmored]],Enemies[[Name]:[BotLevelType]],4,FALSE) * WorldWaves[[#This Row],[BossArmored]]</f>
        <v>0</v>
      </c>
      <c r="AS9">
        <f>VLOOKUP(WorldWaves[[#Headers],[SlowArmored]],Enemies[[Name]:[BotLevelType]],4,FALSE) * WorldWaves[[#This Row],[SlowArmored]]</f>
        <v>0</v>
      </c>
      <c r="AT9">
        <f>VLOOKUP(WorldWaves[[#Headers],[FlyingArmouredIce]],Enemies[[Name]:[BotLevelType]],4,FALSE) * WorldWaves[[#This Row],[FlyingArmouredIce]]</f>
        <v>0</v>
      </c>
      <c r="AU9">
        <f>VLOOKUP(WorldWaves[[#Headers],[FlyingArmouredPoison]],Enemies[[Name]:[BotLevelType]],4,FALSE) * WorldWaves[[#This Row],[FlyingArmouredPoison]]</f>
        <v>0</v>
      </c>
      <c r="AV9">
        <f>VLOOKUP(WorldWaves[[#Headers],[FlyingArmouredElec]],Enemies[[Name]:[BotLevelType]],4,FALSE) * WorldWaves[[#This Row],[FlyingArmouredElec]]</f>
        <v>0</v>
      </c>
      <c r="AW9">
        <f>VLOOKUP(WorldWaves[[#Headers],[Hacker]],Enemies[[Name]:[BotLevelType]],4,FALSE) * WorldWaves[[#This Row],[Hacker]]</f>
        <v>0</v>
      </c>
      <c r="AX9">
        <f>VLOOKUP(WorldWaves[[#Headers],[BossHacker]],Enemies[[Name]:[BotLevelType]],4,FALSE) * WorldWaves[[#This Row],[BossHacker]]</f>
        <v>0</v>
      </c>
      <c r="AY9">
        <f>VLOOKUP(WorldWaves[[#Headers],[BossFlyingArmoured]],Enemies[[Name]:[BotLevelType]],4,FALSE) * WorldWaves[[#This Row],[BossFlyingArmoured]]</f>
        <v>0</v>
      </c>
    </row>
    <row r="10" spans="1:59" ht="15.75" x14ac:dyDescent="0.25">
      <c r="A10" s="5">
        <v>8</v>
      </c>
      <c r="B10" s="9">
        <f>SUMPRODUCT(WorldWaves[[#This Row],[MiniBot]:[BossFlyingArmoured]],World_enemies!B10:AT10)</f>
        <v>2343.2001999999998</v>
      </c>
      <c r="C10" s="8">
        <f t="shared" si="0"/>
        <v>26</v>
      </c>
      <c r="D10" s="8">
        <f t="shared" si="1"/>
        <v>527.08095000000003</v>
      </c>
      <c r="E10" s="8">
        <f>World_Gems!C10</f>
        <v>170</v>
      </c>
      <c r="F10">
        <f t="shared" si="2"/>
        <v>0.7788782374634915</v>
      </c>
      <c r="G10">
        <f>VLOOKUP(WorldWaves[[#Headers],[MiniBot]],Enemies[[Name]:[BotLevelType]],4,FALSE) * WorldWaves[[#This Row],[MiniBot]]</f>
        <v>0</v>
      </c>
      <c r="H10">
        <f>VLOOKUP(WorldWaves[[#Headers],[BigBot]],Enemies[[Name]:[BotLevelType]],4,FALSE) * WorldWaves[[#This Row],[BigBot]]</f>
        <v>2</v>
      </c>
      <c r="I10">
        <f>VLOOKUP(WorldWaves[[#Headers],[MegaBigBot]],Enemies[[Name]:[BotLevelType]],4,FALSE) * WorldWaves[[#This Row],[MegaBigBot]]</f>
        <v>0</v>
      </c>
      <c r="J10">
        <f>VLOOKUP(WorldWaves[[#Headers],[Boss1]],Enemies[[Name]:[BotLevelType]],4,FALSE) * WorldWaves[[#This Row],[Boss1]]</f>
        <v>0</v>
      </c>
      <c r="K10">
        <f>VLOOKUP(WorldWaves[[#Headers],[Boss2]],Enemies[[Name]:[BotLevelType]],4,FALSE) * WorldWaves[[#This Row],[Boss2]]</f>
        <v>0</v>
      </c>
      <c r="L10">
        <f>VLOOKUP(WorldWaves[[#Headers],[Boss3]],Enemies[[Name]:[BotLevelType]],4,FALSE) * WorldWaves[[#This Row],[Boss3]]</f>
        <v>0</v>
      </c>
      <c r="M10">
        <f>VLOOKUP(WorldWaves[[#Headers],[Bot]],Enemies[[Name]:[BotLevelType]],4,FALSE) * WorldWaves[[#This Row],[Bot]]</f>
        <v>12</v>
      </c>
      <c r="N10">
        <f>VLOOKUP(WorldWaves[[#Headers],[Fast]],Enemies[[Name]:[BotLevelType]],4,FALSE) * WorldWaves[[#This Row],[Fast]]</f>
        <v>0</v>
      </c>
      <c r="O10">
        <f>VLOOKUP(WorldWaves[[#Headers],[Tank]],Enemies[[Name]:[BotLevelType]],4,FALSE) * WorldWaves[[#This Row],[Tank]]</f>
        <v>0</v>
      </c>
      <c r="P10">
        <f>VLOOKUP(WorldWaves[[#Headers],[Rush]],Enemies[[Name]:[BotLevelType]],4,FALSE) * WorldWaves[[#This Row],[Rush]]</f>
        <v>0</v>
      </c>
      <c r="Q10">
        <f>VLOOKUP(WorldWaves[[#Headers],[BossFast]],Enemies[[Name]:[BotLevelType]],4,FALSE) * WorldWaves[[#This Row],[BossFast]]</f>
        <v>0</v>
      </c>
      <c r="R10">
        <f>VLOOKUP(WorldWaves[[#Headers],[BossTank]],Enemies[[Name]:[BotLevelType]],4,FALSE) * WorldWaves[[#This Row],[BossTank]]</f>
        <v>0</v>
      </c>
      <c r="S10">
        <f>VLOOKUP(WorldWaves[[#Headers],[BossRush]],Enemies[[Name]:[BotLevelType]],4,FALSE) * WorldWaves[[#This Row],[BossRush]]</f>
        <v>0</v>
      </c>
      <c r="T10">
        <f>VLOOKUP(WorldWaves[[#Headers],[SemiBigBot]],Enemies[[Name]:[BotLevelType]],4,FALSE) * WorldWaves[[#This Row],[SemiBigBot]]</f>
        <v>0</v>
      </c>
      <c r="U10">
        <f>VLOOKUP(WorldWaves[[#Headers],[BossSlow]],Enemies[[Name]:[BotLevelType]],4,FALSE) * WorldWaves[[#This Row],[BossSlow]]</f>
        <v>0</v>
      </c>
      <c r="V10">
        <f>VLOOKUP(WorldWaves[[#Headers],[BotSlow]],Enemies[[Name]:[BotLevelType]],4,FALSE) * WorldWaves[[#This Row],[BotSlow]]</f>
        <v>0</v>
      </c>
      <c r="W10">
        <f>VLOOKUP(WorldWaves[[#Headers],[BigBotSlow]],Enemies[[Name]:[BotLevelType]],4,FALSE) * WorldWaves[[#This Row],[BigBotSlow]]</f>
        <v>0</v>
      </c>
      <c r="X10">
        <f>VLOOKUP(WorldWaves[[#Headers],[SplitterBalloon]],Enemies[[Name]:[BotLevelType]],4,FALSE) * WorldWaves[[#This Row],[SplitterBalloon]]</f>
        <v>0</v>
      </c>
      <c r="Y10">
        <f>VLOOKUP(WorldWaves[[#Headers],[SplitterDoubleLvl1]],Enemies[[Name]:[BotLevelType]],4,FALSE) * WorldWaves[[#This Row],[SplitterDoubleLvl1]]</f>
        <v>0</v>
      </c>
      <c r="Z10">
        <f>VLOOKUP(WorldWaves[[#Headers],[SplitterDoubleLvl2]],Enemies[[Name]:[BotLevelType]],4,FALSE) * WorldWaves[[#This Row],[SplitterDoubleLvl2]]</f>
        <v>0</v>
      </c>
      <c r="AA10">
        <f>VLOOKUP(WorldWaves[[#Headers],[SplitterDoubleLvl3]],Enemies[[Name]:[BotLevelType]],4,FALSE) * WorldWaves[[#This Row],[SplitterDoubleLvl3]]</f>
        <v>0</v>
      </c>
      <c r="AB10">
        <f>VLOOKUP(WorldWaves[[#Headers],[SplitterEnd]],Enemies[[Name]:[BotLevelType]],4,FALSE) * WorldWaves[[#This Row],[SplitterEnd]]</f>
        <v>0</v>
      </c>
      <c r="AC10">
        <f>VLOOKUP(WorldWaves[[#Headers],[Kamikaze]],Enemies[[Name]:[BotLevelType]],4,FALSE) * WorldWaves[[#This Row],[Kamikaze]]</f>
        <v>12</v>
      </c>
      <c r="AD10">
        <f>VLOOKUP(WorldWaves[[#Headers],[BossBalloon]],Enemies[[Name]:[BotLevelType]],4,FALSE) * WorldWaves[[#This Row],[BossBalloon]]</f>
        <v>0</v>
      </c>
      <c r="AE10">
        <f>VLOOKUP(WorldWaves[[#Headers],[BossDoubleLvl1]],Enemies[[Name]:[BotLevelType]],4,FALSE) * WorldWaves[[#This Row],[BossDoubleLvl1]]</f>
        <v>0</v>
      </c>
      <c r="AF10">
        <f>VLOOKUP(WorldWaves[[#Headers],[BossDoubleLvl2]],Enemies[[Name]:[BotLevelType]],4,FALSE) * WorldWaves[[#This Row],[BossDoubleLvl2]]</f>
        <v>0</v>
      </c>
      <c r="AG10">
        <f>VLOOKUP(WorldWaves[[#Headers],[BossDoubleLvl3]],Enemies[[Name]:[BotLevelType]],4,FALSE) * WorldWaves[[#This Row],[BossDoubleLvl3]]</f>
        <v>0</v>
      </c>
      <c r="AH10">
        <f>VLOOKUP(WorldWaves[[#Headers],[BossDoubleLvl4]],Enemies[[Name]:[BotLevelType]],4,FALSE) * WorldWaves[[#This Row],[BossDoubleLvl4]]</f>
        <v>0</v>
      </c>
      <c r="AI10">
        <f>VLOOKUP(WorldWaves[[#Headers],[BossDoubleLvl5]],Enemies[[Name]:[BotLevelType]],4,FALSE) * WorldWaves[[#This Row],[BossDoubleLvl5]]</f>
        <v>0</v>
      </c>
      <c r="AJ10">
        <f>VLOOKUP(WorldWaves[[#Headers],[BossKamikaze]],Enemies[[Name]:[BotLevelType]],4,FALSE) * WorldWaves[[#This Row],[BossKamikaze]]</f>
        <v>0</v>
      </c>
      <c r="AK10">
        <f>VLOOKUP(WorldWaves[[#Headers],[BossBalloonEnd]],Enemies[[Name]:[BotLevelType]],4,FALSE) * WorldWaves[[#This Row],[BossBalloonEnd]]</f>
        <v>0</v>
      </c>
      <c r="AL10">
        <f>VLOOKUP(WorldWaves[[#Headers],[BigKamikaze]],Enemies[[Name]:[BotLevelType]],4,FALSE) * WorldWaves[[#This Row],[BigKamikaze]]</f>
        <v>0</v>
      </c>
      <c r="AM10">
        <f>VLOOKUP(WorldWaves[[#Headers],[IceResistant]],Enemies[[Name]:[BotLevelType]],4,FALSE) * WorldWaves[[#This Row],[IceResistant]]</f>
        <v>0</v>
      </c>
      <c r="AN10">
        <f>VLOOKUP(WorldWaves[[#Headers],[BossIceResistant]],Enemies[[Name]:[BotLevelType]],4,FALSE) * WorldWaves[[#This Row],[BossIceResistant]]</f>
        <v>0</v>
      </c>
      <c r="AO10">
        <f>VLOOKUP(WorldWaves[[#Headers],[PoisonResistant]],Enemies[[Name]:[BotLevelType]],4,FALSE) * WorldWaves[[#This Row],[PoisonResistant]]</f>
        <v>0</v>
      </c>
      <c r="AP10">
        <f>VLOOKUP(WorldWaves[[#Headers],[ElectricityResistant]],Enemies[[Name]:[BotLevelType]],4,FALSE) * WorldWaves[[#This Row],[ElectricityResistant]]</f>
        <v>0</v>
      </c>
      <c r="AQ10">
        <f>VLOOKUP(WorldWaves[[#Headers],[Armored]],Enemies[[Name]:[BotLevelType]],4,FALSE) * WorldWaves[[#This Row],[Armored]]</f>
        <v>0</v>
      </c>
      <c r="AR10">
        <f>VLOOKUP(WorldWaves[[#Headers],[BossArmored]],Enemies[[Name]:[BotLevelType]],4,FALSE) * WorldWaves[[#This Row],[BossArmored]]</f>
        <v>0</v>
      </c>
      <c r="AS10">
        <f>VLOOKUP(WorldWaves[[#Headers],[SlowArmored]],Enemies[[Name]:[BotLevelType]],4,FALSE) * WorldWaves[[#This Row],[SlowArmored]]</f>
        <v>0</v>
      </c>
      <c r="AT10">
        <f>VLOOKUP(WorldWaves[[#Headers],[FlyingArmouredIce]],Enemies[[Name]:[BotLevelType]],4,FALSE) * WorldWaves[[#This Row],[FlyingArmouredIce]]</f>
        <v>0</v>
      </c>
      <c r="AU10">
        <f>VLOOKUP(WorldWaves[[#Headers],[FlyingArmouredPoison]],Enemies[[Name]:[BotLevelType]],4,FALSE) * WorldWaves[[#This Row],[FlyingArmouredPoison]]</f>
        <v>0</v>
      </c>
      <c r="AV10">
        <f>VLOOKUP(WorldWaves[[#Headers],[FlyingArmouredElec]],Enemies[[Name]:[BotLevelType]],4,FALSE) * WorldWaves[[#This Row],[FlyingArmouredElec]]</f>
        <v>0</v>
      </c>
      <c r="AW10">
        <f>VLOOKUP(WorldWaves[[#Headers],[Hacker]],Enemies[[Name]:[BotLevelType]],4,FALSE) * WorldWaves[[#This Row],[Hacker]]</f>
        <v>0</v>
      </c>
      <c r="AX10">
        <f>VLOOKUP(WorldWaves[[#Headers],[BossHacker]],Enemies[[Name]:[BotLevelType]],4,FALSE) * WorldWaves[[#This Row],[BossHacker]]</f>
        <v>0</v>
      </c>
      <c r="AY10">
        <f>VLOOKUP(WorldWaves[[#Headers],[BossFlyingArmoured]],Enemies[[Name]:[BotLevelType]],4,FALSE) * WorldWaves[[#This Row],[BossFlyingArmoured]]</f>
        <v>0</v>
      </c>
    </row>
    <row r="11" spans="1:59" ht="15.75" x14ac:dyDescent="0.25">
      <c r="A11" s="5">
        <v>9</v>
      </c>
      <c r="B11" s="9">
        <f>SUMPRODUCT(WorldWaves[[#This Row],[MiniBot]:[BossFlyingArmoured]],World_enemies!B11:AT11)</f>
        <v>8734.867486000001</v>
      </c>
      <c r="C11" s="8">
        <f t="shared" si="0"/>
        <v>59</v>
      </c>
      <c r="D11" s="8">
        <f t="shared" si="1"/>
        <v>586.08095000000003</v>
      </c>
      <c r="E11" s="8">
        <f>World_Gems!C11</f>
        <v>210</v>
      </c>
      <c r="F11">
        <f t="shared" si="2"/>
        <v>3.7277512548863738</v>
      </c>
      <c r="G11">
        <f>VLOOKUP(WorldWaves[[#Headers],[MiniBot]],Enemies[[Name]:[BotLevelType]],4,FALSE) * WorldWaves[[#This Row],[MiniBot]]</f>
        <v>0</v>
      </c>
      <c r="H11">
        <f>VLOOKUP(WorldWaves[[#Headers],[BigBot]],Enemies[[Name]:[BotLevelType]],4,FALSE) * WorldWaves[[#This Row],[BigBot]]</f>
        <v>0</v>
      </c>
      <c r="I11">
        <f>VLOOKUP(WorldWaves[[#Headers],[MegaBigBot]],Enemies[[Name]:[BotLevelType]],4,FALSE) * WorldWaves[[#This Row],[MegaBigBot]]</f>
        <v>0</v>
      </c>
      <c r="J11">
        <f>VLOOKUP(WorldWaves[[#Headers],[Boss1]],Enemies[[Name]:[BotLevelType]],4,FALSE) * WorldWaves[[#This Row],[Boss1]]</f>
        <v>0</v>
      </c>
      <c r="K11">
        <f>VLOOKUP(WorldWaves[[#Headers],[Boss2]],Enemies[[Name]:[BotLevelType]],4,FALSE) * WorldWaves[[#This Row],[Boss2]]</f>
        <v>0</v>
      </c>
      <c r="L11">
        <f>VLOOKUP(WorldWaves[[#Headers],[Boss3]],Enemies[[Name]:[BotLevelType]],4,FALSE) * WorldWaves[[#This Row],[Boss3]]</f>
        <v>0</v>
      </c>
      <c r="M11">
        <f>VLOOKUP(WorldWaves[[#Headers],[Bot]],Enemies[[Name]:[BotLevelType]],4,FALSE) * WorldWaves[[#This Row],[Bot]]</f>
        <v>0</v>
      </c>
      <c r="N11">
        <f>VLOOKUP(WorldWaves[[#Headers],[Fast]],Enemies[[Name]:[BotLevelType]],4,FALSE) * WorldWaves[[#This Row],[Fast]]</f>
        <v>12</v>
      </c>
      <c r="O11">
        <f>VLOOKUP(WorldWaves[[#Headers],[Tank]],Enemies[[Name]:[BotLevelType]],4,FALSE) * WorldWaves[[#This Row],[Tank]]</f>
        <v>12</v>
      </c>
      <c r="P11">
        <f>VLOOKUP(WorldWaves[[#Headers],[Rush]],Enemies[[Name]:[BotLevelType]],4,FALSE) * WorldWaves[[#This Row],[Rush]]</f>
        <v>18</v>
      </c>
      <c r="Q11">
        <f>VLOOKUP(WorldWaves[[#Headers],[BossFast]],Enemies[[Name]:[BotLevelType]],4,FALSE) * WorldWaves[[#This Row],[BossFast]]</f>
        <v>0</v>
      </c>
      <c r="R11">
        <f>VLOOKUP(WorldWaves[[#Headers],[BossTank]],Enemies[[Name]:[BotLevelType]],4,FALSE) * WorldWaves[[#This Row],[BossTank]]</f>
        <v>0</v>
      </c>
      <c r="S11">
        <f>VLOOKUP(WorldWaves[[#Headers],[BossRush]],Enemies[[Name]:[BotLevelType]],4,FALSE) * WorldWaves[[#This Row],[BossRush]]</f>
        <v>6</v>
      </c>
      <c r="T11">
        <f>VLOOKUP(WorldWaves[[#Headers],[SemiBigBot]],Enemies[[Name]:[BotLevelType]],4,FALSE) * WorldWaves[[#This Row],[SemiBigBot]]</f>
        <v>0</v>
      </c>
      <c r="U11">
        <f>VLOOKUP(WorldWaves[[#Headers],[BossSlow]],Enemies[[Name]:[BotLevelType]],4,FALSE) * WorldWaves[[#This Row],[BossSlow]]</f>
        <v>0</v>
      </c>
      <c r="V11">
        <f>VLOOKUP(WorldWaves[[#Headers],[BotSlow]],Enemies[[Name]:[BotLevelType]],4,FALSE) * WorldWaves[[#This Row],[BotSlow]]</f>
        <v>0</v>
      </c>
      <c r="W11">
        <f>VLOOKUP(WorldWaves[[#Headers],[BigBotSlow]],Enemies[[Name]:[BotLevelType]],4,FALSE) * WorldWaves[[#This Row],[BigBotSlow]]</f>
        <v>0</v>
      </c>
      <c r="X11">
        <f>VLOOKUP(WorldWaves[[#Headers],[SplitterBalloon]],Enemies[[Name]:[BotLevelType]],4,FALSE) * WorldWaves[[#This Row],[SplitterBalloon]]</f>
        <v>0</v>
      </c>
      <c r="Y11">
        <f>VLOOKUP(WorldWaves[[#Headers],[SplitterDoubleLvl1]],Enemies[[Name]:[BotLevelType]],4,FALSE) * WorldWaves[[#This Row],[SplitterDoubleLvl1]]</f>
        <v>0</v>
      </c>
      <c r="Z11">
        <f>VLOOKUP(WorldWaves[[#Headers],[SplitterDoubleLvl2]],Enemies[[Name]:[BotLevelType]],4,FALSE) * WorldWaves[[#This Row],[SplitterDoubleLvl2]]</f>
        <v>0</v>
      </c>
      <c r="AA11">
        <f>VLOOKUP(WorldWaves[[#Headers],[SplitterDoubleLvl3]],Enemies[[Name]:[BotLevelType]],4,FALSE) * WorldWaves[[#This Row],[SplitterDoubleLvl3]]</f>
        <v>0</v>
      </c>
      <c r="AB11">
        <f>VLOOKUP(WorldWaves[[#Headers],[SplitterEnd]],Enemies[[Name]:[BotLevelType]],4,FALSE) * WorldWaves[[#This Row],[SplitterEnd]]</f>
        <v>0</v>
      </c>
      <c r="AC11">
        <f>VLOOKUP(WorldWaves[[#Headers],[Kamikaze]],Enemies[[Name]:[BotLevelType]],4,FALSE) * WorldWaves[[#This Row],[Kamikaze]]</f>
        <v>11</v>
      </c>
      <c r="AD11">
        <f>VLOOKUP(WorldWaves[[#Headers],[BossBalloon]],Enemies[[Name]:[BotLevelType]],4,FALSE) * WorldWaves[[#This Row],[BossBalloon]]</f>
        <v>0</v>
      </c>
      <c r="AE11">
        <f>VLOOKUP(WorldWaves[[#Headers],[BossDoubleLvl1]],Enemies[[Name]:[BotLevelType]],4,FALSE) * WorldWaves[[#This Row],[BossDoubleLvl1]]</f>
        <v>0</v>
      </c>
      <c r="AF11">
        <f>VLOOKUP(WorldWaves[[#Headers],[BossDoubleLvl2]],Enemies[[Name]:[BotLevelType]],4,FALSE) * WorldWaves[[#This Row],[BossDoubleLvl2]]</f>
        <v>0</v>
      </c>
      <c r="AG11">
        <f>VLOOKUP(WorldWaves[[#Headers],[BossDoubleLvl3]],Enemies[[Name]:[BotLevelType]],4,FALSE) * WorldWaves[[#This Row],[BossDoubleLvl3]]</f>
        <v>0</v>
      </c>
      <c r="AH11">
        <f>VLOOKUP(WorldWaves[[#Headers],[BossDoubleLvl4]],Enemies[[Name]:[BotLevelType]],4,FALSE) * WorldWaves[[#This Row],[BossDoubleLvl4]]</f>
        <v>0</v>
      </c>
      <c r="AI11">
        <f>VLOOKUP(WorldWaves[[#Headers],[BossDoubleLvl5]],Enemies[[Name]:[BotLevelType]],4,FALSE) * WorldWaves[[#This Row],[BossDoubleLvl5]]</f>
        <v>0</v>
      </c>
      <c r="AJ11">
        <f>VLOOKUP(WorldWaves[[#Headers],[BossKamikaze]],Enemies[[Name]:[BotLevelType]],4,FALSE) * WorldWaves[[#This Row],[BossKamikaze]]</f>
        <v>0</v>
      </c>
      <c r="AK11">
        <f>VLOOKUP(WorldWaves[[#Headers],[BossBalloonEnd]],Enemies[[Name]:[BotLevelType]],4,FALSE) * WorldWaves[[#This Row],[BossBalloonEnd]]</f>
        <v>0</v>
      </c>
      <c r="AL11">
        <f>VLOOKUP(WorldWaves[[#Headers],[BigKamikaze]],Enemies[[Name]:[BotLevelType]],4,FALSE) * WorldWaves[[#This Row],[BigKamikaze]]</f>
        <v>0</v>
      </c>
      <c r="AM11">
        <f>VLOOKUP(WorldWaves[[#Headers],[IceResistant]],Enemies[[Name]:[BotLevelType]],4,FALSE) * WorldWaves[[#This Row],[IceResistant]]</f>
        <v>0</v>
      </c>
      <c r="AN11">
        <f>VLOOKUP(WorldWaves[[#Headers],[BossIceResistant]],Enemies[[Name]:[BotLevelType]],4,FALSE) * WorldWaves[[#This Row],[BossIceResistant]]</f>
        <v>0</v>
      </c>
      <c r="AO11">
        <f>VLOOKUP(WorldWaves[[#Headers],[PoisonResistant]],Enemies[[Name]:[BotLevelType]],4,FALSE) * WorldWaves[[#This Row],[PoisonResistant]]</f>
        <v>0</v>
      </c>
      <c r="AP11">
        <f>VLOOKUP(WorldWaves[[#Headers],[ElectricityResistant]],Enemies[[Name]:[BotLevelType]],4,FALSE) * WorldWaves[[#This Row],[ElectricityResistant]]</f>
        <v>0</v>
      </c>
      <c r="AQ11">
        <f>VLOOKUP(WorldWaves[[#Headers],[Armored]],Enemies[[Name]:[BotLevelType]],4,FALSE) * WorldWaves[[#This Row],[Armored]]</f>
        <v>0</v>
      </c>
      <c r="AR11">
        <f>VLOOKUP(WorldWaves[[#Headers],[BossArmored]],Enemies[[Name]:[BotLevelType]],4,FALSE) * WorldWaves[[#This Row],[BossArmored]]</f>
        <v>0</v>
      </c>
      <c r="AS11">
        <f>VLOOKUP(WorldWaves[[#Headers],[SlowArmored]],Enemies[[Name]:[BotLevelType]],4,FALSE) * WorldWaves[[#This Row],[SlowArmored]]</f>
        <v>0</v>
      </c>
      <c r="AT11">
        <f>VLOOKUP(WorldWaves[[#Headers],[FlyingArmouredIce]],Enemies[[Name]:[BotLevelType]],4,FALSE) * WorldWaves[[#This Row],[FlyingArmouredIce]]</f>
        <v>0</v>
      </c>
      <c r="AU11">
        <f>VLOOKUP(WorldWaves[[#Headers],[FlyingArmouredPoison]],Enemies[[Name]:[BotLevelType]],4,FALSE) * WorldWaves[[#This Row],[FlyingArmouredPoison]]</f>
        <v>0</v>
      </c>
      <c r="AV11">
        <f>VLOOKUP(WorldWaves[[#Headers],[FlyingArmouredElec]],Enemies[[Name]:[BotLevelType]],4,FALSE) * WorldWaves[[#This Row],[FlyingArmouredElec]]</f>
        <v>0</v>
      </c>
      <c r="AW11">
        <f>VLOOKUP(WorldWaves[[#Headers],[Hacker]],Enemies[[Name]:[BotLevelType]],4,FALSE) * WorldWaves[[#This Row],[Hacker]]</f>
        <v>0</v>
      </c>
      <c r="AX11">
        <f>VLOOKUP(WorldWaves[[#Headers],[BossHacker]],Enemies[[Name]:[BotLevelType]],4,FALSE) * WorldWaves[[#This Row],[BossHacker]]</f>
        <v>0</v>
      </c>
      <c r="AY11">
        <f>VLOOKUP(WorldWaves[[#Headers],[BossFlyingArmoured]],Enemies[[Name]:[BotLevelType]],4,FALSE) * WorldWaves[[#This Row],[BossFlyingArmoured]]</f>
        <v>0</v>
      </c>
    </row>
    <row r="12" spans="1:59" ht="15.75" x14ac:dyDescent="0.25">
      <c r="A12" s="5">
        <v>10</v>
      </c>
      <c r="B12" s="9">
        <f>SUMPRODUCT(WorldWaves[[#This Row],[MiniBot]:[BossFlyingArmoured]],World_enemies!B12:AT12)</f>
        <v>7147.7413104999996</v>
      </c>
      <c r="C12" s="8">
        <f t="shared" si="0"/>
        <v>57.25</v>
      </c>
      <c r="D12" s="8">
        <f t="shared" si="1"/>
        <v>643.33095000000003</v>
      </c>
      <c r="E12" s="8">
        <f>World_Gems!C12</f>
        <v>232.5</v>
      </c>
      <c r="F12">
        <f t="shared" si="2"/>
        <v>0.818299913760134</v>
      </c>
      <c r="G12">
        <f>VLOOKUP(WorldWaves[[#Headers],[MiniBot]],Enemies[[Name]:[BotLevelType]],4,FALSE) * WorldWaves[[#This Row],[MiniBot]]</f>
        <v>0.75</v>
      </c>
      <c r="H12">
        <f>VLOOKUP(WorldWaves[[#Headers],[BigBot]],Enemies[[Name]:[BotLevelType]],4,FALSE) * WorldWaves[[#This Row],[BigBot]]</f>
        <v>0</v>
      </c>
      <c r="I12">
        <f>VLOOKUP(WorldWaves[[#Headers],[MegaBigBot]],Enemies[[Name]:[BotLevelType]],4,FALSE) * WorldWaves[[#This Row],[MegaBigBot]]</f>
        <v>0</v>
      </c>
      <c r="J12">
        <f>VLOOKUP(WorldWaves[[#Headers],[Boss1]],Enemies[[Name]:[BotLevelType]],4,FALSE) * WorldWaves[[#This Row],[Boss1]]</f>
        <v>0</v>
      </c>
      <c r="K12">
        <f>VLOOKUP(WorldWaves[[#Headers],[Boss2]],Enemies[[Name]:[BotLevelType]],4,FALSE) * WorldWaves[[#This Row],[Boss2]]</f>
        <v>0</v>
      </c>
      <c r="L12">
        <f>VLOOKUP(WorldWaves[[#Headers],[Boss3]],Enemies[[Name]:[BotLevelType]],4,FALSE) * WorldWaves[[#This Row],[Boss3]]</f>
        <v>0</v>
      </c>
      <c r="M12">
        <f>VLOOKUP(WorldWaves[[#Headers],[Bot]],Enemies[[Name]:[BotLevelType]],4,FALSE) * WorldWaves[[#This Row],[Bot]]</f>
        <v>19</v>
      </c>
      <c r="N12">
        <f>VLOOKUP(WorldWaves[[#Headers],[Fast]],Enemies[[Name]:[BotLevelType]],4,FALSE) * WorldWaves[[#This Row],[Fast]]</f>
        <v>13</v>
      </c>
      <c r="O12">
        <f>VLOOKUP(WorldWaves[[#Headers],[Tank]],Enemies[[Name]:[BotLevelType]],4,FALSE) * WorldWaves[[#This Row],[Tank]]</f>
        <v>20</v>
      </c>
      <c r="P12">
        <f>VLOOKUP(WorldWaves[[#Headers],[Rush]],Enemies[[Name]:[BotLevelType]],4,FALSE) * WorldWaves[[#This Row],[Rush]]</f>
        <v>0</v>
      </c>
      <c r="Q12">
        <f>VLOOKUP(WorldWaves[[#Headers],[BossFast]],Enemies[[Name]:[BotLevelType]],4,FALSE) * WorldWaves[[#This Row],[BossFast]]</f>
        <v>0</v>
      </c>
      <c r="R12">
        <f>VLOOKUP(WorldWaves[[#Headers],[BossTank]],Enemies[[Name]:[BotLevelType]],4,FALSE) * WorldWaves[[#This Row],[BossTank]]</f>
        <v>0</v>
      </c>
      <c r="S12">
        <f>VLOOKUP(WorldWaves[[#Headers],[BossRush]],Enemies[[Name]:[BotLevelType]],4,FALSE) * WorldWaves[[#This Row],[BossRush]]</f>
        <v>0</v>
      </c>
      <c r="T12">
        <f>VLOOKUP(WorldWaves[[#Headers],[SemiBigBot]],Enemies[[Name]:[BotLevelType]],4,FALSE) * WorldWaves[[#This Row],[SemiBigBot]]</f>
        <v>4.5</v>
      </c>
      <c r="U12">
        <f>VLOOKUP(WorldWaves[[#Headers],[BossSlow]],Enemies[[Name]:[BotLevelType]],4,FALSE) * WorldWaves[[#This Row],[BossSlow]]</f>
        <v>0</v>
      </c>
      <c r="V12">
        <f>VLOOKUP(WorldWaves[[#Headers],[BotSlow]],Enemies[[Name]:[BotLevelType]],4,FALSE) * WorldWaves[[#This Row],[BotSlow]]</f>
        <v>0</v>
      </c>
      <c r="W12">
        <f>VLOOKUP(WorldWaves[[#Headers],[BigBotSlow]],Enemies[[Name]:[BotLevelType]],4,FALSE) * WorldWaves[[#This Row],[BigBotSlow]]</f>
        <v>0</v>
      </c>
      <c r="X12">
        <f>VLOOKUP(WorldWaves[[#Headers],[SplitterBalloon]],Enemies[[Name]:[BotLevelType]],4,FALSE) * WorldWaves[[#This Row],[SplitterBalloon]]</f>
        <v>0</v>
      </c>
      <c r="Y12">
        <f>VLOOKUP(WorldWaves[[#Headers],[SplitterDoubleLvl1]],Enemies[[Name]:[BotLevelType]],4,FALSE) * WorldWaves[[#This Row],[SplitterDoubleLvl1]]</f>
        <v>0</v>
      </c>
      <c r="Z12">
        <f>VLOOKUP(WorldWaves[[#Headers],[SplitterDoubleLvl2]],Enemies[[Name]:[BotLevelType]],4,FALSE) * WorldWaves[[#This Row],[SplitterDoubleLvl2]]</f>
        <v>0</v>
      </c>
      <c r="AA12">
        <f>VLOOKUP(WorldWaves[[#Headers],[SplitterDoubleLvl3]],Enemies[[Name]:[BotLevelType]],4,FALSE) * WorldWaves[[#This Row],[SplitterDoubleLvl3]]</f>
        <v>0</v>
      </c>
      <c r="AB12">
        <f>VLOOKUP(WorldWaves[[#Headers],[SplitterEnd]],Enemies[[Name]:[BotLevelType]],4,FALSE) * WorldWaves[[#This Row],[SplitterEnd]]</f>
        <v>0</v>
      </c>
      <c r="AC12">
        <f>VLOOKUP(WorldWaves[[#Headers],[Kamikaze]],Enemies[[Name]:[BotLevelType]],4,FALSE) * WorldWaves[[#This Row],[Kamikaze]]</f>
        <v>0</v>
      </c>
      <c r="AD12">
        <f>VLOOKUP(WorldWaves[[#Headers],[BossBalloon]],Enemies[[Name]:[BotLevelType]],4,FALSE) * WorldWaves[[#This Row],[BossBalloon]]</f>
        <v>0</v>
      </c>
      <c r="AE12">
        <f>VLOOKUP(WorldWaves[[#Headers],[BossDoubleLvl1]],Enemies[[Name]:[BotLevelType]],4,FALSE) * WorldWaves[[#This Row],[BossDoubleLvl1]]</f>
        <v>0</v>
      </c>
      <c r="AF12">
        <f>VLOOKUP(WorldWaves[[#Headers],[BossDoubleLvl2]],Enemies[[Name]:[BotLevelType]],4,FALSE) * WorldWaves[[#This Row],[BossDoubleLvl2]]</f>
        <v>0</v>
      </c>
      <c r="AG12">
        <f>VLOOKUP(WorldWaves[[#Headers],[BossDoubleLvl3]],Enemies[[Name]:[BotLevelType]],4,FALSE) * WorldWaves[[#This Row],[BossDoubleLvl3]]</f>
        <v>0</v>
      </c>
      <c r="AH12">
        <f>VLOOKUP(WorldWaves[[#Headers],[BossDoubleLvl4]],Enemies[[Name]:[BotLevelType]],4,FALSE) * WorldWaves[[#This Row],[BossDoubleLvl4]]</f>
        <v>0</v>
      </c>
      <c r="AI12">
        <f>VLOOKUP(WorldWaves[[#Headers],[BossDoubleLvl5]],Enemies[[Name]:[BotLevelType]],4,FALSE) * WorldWaves[[#This Row],[BossDoubleLvl5]]</f>
        <v>0</v>
      </c>
      <c r="AJ12">
        <f>VLOOKUP(WorldWaves[[#Headers],[BossKamikaze]],Enemies[[Name]:[BotLevelType]],4,FALSE) * WorldWaves[[#This Row],[BossKamikaze]]</f>
        <v>0</v>
      </c>
      <c r="AK12">
        <f>VLOOKUP(WorldWaves[[#Headers],[BossBalloonEnd]],Enemies[[Name]:[BotLevelType]],4,FALSE) * WorldWaves[[#This Row],[BossBalloonEnd]]</f>
        <v>0</v>
      </c>
      <c r="AL12">
        <f>VLOOKUP(WorldWaves[[#Headers],[BigKamikaze]],Enemies[[Name]:[BotLevelType]],4,FALSE) * WorldWaves[[#This Row],[BigKamikaze]]</f>
        <v>0</v>
      </c>
      <c r="AM12">
        <f>VLOOKUP(WorldWaves[[#Headers],[IceResistant]],Enemies[[Name]:[BotLevelType]],4,FALSE) * WorldWaves[[#This Row],[IceResistant]]</f>
        <v>0</v>
      </c>
      <c r="AN12">
        <f>VLOOKUP(WorldWaves[[#Headers],[BossIceResistant]],Enemies[[Name]:[BotLevelType]],4,FALSE) * WorldWaves[[#This Row],[BossIceResistant]]</f>
        <v>0</v>
      </c>
      <c r="AO12">
        <f>VLOOKUP(WorldWaves[[#Headers],[PoisonResistant]],Enemies[[Name]:[BotLevelType]],4,FALSE) * WorldWaves[[#This Row],[PoisonResistant]]</f>
        <v>0</v>
      </c>
      <c r="AP12">
        <f>VLOOKUP(WorldWaves[[#Headers],[ElectricityResistant]],Enemies[[Name]:[BotLevelType]],4,FALSE) * WorldWaves[[#This Row],[ElectricityResistant]]</f>
        <v>0</v>
      </c>
      <c r="AQ12">
        <f>VLOOKUP(WorldWaves[[#Headers],[Armored]],Enemies[[Name]:[BotLevelType]],4,FALSE) * WorldWaves[[#This Row],[Armored]]</f>
        <v>0</v>
      </c>
      <c r="AR12">
        <f>VLOOKUP(WorldWaves[[#Headers],[BossArmored]],Enemies[[Name]:[BotLevelType]],4,FALSE) * WorldWaves[[#This Row],[BossArmored]]</f>
        <v>0</v>
      </c>
      <c r="AS12">
        <f>VLOOKUP(WorldWaves[[#Headers],[SlowArmored]],Enemies[[Name]:[BotLevelType]],4,FALSE) * WorldWaves[[#This Row],[SlowArmored]]</f>
        <v>0</v>
      </c>
      <c r="AT12">
        <f>VLOOKUP(WorldWaves[[#Headers],[FlyingArmouredIce]],Enemies[[Name]:[BotLevelType]],4,FALSE) * WorldWaves[[#This Row],[FlyingArmouredIce]]</f>
        <v>0</v>
      </c>
      <c r="AU12">
        <f>VLOOKUP(WorldWaves[[#Headers],[FlyingArmouredPoison]],Enemies[[Name]:[BotLevelType]],4,FALSE) * WorldWaves[[#This Row],[FlyingArmouredPoison]]</f>
        <v>0</v>
      </c>
      <c r="AV12">
        <f>VLOOKUP(WorldWaves[[#Headers],[FlyingArmouredElec]],Enemies[[Name]:[BotLevelType]],4,FALSE) * WorldWaves[[#This Row],[FlyingArmouredElec]]</f>
        <v>0</v>
      </c>
      <c r="AW12">
        <f>VLOOKUP(WorldWaves[[#Headers],[Hacker]],Enemies[[Name]:[BotLevelType]],4,FALSE) * WorldWaves[[#This Row],[Hacker]]</f>
        <v>0</v>
      </c>
      <c r="AX12">
        <f>VLOOKUP(WorldWaves[[#Headers],[BossHacker]],Enemies[[Name]:[BotLevelType]],4,FALSE) * WorldWaves[[#This Row],[BossHacker]]</f>
        <v>0</v>
      </c>
      <c r="AY12">
        <f>VLOOKUP(WorldWaves[[#Headers],[BossFlyingArmoured]],Enemies[[Name]:[BotLevelType]],4,FALSE) * WorldWaves[[#This Row],[BossFlyingArmoured]]</f>
        <v>0</v>
      </c>
    </row>
    <row r="13" spans="1:59" ht="15.75" x14ac:dyDescent="0.25">
      <c r="A13" s="5">
        <v>11</v>
      </c>
      <c r="B13" s="9">
        <f>SUMPRODUCT(WorldWaves[[#This Row],[MiniBot]:[BossFlyingArmoured]],World_enemies!B13:AT13)</f>
        <v>6130.3969479999996</v>
      </c>
      <c r="C13" s="8">
        <f t="shared" si="0"/>
        <v>68</v>
      </c>
      <c r="D13" s="8">
        <f t="shared" si="1"/>
        <v>711.33095000000003</v>
      </c>
      <c r="E13" s="8">
        <f>World_Gems!C13</f>
        <v>272.5</v>
      </c>
      <c r="F13">
        <f t="shared" si="2"/>
        <v>0.85766911275796653</v>
      </c>
      <c r="G13">
        <f>VLOOKUP(WorldWaves[[#Headers],[MiniBot]],Enemies[[Name]:[BotLevelType]],4,FALSE) * WorldWaves[[#This Row],[MiniBot]]</f>
        <v>36.6</v>
      </c>
      <c r="H13">
        <f>VLOOKUP(WorldWaves[[#Headers],[BigBot]],Enemies[[Name]:[BotLevelType]],4,FALSE) * WorldWaves[[#This Row],[BigBot]]</f>
        <v>0</v>
      </c>
      <c r="I13">
        <f>VLOOKUP(WorldWaves[[#Headers],[MegaBigBot]],Enemies[[Name]:[BotLevelType]],4,FALSE) * WorldWaves[[#This Row],[MegaBigBot]]</f>
        <v>0</v>
      </c>
      <c r="J13">
        <f>VLOOKUP(WorldWaves[[#Headers],[Boss1]],Enemies[[Name]:[BotLevelType]],4,FALSE) * WorldWaves[[#This Row],[Boss1]]</f>
        <v>0</v>
      </c>
      <c r="K13">
        <f>VLOOKUP(WorldWaves[[#Headers],[Boss2]],Enemies[[Name]:[BotLevelType]],4,FALSE) * WorldWaves[[#This Row],[Boss2]]</f>
        <v>0</v>
      </c>
      <c r="L13">
        <f>VLOOKUP(WorldWaves[[#Headers],[Boss3]],Enemies[[Name]:[BotLevelType]],4,FALSE) * WorldWaves[[#This Row],[Boss3]]</f>
        <v>0</v>
      </c>
      <c r="M13">
        <f>VLOOKUP(WorldWaves[[#Headers],[Bot]],Enemies[[Name]:[BotLevelType]],4,FALSE) * WorldWaves[[#This Row],[Bot]]</f>
        <v>16.399999999999999</v>
      </c>
      <c r="N13">
        <f>VLOOKUP(WorldWaves[[#Headers],[Fast]],Enemies[[Name]:[BotLevelType]],4,FALSE) * WorldWaves[[#This Row],[Fast]]</f>
        <v>0</v>
      </c>
      <c r="O13">
        <f>VLOOKUP(WorldWaves[[#Headers],[Tank]],Enemies[[Name]:[BotLevelType]],4,FALSE) * WorldWaves[[#This Row],[Tank]]</f>
        <v>0</v>
      </c>
      <c r="P13">
        <f>VLOOKUP(WorldWaves[[#Headers],[Rush]],Enemies[[Name]:[BotLevelType]],4,FALSE) * WorldWaves[[#This Row],[Rush]]</f>
        <v>0</v>
      </c>
      <c r="Q13">
        <f>VLOOKUP(WorldWaves[[#Headers],[BossFast]],Enemies[[Name]:[BotLevelType]],4,FALSE) * WorldWaves[[#This Row],[BossFast]]</f>
        <v>0</v>
      </c>
      <c r="R13">
        <f>VLOOKUP(WorldWaves[[#Headers],[BossTank]],Enemies[[Name]:[BotLevelType]],4,FALSE) * WorldWaves[[#This Row],[BossTank]]</f>
        <v>0</v>
      </c>
      <c r="S13">
        <f>VLOOKUP(WorldWaves[[#Headers],[BossRush]],Enemies[[Name]:[BotLevelType]],4,FALSE) * WorldWaves[[#This Row],[BossRush]]</f>
        <v>0</v>
      </c>
      <c r="T13">
        <f>VLOOKUP(WorldWaves[[#Headers],[SemiBigBot]],Enemies[[Name]:[BotLevelType]],4,FALSE) * WorldWaves[[#This Row],[SemiBigBot]]</f>
        <v>8</v>
      </c>
      <c r="U13">
        <f>VLOOKUP(WorldWaves[[#Headers],[BossSlow]],Enemies[[Name]:[BotLevelType]],4,FALSE) * WorldWaves[[#This Row],[BossSlow]]</f>
        <v>0</v>
      </c>
      <c r="V13">
        <f>VLOOKUP(WorldWaves[[#Headers],[BotSlow]],Enemies[[Name]:[BotLevelType]],4,FALSE) * WorldWaves[[#This Row],[BotSlow]]</f>
        <v>0</v>
      </c>
      <c r="W13">
        <f>VLOOKUP(WorldWaves[[#Headers],[BigBotSlow]],Enemies[[Name]:[BotLevelType]],4,FALSE) * WorldWaves[[#This Row],[BigBotSlow]]</f>
        <v>0</v>
      </c>
      <c r="X13">
        <f>VLOOKUP(WorldWaves[[#Headers],[SplitterBalloon]],Enemies[[Name]:[BotLevelType]],4,FALSE) * WorldWaves[[#This Row],[SplitterBalloon]]</f>
        <v>0</v>
      </c>
      <c r="Y13">
        <f>VLOOKUP(WorldWaves[[#Headers],[SplitterDoubleLvl1]],Enemies[[Name]:[BotLevelType]],4,FALSE) * WorldWaves[[#This Row],[SplitterDoubleLvl1]]</f>
        <v>0</v>
      </c>
      <c r="Z13">
        <f>VLOOKUP(WorldWaves[[#Headers],[SplitterDoubleLvl2]],Enemies[[Name]:[BotLevelType]],4,FALSE) * WorldWaves[[#This Row],[SplitterDoubleLvl2]]</f>
        <v>0</v>
      </c>
      <c r="AA13">
        <f>VLOOKUP(WorldWaves[[#Headers],[SplitterDoubleLvl3]],Enemies[[Name]:[BotLevelType]],4,FALSE) * WorldWaves[[#This Row],[SplitterDoubleLvl3]]</f>
        <v>0</v>
      </c>
      <c r="AB13">
        <f>VLOOKUP(WorldWaves[[#Headers],[SplitterEnd]],Enemies[[Name]:[BotLevelType]],4,FALSE) * WorldWaves[[#This Row],[SplitterEnd]]</f>
        <v>0</v>
      </c>
      <c r="AC13">
        <f>VLOOKUP(WorldWaves[[#Headers],[Kamikaze]],Enemies[[Name]:[BotLevelType]],4,FALSE) * WorldWaves[[#This Row],[Kamikaze]]</f>
        <v>7</v>
      </c>
      <c r="AD13">
        <f>VLOOKUP(WorldWaves[[#Headers],[BossBalloon]],Enemies[[Name]:[BotLevelType]],4,FALSE) * WorldWaves[[#This Row],[BossBalloon]]</f>
        <v>0</v>
      </c>
      <c r="AE13">
        <f>VLOOKUP(WorldWaves[[#Headers],[BossDoubleLvl1]],Enemies[[Name]:[BotLevelType]],4,FALSE) * WorldWaves[[#This Row],[BossDoubleLvl1]]</f>
        <v>0</v>
      </c>
      <c r="AF13">
        <f>VLOOKUP(WorldWaves[[#Headers],[BossDoubleLvl2]],Enemies[[Name]:[BotLevelType]],4,FALSE) * WorldWaves[[#This Row],[BossDoubleLvl2]]</f>
        <v>0</v>
      </c>
      <c r="AG13">
        <f>VLOOKUP(WorldWaves[[#Headers],[BossDoubleLvl3]],Enemies[[Name]:[BotLevelType]],4,FALSE) * WorldWaves[[#This Row],[BossDoubleLvl3]]</f>
        <v>0</v>
      </c>
      <c r="AH13">
        <f>VLOOKUP(WorldWaves[[#Headers],[BossDoubleLvl4]],Enemies[[Name]:[BotLevelType]],4,FALSE) * WorldWaves[[#This Row],[BossDoubleLvl4]]</f>
        <v>0</v>
      </c>
      <c r="AI13">
        <f>VLOOKUP(WorldWaves[[#Headers],[BossDoubleLvl5]],Enemies[[Name]:[BotLevelType]],4,FALSE) * WorldWaves[[#This Row],[BossDoubleLvl5]]</f>
        <v>0</v>
      </c>
      <c r="AJ13">
        <f>VLOOKUP(WorldWaves[[#Headers],[BossKamikaze]],Enemies[[Name]:[BotLevelType]],4,FALSE) * WorldWaves[[#This Row],[BossKamikaze]]</f>
        <v>0</v>
      </c>
      <c r="AK13">
        <f>VLOOKUP(WorldWaves[[#Headers],[BossBalloonEnd]],Enemies[[Name]:[BotLevelType]],4,FALSE) * WorldWaves[[#This Row],[BossBalloonEnd]]</f>
        <v>0</v>
      </c>
      <c r="AL13">
        <f>VLOOKUP(WorldWaves[[#Headers],[BigKamikaze]],Enemies[[Name]:[BotLevelType]],4,FALSE) * WorldWaves[[#This Row],[BigKamikaze]]</f>
        <v>0</v>
      </c>
      <c r="AM13">
        <f>VLOOKUP(WorldWaves[[#Headers],[IceResistant]],Enemies[[Name]:[BotLevelType]],4,FALSE) * WorldWaves[[#This Row],[IceResistant]]</f>
        <v>0</v>
      </c>
      <c r="AN13">
        <f>VLOOKUP(WorldWaves[[#Headers],[BossIceResistant]],Enemies[[Name]:[BotLevelType]],4,FALSE) * WorldWaves[[#This Row],[BossIceResistant]]</f>
        <v>0</v>
      </c>
      <c r="AO13">
        <f>VLOOKUP(WorldWaves[[#Headers],[PoisonResistant]],Enemies[[Name]:[BotLevelType]],4,FALSE) * WorldWaves[[#This Row],[PoisonResistant]]</f>
        <v>0</v>
      </c>
      <c r="AP13">
        <f>VLOOKUP(WorldWaves[[#Headers],[ElectricityResistant]],Enemies[[Name]:[BotLevelType]],4,FALSE) * WorldWaves[[#This Row],[ElectricityResistant]]</f>
        <v>0</v>
      </c>
      <c r="AQ13">
        <f>VLOOKUP(WorldWaves[[#Headers],[Armored]],Enemies[[Name]:[BotLevelType]],4,FALSE) * WorldWaves[[#This Row],[Armored]]</f>
        <v>0</v>
      </c>
      <c r="AR13">
        <f>VLOOKUP(WorldWaves[[#Headers],[BossArmored]],Enemies[[Name]:[BotLevelType]],4,FALSE) * WorldWaves[[#This Row],[BossArmored]]</f>
        <v>0</v>
      </c>
      <c r="AS13">
        <f>VLOOKUP(WorldWaves[[#Headers],[SlowArmored]],Enemies[[Name]:[BotLevelType]],4,FALSE) * WorldWaves[[#This Row],[SlowArmored]]</f>
        <v>0</v>
      </c>
      <c r="AT13">
        <f>VLOOKUP(WorldWaves[[#Headers],[FlyingArmouredIce]],Enemies[[Name]:[BotLevelType]],4,FALSE) * WorldWaves[[#This Row],[FlyingArmouredIce]]</f>
        <v>0</v>
      </c>
      <c r="AU13">
        <f>VLOOKUP(WorldWaves[[#Headers],[FlyingArmouredPoison]],Enemies[[Name]:[BotLevelType]],4,FALSE) * WorldWaves[[#This Row],[FlyingArmouredPoison]]</f>
        <v>0</v>
      </c>
      <c r="AV13">
        <f>VLOOKUP(WorldWaves[[#Headers],[FlyingArmouredElec]],Enemies[[Name]:[BotLevelType]],4,FALSE) * WorldWaves[[#This Row],[FlyingArmouredElec]]</f>
        <v>0</v>
      </c>
      <c r="AW13">
        <f>VLOOKUP(WorldWaves[[#Headers],[Hacker]],Enemies[[Name]:[BotLevelType]],4,FALSE) * WorldWaves[[#This Row],[Hacker]]</f>
        <v>0</v>
      </c>
      <c r="AX13">
        <f>VLOOKUP(WorldWaves[[#Headers],[BossHacker]],Enemies[[Name]:[BotLevelType]],4,FALSE) * WorldWaves[[#This Row],[BossHacker]]</f>
        <v>0</v>
      </c>
      <c r="AY13">
        <f>VLOOKUP(WorldWaves[[#Headers],[BossFlyingArmoured]],Enemies[[Name]:[BotLevelType]],4,FALSE) * WorldWaves[[#This Row],[BossFlyingArmoured]]</f>
        <v>0</v>
      </c>
    </row>
    <row r="14" spans="1:59" ht="15.75" x14ac:dyDescent="0.25">
      <c r="A14" s="5">
        <v>12</v>
      </c>
      <c r="B14" s="9">
        <f>SUMPRODUCT(WorldWaves[[#This Row],[MiniBot]:[BossFlyingArmoured]],World_enemies!B14:AT14)</f>
        <v>19321.169771668399</v>
      </c>
      <c r="C14" s="8">
        <f t="shared" si="0"/>
        <v>176.00001</v>
      </c>
      <c r="D14" s="8">
        <f t="shared" si="1"/>
        <v>887.33096</v>
      </c>
      <c r="E14" s="8">
        <f>World_Gems!C14</f>
        <v>407.5</v>
      </c>
      <c r="F14">
        <f t="shared" si="2"/>
        <v>3.1516996265587336</v>
      </c>
      <c r="G14">
        <f>VLOOKUP(WorldWaves[[#Headers],[MiniBot]],Enemies[[Name]:[BotLevelType]],4,FALSE) * WorldWaves[[#This Row],[MiniBot]]</f>
        <v>97.600009999999997</v>
      </c>
      <c r="H14">
        <f>VLOOKUP(WorldWaves[[#Headers],[BigBot]],Enemies[[Name]:[BotLevelType]],4,FALSE) * WorldWaves[[#This Row],[BigBot]]</f>
        <v>2</v>
      </c>
      <c r="I14">
        <f>VLOOKUP(WorldWaves[[#Headers],[MegaBigBot]],Enemies[[Name]:[BotLevelType]],4,FALSE) * WorldWaves[[#This Row],[MegaBigBot]]</f>
        <v>0</v>
      </c>
      <c r="J14">
        <f>VLOOKUP(WorldWaves[[#Headers],[Boss1]],Enemies[[Name]:[BotLevelType]],4,FALSE) * WorldWaves[[#This Row],[Boss1]]</f>
        <v>0</v>
      </c>
      <c r="K14">
        <f>VLOOKUP(WorldWaves[[#Headers],[Boss2]],Enemies[[Name]:[BotLevelType]],4,FALSE) * WorldWaves[[#This Row],[Boss2]]</f>
        <v>0</v>
      </c>
      <c r="L14">
        <f>VLOOKUP(WorldWaves[[#Headers],[Boss3]],Enemies[[Name]:[BotLevelType]],4,FALSE) * WorldWaves[[#This Row],[Boss3]]</f>
        <v>0</v>
      </c>
      <c r="M14">
        <f>VLOOKUP(WorldWaves[[#Headers],[Bot]],Enemies[[Name]:[BotLevelType]],4,FALSE) * WorldWaves[[#This Row],[Bot]]</f>
        <v>46.4</v>
      </c>
      <c r="N14">
        <f>VLOOKUP(WorldWaves[[#Headers],[Fast]],Enemies[[Name]:[BotLevelType]],4,FALSE) * WorldWaves[[#This Row],[Fast]]</f>
        <v>0</v>
      </c>
      <c r="O14">
        <f>VLOOKUP(WorldWaves[[#Headers],[Tank]],Enemies[[Name]:[BotLevelType]],4,FALSE) * WorldWaves[[#This Row],[Tank]]</f>
        <v>0</v>
      </c>
      <c r="P14">
        <f>VLOOKUP(WorldWaves[[#Headers],[Rush]],Enemies[[Name]:[BotLevelType]],4,FALSE) * WorldWaves[[#This Row],[Rush]]</f>
        <v>0</v>
      </c>
      <c r="Q14">
        <f>VLOOKUP(WorldWaves[[#Headers],[BossFast]],Enemies[[Name]:[BotLevelType]],4,FALSE) * WorldWaves[[#This Row],[BossFast]]</f>
        <v>0</v>
      </c>
      <c r="R14">
        <f>VLOOKUP(WorldWaves[[#Headers],[BossTank]],Enemies[[Name]:[BotLevelType]],4,FALSE) * WorldWaves[[#This Row],[BossTank]]</f>
        <v>0</v>
      </c>
      <c r="S14">
        <f>VLOOKUP(WorldWaves[[#Headers],[BossRush]],Enemies[[Name]:[BotLevelType]],4,FALSE) * WorldWaves[[#This Row],[BossRush]]</f>
        <v>0</v>
      </c>
      <c r="T14">
        <f>VLOOKUP(WorldWaves[[#Headers],[SemiBigBot]],Enemies[[Name]:[BotLevelType]],4,FALSE) * WorldWaves[[#This Row],[SemiBigBot]]</f>
        <v>24</v>
      </c>
      <c r="U14">
        <f>VLOOKUP(WorldWaves[[#Headers],[BossSlow]],Enemies[[Name]:[BotLevelType]],4,FALSE) * WorldWaves[[#This Row],[BossSlow]]</f>
        <v>0</v>
      </c>
      <c r="V14">
        <f>VLOOKUP(WorldWaves[[#Headers],[BotSlow]],Enemies[[Name]:[BotLevelType]],4,FALSE) * WorldWaves[[#This Row],[BotSlow]]</f>
        <v>0</v>
      </c>
      <c r="W14">
        <f>VLOOKUP(WorldWaves[[#Headers],[BigBotSlow]],Enemies[[Name]:[BotLevelType]],4,FALSE) * WorldWaves[[#This Row],[BigBotSlow]]</f>
        <v>0</v>
      </c>
      <c r="X14">
        <f>VLOOKUP(WorldWaves[[#Headers],[SplitterBalloon]],Enemies[[Name]:[BotLevelType]],4,FALSE) * WorldWaves[[#This Row],[SplitterBalloon]]</f>
        <v>0</v>
      </c>
      <c r="Y14">
        <f>VLOOKUP(WorldWaves[[#Headers],[SplitterDoubleLvl1]],Enemies[[Name]:[BotLevelType]],4,FALSE) * WorldWaves[[#This Row],[SplitterDoubleLvl1]]</f>
        <v>0</v>
      </c>
      <c r="Z14">
        <f>VLOOKUP(WorldWaves[[#Headers],[SplitterDoubleLvl2]],Enemies[[Name]:[BotLevelType]],4,FALSE) * WorldWaves[[#This Row],[SplitterDoubleLvl2]]</f>
        <v>0</v>
      </c>
      <c r="AA14">
        <f>VLOOKUP(WorldWaves[[#Headers],[SplitterDoubleLvl3]],Enemies[[Name]:[BotLevelType]],4,FALSE) * WorldWaves[[#This Row],[SplitterDoubleLvl3]]</f>
        <v>0</v>
      </c>
      <c r="AB14">
        <f>VLOOKUP(WorldWaves[[#Headers],[SplitterEnd]],Enemies[[Name]:[BotLevelType]],4,FALSE) * WorldWaves[[#This Row],[SplitterEnd]]</f>
        <v>0</v>
      </c>
      <c r="AC14">
        <f>VLOOKUP(WorldWaves[[#Headers],[Kamikaze]],Enemies[[Name]:[BotLevelType]],4,FALSE) * WorldWaves[[#This Row],[Kamikaze]]</f>
        <v>6</v>
      </c>
      <c r="AD14">
        <f>VLOOKUP(WorldWaves[[#Headers],[BossBalloon]],Enemies[[Name]:[BotLevelType]],4,FALSE) * WorldWaves[[#This Row],[BossBalloon]]</f>
        <v>0</v>
      </c>
      <c r="AE14">
        <f>VLOOKUP(WorldWaves[[#Headers],[BossDoubleLvl1]],Enemies[[Name]:[BotLevelType]],4,FALSE) * WorldWaves[[#This Row],[BossDoubleLvl1]]</f>
        <v>0</v>
      </c>
      <c r="AF14">
        <f>VLOOKUP(WorldWaves[[#Headers],[BossDoubleLvl2]],Enemies[[Name]:[BotLevelType]],4,FALSE) * WorldWaves[[#This Row],[BossDoubleLvl2]]</f>
        <v>0</v>
      </c>
      <c r="AG14">
        <f>VLOOKUP(WorldWaves[[#Headers],[BossDoubleLvl3]],Enemies[[Name]:[BotLevelType]],4,FALSE) * WorldWaves[[#This Row],[BossDoubleLvl3]]</f>
        <v>0</v>
      </c>
      <c r="AH14">
        <f>VLOOKUP(WorldWaves[[#Headers],[BossDoubleLvl4]],Enemies[[Name]:[BotLevelType]],4,FALSE) * WorldWaves[[#This Row],[BossDoubleLvl4]]</f>
        <v>0</v>
      </c>
      <c r="AI14">
        <f>VLOOKUP(WorldWaves[[#Headers],[BossDoubleLvl5]],Enemies[[Name]:[BotLevelType]],4,FALSE) * WorldWaves[[#This Row],[BossDoubleLvl5]]</f>
        <v>0</v>
      </c>
      <c r="AJ14">
        <f>VLOOKUP(WorldWaves[[#Headers],[BossKamikaze]],Enemies[[Name]:[BotLevelType]],4,FALSE) * WorldWaves[[#This Row],[BossKamikaze]]</f>
        <v>0</v>
      </c>
      <c r="AK14">
        <f>VLOOKUP(WorldWaves[[#Headers],[BossBalloonEnd]],Enemies[[Name]:[BotLevelType]],4,FALSE) * WorldWaves[[#This Row],[BossBalloonEnd]]</f>
        <v>0</v>
      </c>
      <c r="AL14">
        <f>VLOOKUP(WorldWaves[[#Headers],[BigKamikaze]],Enemies[[Name]:[BotLevelType]],4,FALSE) * WorldWaves[[#This Row],[BigKamikaze]]</f>
        <v>0</v>
      </c>
      <c r="AM14">
        <f>VLOOKUP(WorldWaves[[#Headers],[IceResistant]],Enemies[[Name]:[BotLevelType]],4,FALSE) * WorldWaves[[#This Row],[IceResistant]]</f>
        <v>0</v>
      </c>
      <c r="AN14">
        <f>VLOOKUP(WorldWaves[[#Headers],[BossIceResistant]],Enemies[[Name]:[BotLevelType]],4,FALSE) * WorldWaves[[#This Row],[BossIceResistant]]</f>
        <v>0</v>
      </c>
      <c r="AO14">
        <f>VLOOKUP(WorldWaves[[#Headers],[PoisonResistant]],Enemies[[Name]:[BotLevelType]],4,FALSE) * WorldWaves[[#This Row],[PoisonResistant]]</f>
        <v>0</v>
      </c>
      <c r="AP14">
        <f>VLOOKUP(WorldWaves[[#Headers],[ElectricityResistant]],Enemies[[Name]:[BotLevelType]],4,FALSE) * WorldWaves[[#This Row],[ElectricityResistant]]</f>
        <v>0</v>
      </c>
      <c r="AQ14">
        <f>VLOOKUP(WorldWaves[[#Headers],[Armored]],Enemies[[Name]:[BotLevelType]],4,FALSE) * WorldWaves[[#This Row],[Armored]]</f>
        <v>0</v>
      </c>
      <c r="AR14">
        <f>VLOOKUP(WorldWaves[[#Headers],[BossArmored]],Enemies[[Name]:[BotLevelType]],4,FALSE) * WorldWaves[[#This Row],[BossArmored]]</f>
        <v>0</v>
      </c>
      <c r="AS14">
        <f>VLOOKUP(WorldWaves[[#Headers],[SlowArmored]],Enemies[[Name]:[BotLevelType]],4,FALSE) * WorldWaves[[#This Row],[SlowArmored]]</f>
        <v>0</v>
      </c>
      <c r="AT14">
        <f>VLOOKUP(WorldWaves[[#Headers],[FlyingArmouredIce]],Enemies[[Name]:[BotLevelType]],4,FALSE) * WorldWaves[[#This Row],[FlyingArmouredIce]]</f>
        <v>0</v>
      </c>
      <c r="AU14">
        <f>VLOOKUP(WorldWaves[[#Headers],[FlyingArmouredPoison]],Enemies[[Name]:[BotLevelType]],4,FALSE) * WorldWaves[[#This Row],[FlyingArmouredPoison]]</f>
        <v>0</v>
      </c>
      <c r="AV14">
        <f>VLOOKUP(WorldWaves[[#Headers],[FlyingArmouredElec]],Enemies[[Name]:[BotLevelType]],4,FALSE) * WorldWaves[[#This Row],[FlyingArmouredElec]]</f>
        <v>0</v>
      </c>
      <c r="AW14">
        <f>VLOOKUP(WorldWaves[[#Headers],[Hacker]],Enemies[[Name]:[BotLevelType]],4,FALSE) * WorldWaves[[#This Row],[Hacker]]</f>
        <v>0</v>
      </c>
      <c r="AX14">
        <f>VLOOKUP(WorldWaves[[#Headers],[BossHacker]],Enemies[[Name]:[BotLevelType]],4,FALSE) * WorldWaves[[#This Row],[BossHacker]]</f>
        <v>0</v>
      </c>
      <c r="AY14">
        <f>VLOOKUP(WorldWaves[[#Headers],[BossFlyingArmoured]],Enemies[[Name]:[BotLevelType]],4,FALSE) * WorldWaves[[#This Row],[BossFlyingArmoured]]</f>
        <v>0</v>
      </c>
    </row>
    <row r="15" spans="1:59" ht="15.75" x14ac:dyDescent="0.25">
      <c r="A15" s="5">
        <v>13</v>
      </c>
      <c r="B15" s="9">
        <f>SUMPRODUCT(WorldWaves[[#This Row],[MiniBot]:[BossFlyingArmoured]],World_enemies!B15:AT15)</f>
        <v>4241.3512038068002</v>
      </c>
      <c r="C15" s="8">
        <f t="shared" si="0"/>
        <v>51.666674</v>
      </c>
      <c r="D15" s="8">
        <f t="shared" si="1"/>
        <v>938.99763400000006</v>
      </c>
      <c r="E15" s="8">
        <f>World_Gems!C15</f>
        <v>407.5</v>
      </c>
      <c r="F15">
        <f t="shared" si="2"/>
        <v>0.21951834458936881</v>
      </c>
      <c r="G15">
        <f>VLOOKUP(WorldWaves[[#Headers],[MiniBot]],Enemies[[Name]:[BotLevelType]],4,FALSE) * WorldWaves[[#This Row],[MiniBot]]</f>
        <v>43.222230000000003</v>
      </c>
      <c r="H15">
        <f>VLOOKUP(WorldWaves[[#Headers],[BigBot]],Enemies[[Name]:[BotLevelType]],4,FALSE) * WorldWaves[[#This Row],[BigBot]]</f>
        <v>0</v>
      </c>
      <c r="I15">
        <f>VLOOKUP(WorldWaves[[#Headers],[MegaBigBot]],Enemies[[Name]:[BotLevelType]],4,FALSE) * WorldWaves[[#This Row],[MegaBigBot]]</f>
        <v>0</v>
      </c>
      <c r="J15">
        <f>VLOOKUP(WorldWaves[[#Headers],[Boss1]],Enemies[[Name]:[BotLevelType]],4,FALSE) * WorldWaves[[#This Row],[Boss1]]</f>
        <v>0</v>
      </c>
      <c r="K15">
        <f>VLOOKUP(WorldWaves[[#Headers],[Boss2]],Enemies[[Name]:[BotLevelType]],4,FALSE) * WorldWaves[[#This Row],[Boss2]]</f>
        <v>0</v>
      </c>
      <c r="L15">
        <f>VLOOKUP(WorldWaves[[#Headers],[Boss3]],Enemies[[Name]:[BotLevelType]],4,FALSE) * WorldWaves[[#This Row],[Boss3]]</f>
        <v>0</v>
      </c>
      <c r="M15">
        <f>VLOOKUP(WorldWaves[[#Headers],[Bot]],Enemies[[Name]:[BotLevelType]],4,FALSE) * WorldWaves[[#This Row],[Bot]]</f>
        <v>8.4444440000000007</v>
      </c>
      <c r="N15">
        <f>VLOOKUP(WorldWaves[[#Headers],[Fast]],Enemies[[Name]:[BotLevelType]],4,FALSE) * WorldWaves[[#This Row],[Fast]]</f>
        <v>0</v>
      </c>
      <c r="O15">
        <f>VLOOKUP(WorldWaves[[#Headers],[Tank]],Enemies[[Name]:[BotLevelType]],4,FALSE) * WorldWaves[[#This Row],[Tank]]</f>
        <v>0</v>
      </c>
      <c r="P15">
        <f>VLOOKUP(WorldWaves[[#Headers],[Rush]],Enemies[[Name]:[BotLevelType]],4,FALSE) * WorldWaves[[#This Row],[Rush]]</f>
        <v>0</v>
      </c>
      <c r="Q15">
        <f>VLOOKUP(WorldWaves[[#Headers],[BossFast]],Enemies[[Name]:[BotLevelType]],4,FALSE) * WorldWaves[[#This Row],[BossFast]]</f>
        <v>0</v>
      </c>
      <c r="R15">
        <f>VLOOKUP(WorldWaves[[#Headers],[BossTank]],Enemies[[Name]:[BotLevelType]],4,FALSE) * WorldWaves[[#This Row],[BossTank]]</f>
        <v>0</v>
      </c>
      <c r="S15">
        <f>VLOOKUP(WorldWaves[[#Headers],[BossRush]],Enemies[[Name]:[BotLevelType]],4,FALSE) * WorldWaves[[#This Row],[BossRush]]</f>
        <v>0</v>
      </c>
      <c r="T15">
        <f>VLOOKUP(WorldWaves[[#Headers],[SemiBigBot]],Enemies[[Name]:[BotLevelType]],4,FALSE) * WorldWaves[[#This Row],[SemiBigBot]]</f>
        <v>0</v>
      </c>
      <c r="U15">
        <f>VLOOKUP(WorldWaves[[#Headers],[BossSlow]],Enemies[[Name]:[BotLevelType]],4,FALSE) * WorldWaves[[#This Row],[BossSlow]]</f>
        <v>0</v>
      </c>
      <c r="V15">
        <f>VLOOKUP(WorldWaves[[#Headers],[BotSlow]],Enemies[[Name]:[BotLevelType]],4,FALSE) * WorldWaves[[#This Row],[BotSlow]]</f>
        <v>0</v>
      </c>
      <c r="W15">
        <f>VLOOKUP(WorldWaves[[#Headers],[BigBotSlow]],Enemies[[Name]:[BotLevelType]],4,FALSE) * WorldWaves[[#This Row],[BigBotSlow]]</f>
        <v>0</v>
      </c>
      <c r="X15">
        <f>VLOOKUP(WorldWaves[[#Headers],[SplitterBalloon]],Enemies[[Name]:[BotLevelType]],4,FALSE) * WorldWaves[[#This Row],[SplitterBalloon]]</f>
        <v>0</v>
      </c>
      <c r="Y15">
        <f>VLOOKUP(WorldWaves[[#Headers],[SplitterDoubleLvl1]],Enemies[[Name]:[BotLevelType]],4,FALSE) * WorldWaves[[#This Row],[SplitterDoubleLvl1]]</f>
        <v>0</v>
      </c>
      <c r="Z15">
        <f>VLOOKUP(WorldWaves[[#Headers],[SplitterDoubleLvl2]],Enemies[[Name]:[BotLevelType]],4,FALSE) * WorldWaves[[#This Row],[SplitterDoubleLvl2]]</f>
        <v>0</v>
      </c>
      <c r="AA15">
        <f>VLOOKUP(WorldWaves[[#Headers],[SplitterDoubleLvl3]],Enemies[[Name]:[BotLevelType]],4,FALSE) * WorldWaves[[#This Row],[SplitterDoubleLvl3]]</f>
        <v>0</v>
      </c>
      <c r="AB15">
        <f>VLOOKUP(WorldWaves[[#Headers],[SplitterEnd]],Enemies[[Name]:[BotLevelType]],4,FALSE) * WorldWaves[[#This Row],[SplitterEnd]]</f>
        <v>0</v>
      </c>
      <c r="AC15">
        <f>VLOOKUP(WorldWaves[[#Headers],[Kamikaze]],Enemies[[Name]:[BotLevelType]],4,FALSE) * WorldWaves[[#This Row],[Kamikaze]]</f>
        <v>0</v>
      </c>
      <c r="AD15">
        <f>VLOOKUP(WorldWaves[[#Headers],[BossBalloon]],Enemies[[Name]:[BotLevelType]],4,FALSE) * WorldWaves[[#This Row],[BossBalloon]]</f>
        <v>0</v>
      </c>
      <c r="AE15">
        <f>VLOOKUP(WorldWaves[[#Headers],[BossDoubleLvl1]],Enemies[[Name]:[BotLevelType]],4,FALSE) * WorldWaves[[#This Row],[BossDoubleLvl1]]</f>
        <v>0</v>
      </c>
      <c r="AF15">
        <f>VLOOKUP(WorldWaves[[#Headers],[BossDoubleLvl2]],Enemies[[Name]:[BotLevelType]],4,FALSE) * WorldWaves[[#This Row],[BossDoubleLvl2]]</f>
        <v>0</v>
      </c>
      <c r="AG15">
        <f>VLOOKUP(WorldWaves[[#Headers],[BossDoubleLvl3]],Enemies[[Name]:[BotLevelType]],4,FALSE) * WorldWaves[[#This Row],[BossDoubleLvl3]]</f>
        <v>0</v>
      </c>
      <c r="AH15">
        <f>VLOOKUP(WorldWaves[[#Headers],[BossDoubleLvl4]],Enemies[[Name]:[BotLevelType]],4,FALSE) * WorldWaves[[#This Row],[BossDoubleLvl4]]</f>
        <v>0</v>
      </c>
      <c r="AI15">
        <f>VLOOKUP(WorldWaves[[#Headers],[BossDoubleLvl5]],Enemies[[Name]:[BotLevelType]],4,FALSE) * WorldWaves[[#This Row],[BossDoubleLvl5]]</f>
        <v>0</v>
      </c>
      <c r="AJ15">
        <f>VLOOKUP(WorldWaves[[#Headers],[BossKamikaze]],Enemies[[Name]:[BotLevelType]],4,FALSE) * WorldWaves[[#This Row],[BossKamikaze]]</f>
        <v>0</v>
      </c>
      <c r="AK15">
        <f>VLOOKUP(WorldWaves[[#Headers],[BossBalloonEnd]],Enemies[[Name]:[BotLevelType]],4,FALSE) * WorldWaves[[#This Row],[BossBalloonEnd]]</f>
        <v>0</v>
      </c>
      <c r="AL15">
        <f>VLOOKUP(WorldWaves[[#Headers],[BigKamikaze]],Enemies[[Name]:[BotLevelType]],4,FALSE) * WorldWaves[[#This Row],[BigKamikaze]]</f>
        <v>0</v>
      </c>
      <c r="AM15">
        <f>VLOOKUP(WorldWaves[[#Headers],[IceResistant]],Enemies[[Name]:[BotLevelType]],4,FALSE) * WorldWaves[[#This Row],[IceResistant]]</f>
        <v>0</v>
      </c>
      <c r="AN15">
        <f>VLOOKUP(WorldWaves[[#Headers],[BossIceResistant]],Enemies[[Name]:[BotLevelType]],4,FALSE) * WorldWaves[[#This Row],[BossIceResistant]]</f>
        <v>0</v>
      </c>
      <c r="AO15">
        <f>VLOOKUP(WorldWaves[[#Headers],[PoisonResistant]],Enemies[[Name]:[BotLevelType]],4,FALSE) * WorldWaves[[#This Row],[PoisonResistant]]</f>
        <v>0</v>
      </c>
      <c r="AP15">
        <f>VLOOKUP(WorldWaves[[#Headers],[ElectricityResistant]],Enemies[[Name]:[BotLevelType]],4,FALSE) * WorldWaves[[#This Row],[ElectricityResistant]]</f>
        <v>0</v>
      </c>
      <c r="AQ15">
        <f>VLOOKUP(WorldWaves[[#Headers],[Armored]],Enemies[[Name]:[BotLevelType]],4,FALSE) * WorldWaves[[#This Row],[Armored]]</f>
        <v>0</v>
      </c>
      <c r="AR15">
        <f>VLOOKUP(WorldWaves[[#Headers],[BossArmored]],Enemies[[Name]:[BotLevelType]],4,FALSE) * WorldWaves[[#This Row],[BossArmored]]</f>
        <v>0</v>
      </c>
      <c r="AS15">
        <f>VLOOKUP(WorldWaves[[#Headers],[SlowArmored]],Enemies[[Name]:[BotLevelType]],4,FALSE) * WorldWaves[[#This Row],[SlowArmored]]</f>
        <v>0</v>
      </c>
      <c r="AT15">
        <f>VLOOKUP(WorldWaves[[#Headers],[FlyingArmouredIce]],Enemies[[Name]:[BotLevelType]],4,FALSE) * WorldWaves[[#This Row],[FlyingArmouredIce]]</f>
        <v>0</v>
      </c>
      <c r="AU15">
        <f>VLOOKUP(WorldWaves[[#Headers],[FlyingArmouredPoison]],Enemies[[Name]:[BotLevelType]],4,FALSE) * WorldWaves[[#This Row],[FlyingArmouredPoison]]</f>
        <v>0</v>
      </c>
      <c r="AV15">
        <f>VLOOKUP(WorldWaves[[#Headers],[FlyingArmouredElec]],Enemies[[Name]:[BotLevelType]],4,FALSE) * WorldWaves[[#This Row],[FlyingArmouredElec]]</f>
        <v>0</v>
      </c>
      <c r="AW15">
        <f>VLOOKUP(WorldWaves[[#Headers],[Hacker]],Enemies[[Name]:[BotLevelType]],4,FALSE) * WorldWaves[[#This Row],[Hacker]]</f>
        <v>0</v>
      </c>
      <c r="AX15">
        <f>VLOOKUP(WorldWaves[[#Headers],[BossHacker]],Enemies[[Name]:[BotLevelType]],4,FALSE) * WorldWaves[[#This Row],[BossHacker]]</f>
        <v>0</v>
      </c>
      <c r="AY15">
        <f>VLOOKUP(WorldWaves[[#Headers],[BossFlyingArmoured]],Enemies[[Name]:[BotLevelType]],4,FALSE) * WorldWaves[[#This Row],[BossFlyingArmoured]]</f>
        <v>0</v>
      </c>
    </row>
    <row r="16" spans="1:59" ht="15.75" x14ac:dyDescent="0.25">
      <c r="A16" s="5">
        <v>14</v>
      </c>
      <c r="B16" s="9">
        <f>SUMPRODUCT(WorldWaves[[#This Row],[MiniBot]:[BossFlyingArmoured]],World_enemies!B16:AT16)</f>
        <v>2565.8519039999996</v>
      </c>
      <c r="C16" s="8">
        <f t="shared" si="0"/>
        <v>18</v>
      </c>
      <c r="D16" s="8">
        <f t="shared" si="1"/>
        <v>956.99763400000006</v>
      </c>
      <c r="E16" s="8">
        <f>World_Gems!C16</f>
        <v>407.5</v>
      </c>
      <c r="F16">
        <f t="shared" si="2"/>
        <v>0.60496096189748072</v>
      </c>
      <c r="G16">
        <f>VLOOKUP(WorldWaves[[#Headers],[MiniBot]],Enemies[[Name]:[BotLevelType]],4,FALSE) * WorldWaves[[#This Row],[MiniBot]]</f>
        <v>0</v>
      </c>
      <c r="H16">
        <f>VLOOKUP(WorldWaves[[#Headers],[BigBot]],Enemies[[Name]:[BotLevelType]],4,FALSE) * WorldWaves[[#This Row],[BigBot]]</f>
        <v>0</v>
      </c>
      <c r="I16">
        <f>VLOOKUP(WorldWaves[[#Headers],[MegaBigBot]],Enemies[[Name]:[BotLevelType]],4,FALSE) * WorldWaves[[#This Row],[MegaBigBot]]</f>
        <v>0</v>
      </c>
      <c r="J16">
        <f>VLOOKUP(WorldWaves[[#Headers],[Boss1]],Enemies[[Name]:[BotLevelType]],4,FALSE) * WorldWaves[[#This Row],[Boss1]]</f>
        <v>0</v>
      </c>
      <c r="K16">
        <f>VLOOKUP(WorldWaves[[#Headers],[Boss2]],Enemies[[Name]:[BotLevelType]],4,FALSE) * WorldWaves[[#This Row],[Boss2]]</f>
        <v>0</v>
      </c>
      <c r="L16">
        <f>VLOOKUP(WorldWaves[[#Headers],[Boss3]],Enemies[[Name]:[BotLevelType]],4,FALSE) * WorldWaves[[#This Row],[Boss3]]</f>
        <v>0</v>
      </c>
      <c r="M16">
        <f>VLOOKUP(WorldWaves[[#Headers],[Bot]],Enemies[[Name]:[BotLevelType]],4,FALSE) * WorldWaves[[#This Row],[Bot]]</f>
        <v>0</v>
      </c>
      <c r="N16">
        <f>VLOOKUP(WorldWaves[[#Headers],[Fast]],Enemies[[Name]:[BotLevelType]],4,FALSE) * WorldWaves[[#This Row],[Fast]]</f>
        <v>0</v>
      </c>
      <c r="O16">
        <f>VLOOKUP(WorldWaves[[#Headers],[Tank]],Enemies[[Name]:[BotLevelType]],4,FALSE) * WorldWaves[[#This Row],[Tank]]</f>
        <v>0</v>
      </c>
      <c r="P16">
        <f>VLOOKUP(WorldWaves[[#Headers],[Rush]],Enemies[[Name]:[BotLevelType]],4,FALSE) * WorldWaves[[#This Row],[Rush]]</f>
        <v>0</v>
      </c>
      <c r="Q16">
        <f>VLOOKUP(WorldWaves[[#Headers],[BossFast]],Enemies[[Name]:[BotLevelType]],4,FALSE) * WorldWaves[[#This Row],[BossFast]]</f>
        <v>0</v>
      </c>
      <c r="R16">
        <f>VLOOKUP(WorldWaves[[#Headers],[BossTank]],Enemies[[Name]:[BotLevelType]],4,FALSE) * WorldWaves[[#This Row],[BossTank]]</f>
        <v>0</v>
      </c>
      <c r="S16">
        <f>VLOOKUP(WorldWaves[[#Headers],[BossRush]],Enemies[[Name]:[BotLevelType]],4,FALSE) * WorldWaves[[#This Row],[BossRush]]</f>
        <v>0</v>
      </c>
      <c r="T16">
        <f>VLOOKUP(WorldWaves[[#Headers],[SemiBigBot]],Enemies[[Name]:[BotLevelType]],4,FALSE) * WorldWaves[[#This Row],[SemiBigBot]]</f>
        <v>0</v>
      </c>
      <c r="U16">
        <f>VLOOKUP(WorldWaves[[#Headers],[BossSlow]],Enemies[[Name]:[BotLevelType]],4,FALSE) * WorldWaves[[#This Row],[BossSlow]]</f>
        <v>0</v>
      </c>
      <c r="V16">
        <f>VLOOKUP(WorldWaves[[#Headers],[BotSlow]],Enemies[[Name]:[BotLevelType]],4,FALSE) * WorldWaves[[#This Row],[BotSlow]]</f>
        <v>0</v>
      </c>
      <c r="W16">
        <f>VLOOKUP(WorldWaves[[#Headers],[BigBotSlow]],Enemies[[Name]:[BotLevelType]],4,FALSE) * WorldWaves[[#This Row],[BigBotSlow]]</f>
        <v>0</v>
      </c>
      <c r="X16">
        <f>VLOOKUP(WorldWaves[[#Headers],[SplitterBalloon]],Enemies[[Name]:[BotLevelType]],4,FALSE) * WorldWaves[[#This Row],[SplitterBalloon]]</f>
        <v>0</v>
      </c>
      <c r="Y16">
        <f>VLOOKUP(WorldWaves[[#Headers],[SplitterDoubleLvl1]],Enemies[[Name]:[BotLevelType]],4,FALSE) * WorldWaves[[#This Row],[SplitterDoubleLvl1]]</f>
        <v>0</v>
      </c>
      <c r="Z16">
        <f>VLOOKUP(WorldWaves[[#Headers],[SplitterDoubleLvl2]],Enemies[[Name]:[BotLevelType]],4,FALSE) * WorldWaves[[#This Row],[SplitterDoubleLvl2]]</f>
        <v>0</v>
      </c>
      <c r="AA16">
        <f>VLOOKUP(WorldWaves[[#Headers],[SplitterDoubleLvl3]],Enemies[[Name]:[BotLevelType]],4,FALSE) * WorldWaves[[#This Row],[SplitterDoubleLvl3]]</f>
        <v>0</v>
      </c>
      <c r="AB16">
        <f>VLOOKUP(WorldWaves[[#Headers],[SplitterEnd]],Enemies[[Name]:[BotLevelType]],4,FALSE) * WorldWaves[[#This Row],[SplitterEnd]]</f>
        <v>0</v>
      </c>
      <c r="AC16">
        <f>VLOOKUP(WorldWaves[[#Headers],[Kamikaze]],Enemies[[Name]:[BotLevelType]],4,FALSE) * WorldWaves[[#This Row],[Kamikaze]]</f>
        <v>0</v>
      </c>
      <c r="AD16">
        <f>VLOOKUP(WorldWaves[[#Headers],[BossBalloon]],Enemies[[Name]:[BotLevelType]],4,FALSE) * WorldWaves[[#This Row],[BossBalloon]]</f>
        <v>0</v>
      </c>
      <c r="AE16">
        <f>VLOOKUP(WorldWaves[[#Headers],[BossDoubleLvl1]],Enemies[[Name]:[BotLevelType]],4,FALSE) * WorldWaves[[#This Row],[BossDoubleLvl1]]</f>
        <v>0</v>
      </c>
      <c r="AF16">
        <f>VLOOKUP(WorldWaves[[#Headers],[BossDoubleLvl2]],Enemies[[Name]:[BotLevelType]],4,FALSE) * WorldWaves[[#This Row],[BossDoubleLvl2]]</f>
        <v>0</v>
      </c>
      <c r="AG16">
        <f>VLOOKUP(WorldWaves[[#Headers],[BossDoubleLvl3]],Enemies[[Name]:[BotLevelType]],4,FALSE) * WorldWaves[[#This Row],[BossDoubleLvl3]]</f>
        <v>0</v>
      </c>
      <c r="AH16">
        <f>VLOOKUP(WorldWaves[[#Headers],[BossDoubleLvl4]],Enemies[[Name]:[BotLevelType]],4,FALSE) * WorldWaves[[#This Row],[BossDoubleLvl4]]</f>
        <v>0</v>
      </c>
      <c r="AI16">
        <f>VLOOKUP(WorldWaves[[#Headers],[BossDoubleLvl5]],Enemies[[Name]:[BotLevelType]],4,FALSE) * WorldWaves[[#This Row],[BossDoubleLvl5]]</f>
        <v>0</v>
      </c>
      <c r="AJ16">
        <f>VLOOKUP(WorldWaves[[#Headers],[BossKamikaze]],Enemies[[Name]:[BotLevelType]],4,FALSE) * WorldWaves[[#This Row],[BossKamikaze]]</f>
        <v>0</v>
      </c>
      <c r="AK16">
        <f>VLOOKUP(WorldWaves[[#Headers],[BossBalloonEnd]],Enemies[[Name]:[BotLevelType]],4,FALSE) * WorldWaves[[#This Row],[BossBalloonEnd]]</f>
        <v>0</v>
      </c>
      <c r="AL16">
        <f>VLOOKUP(WorldWaves[[#Headers],[BigKamikaze]],Enemies[[Name]:[BotLevelType]],4,FALSE) * WorldWaves[[#This Row],[BigKamikaze]]</f>
        <v>0</v>
      </c>
      <c r="AM16">
        <f>VLOOKUP(WorldWaves[[#Headers],[IceResistant]],Enemies[[Name]:[BotLevelType]],4,FALSE) * WorldWaves[[#This Row],[IceResistant]]</f>
        <v>0</v>
      </c>
      <c r="AN16">
        <f>VLOOKUP(WorldWaves[[#Headers],[BossIceResistant]],Enemies[[Name]:[BotLevelType]],4,FALSE) * WorldWaves[[#This Row],[BossIceResistant]]</f>
        <v>0</v>
      </c>
      <c r="AO16">
        <f>VLOOKUP(WorldWaves[[#Headers],[PoisonResistant]],Enemies[[Name]:[BotLevelType]],4,FALSE) * WorldWaves[[#This Row],[PoisonResistant]]</f>
        <v>0</v>
      </c>
      <c r="AP16">
        <f>VLOOKUP(WorldWaves[[#Headers],[ElectricityResistant]],Enemies[[Name]:[BotLevelType]],4,FALSE) * WorldWaves[[#This Row],[ElectricityResistant]]</f>
        <v>3.6</v>
      </c>
      <c r="AQ16">
        <f>VLOOKUP(WorldWaves[[#Headers],[Armored]],Enemies[[Name]:[BotLevelType]],4,FALSE) * WorldWaves[[#This Row],[Armored]]</f>
        <v>14.4</v>
      </c>
      <c r="AR16">
        <f>VLOOKUP(WorldWaves[[#Headers],[BossArmored]],Enemies[[Name]:[BotLevelType]],4,FALSE) * WorldWaves[[#This Row],[BossArmored]]</f>
        <v>0</v>
      </c>
      <c r="AS16">
        <f>VLOOKUP(WorldWaves[[#Headers],[SlowArmored]],Enemies[[Name]:[BotLevelType]],4,FALSE) * WorldWaves[[#This Row],[SlowArmored]]</f>
        <v>0</v>
      </c>
      <c r="AT16">
        <f>VLOOKUP(WorldWaves[[#Headers],[FlyingArmouredIce]],Enemies[[Name]:[BotLevelType]],4,FALSE) * WorldWaves[[#This Row],[FlyingArmouredIce]]</f>
        <v>0</v>
      </c>
      <c r="AU16">
        <f>VLOOKUP(WorldWaves[[#Headers],[FlyingArmouredPoison]],Enemies[[Name]:[BotLevelType]],4,FALSE) * WorldWaves[[#This Row],[FlyingArmouredPoison]]</f>
        <v>0</v>
      </c>
      <c r="AV16">
        <f>VLOOKUP(WorldWaves[[#Headers],[FlyingArmouredElec]],Enemies[[Name]:[BotLevelType]],4,FALSE) * WorldWaves[[#This Row],[FlyingArmouredElec]]</f>
        <v>0</v>
      </c>
      <c r="AW16">
        <f>VLOOKUP(WorldWaves[[#Headers],[Hacker]],Enemies[[Name]:[BotLevelType]],4,FALSE) * WorldWaves[[#This Row],[Hacker]]</f>
        <v>0</v>
      </c>
      <c r="AX16">
        <f>VLOOKUP(WorldWaves[[#Headers],[BossHacker]],Enemies[[Name]:[BotLevelType]],4,FALSE) * WorldWaves[[#This Row],[BossHacker]]</f>
        <v>0</v>
      </c>
      <c r="AY16">
        <f>VLOOKUP(WorldWaves[[#Headers],[BossFlyingArmoured]],Enemies[[Name]:[BotLevelType]],4,FALSE) * WorldWaves[[#This Row],[BossFlyingArmoured]]</f>
        <v>0</v>
      </c>
    </row>
    <row r="17" spans="1:51" ht="15.75" x14ac:dyDescent="0.25">
      <c r="A17" s="5">
        <v>15</v>
      </c>
      <c r="B17" s="9">
        <f>SUMPRODUCT(WorldWaves[[#This Row],[MiniBot]:[BossFlyingArmoured]],World_enemies!B17:AT17)</f>
        <v>9467.2635919999993</v>
      </c>
      <c r="C17" s="8">
        <f t="shared" si="0"/>
        <v>55</v>
      </c>
      <c r="D17" s="8">
        <f t="shared" si="1"/>
        <v>1011.9976340000001</v>
      </c>
      <c r="E17" s="8">
        <f>World_Gems!C17</f>
        <v>447.5</v>
      </c>
      <c r="F17">
        <f t="shared" si="2"/>
        <v>3.6897155199180198</v>
      </c>
      <c r="G17">
        <f>VLOOKUP(WorldWaves[[#Headers],[MiniBot]],Enemies[[Name]:[BotLevelType]],4,FALSE) * WorldWaves[[#This Row],[MiniBot]]</f>
        <v>25.6</v>
      </c>
      <c r="H17">
        <f>VLOOKUP(WorldWaves[[#Headers],[BigBot]],Enemies[[Name]:[BotLevelType]],4,FALSE) * WorldWaves[[#This Row],[BigBot]]</f>
        <v>0</v>
      </c>
      <c r="I17">
        <f>VLOOKUP(WorldWaves[[#Headers],[MegaBigBot]],Enemies[[Name]:[BotLevelType]],4,FALSE) * WorldWaves[[#This Row],[MegaBigBot]]</f>
        <v>0</v>
      </c>
      <c r="J17">
        <f>VLOOKUP(WorldWaves[[#Headers],[Boss1]],Enemies[[Name]:[BotLevelType]],4,FALSE) * WorldWaves[[#This Row],[Boss1]]</f>
        <v>0</v>
      </c>
      <c r="K17">
        <f>VLOOKUP(WorldWaves[[#Headers],[Boss2]],Enemies[[Name]:[BotLevelType]],4,FALSE) * WorldWaves[[#This Row],[Boss2]]</f>
        <v>0</v>
      </c>
      <c r="L17">
        <f>VLOOKUP(WorldWaves[[#Headers],[Boss3]],Enemies[[Name]:[BotLevelType]],4,FALSE) * WorldWaves[[#This Row],[Boss3]]</f>
        <v>0</v>
      </c>
      <c r="M17">
        <f>VLOOKUP(WorldWaves[[#Headers],[Bot]],Enemies[[Name]:[BotLevelType]],4,FALSE) * WorldWaves[[#This Row],[Bot]]</f>
        <v>14.4</v>
      </c>
      <c r="N17">
        <f>VLOOKUP(WorldWaves[[#Headers],[Fast]],Enemies[[Name]:[BotLevelType]],4,FALSE) * WorldWaves[[#This Row],[Fast]]</f>
        <v>0</v>
      </c>
      <c r="O17">
        <f>VLOOKUP(WorldWaves[[#Headers],[Tank]],Enemies[[Name]:[BotLevelType]],4,FALSE) * WorldWaves[[#This Row],[Tank]]</f>
        <v>0</v>
      </c>
      <c r="P17">
        <f>VLOOKUP(WorldWaves[[#Headers],[Rush]],Enemies[[Name]:[BotLevelType]],4,FALSE) * WorldWaves[[#This Row],[Rush]]</f>
        <v>0</v>
      </c>
      <c r="Q17">
        <f>VLOOKUP(WorldWaves[[#Headers],[BossFast]],Enemies[[Name]:[BotLevelType]],4,FALSE) * WorldWaves[[#This Row],[BossFast]]</f>
        <v>0</v>
      </c>
      <c r="R17">
        <f>VLOOKUP(WorldWaves[[#Headers],[BossTank]],Enemies[[Name]:[BotLevelType]],4,FALSE) * WorldWaves[[#This Row],[BossTank]]</f>
        <v>0</v>
      </c>
      <c r="S17">
        <f>VLOOKUP(WorldWaves[[#Headers],[BossRush]],Enemies[[Name]:[BotLevelType]],4,FALSE) * WorldWaves[[#This Row],[BossRush]]</f>
        <v>0</v>
      </c>
      <c r="T17">
        <f>VLOOKUP(WorldWaves[[#Headers],[SemiBigBot]],Enemies[[Name]:[BotLevelType]],4,FALSE) * WorldWaves[[#This Row],[SemiBigBot]]</f>
        <v>8</v>
      </c>
      <c r="U17">
        <f>VLOOKUP(WorldWaves[[#Headers],[BossSlow]],Enemies[[Name]:[BotLevelType]],4,FALSE) * WorldWaves[[#This Row],[BossSlow]]</f>
        <v>0</v>
      </c>
      <c r="V17">
        <f>VLOOKUP(WorldWaves[[#Headers],[BotSlow]],Enemies[[Name]:[BotLevelType]],4,FALSE) * WorldWaves[[#This Row],[BotSlow]]</f>
        <v>0</v>
      </c>
      <c r="W17">
        <f>VLOOKUP(WorldWaves[[#Headers],[BigBotSlow]],Enemies[[Name]:[BotLevelType]],4,FALSE) * WorldWaves[[#This Row],[BigBotSlow]]</f>
        <v>0</v>
      </c>
      <c r="X17">
        <f>VLOOKUP(WorldWaves[[#Headers],[SplitterBalloon]],Enemies[[Name]:[BotLevelType]],4,FALSE) * WorldWaves[[#This Row],[SplitterBalloon]]</f>
        <v>1</v>
      </c>
      <c r="Y17">
        <f>VLOOKUP(WorldWaves[[#Headers],[SplitterDoubleLvl1]],Enemies[[Name]:[BotLevelType]],4,FALSE) * WorldWaves[[#This Row],[SplitterDoubleLvl1]]</f>
        <v>0</v>
      </c>
      <c r="Z17">
        <f>VLOOKUP(WorldWaves[[#Headers],[SplitterDoubleLvl2]],Enemies[[Name]:[BotLevelType]],4,FALSE) * WorldWaves[[#This Row],[SplitterDoubleLvl2]]</f>
        <v>0</v>
      </c>
      <c r="AA17">
        <f>VLOOKUP(WorldWaves[[#Headers],[SplitterDoubleLvl3]],Enemies[[Name]:[BotLevelType]],4,FALSE) * WorldWaves[[#This Row],[SplitterDoubleLvl3]]</f>
        <v>0</v>
      </c>
      <c r="AB17">
        <f>VLOOKUP(WorldWaves[[#Headers],[SplitterEnd]],Enemies[[Name]:[BotLevelType]],4,FALSE) * WorldWaves[[#This Row],[SplitterEnd]]</f>
        <v>0</v>
      </c>
      <c r="AC17">
        <f>VLOOKUP(WorldWaves[[#Headers],[Kamikaze]],Enemies[[Name]:[BotLevelType]],4,FALSE) * WorldWaves[[#This Row],[Kamikaze]]</f>
        <v>6</v>
      </c>
      <c r="AD17">
        <f>VLOOKUP(WorldWaves[[#Headers],[BossBalloon]],Enemies[[Name]:[BotLevelType]],4,FALSE) * WorldWaves[[#This Row],[BossBalloon]]</f>
        <v>0</v>
      </c>
      <c r="AE17">
        <f>VLOOKUP(WorldWaves[[#Headers],[BossDoubleLvl1]],Enemies[[Name]:[BotLevelType]],4,FALSE) * WorldWaves[[#This Row],[BossDoubleLvl1]]</f>
        <v>0</v>
      </c>
      <c r="AF17">
        <f>VLOOKUP(WorldWaves[[#Headers],[BossDoubleLvl2]],Enemies[[Name]:[BotLevelType]],4,FALSE) * WorldWaves[[#This Row],[BossDoubleLvl2]]</f>
        <v>0</v>
      </c>
      <c r="AG17">
        <f>VLOOKUP(WorldWaves[[#Headers],[BossDoubleLvl3]],Enemies[[Name]:[BotLevelType]],4,FALSE) * WorldWaves[[#This Row],[BossDoubleLvl3]]</f>
        <v>0</v>
      </c>
      <c r="AH17">
        <f>VLOOKUP(WorldWaves[[#Headers],[BossDoubleLvl4]],Enemies[[Name]:[BotLevelType]],4,FALSE) * WorldWaves[[#This Row],[BossDoubleLvl4]]</f>
        <v>0</v>
      </c>
      <c r="AI17">
        <f>VLOOKUP(WorldWaves[[#Headers],[BossDoubleLvl5]],Enemies[[Name]:[BotLevelType]],4,FALSE) * WorldWaves[[#This Row],[BossDoubleLvl5]]</f>
        <v>0</v>
      </c>
      <c r="AJ17">
        <f>VLOOKUP(WorldWaves[[#Headers],[BossKamikaze]],Enemies[[Name]:[BotLevelType]],4,FALSE) * WorldWaves[[#This Row],[BossKamikaze]]</f>
        <v>0</v>
      </c>
      <c r="AK17">
        <f>VLOOKUP(WorldWaves[[#Headers],[BossBalloonEnd]],Enemies[[Name]:[BotLevelType]],4,FALSE) * WorldWaves[[#This Row],[BossBalloonEnd]]</f>
        <v>0</v>
      </c>
      <c r="AL17">
        <f>VLOOKUP(WorldWaves[[#Headers],[BigKamikaze]],Enemies[[Name]:[BotLevelType]],4,FALSE) * WorldWaves[[#This Row],[BigKamikaze]]</f>
        <v>0</v>
      </c>
      <c r="AM17">
        <f>VLOOKUP(WorldWaves[[#Headers],[IceResistant]],Enemies[[Name]:[BotLevelType]],4,FALSE) * WorldWaves[[#This Row],[IceResistant]]</f>
        <v>0</v>
      </c>
      <c r="AN17">
        <f>VLOOKUP(WorldWaves[[#Headers],[BossIceResistant]],Enemies[[Name]:[BotLevelType]],4,FALSE) * WorldWaves[[#This Row],[BossIceResistant]]</f>
        <v>0</v>
      </c>
      <c r="AO17">
        <f>VLOOKUP(WorldWaves[[#Headers],[PoisonResistant]],Enemies[[Name]:[BotLevelType]],4,FALSE) * WorldWaves[[#This Row],[PoisonResistant]]</f>
        <v>0</v>
      </c>
      <c r="AP17">
        <f>VLOOKUP(WorldWaves[[#Headers],[ElectricityResistant]],Enemies[[Name]:[BotLevelType]],4,FALSE) * WorldWaves[[#This Row],[ElectricityResistant]]</f>
        <v>0</v>
      </c>
      <c r="AQ17">
        <f>VLOOKUP(WorldWaves[[#Headers],[Armored]],Enemies[[Name]:[BotLevelType]],4,FALSE) * WorldWaves[[#This Row],[Armored]]</f>
        <v>0</v>
      </c>
      <c r="AR17">
        <f>VLOOKUP(WorldWaves[[#Headers],[BossArmored]],Enemies[[Name]:[BotLevelType]],4,FALSE) * WorldWaves[[#This Row],[BossArmored]]</f>
        <v>0</v>
      </c>
      <c r="AS17">
        <f>VLOOKUP(WorldWaves[[#Headers],[SlowArmored]],Enemies[[Name]:[BotLevelType]],4,FALSE) * WorldWaves[[#This Row],[SlowArmored]]</f>
        <v>0</v>
      </c>
      <c r="AT17">
        <f>VLOOKUP(WorldWaves[[#Headers],[FlyingArmouredIce]],Enemies[[Name]:[BotLevelType]],4,FALSE) * WorldWaves[[#This Row],[FlyingArmouredIce]]</f>
        <v>0</v>
      </c>
      <c r="AU17">
        <f>VLOOKUP(WorldWaves[[#Headers],[FlyingArmouredPoison]],Enemies[[Name]:[BotLevelType]],4,FALSE) * WorldWaves[[#This Row],[FlyingArmouredPoison]]</f>
        <v>0</v>
      </c>
      <c r="AV17">
        <f>VLOOKUP(WorldWaves[[#Headers],[FlyingArmouredElec]],Enemies[[Name]:[BotLevelType]],4,FALSE) * WorldWaves[[#This Row],[FlyingArmouredElec]]</f>
        <v>0</v>
      </c>
      <c r="AW17">
        <f>VLOOKUP(WorldWaves[[#Headers],[Hacker]],Enemies[[Name]:[BotLevelType]],4,FALSE) * WorldWaves[[#This Row],[Hacker]]</f>
        <v>0</v>
      </c>
      <c r="AX17">
        <f>VLOOKUP(WorldWaves[[#Headers],[BossHacker]],Enemies[[Name]:[BotLevelType]],4,FALSE) * WorldWaves[[#This Row],[BossHacker]]</f>
        <v>0</v>
      </c>
      <c r="AY17">
        <f>VLOOKUP(WorldWaves[[#Headers],[BossFlyingArmoured]],Enemies[[Name]:[BotLevelType]],4,FALSE) * WorldWaves[[#This Row],[BossFlyingArmoured]]</f>
        <v>0</v>
      </c>
    </row>
    <row r="18" spans="1:51" ht="15.75" x14ac:dyDescent="0.25">
      <c r="A18" s="5">
        <v>16</v>
      </c>
      <c r="B18" s="9">
        <f>SUMPRODUCT(WorldWaves[[#This Row],[MiniBot]:[BossFlyingArmoured]],World_enemies!B18:AT18)</f>
        <v>25713.053049663147</v>
      </c>
      <c r="C18" s="8">
        <f t="shared" si="0"/>
        <v>50.333334000000001</v>
      </c>
      <c r="D18" s="8">
        <f t="shared" si="1"/>
        <v>1062.330968</v>
      </c>
      <c r="E18" s="8">
        <f>World_Gems!C18</f>
        <v>594.16667000000007</v>
      </c>
      <c r="F18">
        <f t="shared" si="2"/>
        <v>2.715996317181991</v>
      </c>
      <c r="G18">
        <f>VLOOKUP(WorldWaves[[#Headers],[MiniBot]],Enemies[[Name]:[BotLevelType]],4,FALSE) * WorldWaves[[#This Row],[MiniBot]]</f>
        <v>6</v>
      </c>
      <c r="H18">
        <f>VLOOKUP(WorldWaves[[#Headers],[BigBot]],Enemies[[Name]:[BotLevelType]],4,FALSE) * WorldWaves[[#This Row],[BigBot]]</f>
        <v>12</v>
      </c>
      <c r="I18">
        <f>VLOOKUP(WorldWaves[[#Headers],[MegaBigBot]],Enemies[[Name]:[BotLevelType]],4,FALSE) * WorldWaves[[#This Row],[MegaBigBot]]</f>
        <v>6</v>
      </c>
      <c r="J18">
        <f>VLOOKUP(WorldWaves[[#Headers],[Boss1]],Enemies[[Name]:[BotLevelType]],4,FALSE) * WorldWaves[[#This Row],[Boss1]]</f>
        <v>0</v>
      </c>
      <c r="K18">
        <f>VLOOKUP(WorldWaves[[#Headers],[Boss2]],Enemies[[Name]:[BotLevelType]],4,FALSE) * WorldWaves[[#This Row],[Boss2]]</f>
        <v>0</v>
      </c>
      <c r="L18">
        <f>VLOOKUP(WorldWaves[[#Headers],[Boss3]],Enemies[[Name]:[BotLevelType]],4,FALSE) * WorldWaves[[#This Row],[Boss3]]</f>
        <v>0</v>
      </c>
      <c r="M18">
        <f>VLOOKUP(WorldWaves[[#Headers],[Bot]],Enemies[[Name]:[BotLevelType]],4,FALSE) * WorldWaves[[#This Row],[Bot]]</f>
        <v>6</v>
      </c>
      <c r="N18">
        <f>VLOOKUP(WorldWaves[[#Headers],[Fast]],Enemies[[Name]:[BotLevelType]],4,FALSE) * WorldWaves[[#This Row],[Fast]]</f>
        <v>0</v>
      </c>
      <c r="O18">
        <f>VLOOKUP(WorldWaves[[#Headers],[Tank]],Enemies[[Name]:[BotLevelType]],4,FALSE) * WorldWaves[[#This Row],[Tank]]</f>
        <v>0</v>
      </c>
      <c r="P18">
        <f>VLOOKUP(WorldWaves[[#Headers],[Rush]],Enemies[[Name]:[BotLevelType]],4,FALSE) * WorldWaves[[#This Row],[Rush]]</f>
        <v>0</v>
      </c>
      <c r="Q18">
        <f>VLOOKUP(WorldWaves[[#Headers],[BossFast]],Enemies[[Name]:[BotLevelType]],4,FALSE) * WorldWaves[[#This Row],[BossFast]]</f>
        <v>0</v>
      </c>
      <c r="R18">
        <f>VLOOKUP(WorldWaves[[#Headers],[BossTank]],Enemies[[Name]:[BotLevelType]],4,FALSE) * WorldWaves[[#This Row],[BossTank]]</f>
        <v>0</v>
      </c>
      <c r="S18">
        <f>VLOOKUP(WorldWaves[[#Headers],[BossRush]],Enemies[[Name]:[BotLevelType]],4,FALSE) * WorldWaves[[#This Row],[BossRush]]</f>
        <v>0</v>
      </c>
      <c r="T18">
        <f>VLOOKUP(WorldWaves[[#Headers],[SemiBigBot]],Enemies[[Name]:[BotLevelType]],4,FALSE) * WorldWaves[[#This Row],[SemiBigBot]]</f>
        <v>3.3333339999999998</v>
      </c>
      <c r="U18">
        <f>VLOOKUP(WorldWaves[[#Headers],[BossSlow]],Enemies[[Name]:[BotLevelType]],4,FALSE) * WorldWaves[[#This Row],[BossSlow]]</f>
        <v>0</v>
      </c>
      <c r="V18">
        <f>VLOOKUP(WorldWaves[[#Headers],[BotSlow]],Enemies[[Name]:[BotLevelType]],4,FALSE) * WorldWaves[[#This Row],[BotSlow]]</f>
        <v>0</v>
      </c>
      <c r="W18">
        <f>VLOOKUP(WorldWaves[[#Headers],[BigBotSlow]],Enemies[[Name]:[BotLevelType]],4,FALSE) * WorldWaves[[#This Row],[BigBotSlow]]</f>
        <v>0</v>
      </c>
      <c r="X18">
        <f>VLOOKUP(WorldWaves[[#Headers],[SplitterBalloon]],Enemies[[Name]:[BotLevelType]],4,FALSE) * WorldWaves[[#This Row],[SplitterBalloon]]</f>
        <v>1</v>
      </c>
      <c r="Y18">
        <f>VLOOKUP(WorldWaves[[#Headers],[SplitterDoubleLvl1]],Enemies[[Name]:[BotLevelType]],4,FALSE) * WorldWaves[[#This Row],[SplitterDoubleLvl1]]</f>
        <v>0</v>
      </c>
      <c r="Z18">
        <f>VLOOKUP(WorldWaves[[#Headers],[SplitterDoubleLvl2]],Enemies[[Name]:[BotLevelType]],4,FALSE) * WorldWaves[[#This Row],[SplitterDoubleLvl2]]</f>
        <v>0</v>
      </c>
      <c r="AA18">
        <f>VLOOKUP(WorldWaves[[#Headers],[SplitterDoubleLvl3]],Enemies[[Name]:[BotLevelType]],4,FALSE) * WorldWaves[[#This Row],[SplitterDoubleLvl3]]</f>
        <v>0</v>
      </c>
      <c r="AB18">
        <f>VLOOKUP(WorldWaves[[#Headers],[SplitterEnd]],Enemies[[Name]:[BotLevelType]],4,FALSE) * WorldWaves[[#This Row],[SplitterEnd]]</f>
        <v>0</v>
      </c>
      <c r="AC18">
        <f>VLOOKUP(WorldWaves[[#Headers],[Kamikaze]],Enemies[[Name]:[BotLevelType]],4,FALSE) * WorldWaves[[#This Row],[Kamikaze]]</f>
        <v>16</v>
      </c>
      <c r="AD18">
        <f>VLOOKUP(WorldWaves[[#Headers],[BossBalloon]],Enemies[[Name]:[BotLevelType]],4,FALSE) * WorldWaves[[#This Row],[BossBalloon]]</f>
        <v>0</v>
      </c>
      <c r="AE18">
        <f>VLOOKUP(WorldWaves[[#Headers],[BossDoubleLvl1]],Enemies[[Name]:[BotLevelType]],4,FALSE) * WorldWaves[[#This Row],[BossDoubleLvl1]]</f>
        <v>0</v>
      </c>
      <c r="AF18">
        <f>VLOOKUP(WorldWaves[[#Headers],[BossDoubleLvl2]],Enemies[[Name]:[BotLevelType]],4,FALSE) * WorldWaves[[#This Row],[BossDoubleLvl2]]</f>
        <v>0</v>
      </c>
      <c r="AG18">
        <f>VLOOKUP(WorldWaves[[#Headers],[BossDoubleLvl3]],Enemies[[Name]:[BotLevelType]],4,FALSE) * WorldWaves[[#This Row],[BossDoubleLvl3]]</f>
        <v>0</v>
      </c>
      <c r="AH18">
        <f>VLOOKUP(WorldWaves[[#Headers],[BossDoubleLvl4]],Enemies[[Name]:[BotLevelType]],4,FALSE) * WorldWaves[[#This Row],[BossDoubleLvl4]]</f>
        <v>0</v>
      </c>
      <c r="AI18">
        <f>VLOOKUP(WorldWaves[[#Headers],[BossDoubleLvl5]],Enemies[[Name]:[BotLevelType]],4,FALSE) * WorldWaves[[#This Row],[BossDoubleLvl5]]</f>
        <v>0</v>
      </c>
      <c r="AJ18">
        <f>VLOOKUP(WorldWaves[[#Headers],[BossKamikaze]],Enemies[[Name]:[BotLevelType]],4,FALSE) * WorldWaves[[#This Row],[BossKamikaze]]</f>
        <v>0</v>
      </c>
      <c r="AK18">
        <f>VLOOKUP(WorldWaves[[#Headers],[BossBalloonEnd]],Enemies[[Name]:[BotLevelType]],4,FALSE) * WorldWaves[[#This Row],[BossBalloonEnd]]</f>
        <v>0</v>
      </c>
      <c r="AL18">
        <f>VLOOKUP(WorldWaves[[#Headers],[BigKamikaze]],Enemies[[Name]:[BotLevelType]],4,FALSE) * WorldWaves[[#This Row],[BigKamikaze]]</f>
        <v>0</v>
      </c>
      <c r="AM18">
        <f>VLOOKUP(WorldWaves[[#Headers],[IceResistant]],Enemies[[Name]:[BotLevelType]],4,FALSE) * WorldWaves[[#This Row],[IceResistant]]</f>
        <v>0</v>
      </c>
      <c r="AN18">
        <f>VLOOKUP(WorldWaves[[#Headers],[BossIceResistant]],Enemies[[Name]:[BotLevelType]],4,FALSE) * WorldWaves[[#This Row],[BossIceResistant]]</f>
        <v>0</v>
      </c>
      <c r="AO18">
        <f>VLOOKUP(WorldWaves[[#Headers],[PoisonResistant]],Enemies[[Name]:[BotLevelType]],4,FALSE) * WorldWaves[[#This Row],[PoisonResistant]]</f>
        <v>0</v>
      </c>
      <c r="AP18">
        <f>VLOOKUP(WorldWaves[[#Headers],[ElectricityResistant]],Enemies[[Name]:[BotLevelType]],4,FALSE) * WorldWaves[[#This Row],[ElectricityResistant]]</f>
        <v>0</v>
      </c>
      <c r="AQ18">
        <f>VLOOKUP(WorldWaves[[#Headers],[Armored]],Enemies[[Name]:[BotLevelType]],4,FALSE) * WorldWaves[[#This Row],[Armored]]</f>
        <v>0</v>
      </c>
      <c r="AR18">
        <f>VLOOKUP(WorldWaves[[#Headers],[BossArmored]],Enemies[[Name]:[BotLevelType]],4,FALSE) * WorldWaves[[#This Row],[BossArmored]]</f>
        <v>0</v>
      </c>
      <c r="AS18">
        <f>VLOOKUP(WorldWaves[[#Headers],[SlowArmored]],Enemies[[Name]:[BotLevelType]],4,FALSE) * WorldWaves[[#This Row],[SlowArmored]]</f>
        <v>0</v>
      </c>
      <c r="AT18">
        <f>VLOOKUP(WorldWaves[[#Headers],[FlyingArmouredIce]],Enemies[[Name]:[BotLevelType]],4,FALSE) * WorldWaves[[#This Row],[FlyingArmouredIce]]</f>
        <v>0</v>
      </c>
      <c r="AU18">
        <f>VLOOKUP(WorldWaves[[#Headers],[FlyingArmouredPoison]],Enemies[[Name]:[BotLevelType]],4,FALSE) * WorldWaves[[#This Row],[FlyingArmouredPoison]]</f>
        <v>0</v>
      </c>
      <c r="AV18">
        <f>VLOOKUP(WorldWaves[[#Headers],[FlyingArmouredElec]],Enemies[[Name]:[BotLevelType]],4,FALSE) * WorldWaves[[#This Row],[FlyingArmouredElec]]</f>
        <v>0</v>
      </c>
      <c r="AW18">
        <f>VLOOKUP(WorldWaves[[#Headers],[Hacker]],Enemies[[Name]:[BotLevelType]],4,FALSE) * WorldWaves[[#This Row],[Hacker]]</f>
        <v>0</v>
      </c>
      <c r="AX18">
        <f>VLOOKUP(WorldWaves[[#Headers],[BossHacker]],Enemies[[Name]:[BotLevelType]],4,FALSE) * WorldWaves[[#This Row],[BossHacker]]</f>
        <v>0</v>
      </c>
      <c r="AY18">
        <f>VLOOKUP(WorldWaves[[#Headers],[BossFlyingArmoured]],Enemies[[Name]:[BotLevelType]],4,FALSE) * WorldWaves[[#This Row],[BossFlyingArmoured]]</f>
        <v>0</v>
      </c>
    </row>
    <row r="19" spans="1:51" ht="15.75" x14ac:dyDescent="0.25">
      <c r="A19" s="5">
        <v>17</v>
      </c>
      <c r="B19" s="9">
        <f>SUMPRODUCT(WorldWaves[[#This Row],[MiniBot]:[BossFlyingArmoured]],World_enemies!B19:AT19)</f>
        <v>57746.69313</v>
      </c>
      <c r="C19" s="8">
        <f t="shared" si="0"/>
        <v>120</v>
      </c>
      <c r="D19" s="8">
        <f t="shared" si="1"/>
        <v>1182.330968</v>
      </c>
      <c r="E19" s="8">
        <f>World_Gems!C19</f>
        <v>1074.1666700000001</v>
      </c>
      <c r="F19">
        <f t="shared" si="2"/>
        <v>2.2458123902465368</v>
      </c>
      <c r="G19">
        <f>VLOOKUP(WorldWaves[[#Headers],[MiniBot]],Enemies[[Name]:[BotLevelType]],4,FALSE) * WorldWaves[[#This Row],[MiniBot]]</f>
        <v>42</v>
      </c>
      <c r="H19">
        <f>VLOOKUP(WorldWaves[[#Headers],[BigBot]],Enemies[[Name]:[BotLevelType]],4,FALSE) * WorldWaves[[#This Row],[BigBot]]</f>
        <v>36</v>
      </c>
      <c r="I19">
        <f>VLOOKUP(WorldWaves[[#Headers],[MegaBigBot]],Enemies[[Name]:[BotLevelType]],4,FALSE) * WorldWaves[[#This Row],[MegaBigBot]]</f>
        <v>0</v>
      </c>
      <c r="J19">
        <f>VLOOKUP(WorldWaves[[#Headers],[Boss1]],Enemies[[Name]:[BotLevelType]],4,FALSE) * WorldWaves[[#This Row],[Boss1]]</f>
        <v>0</v>
      </c>
      <c r="K19">
        <f>VLOOKUP(WorldWaves[[#Headers],[Boss2]],Enemies[[Name]:[BotLevelType]],4,FALSE) * WorldWaves[[#This Row],[Boss2]]</f>
        <v>0</v>
      </c>
      <c r="L19">
        <f>VLOOKUP(WorldWaves[[#Headers],[Boss3]],Enemies[[Name]:[BotLevelType]],4,FALSE) * WorldWaves[[#This Row],[Boss3]]</f>
        <v>0</v>
      </c>
      <c r="M19">
        <f>VLOOKUP(WorldWaves[[#Headers],[Bot]],Enemies[[Name]:[BotLevelType]],4,FALSE) * WorldWaves[[#This Row],[Bot]]</f>
        <v>0</v>
      </c>
      <c r="N19">
        <f>VLOOKUP(WorldWaves[[#Headers],[Fast]],Enemies[[Name]:[BotLevelType]],4,FALSE) * WorldWaves[[#This Row],[Fast]]</f>
        <v>0</v>
      </c>
      <c r="O19">
        <f>VLOOKUP(WorldWaves[[#Headers],[Tank]],Enemies[[Name]:[BotLevelType]],4,FALSE) * WorldWaves[[#This Row],[Tank]]</f>
        <v>0</v>
      </c>
      <c r="P19">
        <f>VLOOKUP(WorldWaves[[#Headers],[Rush]],Enemies[[Name]:[BotLevelType]],4,FALSE) * WorldWaves[[#This Row],[Rush]]</f>
        <v>0</v>
      </c>
      <c r="Q19">
        <f>VLOOKUP(WorldWaves[[#Headers],[BossFast]],Enemies[[Name]:[BotLevelType]],4,FALSE) * WorldWaves[[#This Row],[BossFast]]</f>
        <v>0</v>
      </c>
      <c r="R19">
        <f>VLOOKUP(WorldWaves[[#Headers],[BossTank]],Enemies[[Name]:[BotLevelType]],4,FALSE) * WorldWaves[[#This Row],[BossTank]]</f>
        <v>0</v>
      </c>
      <c r="S19">
        <f>VLOOKUP(WorldWaves[[#Headers],[BossRush]],Enemies[[Name]:[BotLevelType]],4,FALSE) * WorldWaves[[#This Row],[BossRush]]</f>
        <v>0</v>
      </c>
      <c r="T19">
        <f>VLOOKUP(WorldWaves[[#Headers],[SemiBigBot]],Enemies[[Name]:[BotLevelType]],4,FALSE) * WorldWaves[[#This Row],[SemiBigBot]]</f>
        <v>42</v>
      </c>
      <c r="U19">
        <f>VLOOKUP(WorldWaves[[#Headers],[BossSlow]],Enemies[[Name]:[BotLevelType]],4,FALSE) * WorldWaves[[#This Row],[BossSlow]]</f>
        <v>0</v>
      </c>
      <c r="V19">
        <f>VLOOKUP(WorldWaves[[#Headers],[BotSlow]],Enemies[[Name]:[BotLevelType]],4,FALSE) * WorldWaves[[#This Row],[BotSlow]]</f>
        <v>0</v>
      </c>
      <c r="W19">
        <f>VLOOKUP(WorldWaves[[#Headers],[BigBotSlow]],Enemies[[Name]:[BotLevelType]],4,FALSE) * WorldWaves[[#This Row],[BigBotSlow]]</f>
        <v>0</v>
      </c>
      <c r="X19">
        <f>VLOOKUP(WorldWaves[[#Headers],[SplitterBalloon]],Enemies[[Name]:[BotLevelType]],4,FALSE) * WorldWaves[[#This Row],[SplitterBalloon]]</f>
        <v>0</v>
      </c>
      <c r="Y19">
        <f>VLOOKUP(WorldWaves[[#Headers],[SplitterDoubleLvl1]],Enemies[[Name]:[BotLevelType]],4,FALSE) * WorldWaves[[#This Row],[SplitterDoubleLvl1]]</f>
        <v>0</v>
      </c>
      <c r="Z19">
        <f>VLOOKUP(WorldWaves[[#Headers],[SplitterDoubleLvl2]],Enemies[[Name]:[BotLevelType]],4,FALSE) * WorldWaves[[#This Row],[SplitterDoubleLvl2]]</f>
        <v>0</v>
      </c>
      <c r="AA19">
        <f>VLOOKUP(WorldWaves[[#Headers],[SplitterDoubleLvl3]],Enemies[[Name]:[BotLevelType]],4,FALSE) * WorldWaves[[#This Row],[SplitterDoubleLvl3]]</f>
        <v>0</v>
      </c>
      <c r="AB19">
        <f>VLOOKUP(WorldWaves[[#Headers],[SplitterEnd]],Enemies[[Name]:[BotLevelType]],4,FALSE) * WorldWaves[[#This Row],[SplitterEnd]]</f>
        <v>0</v>
      </c>
      <c r="AC19">
        <f>VLOOKUP(WorldWaves[[#Headers],[Kamikaze]],Enemies[[Name]:[BotLevelType]],4,FALSE) * WorldWaves[[#This Row],[Kamikaze]]</f>
        <v>0</v>
      </c>
      <c r="AD19">
        <f>VLOOKUP(WorldWaves[[#Headers],[BossBalloon]],Enemies[[Name]:[BotLevelType]],4,FALSE) * WorldWaves[[#This Row],[BossBalloon]]</f>
        <v>0</v>
      </c>
      <c r="AE19">
        <f>VLOOKUP(WorldWaves[[#Headers],[BossDoubleLvl1]],Enemies[[Name]:[BotLevelType]],4,FALSE) * WorldWaves[[#This Row],[BossDoubleLvl1]]</f>
        <v>0</v>
      </c>
      <c r="AF19">
        <f>VLOOKUP(WorldWaves[[#Headers],[BossDoubleLvl2]],Enemies[[Name]:[BotLevelType]],4,FALSE) * WorldWaves[[#This Row],[BossDoubleLvl2]]</f>
        <v>0</v>
      </c>
      <c r="AG19">
        <f>VLOOKUP(WorldWaves[[#Headers],[BossDoubleLvl3]],Enemies[[Name]:[BotLevelType]],4,FALSE) * WorldWaves[[#This Row],[BossDoubleLvl3]]</f>
        <v>0</v>
      </c>
      <c r="AH19">
        <f>VLOOKUP(WorldWaves[[#Headers],[BossDoubleLvl4]],Enemies[[Name]:[BotLevelType]],4,FALSE) * WorldWaves[[#This Row],[BossDoubleLvl4]]</f>
        <v>0</v>
      </c>
      <c r="AI19">
        <f>VLOOKUP(WorldWaves[[#Headers],[BossDoubleLvl5]],Enemies[[Name]:[BotLevelType]],4,FALSE) * WorldWaves[[#This Row],[BossDoubleLvl5]]</f>
        <v>0</v>
      </c>
      <c r="AJ19">
        <f>VLOOKUP(WorldWaves[[#Headers],[BossKamikaze]],Enemies[[Name]:[BotLevelType]],4,FALSE) * WorldWaves[[#This Row],[BossKamikaze]]</f>
        <v>0</v>
      </c>
      <c r="AK19">
        <f>VLOOKUP(WorldWaves[[#Headers],[BossBalloonEnd]],Enemies[[Name]:[BotLevelType]],4,FALSE) * WorldWaves[[#This Row],[BossBalloonEnd]]</f>
        <v>0</v>
      </c>
      <c r="AL19">
        <f>VLOOKUP(WorldWaves[[#Headers],[BigKamikaze]],Enemies[[Name]:[BotLevelType]],4,FALSE) * WorldWaves[[#This Row],[BigKamikaze]]</f>
        <v>0</v>
      </c>
      <c r="AM19">
        <f>VLOOKUP(WorldWaves[[#Headers],[IceResistant]],Enemies[[Name]:[BotLevelType]],4,FALSE) * WorldWaves[[#This Row],[IceResistant]]</f>
        <v>0</v>
      </c>
      <c r="AN19">
        <f>VLOOKUP(WorldWaves[[#Headers],[BossIceResistant]],Enemies[[Name]:[BotLevelType]],4,FALSE) * WorldWaves[[#This Row],[BossIceResistant]]</f>
        <v>0</v>
      </c>
      <c r="AO19">
        <f>VLOOKUP(WorldWaves[[#Headers],[PoisonResistant]],Enemies[[Name]:[BotLevelType]],4,FALSE) * WorldWaves[[#This Row],[PoisonResistant]]</f>
        <v>0</v>
      </c>
      <c r="AP19">
        <f>VLOOKUP(WorldWaves[[#Headers],[ElectricityResistant]],Enemies[[Name]:[BotLevelType]],4,FALSE) * WorldWaves[[#This Row],[ElectricityResistant]]</f>
        <v>0</v>
      </c>
      <c r="AQ19">
        <f>VLOOKUP(WorldWaves[[#Headers],[Armored]],Enemies[[Name]:[BotLevelType]],4,FALSE) * WorldWaves[[#This Row],[Armored]]</f>
        <v>0</v>
      </c>
      <c r="AR19">
        <f>VLOOKUP(WorldWaves[[#Headers],[BossArmored]],Enemies[[Name]:[BotLevelType]],4,FALSE) * WorldWaves[[#This Row],[BossArmored]]</f>
        <v>0</v>
      </c>
      <c r="AS19">
        <f>VLOOKUP(WorldWaves[[#Headers],[SlowArmored]],Enemies[[Name]:[BotLevelType]],4,FALSE) * WorldWaves[[#This Row],[SlowArmored]]</f>
        <v>0</v>
      </c>
      <c r="AT19">
        <f>VLOOKUP(WorldWaves[[#Headers],[FlyingArmouredIce]],Enemies[[Name]:[BotLevelType]],4,FALSE) * WorldWaves[[#This Row],[FlyingArmouredIce]]</f>
        <v>0</v>
      </c>
      <c r="AU19">
        <f>VLOOKUP(WorldWaves[[#Headers],[FlyingArmouredPoison]],Enemies[[Name]:[BotLevelType]],4,FALSE) * WorldWaves[[#This Row],[FlyingArmouredPoison]]</f>
        <v>0</v>
      </c>
      <c r="AV19">
        <f>VLOOKUP(WorldWaves[[#Headers],[FlyingArmouredElec]],Enemies[[Name]:[BotLevelType]],4,FALSE) * WorldWaves[[#This Row],[FlyingArmouredElec]]</f>
        <v>0</v>
      </c>
      <c r="AW19">
        <f>VLOOKUP(WorldWaves[[#Headers],[Hacker]],Enemies[[Name]:[BotLevelType]],4,FALSE) * WorldWaves[[#This Row],[Hacker]]</f>
        <v>0</v>
      </c>
      <c r="AX19">
        <f>VLOOKUP(WorldWaves[[#Headers],[BossHacker]],Enemies[[Name]:[BotLevelType]],4,FALSE) * WorldWaves[[#This Row],[BossHacker]]</f>
        <v>0</v>
      </c>
      <c r="AY19">
        <f>VLOOKUP(WorldWaves[[#Headers],[BossFlyingArmoured]],Enemies[[Name]:[BotLevelType]],4,FALSE) * WorldWaves[[#This Row],[BossFlyingArmoured]]</f>
        <v>0</v>
      </c>
    </row>
    <row r="20" spans="1:51" ht="15.75" x14ac:dyDescent="0.25">
      <c r="A20" s="5">
        <v>18</v>
      </c>
      <c r="B20" s="9">
        <f>SUMPRODUCT(WorldWaves[[#This Row],[MiniBot]:[BossFlyingArmoured]],World_enemies!B20:AT20)</f>
        <v>40542.7929</v>
      </c>
      <c r="C20" s="8">
        <f t="shared" si="0"/>
        <v>189.5</v>
      </c>
      <c r="D20" s="8">
        <f t="shared" si="1"/>
        <v>1371.830968</v>
      </c>
      <c r="E20" s="8">
        <f>World_Gems!C20</f>
        <v>1229.1666700000001</v>
      </c>
      <c r="F20">
        <f t="shared" si="2"/>
        <v>0.70207990626804573</v>
      </c>
      <c r="G20">
        <f>VLOOKUP(WorldWaves[[#Headers],[MiniBot]],Enemies[[Name]:[BotLevelType]],4,FALSE) * WorldWaves[[#This Row],[MiniBot]]</f>
        <v>46.5</v>
      </c>
      <c r="H20">
        <f>VLOOKUP(WorldWaves[[#Headers],[BigBot]],Enemies[[Name]:[BotLevelType]],4,FALSE) * WorldWaves[[#This Row],[BigBot]]</f>
        <v>0</v>
      </c>
      <c r="I20">
        <f>VLOOKUP(WorldWaves[[#Headers],[MegaBigBot]],Enemies[[Name]:[BotLevelType]],4,FALSE) * WorldWaves[[#This Row],[MegaBigBot]]</f>
        <v>0</v>
      </c>
      <c r="J20">
        <f>VLOOKUP(WorldWaves[[#Headers],[Boss1]],Enemies[[Name]:[BotLevelType]],4,FALSE) * WorldWaves[[#This Row],[Boss1]]</f>
        <v>0</v>
      </c>
      <c r="K20">
        <f>VLOOKUP(WorldWaves[[#Headers],[Boss2]],Enemies[[Name]:[BotLevelType]],4,FALSE) * WorldWaves[[#This Row],[Boss2]]</f>
        <v>0</v>
      </c>
      <c r="L20">
        <f>VLOOKUP(WorldWaves[[#Headers],[Boss3]],Enemies[[Name]:[BotLevelType]],4,FALSE) * WorldWaves[[#This Row],[Boss3]]</f>
        <v>0</v>
      </c>
      <c r="M20">
        <f>VLOOKUP(WorldWaves[[#Headers],[Bot]],Enemies[[Name]:[BotLevelType]],4,FALSE) * WorldWaves[[#This Row],[Bot]]</f>
        <v>112</v>
      </c>
      <c r="N20">
        <f>VLOOKUP(WorldWaves[[#Headers],[Fast]],Enemies[[Name]:[BotLevelType]],4,FALSE) * WorldWaves[[#This Row],[Fast]]</f>
        <v>0</v>
      </c>
      <c r="O20">
        <f>VLOOKUP(WorldWaves[[#Headers],[Tank]],Enemies[[Name]:[BotLevelType]],4,FALSE) * WorldWaves[[#This Row],[Tank]]</f>
        <v>0</v>
      </c>
      <c r="P20">
        <f>VLOOKUP(WorldWaves[[#Headers],[Rush]],Enemies[[Name]:[BotLevelType]],4,FALSE) * WorldWaves[[#This Row],[Rush]]</f>
        <v>0</v>
      </c>
      <c r="Q20">
        <f>VLOOKUP(WorldWaves[[#Headers],[BossFast]],Enemies[[Name]:[BotLevelType]],4,FALSE) * WorldWaves[[#This Row],[BossFast]]</f>
        <v>0</v>
      </c>
      <c r="R20">
        <f>VLOOKUP(WorldWaves[[#Headers],[BossTank]],Enemies[[Name]:[BotLevelType]],4,FALSE) * WorldWaves[[#This Row],[BossTank]]</f>
        <v>0</v>
      </c>
      <c r="S20">
        <f>VLOOKUP(WorldWaves[[#Headers],[BossRush]],Enemies[[Name]:[BotLevelType]],4,FALSE) * WorldWaves[[#This Row],[BossRush]]</f>
        <v>0</v>
      </c>
      <c r="T20">
        <f>VLOOKUP(WorldWaves[[#Headers],[SemiBigBot]],Enemies[[Name]:[BotLevelType]],4,FALSE) * WorldWaves[[#This Row],[SemiBigBot]]</f>
        <v>31</v>
      </c>
      <c r="U20">
        <f>VLOOKUP(WorldWaves[[#Headers],[BossSlow]],Enemies[[Name]:[BotLevelType]],4,FALSE) * WorldWaves[[#This Row],[BossSlow]]</f>
        <v>0</v>
      </c>
      <c r="V20">
        <f>VLOOKUP(WorldWaves[[#Headers],[BotSlow]],Enemies[[Name]:[BotLevelType]],4,FALSE) * WorldWaves[[#This Row],[BotSlow]]</f>
        <v>0</v>
      </c>
      <c r="W20">
        <f>VLOOKUP(WorldWaves[[#Headers],[BigBotSlow]],Enemies[[Name]:[BotLevelType]],4,FALSE) * WorldWaves[[#This Row],[BigBotSlow]]</f>
        <v>0</v>
      </c>
      <c r="X20">
        <f>VLOOKUP(WorldWaves[[#Headers],[SplitterBalloon]],Enemies[[Name]:[BotLevelType]],4,FALSE) * WorldWaves[[#This Row],[SplitterBalloon]]</f>
        <v>0</v>
      </c>
      <c r="Y20">
        <f>VLOOKUP(WorldWaves[[#Headers],[SplitterDoubleLvl1]],Enemies[[Name]:[BotLevelType]],4,FALSE) * WorldWaves[[#This Row],[SplitterDoubleLvl1]]</f>
        <v>0</v>
      </c>
      <c r="Z20">
        <f>VLOOKUP(WorldWaves[[#Headers],[SplitterDoubleLvl2]],Enemies[[Name]:[BotLevelType]],4,FALSE) * WorldWaves[[#This Row],[SplitterDoubleLvl2]]</f>
        <v>0</v>
      </c>
      <c r="AA20">
        <f>VLOOKUP(WorldWaves[[#Headers],[SplitterDoubleLvl3]],Enemies[[Name]:[BotLevelType]],4,FALSE) * WorldWaves[[#This Row],[SplitterDoubleLvl3]]</f>
        <v>0</v>
      </c>
      <c r="AB20">
        <f>VLOOKUP(WorldWaves[[#Headers],[SplitterEnd]],Enemies[[Name]:[BotLevelType]],4,FALSE) * WorldWaves[[#This Row],[SplitterEnd]]</f>
        <v>0</v>
      </c>
      <c r="AC20">
        <f>VLOOKUP(WorldWaves[[#Headers],[Kamikaze]],Enemies[[Name]:[BotLevelType]],4,FALSE) * WorldWaves[[#This Row],[Kamikaze]]</f>
        <v>0</v>
      </c>
      <c r="AD20">
        <f>VLOOKUP(WorldWaves[[#Headers],[BossBalloon]],Enemies[[Name]:[BotLevelType]],4,FALSE) * WorldWaves[[#This Row],[BossBalloon]]</f>
        <v>0</v>
      </c>
      <c r="AE20">
        <f>VLOOKUP(WorldWaves[[#Headers],[BossDoubleLvl1]],Enemies[[Name]:[BotLevelType]],4,FALSE) * WorldWaves[[#This Row],[BossDoubleLvl1]]</f>
        <v>0</v>
      </c>
      <c r="AF20">
        <f>VLOOKUP(WorldWaves[[#Headers],[BossDoubleLvl2]],Enemies[[Name]:[BotLevelType]],4,FALSE) * WorldWaves[[#This Row],[BossDoubleLvl2]]</f>
        <v>0</v>
      </c>
      <c r="AG20">
        <f>VLOOKUP(WorldWaves[[#Headers],[BossDoubleLvl3]],Enemies[[Name]:[BotLevelType]],4,FALSE) * WorldWaves[[#This Row],[BossDoubleLvl3]]</f>
        <v>0</v>
      </c>
      <c r="AH20">
        <f>VLOOKUP(WorldWaves[[#Headers],[BossDoubleLvl4]],Enemies[[Name]:[BotLevelType]],4,FALSE) * WorldWaves[[#This Row],[BossDoubleLvl4]]</f>
        <v>0</v>
      </c>
      <c r="AI20">
        <f>VLOOKUP(WorldWaves[[#Headers],[BossDoubleLvl5]],Enemies[[Name]:[BotLevelType]],4,FALSE) * WorldWaves[[#This Row],[BossDoubleLvl5]]</f>
        <v>0</v>
      </c>
      <c r="AJ20">
        <f>VLOOKUP(WorldWaves[[#Headers],[BossKamikaze]],Enemies[[Name]:[BotLevelType]],4,FALSE) * WorldWaves[[#This Row],[BossKamikaze]]</f>
        <v>0</v>
      </c>
      <c r="AK20">
        <f>VLOOKUP(WorldWaves[[#Headers],[BossBalloonEnd]],Enemies[[Name]:[BotLevelType]],4,FALSE) * WorldWaves[[#This Row],[BossBalloonEnd]]</f>
        <v>0</v>
      </c>
      <c r="AL20">
        <f>VLOOKUP(WorldWaves[[#Headers],[BigKamikaze]],Enemies[[Name]:[BotLevelType]],4,FALSE) * WorldWaves[[#This Row],[BigKamikaze]]</f>
        <v>0</v>
      </c>
      <c r="AM20">
        <f>VLOOKUP(WorldWaves[[#Headers],[IceResistant]],Enemies[[Name]:[BotLevelType]],4,FALSE) * WorldWaves[[#This Row],[IceResistant]]</f>
        <v>0</v>
      </c>
      <c r="AN20">
        <f>VLOOKUP(WorldWaves[[#Headers],[BossIceResistant]],Enemies[[Name]:[BotLevelType]],4,FALSE) * WorldWaves[[#This Row],[BossIceResistant]]</f>
        <v>0</v>
      </c>
      <c r="AO20">
        <f>VLOOKUP(WorldWaves[[#Headers],[PoisonResistant]],Enemies[[Name]:[BotLevelType]],4,FALSE) * WorldWaves[[#This Row],[PoisonResistant]]</f>
        <v>0</v>
      </c>
      <c r="AP20">
        <f>VLOOKUP(WorldWaves[[#Headers],[ElectricityResistant]],Enemies[[Name]:[BotLevelType]],4,FALSE) * WorldWaves[[#This Row],[ElectricityResistant]]</f>
        <v>0</v>
      </c>
      <c r="AQ20">
        <f>VLOOKUP(WorldWaves[[#Headers],[Armored]],Enemies[[Name]:[BotLevelType]],4,FALSE) * WorldWaves[[#This Row],[Armored]]</f>
        <v>0</v>
      </c>
      <c r="AR20">
        <f>VLOOKUP(WorldWaves[[#Headers],[BossArmored]],Enemies[[Name]:[BotLevelType]],4,FALSE) * WorldWaves[[#This Row],[BossArmored]]</f>
        <v>0</v>
      </c>
      <c r="AS20">
        <f>VLOOKUP(WorldWaves[[#Headers],[SlowArmored]],Enemies[[Name]:[BotLevelType]],4,FALSE) * WorldWaves[[#This Row],[SlowArmored]]</f>
        <v>0</v>
      </c>
      <c r="AT20">
        <f>VLOOKUP(WorldWaves[[#Headers],[FlyingArmouredIce]],Enemies[[Name]:[BotLevelType]],4,FALSE) * WorldWaves[[#This Row],[FlyingArmouredIce]]</f>
        <v>0</v>
      </c>
      <c r="AU20">
        <f>VLOOKUP(WorldWaves[[#Headers],[FlyingArmouredPoison]],Enemies[[Name]:[BotLevelType]],4,FALSE) * WorldWaves[[#This Row],[FlyingArmouredPoison]]</f>
        <v>0</v>
      </c>
      <c r="AV20">
        <f>VLOOKUP(WorldWaves[[#Headers],[FlyingArmouredElec]],Enemies[[Name]:[BotLevelType]],4,FALSE) * WorldWaves[[#This Row],[FlyingArmouredElec]]</f>
        <v>0</v>
      </c>
      <c r="AW20">
        <f>VLOOKUP(WorldWaves[[#Headers],[Hacker]],Enemies[[Name]:[BotLevelType]],4,FALSE) * WorldWaves[[#This Row],[Hacker]]</f>
        <v>0</v>
      </c>
      <c r="AX20">
        <f>VLOOKUP(WorldWaves[[#Headers],[BossHacker]],Enemies[[Name]:[BotLevelType]],4,FALSE) * WorldWaves[[#This Row],[BossHacker]]</f>
        <v>0</v>
      </c>
      <c r="AY20">
        <f>VLOOKUP(WorldWaves[[#Headers],[BossFlyingArmoured]],Enemies[[Name]:[BotLevelType]],4,FALSE) * WorldWaves[[#This Row],[BossFlyingArmoured]]</f>
        <v>0</v>
      </c>
    </row>
    <row r="21" spans="1:51" ht="15.75" x14ac:dyDescent="0.25">
      <c r="A21" s="5">
        <v>19</v>
      </c>
      <c r="B21" s="9">
        <f>SUMPRODUCT(WorldWaves[[#This Row],[MiniBot]:[BossFlyingArmoured]],World_enemies!B21:AT21)</f>
        <v>16481.664339999999</v>
      </c>
      <c r="C21" s="8">
        <f t="shared" si="0"/>
        <v>91</v>
      </c>
      <c r="D21" s="8">
        <f t="shared" si="1"/>
        <v>1462.830968</v>
      </c>
      <c r="E21" s="8">
        <f>World_Gems!C21</f>
        <v>1269.1666700000001</v>
      </c>
      <c r="F21">
        <f t="shared" si="2"/>
        <v>0.40652513458193451</v>
      </c>
      <c r="G21">
        <f>VLOOKUP(WorldWaves[[#Headers],[MiniBot]],Enemies[[Name]:[BotLevelType]],4,FALSE) * WorldWaves[[#This Row],[MiniBot]]</f>
        <v>0</v>
      </c>
      <c r="H21">
        <f>VLOOKUP(WorldWaves[[#Headers],[BigBot]],Enemies[[Name]:[BotLevelType]],4,FALSE) * WorldWaves[[#This Row],[BigBot]]</f>
        <v>0</v>
      </c>
      <c r="I21">
        <f>VLOOKUP(WorldWaves[[#Headers],[MegaBigBot]],Enemies[[Name]:[BotLevelType]],4,FALSE) * WorldWaves[[#This Row],[MegaBigBot]]</f>
        <v>0</v>
      </c>
      <c r="J21">
        <f>VLOOKUP(WorldWaves[[#Headers],[Boss1]],Enemies[[Name]:[BotLevelType]],4,FALSE) * WorldWaves[[#This Row],[Boss1]]</f>
        <v>0</v>
      </c>
      <c r="K21">
        <f>VLOOKUP(WorldWaves[[#Headers],[Boss2]],Enemies[[Name]:[BotLevelType]],4,FALSE) * WorldWaves[[#This Row],[Boss2]]</f>
        <v>0</v>
      </c>
      <c r="L21">
        <f>VLOOKUP(WorldWaves[[#Headers],[Boss3]],Enemies[[Name]:[BotLevelType]],4,FALSE) * WorldWaves[[#This Row],[Boss3]]</f>
        <v>0</v>
      </c>
      <c r="M21">
        <f>VLOOKUP(WorldWaves[[#Headers],[Bot]],Enemies[[Name]:[BotLevelType]],4,FALSE) * WorldWaves[[#This Row],[Bot]]</f>
        <v>0</v>
      </c>
      <c r="N21">
        <f>VLOOKUP(WorldWaves[[#Headers],[Fast]],Enemies[[Name]:[BotLevelType]],4,FALSE) * WorldWaves[[#This Row],[Fast]]</f>
        <v>60</v>
      </c>
      <c r="O21">
        <f>VLOOKUP(WorldWaves[[#Headers],[Tank]],Enemies[[Name]:[BotLevelType]],4,FALSE) * WorldWaves[[#This Row],[Tank]]</f>
        <v>13</v>
      </c>
      <c r="P21">
        <f>VLOOKUP(WorldWaves[[#Headers],[Rush]],Enemies[[Name]:[BotLevelType]],4,FALSE) * WorldWaves[[#This Row],[Rush]]</f>
        <v>0</v>
      </c>
      <c r="Q21">
        <f>VLOOKUP(WorldWaves[[#Headers],[BossFast]],Enemies[[Name]:[BotLevelType]],4,FALSE) * WorldWaves[[#This Row],[BossFast]]</f>
        <v>0</v>
      </c>
      <c r="R21">
        <f>VLOOKUP(WorldWaves[[#Headers],[BossTank]],Enemies[[Name]:[BotLevelType]],4,FALSE) * WorldWaves[[#This Row],[BossTank]]</f>
        <v>6</v>
      </c>
      <c r="S21">
        <f>VLOOKUP(WorldWaves[[#Headers],[BossRush]],Enemies[[Name]:[BotLevelType]],4,FALSE) * WorldWaves[[#This Row],[BossRush]]</f>
        <v>0</v>
      </c>
      <c r="T21">
        <f>VLOOKUP(WorldWaves[[#Headers],[SemiBigBot]],Enemies[[Name]:[BotLevelType]],4,FALSE) * WorldWaves[[#This Row],[SemiBigBot]]</f>
        <v>0</v>
      </c>
      <c r="U21">
        <f>VLOOKUP(WorldWaves[[#Headers],[BossSlow]],Enemies[[Name]:[BotLevelType]],4,FALSE) * WorldWaves[[#This Row],[BossSlow]]</f>
        <v>0</v>
      </c>
      <c r="V21">
        <f>VLOOKUP(WorldWaves[[#Headers],[BotSlow]],Enemies[[Name]:[BotLevelType]],4,FALSE) * WorldWaves[[#This Row],[BotSlow]]</f>
        <v>0</v>
      </c>
      <c r="W21">
        <f>VLOOKUP(WorldWaves[[#Headers],[BigBotSlow]],Enemies[[Name]:[BotLevelType]],4,FALSE) * WorldWaves[[#This Row],[BigBotSlow]]</f>
        <v>0</v>
      </c>
      <c r="X21">
        <f>VLOOKUP(WorldWaves[[#Headers],[SplitterBalloon]],Enemies[[Name]:[BotLevelType]],4,FALSE) * WorldWaves[[#This Row],[SplitterBalloon]]</f>
        <v>2</v>
      </c>
      <c r="Y21">
        <f>VLOOKUP(WorldWaves[[#Headers],[SplitterDoubleLvl1]],Enemies[[Name]:[BotLevelType]],4,FALSE) * WorldWaves[[#This Row],[SplitterDoubleLvl1]]</f>
        <v>0</v>
      </c>
      <c r="Z21">
        <f>VLOOKUP(WorldWaves[[#Headers],[SplitterDoubleLvl2]],Enemies[[Name]:[BotLevelType]],4,FALSE) * WorldWaves[[#This Row],[SplitterDoubleLvl2]]</f>
        <v>0</v>
      </c>
      <c r="AA21">
        <f>VLOOKUP(WorldWaves[[#Headers],[SplitterDoubleLvl3]],Enemies[[Name]:[BotLevelType]],4,FALSE) * WorldWaves[[#This Row],[SplitterDoubleLvl3]]</f>
        <v>0</v>
      </c>
      <c r="AB21">
        <f>VLOOKUP(WorldWaves[[#Headers],[SplitterEnd]],Enemies[[Name]:[BotLevelType]],4,FALSE) * WorldWaves[[#This Row],[SplitterEnd]]</f>
        <v>0</v>
      </c>
      <c r="AC21">
        <f>VLOOKUP(WorldWaves[[#Headers],[Kamikaze]],Enemies[[Name]:[BotLevelType]],4,FALSE) * WorldWaves[[#This Row],[Kamikaze]]</f>
        <v>10</v>
      </c>
      <c r="AD21">
        <f>VLOOKUP(WorldWaves[[#Headers],[BossBalloon]],Enemies[[Name]:[BotLevelType]],4,FALSE) * WorldWaves[[#This Row],[BossBalloon]]</f>
        <v>0</v>
      </c>
      <c r="AE21">
        <f>VLOOKUP(WorldWaves[[#Headers],[BossDoubleLvl1]],Enemies[[Name]:[BotLevelType]],4,FALSE) * WorldWaves[[#This Row],[BossDoubleLvl1]]</f>
        <v>0</v>
      </c>
      <c r="AF21">
        <f>VLOOKUP(WorldWaves[[#Headers],[BossDoubleLvl2]],Enemies[[Name]:[BotLevelType]],4,FALSE) * WorldWaves[[#This Row],[BossDoubleLvl2]]</f>
        <v>0</v>
      </c>
      <c r="AG21">
        <f>VLOOKUP(WorldWaves[[#Headers],[BossDoubleLvl3]],Enemies[[Name]:[BotLevelType]],4,FALSE) * WorldWaves[[#This Row],[BossDoubleLvl3]]</f>
        <v>0</v>
      </c>
      <c r="AH21">
        <f>VLOOKUP(WorldWaves[[#Headers],[BossDoubleLvl4]],Enemies[[Name]:[BotLevelType]],4,FALSE) * WorldWaves[[#This Row],[BossDoubleLvl4]]</f>
        <v>0</v>
      </c>
      <c r="AI21">
        <f>VLOOKUP(WorldWaves[[#Headers],[BossDoubleLvl5]],Enemies[[Name]:[BotLevelType]],4,FALSE) * WorldWaves[[#This Row],[BossDoubleLvl5]]</f>
        <v>0</v>
      </c>
      <c r="AJ21">
        <f>VLOOKUP(WorldWaves[[#Headers],[BossKamikaze]],Enemies[[Name]:[BotLevelType]],4,FALSE) * WorldWaves[[#This Row],[BossKamikaze]]</f>
        <v>0</v>
      </c>
      <c r="AK21">
        <f>VLOOKUP(WorldWaves[[#Headers],[BossBalloonEnd]],Enemies[[Name]:[BotLevelType]],4,FALSE) * WorldWaves[[#This Row],[BossBalloonEnd]]</f>
        <v>0</v>
      </c>
      <c r="AL21">
        <f>VLOOKUP(WorldWaves[[#Headers],[BigKamikaze]],Enemies[[Name]:[BotLevelType]],4,FALSE) * WorldWaves[[#This Row],[BigKamikaze]]</f>
        <v>0</v>
      </c>
      <c r="AM21">
        <f>VLOOKUP(WorldWaves[[#Headers],[IceResistant]],Enemies[[Name]:[BotLevelType]],4,FALSE) * WorldWaves[[#This Row],[IceResistant]]</f>
        <v>0</v>
      </c>
      <c r="AN21">
        <f>VLOOKUP(WorldWaves[[#Headers],[BossIceResistant]],Enemies[[Name]:[BotLevelType]],4,FALSE) * WorldWaves[[#This Row],[BossIceResistant]]</f>
        <v>0</v>
      </c>
      <c r="AO21">
        <f>VLOOKUP(WorldWaves[[#Headers],[PoisonResistant]],Enemies[[Name]:[BotLevelType]],4,FALSE) * WorldWaves[[#This Row],[PoisonResistant]]</f>
        <v>0</v>
      </c>
      <c r="AP21">
        <f>VLOOKUP(WorldWaves[[#Headers],[ElectricityResistant]],Enemies[[Name]:[BotLevelType]],4,FALSE) * WorldWaves[[#This Row],[ElectricityResistant]]</f>
        <v>0</v>
      </c>
      <c r="AQ21">
        <f>VLOOKUP(WorldWaves[[#Headers],[Armored]],Enemies[[Name]:[BotLevelType]],4,FALSE) * WorldWaves[[#This Row],[Armored]]</f>
        <v>0</v>
      </c>
      <c r="AR21">
        <f>VLOOKUP(WorldWaves[[#Headers],[BossArmored]],Enemies[[Name]:[BotLevelType]],4,FALSE) * WorldWaves[[#This Row],[BossArmored]]</f>
        <v>0</v>
      </c>
      <c r="AS21">
        <f>VLOOKUP(WorldWaves[[#Headers],[SlowArmored]],Enemies[[Name]:[BotLevelType]],4,FALSE) * WorldWaves[[#This Row],[SlowArmored]]</f>
        <v>0</v>
      </c>
      <c r="AT21">
        <f>VLOOKUP(WorldWaves[[#Headers],[FlyingArmouredIce]],Enemies[[Name]:[BotLevelType]],4,FALSE) * WorldWaves[[#This Row],[FlyingArmouredIce]]</f>
        <v>0</v>
      </c>
      <c r="AU21">
        <f>VLOOKUP(WorldWaves[[#Headers],[FlyingArmouredPoison]],Enemies[[Name]:[BotLevelType]],4,FALSE) * WorldWaves[[#This Row],[FlyingArmouredPoison]]</f>
        <v>0</v>
      </c>
      <c r="AV21">
        <f>VLOOKUP(WorldWaves[[#Headers],[FlyingArmouredElec]],Enemies[[Name]:[BotLevelType]],4,FALSE) * WorldWaves[[#This Row],[FlyingArmouredElec]]</f>
        <v>0</v>
      </c>
      <c r="AW21">
        <f>VLOOKUP(WorldWaves[[#Headers],[Hacker]],Enemies[[Name]:[BotLevelType]],4,FALSE) * WorldWaves[[#This Row],[Hacker]]</f>
        <v>0</v>
      </c>
      <c r="AX21">
        <f>VLOOKUP(WorldWaves[[#Headers],[BossHacker]],Enemies[[Name]:[BotLevelType]],4,FALSE) * WorldWaves[[#This Row],[BossHacker]]</f>
        <v>0</v>
      </c>
      <c r="AY21">
        <f>VLOOKUP(WorldWaves[[#Headers],[BossFlyingArmoured]],Enemies[[Name]:[BotLevelType]],4,FALSE) * WorldWaves[[#This Row],[BossFlyingArmoured]]</f>
        <v>0</v>
      </c>
    </row>
    <row r="22" spans="1:51" ht="15.75" x14ac:dyDescent="0.25">
      <c r="A22" s="5">
        <v>20</v>
      </c>
      <c r="B22" s="9">
        <f>SUMPRODUCT(WorldWaves[[#This Row],[MiniBot]:[BossFlyingArmoured]],World_enemies!B22:AT22)</f>
        <v>9403.8419649999996</v>
      </c>
      <c r="C22" s="8">
        <f t="shared" si="0"/>
        <v>42.08334</v>
      </c>
      <c r="D22" s="8">
        <f t="shared" si="1"/>
        <v>1504.9143079999999</v>
      </c>
      <c r="E22" s="8">
        <f>World_Gems!C22</f>
        <v>1290.4166700000001</v>
      </c>
      <c r="F22">
        <f t="shared" si="2"/>
        <v>0.57056385635626894</v>
      </c>
      <c r="G22">
        <f>VLOOKUP(WorldWaves[[#Headers],[MiniBot]],Enemies[[Name]:[BotLevelType]],4,FALSE) * WorldWaves[[#This Row],[MiniBot]]</f>
        <v>14.5</v>
      </c>
      <c r="H22">
        <f>VLOOKUP(WorldWaves[[#Headers],[BigBot]],Enemies[[Name]:[BotLevelType]],4,FALSE) * WorldWaves[[#This Row],[BigBot]]</f>
        <v>0.5</v>
      </c>
      <c r="I22">
        <f>VLOOKUP(WorldWaves[[#Headers],[MegaBigBot]],Enemies[[Name]:[BotLevelType]],4,FALSE) * WorldWaves[[#This Row],[MegaBigBot]]</f>
        <v>0</v>
      </c>
      <c r="J22">
        <f>VLOOKUP(WorldWaves[[#Headers],[Boss1]],Enemies[[Name]:[BotLevelType]],4,FALSE) * WorldWaves[[#This Row],[Boss1]]</f>
        <v>0</v>
      </c>
      <c r="K22">
        <f>VLOOKUP(WorldWaves[[#Headers],[Boss2]],Enemies[[Name]:[BotLevelType]],4,FALSE) * WorldWaves[[#This Row],[Boss2]]</f>
        <v>0</v>
      </c>
      <c r="L22">
        <f>VLOOKUP(WorldWaves[[#Headers],[Boss3]],Enemies[[Name]:[BotLevelType]],4,FALSE) * WorldWaves[[#This Row],[Boss3]]</f>
        <v>0</v>
      </c>
      <c r="M22">
        <f>VLOOKUP(WorldWaves[[#Headers],[Bot]],Enemies[[Name]:[BotLevelType]],4,FALSE) * WorldWaves[[#This Row],[Bot]]</f>
        <v>23.58334</v>
      </c>
      <c r="N22">
        <f>VLOOKUP(WorldWaves[[#Headers],[Fast]],Enemies[[Name]:[BotLevelType]],4,FALSE) * WorldWaves[[#This Row],[Fast]]</f>
        <v>0</v>
      </c>
      <c r="O22">
        <f>VLOOKUP(WorldWaves[[#Headers],[Tank]],Enemies[[Name]:[BotLevelType]],4,FALSE) * WorldWaves[[#This Row],[Tank]]</f>
        <v>0</v>
      </c>
      <c r="P22">
        <f>VLOOKUP(WorldWaves[[#Headers],[Rush]],Enemies[[Name]:[BotLevelType]],4,FALSE) * WorldWaves[[#This Row],[Rush]]</f>
        <v>0</v>
      </c>
      <c r="Q22">
        <f>VLOOKUP(WorldWaves[[#Headers],[BossFast]],Enemies[[Name]:[BotLevelType]],4,FALSE) * WorldWaves[[#This Row],[BossFast]]</f>
        <v>0</v>
      </c>
      <c r="R22">
        <f>VLOOKUP(WorldWaves[[#Headers],[BossTank]],Enemies[[Name]:[BotLevelType]],4,FALSE) * WorldWaves[[#This Row],[BossTank]]</f>
        <v>0</v>
      </c>
      <c r="S22">
        <f>VLOOKUP(WorldWaves[[#Headers],[BossRush]],Enemies[[Name]:[BotLevelType]],4,FALSE) * WorldWaves[[#This Row],[BossRush]]</f>
        <v>0</v>
      </c>
      <c r="T22">
        <f>VLOOKUP(WorldWaves[[#Headers],[SemiBigBot]],Enemies[[Name]:[BotLevelType]],4,FALSE) * WorldWaves[[#This Row],[SemiBigBot]]</f>
        <v>3.5</v>
      </c>
      <c r="U22">
        <f>VLOOKUP(WorldWaves[[#Headers],[BossSlow]],Enemies[[Name]:[BotLevelType]],4,FALSE) * WorldWaves[[#This Row],[BossSlow]]</f>
        <v>0</v>
      </c>
      <c r="V22">
        <f>VLOOKUP(WorldWaves[[#Headers],[BotSlow]],Enemies[[Name]:[BotLevelType]],4,FALSE) * WorldWaves[[#This Row],[BotSlow]]</f>
        <v>0</v>
      </c>
      <c r="W22">
        <f>VLOOKUP(WorldWaves[[#Headers],[BigBotSlow]],Enemies[[Name]:[BotLevelType]],4,FALSE) * WorldWaves[[#This Row],[BigBotSlow]]</f>
        <v>0</v>
      </c>
      <c r="X22">
        <f>VLOOKUP(WorldWaves[[#Headers],[SplitterBalloon]],Enemies[[Name]:[BotLevelType]],4,FALSE) * WorldWaves[[#This Row],[SplitterBalloon]]</f>
        <v>0</v>
      </c>
      <c r="Y22">
        <f>VLOOKUP(WorldWaves[[#Headers],[SplitterDoubleLvl1]],Enemies[[Name]:[BotLevelType]],4,FALSE) * WorldWaves[[#This Row],[SplitterDoubleLvl1]]</f>
        <v>0</v>
      </c>
      <c r="Z22">
        <f>VLOOKUP(WorldWaves[[#Headers],[SplitterDoubleLvl2]],Enemies[[Name]:[BotLevelType]],4,FALSE) * WorldWaves[[#This Row],[SplitterDoubleLvl2]]</f>
        <v>0</v>
      </c>
      <c r="AA22">
        <f>VLOOKUP(WorldWaves[[#Headers],[SplitterDoubleLvl3]],Enemies[[Name]:[BotLevelType]],4,FALSE) * WorldWaves[[#This Row],[SplitterDoubleLvl3]]</f>
        <v>0</v>
      </c>
      <c r="AB22">
        <f>VLOOKUP(WorldWaves[[#Headers],[SplitterEnd]],Enemies[[Name]:[BotLevelType]],4,FALSE) * WorldWaves[[#This Row],[SplitterEnd]]</f>
        <v>0</v>
      </c>
      <c r="AC22">
        <f>VLOOKUP(WorldWaves[[#Headers],[Kamikaze]],Enemies[[Name]:[BotLevelType]],4,FALSE) * WorldWaves[[#This Row],[Kamikaze]]</f>
        <v>0</v>
      </c>
      <c r="AD22">
        <f>VLOOKUP(WorldWaves[[#Headers],[BossBalloon]],Enemies[[Name]:[BotLevelType]],4,FALSE) * WorldWaves[[#This Row],[BossBalloon]]</f>
        <v>0</v>
      </c>
      <c r="AE22">
        <f>VLOOKUP(WorldWaves[[#Headers],[BossDoubleLvl1]],Enemies[[Name]:[BotLevelType]],4,FALSE) * WorldWaves[[#This Row],[BossDoubleLvl1]]</f>
        <v>0</v>
      </c>
      <c r="AF22">
        <f>VLOOKUP(WorldWaves[[#Headers],[BossDoubleLvl2]],Enemies[[Name]:[BotLevelType]],4,FALSE) * WorldWaves[[#This Row],[BossDoubleLvl2]]</f>
        <v>0</v>
      </c>
      <c r="AG22">
        <f>VLOOKUP(WorldWaves[[#Headers],[BossDoubleLvl3]],Enemies[[Name]:[BotLevelType]],4,FALSE) * WorldWaves[[#This Row],[BossDoubleLvl3]]</f>
        <v>0</v>
      </c>
      <c r="AH22">
        <f>VLOOKUP(WorldWaves[[#Headers],[BossDoubleLvl4]],Enemies[[Name]:[BotLevelType]],4,FALSE) * WorldWaves[[#This Row],[BossDoubleLvl4]]</f>
        <v>0</v>
      </c>
      <c r="AI22">
        <f>VLOOKUP(WorldWaves[[#Headers],[BossDoubleLvl5]],Enemies[[Name]:[BotLevelType]],4,FALSE) * WorldWaves[[#This Row],[BossDoubleLvl5]]</f>
        <v>0</v>
      </c>
      <c r="AJ22">
        <f>VLOOKUP(WorldWaves[[#Headers],[BossKamikaze]],Enemies[[Name]:[BotLevelType]],4,FALSE) * WorldWaves[[#This Row],[BossKamikaze]]</f>
        <v>0</v>
      </c>
      <c r="AK22">
        <f>VLOOKUP(WorldWaves[[#Headers],[BossBalloonEnd]],Enemies[[Name]:[BotLevelType]],4,FALSE) * WorldWaves[[#This Row],[BossBalloonEnd]]</f>
        <v>0</v>
      </c>
      <c r="AL22">
        <f>VLOOKUP(WorldWaves[[#Headers],[BigKamikaze]],Enemies[[Name]:[BotLevelType]],4,FALSE) * WorldWaves[[#This Row],[BigKamikaze]]</f>
        <v>0</v>
      </c>
      <c r="AM22">
        <f>VLOOKUP(WorldWaves[[#Headers],[IceResistant]],Enemies[[Name]:[BotLevelType]],4,FALSE) * WorldWaves[[#This Row],[IceResistant]]</f>
        <v>0</v>
      </c>
      <c r="AN22">
        <f>VLOOKUP(WorldWaves[[#Headers],[BossIceResistant]],Enemies[[Name]:[BotLevelType]],4,FALSE) * WorldWaves[[#This Row],[BossIceResistant]]</f>
        <v>0</v>
      </c>
      <c r="AO22">
        <f>VLOOKUP(WorldWaves[[#Headers],[PoisonResistant]],Enemies[[Name]:[BotLevelType]],4,FALSE) * WorldWaves[[#This Row],[PoisonResistant]]</f>
        <v>0</v>
      </c>
      <c r="AP22">
        <f>VLOOKUP(WorldWaves[[#Headers],[ElectricityResistant]],Enemies[[Name]:[BotLevelType]],4,FALSE) * WorldWaves[[#This Row],[ElectricityResistant]]</f>
        <v>0</v>
      </c>
      <c r="AQ22">
        <f>VLOOKUP(WorldWaves[[#Headers],[Armored]],Enemies[[Name]:[BotLevelType]],4,FALSE) * WorldWaves[[#This Row],[Armored]]</f>
        <v>0</v>
      </c>
      <c r="AR22">
        <f>VLOOKUP(WorldWaves[[#Headers],[BossArmored]],Enemies[[Name]:[BotLevelType]],4,FALSE) * WorldWaves[[#This Row],[BossArmored]]</f>
        <v>0</v>
      </c>
      <c r="AS22">
        <f>VLOOKUP(WorldWaves[[#Headers],[SlowArmored]],Enemies[[Name]:[BotLevelType]],4,FALSE) * WorldWaves[[#This Row],[SlowArmored]]</f>
        <v>0</v>
      </c>
      <c r="AT22">
        <f>VLOOKUP(WorldWaves[[#Headers],[FlyingArmouredIce]],Enemies[[Name]:[BotLevelType]],4,FALSE) * WorldWaves[[#This Row],[FlyingArmouredIce]]</f>
        <v>0</v>
      </c>
      <c r="AU22">
        <f>VLOOKUP(WorldWaves[[#Headers],[FlyingArmouredPoison]],Enemies[[Name]:[BotLevelType]],4,FALSE) * WorldWaves[[#This Row],[FlyingArmouredPoison]]</f>
        <v>0</v>
      </c>
      <c r="AV22">
        <f>VLOOKUP(WorldWaves[[#Headers],[FlyingArmouredElec]],Enemies[[Name]:[BotLevelType]],4,FALSE) * WorldWaves[[#This Row],[FlyingArmouredElec]]</f>
        <v>0</v>
      </c>
      <c r="AW22">
        <f>VLOOKUP(WorldWaves[[#Headers],[Hacker]],Enemies[[Name]:[BotLevelType]],4,FALSE) * WorldWaves[[#This Row],[Hacker]]</f>
        <v>0</v>
      </c>
      <c r="AX22">
        <f>VLOOKUP(WorldWaves[[#Headers],[BossHacker]],Enemies[[Name]:[BotLevelType]],4,FALSE) * WorldWaves[[#This Row],[BossHacker]]</f>
        <v>0</v>
      </c>
      <c r="AY22">
        <f>VLOOKUP(WorldWaves[[#Headers],[BossFlyingArmoured]],Enemies[[Name]:[BotLevelType]],4,FALSE) * WorldWaves[[#This Row],[BossFlyingArmoured]]</f>
        <v>0</v>
      </c>
    </row>
    <row r="23" spans="1:51" ht="15.75" x14ac:dyDescent="0.25">
      <c r="A23" s="5">
        <v>21</v>
      </c>
      <c r="B23" s="9">
        <f>SUMPRODUCT(WorldWaves[[#This Row],[MiniBot]:[BossFlyingArmoured]],World_enemies!B23:AT23)</f>
        <v>19173.003282999998</v>
      </c>
      <c r="C23" s="8">
        <f t="shared" si="0"/>
        <v>84.25</v>
      </c>
      <c r="D23" s="8">
        <f t="shared" si="1"/>
        <v>1589.1643079999999</v>
      </c>
      <c r="E23" s="8">
        <f>World_Gems!C23</f>
        <v>1332.9166700000001</v>
      </c>
      <c r="F23">
        <f t="shared" si="2"/>
        <v>2.0388478830630796</v>
      </c>
      <c r="G23">
        <f>VLOOKUP(WorldWaves[[#Headers],[MiniBot]],Enemies[[Name]:[BotLevelType]],4,FALSE) * WorldWaves[[#This Row],[MiniBot]]</f>
        <v>13.55</v>
      </c>
      <c r="H23">
        <f>VLOOKUP(WorldWaves[[#Headers],[BigBot]],Enemies[[Name]:[BotLevelType]],4,FALSE) * WorldWaves[[#This Row],[BigBot]]</f>
        <v>0</v>
      </c>
      <c r="I23">
        <f>VLOOKUP(WorldWaves[[#Headers],[MegaBigBot]],Enemies[[Name]:[BotLevelType]],4,FALSE) * WorldWaves[[#This Row],[MegaBigBot]]</f>
        <v>0</v>
      </c>
      <c r="J23">
        <f>VLOOKUP(WorldWaves[[#Headers],[Boss1]],Enemies[[Name]:[BotLevelType]],4,FALSE) * WorldWaves[[#This Row],[Boss1]]</f>
        <v>0</v>
      </c>
      <c r="K23">
        <f>VLOOKUP(WorldWaves[[#Headers],[Boss2]],Enemies[[Name]:[BotLevelType]],4,FALSE) * WorldWaves[[#This Row],[Boss2]]</f>
        <v>0</v>
      </c>
      <c r="L23">
        <f>VLOOKUP(WorldWaves[[#Headers],[Boss3]],Enemies[[Name]:[BotLevelType]],4,FALSE) * WorldWaves[[#This Row],[Boss3]]</f>
        <v>0</v>
      </c>
      <c r="M23">
        <f>VLOOKUP(WorldWaves[[#Headers],[Bot]],Enemies[[Name]:[BotLevelType]],4,FALSE) * WorldWaves[[#This Row],[Bot]]</f>
        <v>26.2</v>
      </c>
      <c r="N23">
        <f>VLOOKUP(WorldWaves[[#Headers],[Fast]],Enemies[[Name]:[BotLevelType]],4,FALSE) * WorldWaves[[#This Row],[Fast]]</f>
        <v>13</v>
      </c>
      <c r="O23">
        <f>VLOOKUP(WorldWaves[[#Headers],[Tank]],Enemies[[Name]:[BotLevelType]],4,FALSE) * WorldWaves[[#This Row],[Tank]]</f>
        <v>20</v>
      </c>
      <c r="P23">
        <f>VLOOKUP(WorldWaves[[#Headers],[Rush]],Enemies[[Name]:[BotLevelType]],4,FALSE) * WorldWaves[[#This Row],[Rush]]</f>
        <v>0</v>
      </c>
      <c r="Q23">
        <f>VLOOKUP(WorldWaves[[#Headers],[BossFast]],Enemies[[Name]:[BotLevelType]],4,FALSE) * WorldWaves[[#This Row],[BossFast]]</f>
        <v>0</v>
      </c>
      <c r="R23">
        <f>VLOOKUP(WorldWaves[[#Headers],[BossTank]],Enemies[[Name]:[BotLevelType]],4,FALSE) * WorldWaves[[#This Row],[BossTank]]</f>
        <v>0</v>
      </c>
      <c r="S23">
        <f>VLOOKUP(WorldWaves[[#Headers],[BossRush]],Enemies[[Name]:[BotLevelType]],4,FALSE) * WorldWaves[[#This Row],[BossRush]]</f>
        <v>0</v>
      </c>
      <c r="T23">
        <f>VLOOKUP(WorldWaves[[#Headers],[SemiBigBot]],Enemies[[Name]:[BotLevelType]],4,FALSE) * WorldWaves[[#This Row],[SemiBigBot]]</f>
        <v>8.5</v>
      </c>
      <c r="U23">
        <f>VLOOKUP(WorldWaves[[#Headers],[BossSlow]],Enemies[[Name]:[BotLevelType]],4,FALSE) * WorldWaves[[#This Row],[BossSlow]]</f>
        <v>0</v>
      </c>
      <c r="V23">
        <f>VLOOKUP(WorldWaves[[#Headers],[BotSlow]],Enemies[[Name]:[BotLevelType]],4,FALSE) * WorldWaves[[#This Row],[BotSlow]]</f>
        <v>0</v>
      </c>
      <c r="W23">
        <f>VLOOKUP(WorldWaves[[#Headers],[BigBotSlow]],Enemies[[Name]:[BotLevelType]],4,FALSE) * WorldWaves[[#This Row],[BigBotSlow]]</f>
        <v>0</v>
      </c>
      <c r="X23">
        <f>VLOOKUP(WorldWaves[[#Headers],[SplitterBalloon]],Enemies[[Name]:[BotLevelType]],4,FALSE) * WorldWaves[[#This Row],[SplitterBalloon]]</f>
        <v>0</v>
      </c>
      <c r="Y23">
        <f>VLOOKUP(WorldWaves[[#Headers],[SplitterDoubleLvl1]],Enemies[[Name]:[BotLevelType]],4,FALSE) * WorldWaves[[#This Row],[SplitterDoubleLvl1]]</f>
        <v>0</v>
      </c>
      <c r="Z23">
        <f>VLOOKUP(WorldWaves[[#Headers],[SplitterDoubleLvl2]],Enemies[[Name]:[BotLevelType]],4,FALSE) * WorldWaves[[#This Row],[SplitterDoubleLvl2]]</f>
        <v>0</v>
      </c>
      <c r="AA23">
        <f>VLOOKUP(WorldWaves[[#Headers],[SplitterDoubleLvl3]],Enemies[[Name]:[BotLevelType]],4,FALSE) * WorldWaves[[#This Row],[SplitterDoubleLvl3]]</f>
        <v>0</v>
      </c>
      <c r="AB23">
        <f>VLOOKUP(WorldWaves[[#Headers],[SplitterEnd]],Enemies[[Name]:[BotLevelType]],4,FALSE) * WorldWaves[[#This Row],[SplitterEnd]]</f>
        <v>0</v>
      </c>
      <c r="AC23">
        <f>VLOOKUP(WorldWaves[[#Headers],[Kamikaze]],Enemies[[Name]:[BotLevelType]],4,FALSE) * WorldWaves[[#This Row],[Kamikaze]]</f>
        <v>3</v>
      </c>
      <c r="AD23">
        <f>VLOOKUP(WorldWaves[[#Headers],[BossBalloon]],Enemies[[Name]:[BotLevelType]],4,FALSE) * WorldWaves[[#This Row],[BossBalloon]]</f>
        <v>0</v>
      </c>
      <c r="AE23">
        <f>VLOOKUP(WorldWaves[[#Headers],[BossDoubleLvl1]],Enemies[[Name]:[BotLevelType]],4,FALSE) * WorldWaves[[#This Row],[BossDoubleLvl1]]</f>
        <v>0</v>
      </c>
      <c r="AF23">
        <f>VLOOKUP(WorldWaves[[#Headers],[BossDoubleLvl2]],Enemies[[Name]:[BotLevelType]],4,FALSE) * WorldWaves[[#This Row],[BossDoubleLvl2]]</f>
        <v>0</v>
      </c>
      <c r="AG23">
        <f>VLOOKUP(WorldWaves[[#Headers],[BossDoubleLvl3]],Enemies[[Name]:[BotLevelType]],4,FALSE) * WorldWaves[[#This Row],[BossDoubleLvl3]]</f>
        <v>0</v>
      </c>
      <c r="AH23">
        <f>VLOOKUP(WorldWaves[[#Headers],[BossDoubleLvl4]],Enemies[[Name]:[BotLevelType]],4,FALSE) * WorldWaves[[#This Row],[BossDoubleLvl4]]</f>
        <v>0</v>
      </c>
      <c r="AI23">
        <f>VLOOKUP(WorldWaves[[#Headers],[BossDoubleLvl5]],Enemies[[Name]:[BotLevelType]],4,FALSE) * WorldWaves[[#This Row],[BossDoubleLvl5]]</f>
        <v>0</v>
      </c>
      <c r="AJ23">
        <f>VLOOKUP(WorldWaves[[#Headers],[BossKamikaze]],Enemies[[Name]:[BotLevelType]],4,FALSE) * WorldWaves[[#This Row],[BossKamikaze]]</f>
        <v>0</v>
      </c>
      <c r="AK23">
        <f>VLOOKUP(WorldWaves[[#Headers],[BossBalloonEnd]],Enemies[[Name]:[BotLevelType]],4,FALSE) * WorldWaves[[#This Row],[BossBalloonEnd]]</f>
        <v>0</v>
      </c>
      <c r="AL23">
        <f>VLOOKUP(WorldWaves[[#Headers],[BigKamikaze]],Enemies[[Name]:[BotLevelType]],4,FALSE) * WorldWaves[[#This Row],[BigKamikaze]]</f>
        <v>0</v>
      </c>
      <c r="AM23">
        <f>VLOOKUP(WorldWaves[[#Headers],[IceResistant]],Enemies[[Name]:[BotLevelType]],4,FALSE) * WorldWaves[[#This Row],[IceResistant]]</f>
        <v>0</v>
      </c>
      <c r="AN23">
        <f>VLOOKUP(WorldWaves[[#Headers],[BossIceResistant]],Enemies[[Name]:[BotLevelType]],4,FALSE) * WorldWaves[[#This Row],[BossIceResistant]]</f>
        <v>0</v>
      </c>
      <c r="AO23">
        <f>VLOOKUP(WorldWaves[[#Headers],[PoisonResistant]],Enemies[[Name]:[BotLevelType]],4,FALSE) * WorldWaves[[#This Row],[PoisonResistant]]</f>
        <v>0</v>
      </c>
      <c r="AP23">
        <f>VLOOKUP(WorldWaves[[#Headers],[ElectricityResistant]],Enemies[[Name]:[BotLevelType]],4,FALSE) * WorldWaves[[#This Row],[ElectricityResistant]]</f>
        <v>0</v>
      </c>
      <c r="AQ23">
        <f>VLOOKUP(WorldWaves[[#Headers],[Armored]],Enemies[[Name]:[BotLevelType]],4,FALSE) * WorldWaves[[#This Row],[Armored]]</f>
        <v>0</v>
      </c>
      <c r="AR23">
        <f>VLOOKUP(WorldWaves[[#Headers],[BossArmored]],Enemies[[Name]:[BotLevelType]],4,FALSE) * WorldWaves[[#This Row],[BossArmored]]</f>
        <v>0</v>
      </c>
      <c r="AS23">
        <f>VLOOKUP(WorldWaves[[#Headers],[SlowArmored]],Enemies[[Name]:[BotLevelType]],4,FALSE) * WorldWaves[[#This Row],[SlowArmored]]</f>
        <v>0</v>
      </c>
      <c r="AT23">
        <f>VLOOKUP(WorldWaves[[#Headers],[FlyingArmouredIce]],Enemies[[Name]:[BotLevelType]],4,FALSE) * WorldWaves[[#This Row],[FlyingArmouredIce]]</f>
        <v>0</v>
      </c>
      <c r="AU23">
        <f>VLOOKUP(WorldWaves[[#Headers],[FlyingArmouredPoison]],Enemies[[Name]:[BotLevelType]],4,FALSE) * WorldWaves[[#This Row],[FlyingArmouredPoison]]</f>
        <v>0</v>
      </c>
      <c r="AV23">
        <f>VLOOKUP(WorldWaves[[#Headers],[FlyingArmouredElec]],Enemies[[Name]:[BotLevelType]],4,FALSE) * WorldWaves[[#This Row],[FlyingArmouredElec]]</f>
        <v>0</v>
      </c>
      <c r="AW23">
        <f>VLOOKUP(WorldWaves[[#Headers],[Hacker]],Enemies[[Name]:[BotLevelType]],4,FALSE) * WorldWaves[[#This Row],[Hacker]]</f>
        <v>0</v>
      </c>
      <c r="AX23">
        <f>VLOOKUP(WorldWaves[[#Headers],[BossHacker]],Enemies[[Name]:[BotLevelType]],4,FALSE) * WorldWaves[[#This Row],[BossHacker]]</f>
        <v>0</v>
      </c>
      <c r="AY23">
        <f>VLOOKUP(WorldWaves[[#Headers],[BossFlyingArmoured]],Enemies[[Name]:[BotLevelType]],4,FALSE) * WorldWaves[[#This Row],[BossFlyingArmoured]]</f>
        <v>0</v>
      </c>
    </row>
    <row r="24" spans="1:51" ht="15.75" x14ac:dyDescent="0.25">
      <c r="A24" s="5">
        <v>22</v>
      </c>
      <c r="B24" s="9">
        <f>SUMPRODUCT(WorldWaves[[#This Row],[MiniBot]:[BossFlyingArmoured]],World_enemies!B24:AT24)</f>
        <v>37192.939282500003</v>
      </c>
      <c r="C24" s="8">
        <f t="shared" si="0"/>
        <v>135.25</v>
      </c>
      <c r="D24" s="8">
        <f t="shared" si="1"/>
        <v>1724.4143079999999</v>
      </c>
      <c r="E24" s="8">
        <f>World_Gems!C24</f>
        <v>1422.9166700000001</v>
      </c>
      <c r="F24">
        <f t="shared" si="2"/>
        <v>1.9398598505158358</v>
      </c>
      <c r="G24">
        <f>VLOOKUP(WorldWaves[[#Headers],[MiniBot]],Enemies[[Name]:[BotLevelType]],4,FALSE) * WorldWaves[[#This Row],[MiniBot]]</f>
        <v>42.5</v>
      </c>
      <c r="H24">
        <f>VLOOKUP(WorldWaves[[#Headers],[BigBot]],Enemies[[Name]:[BotLevelType]],4,FALSE) * WorldWaves[[#This Row],[BigBot]]</f>
        <v>3</v>
      </c>
      <c r="I24">
        <f>VLOOKUP(WorldWaves[[#Headers],[MegaBigBot]],Enemies[[Name]:[BotLevelType]],4,FALSE) * WorldWaves[[#This Row],[MegaBigBot]]</f>
        <v>2.25</v>
      </c>
      <c r="J24">
        <f>VLOOKUP(WorldWaves[[#Headers],[Boss1]],Enemies[[Name]:[BotLevelType]],4,FALSE) * WorldWaves[[#This Row],[Boss1]]</f>
        <v>0</v>
      </c>
      <c r="K24">
        <f>VLOOKUP(WorldWaves[[#Headers],[Boss2]],Enemies[[Name]:[BotLevelType]],4,FALSE) * WorldWaves[[#This Row],[Boss2]]</f>
        <v>0</v>
      </c>
      <c r="L24">
        <f>VLOOKUP(WorldWaves[[#Headers],[Boss3]],Enemies[[Name]:[BotLevelType]],4,FALSE) * WorldWaves[[#This Row],[Boss3]]</f>
        <v>0</v>
      </c>
      <c r="M24">
        <f>VLOOKUP(WorldWaves[[#Headers],[Bot]],Enemies[[Name]:[BotLevelType]],4,FALSE) * WorldWaves[[#This Row],[Bot]]</f>
        <v>66</v>
      </c>
      <c r="N24">
        <f>VLOOKUP(WorldWaves[[#Headers],[Fast]],Enemies[[Name]:[BotLevelType]],4,FALSE) * WorldWaves[[#This Row],[Fast]]</f>
        <v>11</v>
      </c>
      <c r="O24">
        <f>VLOOKUP(WorldWaves[[#Headers],[Tank]],Enemies[[Name]:[BotLevelType]],4,FALSE) * WorldWaves[[#This Row],[Tank]]</f>
        <v>0</v>
      </c>
      <c r="P24">
        <f>VLOOKUP(WorldWaves[[#Headers],[Rush]],Enemies[[Name]:[BotLevelType]],4,FALSE) * WorldWaves[[#This Row],[Rush]]</f>
        <v>0</v>
      </c>
      <c r="Q24">
        <f>VLOOKUP(WorldWaves[[#Headers],[BossFast]],Enemies[[Name]:[BotLevelType]],4,FALSE) * WorldWaves[[#This Row],[BossFast]]</f>
        <v>0</v>
      </c>
      <c r="R24">
        <f>VLOOKUP(WorldWaves[[#Headers],[BossTank]],Enemies[[Name]:[BotLevelType]],4,FALSE) * WorldWaves[[#This Row],[BossTank]]</f>
        <v>0</v>
      </c>
      <c r="S24">
        <f>VLOOKUP(WorldWaves[[#Headers],[BossRush]],Enemies[[Name]:[BotLevelType]],4,FALSE) * WorldWaves[[#This Row],[BossRush]]</f>
        <v>0</v>
      </c>
      <c r="T24">
        <f>VLOOKUP(WorldWaves[[#Headers],[SemiBigBot]],Enemies[[Name]:[BotLevelType]],4,FALSE) * WorldWaves[[#This Row],[SemiBigBot]]</f>
        <v>10.5</v>
      </c>
      <c r="U24">
        <f>VLOOKUP(WorldWaves[[#Headers],[BossSlow]],Enemies[[Name]:[BotLevelType]],4,FALSE) * WorldWaves[[#This Row],[BossSlow]]</f>
        <v>0</v>
      </c>
      <c r="V24">
        <f>VLOOKUP(WorldWaves[[#Headers],[BotSlow]],Enemies[[Name]:[BotLevelType]],4,FALSE) * WorldWaves[[#This Row],[BotSlow]]</f>
        <v>0</v>
      </c>
      <c r="W24">
        <f>VLOOKUP(WorldWaves[[#Headers],[BigBotSlow]],Enemies[[Name]:[BotLevelType]],4,FALSE) * WorldWaves[[#This Row],[BigBotSlow]]</f>
        <v>0</v>
      </c>
      <c r="X24">
        <f>VLOOKUP(WorldWaves[[#Headers],[SplitterBalloon]],Enemies[[Name]:[BotLevelType]],4,FALSE) * WorldWaves[[#This Row],[SplitterBalloon]]</f>
        <v>0</v>
      </c>
      <c r="Y24">
        <f>VLOOKUP(WorldWaves[[#Headers],[SplitterDoubleLvl1]],Enemies[[Name]:[BotLevelType]],4,FALSE) * WorldWaves[[#This Row],[SplitterDoubleLvl1]]</f>
        <v>0</v>
      </c>
      <c r="Z24">
        <f>VLOOKUP(WorldWaves[[#Headers],[SplitterDoubleLvl2]],Enemies[[Name]:[BotLevelType]],4,FALSE) * WorldWaves[[#This Row],[SplitterDoubleLvl2]]</f>
        <v>0</v>
      </c>
      <c r="AA24">
        <f>VLOOKUP(WorldWaves[[#Headers],[SplitterDoubleLvl3]],Enemies[[Name]:[BotLevelType]],4,FALSE) * WorldWaves[[#This Row],[SplitterDoubleLvl3]]</f>
        <v>0</v>
      </c>
      <c r="AB24">
        <f>VLOOKUP(WorldWaves[[#Headers],[SplitterEnd]],Enemies[[Name]:[BotLevelType]],4,FALSE) * WorldWaves[[#This Row],[SplitterEnd]]</f>
        <v>0</v>
      </c>
      <c r="AC24">
        <f>VLOOKUP(WorldWaves[[#Headers],[Kamikaze]],Enemies[[Name]:[BotLevelType]],4,FALSE) * WorldWaves[[#This Row],[Kamikaze]]</f>
        <v>0</v>
      </c>
      <c r="AD24">
        <f>VLOOKUP(WorldWaves[[#Headers],[BossBalloon]],Enemies[[Name]:[BotLevelType]],4,FALSE) * WorldWaves[[#This Row],[BossBalloon]]</f>
        <v>0</v>
      </c>
      <c r="AE24">
        <f>VLOOKUP(WorldWaves[[#Headers],[BossDoubleLvl1]],Enemies[[Name]:[BotLevelType]],4,FALSE) * WorldWaves[[#This Row],[BossDoubleLvl1]]</f>
        <v>0</v>
      </c>
      <c r="AF24">
        <f>VLOOKUP(WorldWaves[[#Headers],[BossDoubleLvl2]],Enemies[[Name]:[BotLevelType]],4,FALSE) * WorldWaves[[#This Row],[BossDoubleLvl2]]</f>
        <v>0</v>
      </c>
      <c r="AG24">
        <f>VLOOKUP(WorldWaves[[#Headers],[BossDoubleLvl3]],Enemies[[Name]:[BotLevelType]],4,FALSE) * WorldWaves[[#This Row],[BossDoubleLvl3]]</f>
        <v>0</v>
      </c>
      <c r="AH24">
        <f>VLOOKUP(WorldWaves[[#Headers],[BossDoubleLvl4]],Enemies[[Name]:[BotLevelType]],4,FALSE) * WorldWaves[[#This Row],[BossDoubleLvl4]]</f>
        <v>0</v>
      </c>
      <c r="AI24">
        <f>VLOOKUP(WorldWaves[[#Headers],[BossDoubleLvl5]],Enemies[[Name]:[BotLevelType]],4,FALSE) * WorldWaves[[#This Row],[BossDoubleLvl5]]</f>
        <v>0</v>
      </c>
      <c r="AJ24">
        <f>VLOOKUP(WorldWaves[[#Headers],[BossKamikaze]],Enemies[[Name]:[BotLevelType]],4,FALSE) * WorldWaves[[#This Row],[BossKamikaze]]</f>
        <v>0</v>
      </c>
      <c r="AK24">
        <f>VLOOKUP(WorldWaves[[#Headers],[BossBalloonEnd]],Enemies[[Name]:[BotLevelType]],4,FALSE) * WorldWaves[[#This Row],[BossBalloonEnd]]</f>
        <v>0</v>
      </c>
      <c r="AL24">
        <f>VLOOKUP(WorldWaves[[#Headers],[BigKamikaze]],Enemies[[Name]:[BotLevelType]],4,FALSE) * WorldWaves[[#This Row],[BigKamikaze]]</f>
        <v>0</v>
      </c>
      <c r="AM24">
        <f>VLOOKUP(WorldWaves[[#Headers],[IceResistant]],Enemies[[Name]:[BotLevelType]],4,FALSE) * WorldWaves[[#This Row],[IceResistant]]</f>
        <v>0</v>
      </c>
      <c r="AN24">
        <f>VLOOKUP(WorldWaves[[#Headers],[BossIceResistant]],Enemies[[Name]:[BotLevelType]],4,FALSE) * WorldWaves[[#This Row],[BossIceResistant]]</f>
        <v>0</v>
      </c>
      <c r="AO24">
        <f>VLOOKUP(WorldWaves[[#Headers],[PoisonResistant]],Enemies[[Name]:[BotLevelType]],4,FALSE) * WorldWaves[[#This Row],[PoisonResistant]]</f>
        <v>0</v>
      </c>
      <c r="AP24">
        <f>VLOOKUP(WorldWaves[[#Headers],[ElectricityResistant]],Enemies[[Name]:[BotLevelType]],4,FALSE) * WorldWaves[[#This Row],[ElectricityResistant]]</f>
        <v>0</v>
      </c>
      <c r="AQ24">
        <f>VLOOKUP(WorldWaves[[#Headers],[Armored]],Enemies[[Name]:[BotLevelType]],4,FALSE) * WorldWaves[[#This Row],[Armored]]</f>
        <v>0</v>
      </c>
      <c r="AR24">
        <f>VLOOKUP(WorldWaves[[#Headers],[BossArmored]],Enemies[[Name]:[BotLevelType]],4,FALSE) * WorldWaves[[#This Row],[BossArmored]]</f>
        <v>0</v>
      </c>
      <c r="AS24">
        <f>VLOOKUP(WorldWaves[[#Headers],[SlowArmored]],Enemies[[Name]:[BotLevelType]],4,FALSE) * WorldWaves[[#This Row],[SlowArmored]]</f>
        <v>0</v>
      </c>
      <c r="AT24">
        <f>VLOOKUP(WorldWaves[[#Headers],[FlyingArmouredIce]],Enemies[[Name]:[BotLevelType]],4,FALSE) * WorldWaves[[#This Row],[FlyingArmouredIce]]</f>
        <v>0</v>
      </c>
      <c r="AU24">
        <f>VLOOKUP(WorldWaves[[#Headers],[FlyingArmouredPoison]],Enemies[[Name]:[BotLevelType]],4,FALSE) * WorldWaves[[#This Row],[FlyingArmouredPoison]]</f>
        <v>0</v>
      </c>
      <c r="AV24">
        <f>VLOOKUP(WorldWaves[[#Headers],[FlyingArmouredElec]],Enemies[[Name]:[BotLevelType]],4,FALSE) * WorldWaves[[#This Row],[FlyingArmouredElec]]</f>
        <v>0</v>
      </c>
      <c r="AW24">
        <f>VLOOKUP(WorldWaves[[#Headers],[Hacker]],Enemies[[Name]:[BotLevelType]],4,FALSE) * WorldWaves[[#This Row],[Hacker]]</f>
        <v>0</v>
      </c>
      <c r="AX24">
        <f>VLOOKUP(WorldWaves[[#Headers],[BossHacker]],Enemies[[Name]:[BotLevelType]],4,FALSE) * WorldWaves[[#This Row],[BossHacker]]</f>
        <v>0</v>
      </c>
      <c r="AY24">
        <f>VLOOKUP(WorldWaves[[#Headers],[BossFlyingArmoured]],Enemies[[Name]:[BotLevelType]],4,FALSE) * WorldWaves[[#This Row],[BossFlyingArmoured]]</f>
        <v>0</v>
      </c>
    </row>
    <row r="25" spans="1:51" ht="15.75" x14ac:dyDescent="0.25">
      <c r="A25" s="5">
        <v>23</v>
      </c>
      <c r="B25" s="9">
        <f>SUMPRODUCT(WorldWaves[[#This Row],[MiniBot]:[BossFlyingArmoured]],World_enemies!B25:AT25)</f>
        <v>36178.557939749997</v>
      </c>
      <c r="C25" s="8">
        <f t="shared" si="0"/>
        <v>108.15</v>
      </c>
      <c r="D25" s="8">
        <f t="shared" si="1"/>
        <v>1832.564308</v>
      </c>
      <c r="E25" s="8">
        <f>World_Gems!C25</f>
        <v>1490.7916700000001</v>
      </c>
      <c r="F25">
        <f t="shared" si="2"/>
        <v>0.97272650771036828</v>
      </c>
      <c r="G25">
        <f>VLOOKUP(WorldWaves[[#Headers],[MiniBot]],Enemies[[Name]:[BotLevelType]],4,FALSE) * WorldWaves[[#This Row],[MiniBot]]</f>
        <v>9.2249999999999996</v>
      </c>
      <c r="H25">
        <f>VLOOKUP(WorldWaves[[#Headers],[BigBot]],Enemies[[Name]:[BotLevelType]],4,FALSE) * WorldWaves[[#This Row],[BigBot]]</f>
        <v>2.95</v>
      </c>
      <c r="I25">
        <f>VLOOKUP(WorldWaves[[#Headers],[MegaBigBot]],Enemies[[Name]:[BotLevelType]],4,FALSE) * WorldWaves[[#This Row],[MegaBigBot]]</f>
        <v>2.9249999999999998</v>
      </c>
      <c r="J25">
        <f>VLOOKUP(WorldWaves[[#Headers],[Boss1]],Enemies[[Name]:[BotLevelType]],4,FALSE) * WorldWaves[[#This Row],[Boss1]]</f>
        <v>0</v>
      </c>
      <c r="K25">
        <f>VLOOKUP(WorldWaves[[#Headers],[Boss2]],Enemies[[Name]:[BotLevelType]],4,FALSE) * WorldWaves[[#This Row],[Boss2]]</f>
        <v>0</v>
      </c>
      <c r="L25">
        <f>VLOOKUP(WorldWaves[[#Headers],[Boss3]],Enemies[[Name]:[BotLevelType]],4,FALSE) * WorldWaves[[#This Row],[Boss3]]</f>
        <v>0</v>
      </c>
      <c r="M25">
        <f>VLOOKUP(WorldWaves[[#Headers],[Bot]],Enemies[[Name]:[BotLevelType]],4,FALSE) * WorldWaves[[#This Row],[Bot]]</f>
        <v>87.8</v>
      </c>
      <c r="N25">
        <f>VLOOKUP(WorldWaves[[#Headers],[Fast]],Enemies[[Name]:[BotLevelType]],4,FALSE) * WorldWaves[[#This Row],[Fast]]</f>
        <v>0</v>
      </c>
      <c r="O25">
        <f>VLOOKUP(WorldWaves[[#Headers],[Tank]],Enemies[[Name]:[BotLevelType]],4,FALSE) * WorldWaves[[#This Row],[Tank]]</f>
        <v>0</v>
      </c>
      <c r="P25">
        <f>VLOOKUP(WorldWaves[[#Headers],[Rush]],Enemies[[Name]:[BotLevelType]],4,FALSE) * WorldWaves[[#This Row],[Rush]]</f>
        <v>0</v>
      </c>
      <c r="Q25">
        <f>VLOOKUP(WorldWaves[[#Headers],[BossFast]],Enemies[[Name]:[BotLevelType]],4,FALSE) * WorldWaves[[#This Row],[BossFast]]</f>
        <v>0</v>
      </c>
      <c r="R25">
        <f>VLOOKUP(WorldWaves[[#Headers],[BossTank]],Enemies[[Name]:[BotLevelType]],4,FALSE) * WorldWaves[[#This Row],[BossTank]]</f>
        <v>0</v>
      </c>
      <c r="S25">
        <f>VLOOKUP(WorldWaves[[#Headers],[BossRush]],Enemies[[Name]:[BotLevelType]],4,FALSE) * WorldWaves[[#This Row],[BossRush]]</f>
        <v>0</v>
      </c>
      <c r="T25">
        <f>VLOOKUP(WorldWaves[[#Headers],[SemiBigBot]],Enemies[[Name]:[BotLevelType]],4,FALSE) * WorldWaves[[#This Row],[SemiBigBot]]</f>
        <v>5.25</v>
      </c>
      <c r="U25">
        <f>VLOOKUP(WorldWaves[[#Headers],[BossSlow]],Enemies[[Name]:[BotLevelType]],4,FALSE) * WorldWaves[[#This Row],[BossSlow]]</f>
        <v>0</v>
      </c>
      <c r="V25">
        <f>VLOOKUP(WorldWaves[[#Headers],[BotSlow]],Enemies[[Name]:[BotLevelType]],4,FALSE) * WorldWaves[[#This Row],[BotSlow]]</f>
        <v>0</v>
      </c>
      <c r="W25">
        <f>VLOOKUP(WorldWaves[[#Headers],[BigBotSlow]],Enemies[[Name]:[BotLevelType]],4,FALSE) * WorldWaves[[#This Row],[BigBotSlow]]</f>
        <v>0</v>
      </c>
      <c r="X25">
        <f>VLOOKUP(WorldWaves[[#Headers],[SplitterBalloon]],Enemies[[Name]:[BotLevelType]],4,FALSE) * WorldWaves[[#This Row],[SplitterBalloon]]</f>
        <v>0</v>
      </c>
      <c r="Y25">
        <f>VLOOKUP(WorldWaves[[#Headers],[SplitterDoubleLvl1]],Enemies[[Name]:[BotLevelType]],4,FALSE) * WorldWaves[[#This Row],[SplitterDoubleLvl1]]</f>
        <v>0</v>
      </c>
      <c r="Z25">
        <f>VLOOKUP(WorldWaves[[#Headers],[SplitterDoubleLvl2]],Enemies[[Name]:[BotLevelType]],4,FALSE) * WorldWaves[[#This Row],[SplitterDoubleLvl2]]</f>
        <v>0</v>
      </c>
      <c r="AA25">
        <f>VLOOKUP(WorldWaves[[#Headers],[SplitterDoubleLvl3]],Enemies[[Name]:[BotLevelType]],4,FALSE) * WorldWaves[[#This Row],[SplitterDoubleLvl3]]</f>
        <v>0</v>
      </c>
      <c r="AB25">
        <f>VLOOKUP(WorldWaves[[#Headers],[SplitterEnd]],Enemies[[Name]:[BotLevelType]],4,FALSE) * WorldWaves[[#This Row],[SplitterEnd]]</f>
        <v>0</v>
      </c>
      <c r="AC25">
        <f>VLOOKUP(WorldWaves[[#Headers],[Kamikaze]],Enemies[[Name]:[BotLevelType]],4,FALSE) * WorldWaves[[#This Row],[Kamikaze]]</f>
        <v>0</v>
      </c>
      <c r="AD25">
        <f>VLOOKUP(WorldWaves[[#Headers],[BossBalloon]],Enemies[[Name]:[BotLevelType]],4,FALSE) * WorldWaves[[#This Row],[BossBalloon]]</f>
        <v>0</v>
      </c>
      <c r="AE25">
        <f>VLOOKUP(WorldWaves[[#Headers],[BossDoubleLvl1]],Enemies[[Name]:[BotLevelType]],4,FALSE) * WorldWaves[[#This Row],[BossDoubleLvl1]]</f>
        <v>0</v>
      </c>
      <c r="AF25">
        <f>VLOOKUP(WorldWaves[[#Headers],[BossDoubleLvl2]],Enemies[[Name]:[BotLevelType]],4,FALSE) * WorldWaves[[#This Row],[BossDoubleLvl2]]</f>
        <v>0</v>
      </c>
      <c r="AG25">
        <f>VLOOKUP(WorldWaves[[#Headers],[BossDoubleLvl3]],Enemies[[Name]:[BotLevelType]],4,FALSE) * WorldWaves[[#This Row],[BossDoubleLvl3]]</f>
        <v>0</v>
      </c>
      <c r="AH25">
        <f>VLOOKUP(WorldWaves[[#Headers],[BossDoubleLvl4]],Enemies[[Name]:[BotLevelType]],4,FALSE) * WorldWaves[[#This Row],[BossDoubleLvl4]]</f>
        <v>0</v>
      </c>
      <c r="AI25">
        <f>VLOOKUP(WorldWaves[[#Headers],[BossDoubleLvl5]],Enemies[[Name]:[BotLevelType]],4,FALSE) * WorldWaves[[#This Row],[BossDoubleLvl5]]</f>
        <v>0</v>
      </c>
      <c r="AJ25">
        <f>VLOOKUP(WorldWaves[[#Headers],[BossKamikaze]],Enemies[[Name]:[BotLevelType]],4,FALSE) * WorldWaves[[#This Row],[BossKamikaze]]</f>
        <v>0</v>
      </c>
      <c r="AK25">
        <f>VLOOKUP(WorldWaves[[#Headers],[BossBalloonEnd]],Enemies[[Name]:[BotLevelType]],4,FALSE) * WorldWaves[[#This Row],[BossBalloonEnd]]</f>
        <v>0</v>
      </c>
      <c r="AL25">
        <f>VLOOKUP(WorldWaves[[#Headers],[BigKamikaze]],Enemies[[Name]:[BotLevelType]],4,FALSE) * WorldWaves[[#This Row],[BigKamikaze]]</f>
        <v>0</v>
      </c>
      <c r="AM25">
        <f>VLOOKUP(WorldWaves[[#Headers],[IceResistant]],Enemies[[Name]:[BotLevelType]],4,FALSE) * WorldWaves[[#This Row],[IceResistant]]</f>
        <v>0</v>
      </c>
      <c r="AN25">
        <f>VLOOKUP(WorldWaves[[#Headers],[BossIceResistant]],Enemies[[Name]:[BotLevelType]],4,FALSE) * WorldWaves[[#This Row],[BossIceResistant]]</f>
        <v>0</v>
      </c>
      <c r="AO25">
        <f>VLOOKUP(WorldWaves[[#Headers],[PoisonResistant]],Enemies[[Name]:[BotLevelType]],4,FALSE) * WorldWaves[[#This Row],[PoisonResistant]]</f>
        <v>0</v>
      </c>
      <c r="AP25">
        <f>VLOOKUP(WorldWaves[[#Headers],[ElectricityResistant]],Enemies[[Name]:[BotLevelType]],4,FALSE) * WorldWaves[[#This Row],[ElectricityResistant]]</f>
        <v>0</v>
      </c>
      <c r="AQ25">
        <f>VLOOKUP(WorldWaves[[#Headers],[Armored]],Enemies[[Name]:[BotLevelType]],4,FALSE) * WorldWaves[[#This Row],[Armored]]</f>
        <v>0</v>
      </c>
      <c r="AR25">
        <f>VLOOKUP(WorldWaves[[#Headers],[BossArmored]],Enemies[[Name]:[BotLevelType]],4,FALSE) * WorldWaves[[#This Row],[BossArmored]]</f>
        <v>0</v>
      </c>
      <c r="AS25">
        <f>VLOOKUP(WorldWaves[[#Headers],[SlowArmored]],Enemies[[Name]:[BotLevelType]],4,FALSE) * WorldWaves[[#This Row],[SlowArmored]]</f>
        <v>0</v>
      </c>
      <c r="AT25">
        <f>VLOOKUP(WorldWaves[[#Headers],[FlyingArmouredIce]],Enemies[[Name]:[BotLevelType]],4,FALSE) * WorldWaves[[#This Row],[FlyingArmouredIce]]</f>
        <v>0</v>
      </c>
      <c r="AU25">
        <f>VLOOKUP(WorldWaves[[#Headers],[FlyingArmouredPoison]],Enemies[[Name]:[BotLevelType]],4,FALSE) * WorldWaves[[#This Row],[FlyingArmouredPoison]]</f>
        <v>0</v>
      </c>
      <c r="AV25">
        <f>VLOOKUP(WorldWaves[[#Headers],[FlyingArmouredElec]],Enemies[[Name]:[BotLevelType]],4,FALSE) * WorldWaves[[#This Row],[FlyingArmouredElec]]</f>
        <v>0</v>
      </c>
      <c r="AW25">
        <f>VLOOKUP(WorldWaves[[#Headers],[Hacker]],Enemies[[Name]:[BotLevelType]],4,FALSE) * WorldWaves[[#This Row],[Hacker]]</f>
        <v>0</v>
      </c>
      <c r="AX25">
        <f>VLOOKUP(WorldWaves[[#Headers],[BossHacker]],Enemies[[Name]:[BotLevelType]],4,FALSE) * WorldWaves[[#This Row],[BossHacker]]</f>
        <v>0</v>
      </c>
      <c r="AY25">
        <f>VLOOKUP(WorldWaves[[#Headers],[BossFlyingArmoured]],Enemies[[Name]:[BotLevelType]],4,FALSE) * WorldWaves[[#This Row],[BossFlyingArmoured]]</f>
        <v>0</v>
      </c>
    </row>
    <row r="26" spans="1:51" ht="15.75" x14ac:dyDescent="0.25">
      <c r="A26" s="5">
        <v>24</v>
      </c>
      <c r="B26" s="9">
        <f>SUMPRODUCT(WorldWaves[[#This Row],[MiniBot]:[BossFlyingArmoured]],World_enemies!B26:AT26)</f>
        <v>17943.131679999999</v>
      </c>
      <c r="C26" s="8">
        <f t="shared" si="0"/>
        <v>58</v>
      </c>
      <c r="D26" s="8">
        <f t="shared" si="1"/>
        <v>1890.564308</v>
      </c>
      <c r="E26" s="8">
        <f>World_Gems!C26</f>
        <v>1490.7916700000001</v>
      </c>
      <c r="F26">
        <f t="shared" si="2"/>
        <v>0.49596038929693143</v>
      </c>
      <c r="G26">
        <f>VLOOKUP(WorldWaves[[#Headers],[MiniBot]],Enemies[[Name]:[BotLevelType]],4,FALSE) * WorldWaves[[#This Row],[MiniBot]]</f>
        <v>0</v>
      </c>
      <c r="H26">
        <f>VLOOKUP(WorldWaves[[#Headers],[BigBot]],Enemies[[Name]:[BotLevelType]],4,FALSE) * WorldWaves[[#This Row],[BigBot]]</f>
        <v>0</v>
      </c>
      <c r="I26">
        <f>VLOOKUP(WorldWaves[[#Headers],[MegaBigBot]],Enemies[[Name]:[BotLevelType]],4,FALSE) * WorldWaves[[#This Row],[MegaBigBot]]</f>
        <v>0</v>
      </c>
      <c r="J26">
        <f>VLOOKUP(WorldWaves[[#Headers],[Boss1]],Enemies[[Name]:[BotLevelType]],4,FALSE) * WorldWaves[[#This Row],[Boss1]]</f>
        <v>0</v>
      </c>
      <c r="K26">
        <f>VLOOKUP(WorldWaves[[#Headers],[Boss2]],Enemies[[Name]:[BotLevelType]],4,FALSE) * WorldWaves[[#This Row],[Boss2]]</f>
        <v>0</v>
      </c>
      <c r="L26">
        <f>VLOOKUP(WorldWaves[[#Headers],[Boss3]],Enemies[[Name]:[BotLevelType]],4,FALSE) * WorldWaves[[#This Row],[Boss3]]</f>
        <v>0</v>
      </c>
      <c r="M26">
        <f>VLOOKUP(WorldWaves[[#Headers],[Bot]],Enemies[[Name]:[BotLevelType]],4,FALSE) * WorldWaves[[#This Row],[Bot]]</f>
        <v>0</v>
      </c>
      <c r="N26">
        <f>VLOOKUP(WorldWaves[[#Headers],[Fast]],Enemies[[Name]:[BotLevelType]],4,FALSE) * WorldWaves[[#This Row],[Fast]]</f>
        <v>0</v>
      </c>
      <c r="O26">
        <f>VLOOKUP(WorldWaves[[#Headers],[Tank]],Enemies[[Name]:[BotLevelType]],4,FALSE) * WorldWaves[[#This Row],[Tank]]</f>
        <v>24</v>
      </c>
      <c r="P26">
        <f>VLOOKUP(WorldWaves[[#Headers],[Rush]],Enemies[[Name]:[BotLevelType]],4,FALSE) * WorldWaves[[#This Row],[Rush]]</f>
        <v>0</v>
      </c>
      <c r="Q26">
        <f>VLOOKUP(WorldWaves[[#Headers],[BossFast]],Enemies[[Name]:[BotLevelType]],4,FALSE) * WorldWaves[[#This Row],[BossFast]]</f>
        <v>0</v>
      </c>
      <c r="R26">
        <f>VLOOKUP(WorldWaves[[#Headers],[BossTank]],Enemies[[Name]:[BotLevelType]],4,FALSE) * WorldWaves[[#This Row],[BossTank]]</f>
        <v>0</v>
      </c>
      <c r="S26">
        <f>VLOOKUP(WorldWaves[[#Headers],[BossRush]],Enemies[[Name]:[BotLevelType]],4,FALSE) * WorldWaves[[#This Row],[BossRush]]</f>
        <v>0</v>
      </c>
      <c r="T26">
        <f>VLOOKUP(WorldWaves[[#Headers],[SemiBigBot]],Enemies[[Name]:[BotLevelType]],4,FALSE) * WorldWaves[[#This Row],[SemiBigBot]]</f>
        <v>0</v>
      </c>
      <c r="U26">
        <f>VLOOKUP(WorldWaves[[#Headers],[BossSlow]],Enemies[[Name]:[BotLevelType]],4,FALSE) * WorldWaves[[#This Row],[BossSlow]]</f>
        <v>0</v>
      </c>
      <c r="V26">
        <f>VLOOKUP(WorldWaves[[#Headers],[BotSlow]],Enemies[[Name]:[BotLevelType]],4,FALSE) * WorldWaves[[#This Row],[BotSlow]]</f>
        <v>0</v>
      </c>
      <c r="W26">
        <f>VLOOKUP(WorldWaves[[#Headers],[BigBotSlow]],Enemies[[Name]:[BotLevelType]],4,FALSE) * WorldWaves[[#This Row],[BigBotSlow]]</f>
        <v>0</v>
      </c>
      <c r="X26">
        <f>VLOOKUP(WorldWaves[[#Headers],[SplitterBalloon]],Enemies[[Name]:[BotLevelType]],4,FALSE) * WorldWaves[[#This Row],[SplitterBalloon]]</f>
        <v>0</v>
      </c>
      <c r="Y26">
        <f>VLOOKUP(WorldWaves[[#Headers],[SplitterDoubleLvl1]],Enemies[[Name]:[BotLevelType]],4,FALSE) * WorldWaves[[#This Row],[SplitterDoubleLvl1]]</f>
        <v>0</v>
      </c>
      <c r="Z26">
        <f>VLOOKUP(WorldWaves[[#Headers],[SplitterDoubleLvl2]],Enemies[[Name]:[BotLevelType]],4,FALSE) * WorldWaves[[#This Row],[SplitterDoubleLvl2]]</f>
        <v>0</v>
      </c>
      <c r="AA26">
        <f>VLOOKUP(WorldWaves[[#Headers],[SplitterDoubleLvl3]],Enemies[[Name]:[BotLevelType]],4,FALSE) * WorldWaves[[#This Row],[SplitterDoubleLvl3]]</f>
        <v>0</v>
      </c>
      <c r="AB26">
        <f>VLOOKUP(WorldWaves[[#Headers],[SplitterEnd]],Enemies[[Name]:[BotLevelType]],4,FALSE) * WorldWaves[[#This Row],[SplitterEnd]]</f>
        <v>0</v>
      </c>
      <c r="AC26">
        <f>VLOOKUP(WorldWaves[[#Headers],[Kamikaze]],Enemies[[Name]:[BotLevelType]],4,FALSE) * WorldWaves[[#This Row],[Kamikaze]]</f>
        <v>34</v>
      </c>
      <c r="AD26">
        <f>VLOOKUP(WorldWaves[[#Headers],[BossBalloon]],Enemies[[Name]:[BotLevelType]],4,FALSE) * WorldWaves[[#This Row],[BossBalloon]]</f>
        <v>0</v>
      </c>
      <c r="AE26">
        <f>VLOOKUP(WorldWaves[[#Headers],[BossDoubleLvl1]],Enemies[[Name]:[BotLevelType]],4,FALSE) * WorldWaves[[#This Row],[BossDoubleLvl1]]</f>
        <v>0</v>
      </c>
      <c r="AF26">
        <f>VLOOKUP(WorldWaves[[#Headers],[BossDoubleLvl2]],Enemies[[Name]:[BotLevelType]],4,FALSE) * WorldWaves[[#This Row],[BossDoubleLvl2]]</f>
        <v>0</v>
      </c>
      <c r="AG26">
        <f>VLOOKUP(WorldWaves[[#Headers],[BossDoubleLvl3]],Enemies[[Name]:[BotLevelType]],4,FALSE) * WorldWaves[[#This Row],[BossDoubleLvl3]]</f>
        <v>0</v>
      </c>
      <c r="AH26">
        <f>VLOOKUP(WorldWaves[[#Headers],[BossDoubleLvl4]],Enemies[[Name]:[BotLevelType]],4,FALSE) * WorldWaves[[#This Row],[BossDoubleLvl4]]</f>
        <v>0</v>
      </c>
      <c r="AI26">
        <f>VLOOKUP(WorldWaves[[#Headers],[BossDoubleLvl5]],Enemies[[Name]:[BotLevelType]],4,FALSE) * WorldWaves[[#This Row],[BossDoubleLvl5]]</f>
        <v>0</v>
      </c>
      <c r="AJ26">
        <f>VLOOKUP(WorldWaves[[#Headers],[BossKamikaze]],Enemies[[Name]:[BotLevelType]],4,FALSE) * WorldWaves[[#This Row],[BossKamikaze]]</f>
        <v>0</v>
      </c>
      <c r="AK26">
        <f>VLOOKUP(WorldWaves[[#Headers],[BossBalloonEnd]],Enemies[[Name]:[BotLevelType]],4,FALSE) * WorldWaves[[#This Row],[BossBalloonEnd]]</f>
        <v>0</v>
      </c>
      <c r="AL26">
        <f>VLOOKUP(WorldWaves[[#Headers],[BigKamikaze]],Enemies[[Name]:[BotLevelType]],4,FALSE) * WorldWaves[[#This Row],[BigKamikaze]]</f>
        <v>0</v>
      </c>
      <c r="AM26">
        <f>VLOOKUP(WorldWaves[[#Headers],[IceResistant]],Enemies[[Name]:[BotLevelType]],4,FALSE) * WorldWaves[[#This Row],[IceResistant]]</f>
        <v>0</v>
      </c>
      <c r="AN26">
        <f>VLOOKUP(WorldWaves[[#Headers],[BossIceResistant]],Enemies[[Name]:[BotLevelType]],4,FALSE) * WorldWaves[[#This Row],[BossIceResistant]]</f>
        <v>0</v>
      </c>
      <c r="AO26">
        <f>VLOOKUP(WorldWaves[[#Headers],[PoisonResistant]],Enemies[[Name]:[BotLevelType]],4,FALSE) * WorldWaves[[#This Row],[PoisonResistant]]</f>
        <v>0</v>
      </c>
      <c r="AP26">
        <f>VLOOKUP(WorldWaves[[#Headers],[ElectricityResistant]],Enemies[[Name]:[BotLevelType]],4,FALSE) * WorldWaves[[#This Row],[ElectricityResistant]]</f>
        <v>0</v>
      </c>
      <c r="AQ26">
        <f>VLOOKUP(WorldWaves[[#Headers],[Armored]],Enemies[[Name]:[BotLevelType]],4,FALSE) * WorldWaves[[#This Row],[Armored]]</f>
        <v>0</v>
      </c>
      <c r="AR26">
        <f>VLOOKUP(WorldWaves[[#Headers],[BossArmored]],Enemies[[Name]:[BotLevelType]],4,FALSE) * WorldWaves[[#This Row],[BossArmored]]</f>
        <v>0</v>
      </c>
      <c r="AS26">
        <f>VLOOKUP(WorldWaves[[#Headers],[SlowArmored]],Enemies[[Name]:[BotLevelType]],4,FALSE) * WorldWaves[[#This Row],[SlowArmored]]</f>
        <v>0</v>
      </c>
      <c r="AT26">
        <f>VLOOKUP(WorldWaves[[#Headers],[FlyingArmouredIce]],Enemies[[Name]:[BotLevelType]],4,FALSE) * WorldWaves[[#This Row],[FlyingArmouredIce]]</f>
        <v>0</v>
      </c>
      <c r="AU26">
        <f>VLOOKUP(WorldWaves[[#Headers],[FlyingArmouredPoison]],Enemies[[Name]:[BotLevelType]],4,FALSE) * WorldWaves[[#This Row],[FlyingArmouredPoison]]</f>
        <v>0</v>
      </c>
      <c r="AV26">
        <f>VLOOKUP(WorldWaves[[#Headers],[FlyingArmouredElec]],Enemies[[Name]:[BotLevelType]],4,FALSE) * WorldWaves[[#This Row],[FlyingArmouredElec]]</f>
        <v>0</v>
      </c>
      <c r="AW26">
        <f>VLOOKUP(WorldWaves[[#Headers],[Hacker]],Enemies[[Name]:[BotLevelType]],4,FALSE) * WorldWaves[[#This Row],[Hacker]]</f>
        <v>0</v>
      </c>
      <c r="AX26">
        <f>VLOOKUP(WorldWaves[[#Headers],[BossHacker]],Enemies[[Name]:[BotLevelType]],4,FALSE) * WorldWaves[[#This Row],[BossHacker]]</f>
        <v>0</v>
      </c>
      <c r="AY26">
        <f>VLOOKUP(WorldWaves[[#Headers],[BossFlyingArmoured]],Enemies[[Name]:[BotLevelType]],4,FALSE) * WorldWaves[[#This Row],[BossFlyingArmoured]]</f>
        <v>0</v>
      </c>
    </row>
    <row r="27" spans="1:51" ht="15.75" x14ac:dyDescent="0.25">
      <c r="A27" s="5">
        <v>25</v>
      </c>
      <c r="B27" s="9">
        <f>SUMPRODUCT(WorldWaves[[#This Row],[MiniBot]:[BossFlyingArmoured]],World_enemies!B27:AT27)</f>
        <v>15567.232054735348</v>
      </c>
      <c r="C27" s="8">
        <f t="shared" si="0"/>
        <v>30.333334000000001</v>
      </c>
      <c r="D27" s="8">
        <f t="shared" si="1"/>
        <v>1920.8976419999999</v>
      </c>
      <c r="E27" s="8">
        <f>World_Gems!C27</f>
        <v>1537.4583400000001</v>
      </c>
      <c r="F27">
        <f t="shared" si="2"/>
        <v>0.86758723796733284</v>
      </c>
      <c r="G27">
        <f>VLOOKUP(WorldWaves[[#Headers],[MiniBot]],Enemies[[Name]:[BotLevelType]],4,FALSE) * WorldWaves[[#This Row],[MiniBot]]</f>
        <v>6</v>
      </c>
      <c r="H27">
        <f>VLOOKUP(WorldWaves[[#Headers],[BigBot]],Enemies[[Name]:[BotLevelType]],4,FALSE) * WorldWaves[[#This Row],[BigBot]]</f>
        <v>0</v>
      </c>
      <c r="I27">
        <f>VLOOKUP(WorldWaves[[#Headers],[MegaBigBot]],Enemies[[Name]:[BotLevelType]],4,FALSE) * WorldWaves[[#This Row],[MegaBigBot]]</f>
        <v>0</v>
      </c>
      <c r="J27">
        <f>VLOOKUP(WorldWaves[[#Headers],[Boss1]],Enemies[[Name]:[BotLevelType]],4,FALSE) * WorldWaves[[#This Row],[Boss1]]</f>
        <v>0</v>
      </c>
      <c r="K27">
        <f>VLOOKUP(WorldWaves[[#Headers],[Boss2]],Enemies[[Name]:[BotLevelType]],4,FALSE) * WorldWaves[[#This Row],[Boss2]]</f>
        <v>0</v>
      </c>
      <c r="L27">
        <f>VLOOKUP(WorldWaves[[#Headers],[Boss3]],Enemies[[Name]:[BotLevelType]],4,FALSE) * WorldWaves[[#This Row],[Boss3]]</f>
        <v>0</v>
      </c>
      <c r="M27">
        <f>VLOOKUP(WorldWaves[[#Headers],[Bot]],Enemies[[Name]:[BotLevelType]],4,FALSE) * WorldWaves[[#This Row],[Bot]]</f>
        <v>6</v>
      </c>
      <c r="N27">
        <f>VLOOKUP(WorldWaves[[#Headers],[Fast]],Enemies[[Name]:[BotLevelType]],4,FALSE) * WorldWaves[[#This Row],[Fast]]</f>
        <v>0</v>
      </c>
      <c r="O27">
        <f>VLOOKUP(WorldWaves[[#Headers],[Tank]],Enemies[[Name]:[BotLevelType]],4,FALSE) * WorldWaves[[#This Row],[Tank]]</f>
        <v>0</v>
      </c>
      <c r="P27">
        <f>VLOOKUP(WorldWaves[[#Headers],[Rush]],Enemies[[Name]:[BotLevelType]],4,FALSE) * WorldWaves[[#This Row],[Rush]]</f>
        <v>0</v>
      </c>
      <c r="Q27">
        <f>VLOOKUP(WorldWaves[[#Headers],[BossFast]],Enemies[[Name]:[BotLevelType]],4,FALSE) * WorldWaves[[#This Row],[BossFast]]</f>
        <v>0</v>
      </c>
      <c r="R27">
        <f>VLOOKUP(WorldWaves[[#Headers],[BossTank]],Enemies[[Name]:[BotLevelType]],4,FALSE) * WorldWaves[[#This Row],[BossTank]]</f>
        <v>0</v>
      </c>
      <c r="S27">
        <f>VLOOKUP(WorldWaves[[#Headers],[BossRush]],Enemies[[Name]:[BotLevelType]],4,FALSE) * WorldWaves[[#This Row],[BossRush]]</f>
        <v>0</v>
      </c>
      <c r="T27">
        <f>VLOOKUP(WorldWaves[[#Headers],[SemiBigBot]],Enemies[[Name]:[BotLevelType]],4,FALSE) * WorldWaves[[#This Row],[SemiBigBot]]</f>
        <v>3.3333339999999998</v>
      </c>
      <c r="U27">
        <f>VLOOKUP(WorldWaves[[#Headers],[BossSlow]],Enemies[[Name]:[BotLevelType]],4,FALSE) * WorldWaves[[#This Row],[BossSlow]]</f>
        <v>0</v>
      </c>
      <c r="V27">
        <f>VLOOKUP(WorldWaves[[#Headers],[BotSlow]],Enemies[[Name]:[BotLevelType]],4,FALSE) * WorldWaves[[#This Row],[BotSlow]]</f>
        <v>0</v>
      </c>
      <c r="W27">
        <f>VLOOKUP(WorldWaves[[#Headers],[BigBotSlow]],Enemies[[Name]:[BotLevelType]],4,FALSE) * WorldWaves[[#This Row],[BigBotSlow]]</f>
        <v>0</v>
      </c>
      <c r="X27">
        <f>VLOOKUP(WorldWaves[[#Headers],[SplitterBalloon]],Enemies[[Name]:[BotLevelType]],4,FALSE) * WorldWaves[[#This Row],[SplitterBalloon]]</f>
        <v>0</v>
      </c>
      <c r="Y27">
        <f>VLOOKUP(WorldWaves[[#Headers],[SplitterDoubleLvl1]],Enemies[[Name]:[BotLevelType]],4,FALSE) * WorldWaves[[#This Row],[SplitterDoubleLvl1]]</f>
        <v>0</v>
      </c>
      <c r="Z27">
        <f>VLOOKUP(WorldWaves[[#Headers],[SplitterDoubleLvl2]],Enemies[[Name]:[BotLevelType]],4,FALSE) * WorldWaves[[#This Row],[SplitterDoubleLvl2]]</f>
        <v>0</v>
      </c>
      <c r="AA27">
        <f>VLOOKUP(WorldWaves[[#Headers],[SplitterDoubleLvl3]],Enemies[[Name]:[BotLevelType]],4,FALSE) * WorldWaves[[#This Row],[SplitterDoubleLvl3]]</f>
        <v>0</v>
      </c>
      <c r="AB27">
        <f>VLOOKUP(WorldWaves[[#Headers],[SplitterEnd]],Enemies[[Name]:[BotLevelType]],4,FALSE) * WorldWaves[[#This Row],[SplitterEnd]]</f>
        <v>0</v>
      </c>
      <c r="AC27">
        <f>VLOOKUP(WorldWaves[[#Headers],[Kamikaze]],Enemies[[Name]:[BotLevelType]],4,FALSE) * WorldWaves[[#This Row],[Kamikaze]]</f>
        <v>11</v>
      </c>
      <c r="AD27">
        <f>VLOOKUP(WorldWaves[[#Headers],[BossBalloon]],Enemies[[Name]:[BotLevelType]],4,FALSE) * WorldWaves[[#This Row],[BossBalloon]]</f>
        <v>0</v>
      </c>
      <c r="AE27">
        <f>VLOOKUP(WorldWaves[[#Headers],[BossDoubleLvl1]],Enemies[[Name]:[BotLevelType]],4,FALSE) * WorldWaves[[#This Row],[BossDoubleLvl1]]</f>
        <v>0</v>
      </c>
      <c r="AF27">
        <f>VLOOKUP(WorldWaves[[#Headers],[BossDoubleLvl2]],Enemies[[Name]:[BotLevelType]],4,FALSE) * WorldWaves[[#This Row],[BossDoubleLvl2]]</f>
        <v>0</v>
      </c>
      <c r="AG27">
        <f>VLOOKUP(WorldWaves[[#Headers],[BossDoubleLvl3]],Enemies[[Name]:[BotLevelType]],4,FALSE) * WorldWaves[[#This Row],[BossDoubleLvl3]]</f>
        <v>0</v>
      </c>
      <c r="AH27">
        <f>VLOOKUP(WorldWaves[[#Headers],[BossDoubleLvl4]],Enemies[[Name]:[BotLevelType]],4,FALSE) * WorldWaves[[#This Row],[BossDoubleLvl4]]</f>
        <v>0</v>
      </c>
      <c r="AI27">
        <f>VLOOKUP(WorldWaves[[#Headers],[BossDoubleLvl5]],Enemies[[Name]:[BotLevelType]],4,FALSE) * WorldWaves[[#This Row],[BossDoubleLvl5]]</f>
        <v>0</v>
      </c>
      <c r="AJ27">
        <f>VLOOKUP(WorldWaves[[#Headers],[BossKamikaze]],Enemies[[Name]:[BotLevelType]],4,FALSE) * WorldWaves[[#This Row],[BossKamikaze]]</f>
        <v>0</v>
      </c>
      <c r="AK27">
        <f>VLOOKUP(WorldWaves[[#Headers],[BossBalloonEnd]],Enemies[[Name]:[BotLevelType]],4,FALSE) * WorldWaves[[#This Row],[BossBalloonEnd]]</f>
        <v>0</v>
      </c>
      <c r="AL27">
        <f>VLOOKUP(WorldWaves[[#Headers],[BigKamikaze]],Enemies[[Name]:[BotLevelType]],4,FALSE) * WorldWaves[[#This Row],[BigKamikaze]]</f>
        <v>4</v>
      </c>
      <c r="AM27">
        <f>VLOOKUP(WorldWaves[[#Headers],[IceResistant]],Enemies[[Name]:[BotLevelType]],4,FALSE) * WorldWaves[[#This Row],[IceResistant]]</f>
        <v>0</v>
      </c>
      <c r="AN27">
        <f>VLOOKUP(WorldWaves[[#Headers],[BossIceResistant]],Enemies[[Name]:[BotLevelType]],4,FALSE) * WorldWaves[[#This Row],[BossIceResistant]]</f>
        <v>0</v>
      </c>
      <c r="AO27">
        <f>VLOOKUP(WorldWaves[[#Headers],[PoisonResistant]],Enemies[[Name]:[BotLevelType]],4,FALSE) * WorldWaves[[#This Row],[PoisonResistant]]</f>
        <v>0</v>
      </c>
      <c r="AP27">
        <f>VLOOKUP(WorldWaves[[#Headers],[ElectricityResistant]],Enemies[[Name]:[BotLevelType]],4,FALSE) * WorldWaves[[#This Row],[ElectricityResistant]]</f>
        <v>0</v>
      </c>
      <c r="AQ27">
        <f>VLOOKUP(WorldWaves[[#Headers],[Armored]],Enemies[[Name]:[BotLevelType]],4,FALSE) * WorldWaves[[#This Row],[Armored]]</f>
        <v>0</v>
      </c>
      <c r="AR27">
        <f>VLOOKUP(WorldWaves[[#Headers],[BossArmored]],Enemies[[Name]:[BotLevelType]],4,FALSE) * WorldWaves[[#This Row],[BossArmored]]</f>
        <v>0</v>
      </c>
      <c r="AS27">
        <f>VLOOKUP(WorldWaves[[#Headers],[SlowArmored]],Enemies[[Name]:[BotLevelType]],4,FALSE) * WorldWaves[[#This Row],[SlowArmored]]</f>
        <v>0</v>
      </c>
      <c r="AT27">
        <f>VLOOKUP(WorldWaves[[#Headers],[FlyingArmouredIce]],Enemies[[Name]:[BotLevelType]],4,FALSE) * WorldWaves[[#This Row],[FlyingArmouredIce]]</f>
        <v>0</v>
      </c>
      <c r="AU27">
        <f>VLOOKUP(WorldWaves[[#Headers],[FlyingArmouredPoison]],Enemies[[Name]:[BotLevelType]],4,FALSE) * WorldWaves[[#This Row],[FlyingArmouredPoison]]</f>
        <v>0</v>
      </c>
      <c r="AV27">
        <f>VLOOKUP(WorldWaves[[#Headers],[FlyingArmouredElec]],Enemies[[Name]:[BotLevelType]],4,FALSE) * WorldWaves[[#This Row],[FlyingArmouredElec]]</f>
        <v>0</v>
      </c>
      <c r="AW27">
        <f>VLOOKUP(WorldWaves[[#Headers],[Hacker]],Enemies[[Name]:[BotLevelType]],4,FALSE) * WorldWaves[[#This Row],[Hacker]]</f>
        <v>0</v>
      </c>
      <c r="AX27">
        <f>VLOOKUP(WorldWaves[[#Headers],[BossHacker]],Enemies[[Name]:[BotLevelType]],4,FALSE) * WorldWaves[[#This Row],[BossHacker]]</f>
        <v>0</v>
      </c>
      <c r="AY27">
        <f>VLOOKUP(WorldWaves[[#Headers],[BossFlyingArmoured]],Enemies[[Name]:[BotLevelType]],4,FALSE) * WorldWaves[[#This Row],[BossFlyingArmoured]]</f>
        <v>0</v>
      </c>
    </row>
    <row r="28" spans="1:51" ht="15.75" x14ac:dyDescent="0.25">
      <c r="A28" s="5">
        <v>26</v>
      </c>
      <c r="B28" s="9">
        <f>SUMPRODUCT(WorldWaves[[#This Row],[MiniBot]:[BossFlyingArmoured]],World_enemies!B28:AT28)</f>
        <v>63523.341774684908</v>
      </c>
      <c r="C28" s="8">
        <f t="shared" si="0"/>
        <v>106.58333399999999</v>
      </c>
      <c r="D28" s="8">
        <f t="shared" si="1"/>
        <v>2027.4809759999998</v>
      </c>
      <c r="E28" s="8">
        <f>World_Gems!C28</f>
        <v>1706.6250100000002</v>
      </c>
      <c r="F28">
        <f t="shared" si="2"/>
        <v>4.080580385217675</v>
      </c>
      <c r="G28">
        <f>VLOOKUP(WorldWaves[[#Headers],[MiniBot]],Enemies[[Name]:[BotLevelType]],4,FALSE) * WorldWaves[[#This Row],[MiniBot]]</f>
        <v>6.75</v>
      </c>
      <c r="H28">
        <f>VLOOKUP(WorldWaves[[#Headers],[BigBot]],Enemies[[Name]:[BotLevelType]],4,FALSE) * WorldWaves[[#This Row],[BigBot]]</f>
        <v>12</v>
      </c>
      <c r="I28">
        <f>VLOOKUP(WorldWaves[[#Headers],[MegaBigBot]],Enemies[[Name]:[BotLevelType]],4,FALSE) * WorldWaves[[#This Row],[MegaBigBot]]</f>
        <v>6</v>
      </c>
      <c r="J28">
        <f>VLOOKUP(WorldWaves[[#Headers],[Boss1]],Enemies[[Name]:[BotLevelType]],4,FALSE) * WorldWaves[[#This Row],[Boss1]]</f>
        <v>0</v>
      </c>
      <c r="K28">
        <f>VLOOKUP(WorldWaves[[#Headers],[Boss2]],Enemies[[Name]:[BotLevelType]],4,FALSE) * WorldWaves[[#This Row],[Boss2]]</f>
        <v>0</v>
      </c>
      <c r="L28">
        <f>VLOOKUP(WorldWaves[[#Headers],[Boss3]],Enemies[[Name]:[BotLevelType]],4,FALSE) * WorldWaves[[#This Row],[Boss3]]</f>
        <v>0</v>
      </c>
      <c r="M28">
        <f>VLOOKUP(WorldWaves[[#Headers],[Bot]],Enemies[[Name]:[BotLevelType]],4,FALSE) * WorldWaves[[#This Row],[Bot]]</f>
        <v>25</v>
      </c>
      <c r="N28">
        <f>VLOOKUP(WorldWaves[[#Headers],[Fast]],Enemies[[Name]:[BotLevelType]],4,FALSE) * WorldWaves[[#This Row],[Fast]]</f>
        <v>13</v>
      </c>
      <c r="O28">
        <f>VLOOKUP(WorldWaves[[#Headers],[Tank]],Enemies[[Name]:[BotLevelType]],4,FALSE) * WorldWaves[[#This Row],[Tank]]</f>
        <v>20</v>
      </c>
      <c r="P28">
        <f>VLOOKUP(WorldWaves[[#Headers],[Rush]],Enemies[[Name]:[BotLevelType]],4,FALSE) * WorldWaves[[#This Row],[Rush]]</f>
        <v>0</v>
      </c>
      <c r="Q28">
        <f>VLOOKUP(WorldWaves[[#Headers],[BossFast]],Enemies[[Name]:[BotLevelType]],4,FALSE) * WorldWaves[[#This Row],[BossFast]]</f>
        <v>0</v>
      </c>
      <c r="R28">
        <f>VLOOKUP(WorldWaves[[#Headers],[BossTank]],Enemies[[Name]:[BotLevelType]],4,FALSE) * WorldWaves[[#This Row],[BossTank]]</f>
        <v>0</v>
      </c>
      <c r="S28">
        <f>VLOOKUP(WorldWaves[[#Headers],[BossRush]],Enemies[[Name]:[BotLevelType]],4,FALSE) * WorldWaves[[#This Row],[BossRush]]</f>
        <v>0</v>
      </c>
      <c r="T28">
        <f>VLOOKUP(WorldWaves[[#Headers],[SemiBigBot]],Enemies[[Name]:[BotLevelType]],4,FALSE) * WorldWaves[[#This Row],[SemiBigBot]]</f>
        <v>7.8333339999999998</v>
      </c>
      <c r="U28">
        <f>VLOOKUP(WorldWaves[[#Headers],[BossSlow]],Enemies[[Name]:[BotLevelType]],4,FALSE) * WorldWaves[[#This Row],[BossSlow]]</f>
        <v>0</v>
      </c>
      <c r="V28">
        <f>VLOOKUP(WorldWaves[[#Headers],[BotSlow]],Enemies[[Name]:[BotLevelType]],4,FALSE) * WorldWaves[[#This Row],[BotSlow]]</f>
        <v>0</v>
      </c>
      <c r="W28">
        <f>VLOOKUP(WorldWaves[[#Headers],[BigBotSlow]],Enemies[[Name]:[BotLevelType]],4,FALSE) * WorldWaves[[#This Row],[BigBotSlow]]</f>
        <v>0</v>
      </c>
      <c r="X28">
        <f>VLOOKUP(WorldWaves[[#Headers],[SplitterBalloon]],Enemies[[Name]:[BotLevelType]],4,FALSE) * WorldWaves[[#This Row],[SplitterBalloon]]</f>
        <v>0</v>
      </c>
      <c r="Y28">
        <f>VLOOKUP(WorldWaves[[#Headers],[SplitterDoubleLvl1]],Enemies[[Name]:[BotLevelType]],4,FALSE) * WorldWaves[[#This Row],[SplitterDoubleLvl1]]</f>
        <v>0</v>
      </c>
      <c r="Z28">
        <f>VLOOKUP(WorldWaves[[#Headers],[SplitterDoubleLvl2]],Enemies[[Name]:[BotLevelType]],4,FALSE) * WorldWaves[[#This Row],[SplitterDoubleLvl2]]</f>
        <v>0</v>
      </c>
      <c r="AA28">
        <f>VLOOKUP(WorldWaves[[#Headers],[SplitterDoubleLvl3]],Enemies[[Name]:[BotLevelType]],4,FALSE) * WorldWaves[[#This Row],[SplitterDoubleLvl3]]</f>
        <v>0</v>
      </c>
      <c r="AB28">
        <f>VLOOKUP(WorldWaves[[#Headers],[SplitterEnd]],Enemies[[Name]:[BotLevelType]],4,FALSE) * WorldWaves[[#This Row],[SplitterEnd]]</f>
        <v>0</v>
      </c>
      <c r="AC28">
        <f>VLOOKUP(WorldWaves[[#Headers],[Kamikaze]],Enemies[[Name]:[BotLevelType]],4,FALSE) * WorldWaves[[#This Row],[Kamikaze]]</f>
        <v>16</v>
      </c>
      <c r="AD28">
        <f>VLOOKUP(WorldWaves[[#Headers],[BossBalloon]],Enemies[[Name]:[BotLevelType]],4,FALSE) * WorldWaves[[#This Row],[BossBalloon]]</f>
        <v>0</v>
      </c>
      <c r="AE28">
        <f>VLOOKUP(WorldWaves[[#Headers],[BossDoubleLvl1]],Enemies[[Name]:[BotLevelType]],4,FALSE) * WorldWaves[[#This Row],[BossDoubleLvl1]]</f>
        <v>0</v>
      </c>
      <c r="AF28">
        <f>VLOOKUP(WorldWaves[[#Headers],[BossDoubleLvl2]],Enemies[[Name]:[BotLevelType]],4,FALSE) * WorldWaves[[#This Row],[BossDoubleLvl2]]</f>
        <v>0</v>
      </c>
      <c r="AG28">
        <f>VLOOKUP(WorldWaves[[#Headers],[BossDoubleLvl3]],Enemies[[Name]:[BotLevelType]],4,FALSE) * WorldWaves[[#This Row],[BossDoubleLvl3]]</f>
        <v>0</v>
      </c>
      <c r="AH28">
        <f>VLOOKUP(WorldWaves[[#Headers],[BossDoubleLvl4]],Enemies[[Name]:[BotLevelType]],4,FALSE) * WorldWaves[[#This Row],[BossDoubleLvl4]]</f>
        <v>0</v>
      </c>
      <c r="AI28">
        <f>VLOOKUP(WorldWaves[[#Headers],[BossDoubleLvl5]],Enemies[[Name]:[BotLevelType]],4,FALSE) * WorldWaves[[#This Row],[BossDoubleLvl5]]</f>
        <v>0</v>
      </c>
      <c r="AJ28">
        <f>VLOOKUP(WorldWaves[[#Headers],[BossKamikaze]],Enemies[[Name]:[BotLevelType]],4,FALSE) * WorldWaves[[#This Row],[BossKamikaze]]</f>
        <v>0</v>
      </c>
      <c r="AK28">
        <f>VLOOKUP(WorldWaves[[#Headers],[BossBalloonEnd]],Enemies[[Name]:[BotLevelType]],4,FALSE) * WorldWaves[[#This Row],[BossBalloonEnd]]</f>
        <v>0</v>
      </c>
      <c r="AL28">
        <f>VLOOKUP(WorldWaves[[#Headers],[BigKamikaze]],Enemies[[Name]:[BotLevelType]],4,FALSE) * WorldWaves[[#This Row],[BigKamikaze]]</f>
        <v>0</v>
      </c>
      <c r="AM28">
        <f>VLOOKUP(WorldWaves[[#Headers],[IceResistant]],Enemies[[Name]:[BotLevelType]],4,FALSE) * WorldWaves[[#This Row],[IceResistant]]</f>
        <v>0</v>
      </c>
      <c r="AN28">
        <f>VLOOKUP(WorldWaves[[#Headers],[BossIceResistant]],Enemies[[Name]:[BotLevelType]],4,FALSE) * WorldWaves[[#This Row],[BossIceResistant]]</f>
        <v>0</v>
      </c>
      <c r="AO28">
        <f>VLOOKUP(WorldWaves[[#Headers],[PoisonResistant]],Enemies[[Name]:[BotLevelType]],4,FALSE) * WorldWaves[[#This Row],[PoisonResistant]]</f>
        <v>0</v>
      </c>
      <c r="AP28">
        <f>VLOOKUP(WorldWaves[[#Headers],[ElectricityResistant]],Enemies[[Name]:[BotLevelType]],4,FALSE) * WorldWaves[[#This Row],[ElectricityResistant]]</f>
        <v>0</v>
      </c>
      <c r="AQ28">
        <f>VLOOKUP(WorldWaves[[#Headers],[Armored]],Enemies[[Name]:[BotLevelType]],4,FALSE) * WorldWaves[[#This Row],[Armored]]</f>
        <v>0</v>
      </c>
      <c r="AR28">
        <f>VLOOKUP(WorldWaves[[#Headers],[BossArmored]],Enemies[[Name]:[BotLevelType]],4,FALSE) * WorldWaves[[#This Row],[BossArmored]]</f>
        <v>0</v>
      </c>
      <c r="AS28">
        <f>VLOOKUP(WorldWaves[[#Headers],[SlowArmored]],Enemies[[Name]:[BotLevelType]],4,FALSE) * WorldWaves[[#This Row],[SlowArmored]]</f>
        <v>0</v>
      </c>
      <c r="AT28">
        <f>VLOOKUP(WorldWaves[[#Headers],[FlyingArmouredIce]],Enemies[[Name]:[BotLevelType]],4,FALSE) * WorldWaves[[#This Row],[FlyingArmouredIce]]</f>
        <v>0</v>
      </c>
      <c r="AU28">
        <f>VLOOKUP(WorldWaves[[#Headers],[FlyingArmouredPoison]],Enemies[[Name]:[BotLevelType]],4,FALSE) * WorldWaves[[#This Row],[FlyingArmouredPoison]]</f>
        <v>0</v>
      </c>
      <c r="AV28">
        <f>VLOOKUP(WorldWaves[[#Headers],[FlyingArmouredElec]],Enemies[[Name]:[BotLevelType]],4,FALSE) * WorldWaves[[#This Row],[FlyingArmouredElec]]</f>
        <v>0</v>
      </c>
      <c r="AW28">
        <f>VLOOKUP(WorldWaves[[#Headers],[Hacker]],Enemies[[Name]:[BotLevelType]],4,FALSE) * WorldWaves[[#This Row],[Hacker]]</f>
        <v>0</v>
      </c>
      <c r="AX28">
        <f>VLOOKUP(WorldWaves[[#Headers],[BossHacker]],Enemies[[Name]:[BotLevelType]],4,FALSE) * WorldWaves[[#This Row],[BossHacker]]</f>
        <v>0</v>
      </c>
      <c r="AY28">
        <f>VLOOKUP(WorldWaves[[#Headers],[BossFlyingArmoured]],Enemies[[Name]:[BotLevelType]],4,FALSE) * WorldWaves[[#This Row],[BossFlyingArmoured]]</f>
        <v>0</v>
      </c>
    </row>
    <row r="29" spans="1:51" ht="15.75" x14ac:dyDescent="0.25">
      <c r="A29" s="5">
        <v>27</v>
      </c>
      <c r="B29" s="9">
        <f>SUMPRODUCT(WorldWaves[[#This Row],[MiniBot]:[BossFlyingArmoured]],World_enemies!B29:AT29)</f>
        <v>128335.60760185349</v>
      </c>
      <c r="C29" s="8">
        <f t="shared" si="0"/>
        <v>150.33333999999999</v>
      </c>
      <c r="D29" s="8">
        <f t="shared" si="1"/>
        <v>2177.814316</v>
      </c>
      <c r="E29" s="8">
        <f>World_Gems!C29</f>
        <v>2233.2917100000004</v>
      </c>
      <c r="F29">
        <f t="shared" si="2"/>
        <v>2.0202905580291328</v>
      </c>
      <c r="G29">
        <f>VLOOKUP(WorldWaves[[#Headers],[MiniBot]],Enemies[[Name]:[BotLevelType]],4,FALSE) * WorldWaves[[#This Row],[MiniBot]]</f>
        <v>48</v>
      </c>
      <c r="H29">
        <f>VLOOKUP(WorldWaves[[#Headers],[BigBot]],Enemies[[Name]:[BotLevelType]],4,FALSE) * WorldWaves[[#This Row],[BigBot]]</f>
        <v>36</v>
      </c>
      <c r="I29">
        <f>VLOOKUP(WorldWaves[[#Headers],[MegaBigBot]],Enemies[[Name]:[BotLevelType]],4,FALSE) * WorldWaves[[#This Row],[MegaBigBot]]</f>
        <v>0</v>
      </c>
      <c r="J29">
        <f>VLOOKUP(WorldWaves[[#Headers],[Boss1]],Enemies[[Name]:[BotLevelType]],4,FALSE) * WorldWaves[[#This Row],[Boss1]]</f>
        <v>0</v>
      </c>
      <c r="K29">
        <f>VLOOKUP(WorldWaves[[#Headers],[Boss2]],Enemies[[Name]:[BotLevelType]],4,FALSE) * WorldWaves[[#This Row],[Boss2]]</f>
        <v>0</v>
      </c>
      <c r="L29">
        <f>VLOOKUP(WorldWaves[[#Headers],[Boss3]],Enemies[[Name]:[BotLevelType]],4,FALSE) * WorldWaves[[#This Row],[Boss3]]</f>
        <v>0</v>
      </c>
      <c r="M29">
        <f>VLOOKUP(WorldWaves[[#Headers],[Bot]],Enemies[[Name]:[BotLevelType]],4,FALSE) * WorldWaves[[#This Row],[Bot]]</f>
        <v>6</v>
      </c>
      <c r="N29">
        <f>VLOOKUP(WorldWaves[[#Headers],[Fast]],Enemies[[Name]:[BotLevelType]],4,FALSE) * WorldWaves[[#This Row],[Fast]]</f>
        <v>0</v>
      </c>
      <c r="O29">
        <f>VLOOKUP(WorldWaves[[#Headers],[Tank]],Enemies[[Name]:[BotLevelType]],4,FALSE) * WorldWaves[[#This Row],[Tank]]</f>
        <v>0</v>
      </c>
      <c r="P29">
        <f>VLOOKUP(WorldWaves[[#Headers],[Rush]],Enemies[[Name]:[BotLevelType]],4,FALSE) * WorldWaves[[#This Row],[Rush]]</f>
        <v>0</v>
      </c>
      <c r="Q29">
        <f>VLOOKUP(WorldWaves[[#Headers],[BossFast]],Enemies[[Name]:[BotLevelType]],4,FALSE) * WorldWaves[[#This Row],[BossFast]]</f>
        <v>0</v>
      </c>
      <c r="R29">
        <f>VLOOKUP(WorldWaves[[#Headers],[BossTank]],Enemies[[Name]:[BotLevelType]],4,FALSE) * WorldWaves[[#This Row],[BossTank]]</f>
        <v>0</v>
      </c>
      <c r="S29">
        <f>VLOOKUP(WorldWaves[[#Headers],[BossRush]],Enemies[[Name]:[BotLevelType]],4,FALSE) * WorldWaves[[#This Row],[BossRush]]</f>
        <v>0</v>
      </c>
      <c r="T29">
        <f>VLOOKUP(WorldWaves[[#Headers],[SemiBigBot]],Enemies[[Name]:[BotLevelType]],4,FALSE) * WorldWaves[[#This Row],[SemiBigBot]]</f>
        <v>45.33334</v>
      </c>
      <c r="U29">
        <f>VLOOKUP(WorldWaves[[#Headers],[BossSlow]],Enemies[[Name]:[BotLevelType]],4,FALSE) * WorldWaves[[#This Row],[BossSlow]]</f>
        <v>0</v>
      </c>
      <c r="V29">
        <f>VLOOKUP(WorldWaves[[#Headers],[BotSlow]],Enemies[[Name]:[BotLevelType]],4,FALSE) * WorldWaves[[#This Row],[BotSlow]]</f>
        <v>0</v>
      </c>
      <c r="W29">
        <f>VLOOKUP(WorldWaves[[#Headers],[BigBotSlow]],Enemies[[Name]:[BotLevelType]],4,FALSE) * WorldWaves[[#This Row],[BigBotSlow]]</f>
        <v>0</v>
      </c>
      <c r="X29">
        <f>VLOOKUP(WorldWaves[[#Headers],[SplitterBalloon]],Enemies[[Name]:[BotLevelType]],4,FALSE) * WorldWaves[[#This Row],[SplitterBalloon]]</f>
        <v>0</v>
      </c>
      <c r="Y29">
        <f>VLOOKUP(WorldWaves[[#Headers],[SplitterDoubleLvl1]],Enemies[[Name]:[BotLevelType]],4,FALSE) * WorldWaves[[#This Row],[SplitterDoubleLvl1]]</f>
        <v>0</v>
      </c>
      <c r="Z29">
        <f>VLOOKUP(WorldWaves[[#Headers],[SplitterDoubleLvl2]],Enemies[[Name]:[BotLevelType]],4,FALSE) * WorldWaves[[#This Row],[SplitterDoubleLvl2]]</f>
        <v>0</v>
      </c>
      <c r="AA29">
        <f>VLOOKUP(WorldWaves[[#Headers],[SplitterDoubleLvl3]],Enemies[[Name]:[BotLevelType]],4,FALSE) * WorldWaves[[#This Row],[SplitterDoubleLvl3]]</f>
        <v>0</v>
      </c>
      <c r="AB29">
        <f>VLOOKUP(WorldWaves[[#Headers],[SplitterEnd]],Enemies[[Name]:[BotLevelType]],4,FALSE) * WorldWaves[[#This Row],[SplitterEnd]]</f>
        <v>0</v>
      </c>
      <c r="AC29">
        <f>VLOOKUP(WorldWaves[[#Headers],[Kamikaze]],Enemies[[Name]:[BotLevelType]],4,FALSE) * WorldWaves[[#This Row],[Kamikaze]]</f>
        <v>11</v>
      </c>
      <c r="AD29">
        <f>VLOOKUP(WorldWaves[[#Headers],[BossBalloon]],Enemies[[Name]:[BotLevelType]],4,FALSE) * WorldWaves[[#This Row],[BossBalloon]]</f>
        <v>0</v>
      </c>
      <c r="AE29">
        <f>VLOOKUP(WorldWaves[[#Headers],[BossDoubleLvl1]],Enemies[[Name]:[BotLevelType]],4,FALSE) * WorldWaves[[#This Row],[BossDoubleLvl1]]</f>
        <v>0</v>
      </c>
      <c r="AF29">
        <f>VLOOKUP(WorldWaves[[#Headers],[BossDoubleLvl2]],Enemies[[Name]:[BotLevelType]],4,FALSE) * WorldWaves[[#This Row],[BossDoubleLvl2]]</f>
        <v>0</v>
      </c>
      <c r="AG29">
        <f>VLOOKUP(WorldWaves[[#Headers],[BossDoubleLvl3]],Enemies[[Name]:[BotLevelType]],4,FALSE) * WorldWaves[[#This Row],[BossDoubleLvl3]]</f>
        <v>0</v>
      </c>
      <c r="AH29">
        <f>VLOOKUP(WorldWaves[[#Headers],[BossDoubleLvl4]],Enemies[[Name]:[BotLevelType]],4,FALSE) * WorldWaves[[#This Row],[BossDoubleLvl4]]</f>
        <v>0</v>
      </c>
      <c r="AI29">
        <f>VLOOKUP(WorldWaves[[#Headers],[BossDoubleLvl5]],Enemies[[Name]:[BotLevelType]],4,FALSE) * WorldWaves[[#This Row],[BossDoubleLvl5]]</f>
        <v>0</v>
      </c>
      <c r="AJ29">
        <f>VLOOKUP(WorldWaves[[#Headers],[BossKamikaze]],Enemies[[Name]:[BotLevelType]],4,FALSE) * WorldWaves[[#This Row],[BossKamikaze]]</f>
        <v>0</v>
      </c>
      <c r="AK29">
        <f>VLOOKUP(WorldWaves[[#Headers],[BossBalloonEnd]],Enemies[[Name]:[BotLevelType]],4,FALSE) * WorldWaves[[#This Row],[BossBalloonEnd]]</f>
        <v>0</v>
      </c>
      <c r="AL29">
        <f>VLOOKUP(WorldWaves[[#Headers],[BigKamikaze]],Enemies[[Name]:[BotLevelType]],4,FALSE) * WorldWaves[[#This Row],[BigKamikaze]]</f>
        <v>4</v>
      </c>
      <c r="AM29">
        <f>VLOOKUP(WorldWaves[[#Headers],[IceResistant]],Enemies[[Name]:[BotLevelType]],4,FALSE) * WorldWaves[[#This Row],[IceResistant]]</f>
        <v>0</v>
      </c>
      <c r="AN29">
        <f>VLOOKUP(WorldWaves[[#Headers],[BossIceResistant]],Enemies[[Name]:[BotLevelType]],4,FALSE) * WorldWaves[[#This Row],[BossIceResistant]]</f>
        <v>0</v>
      </c>
      <c r="AO29">
        <f>VLOOKUP(WorldWaves[[#Headers],[PoisonResistant]],Enemies[[Name]:[BotLevelType]],4,FALSE) * WorldWaves[[#This Row],[PoisonResistant]]</f>
        <v>0</v>
      </c>
      <c r="AP29">
        <f>VLOOKUP(WorldWaves[[#Headers],[ElectricityResistant]],Enemies[[Name]:[BotLevelType]],4,FALSE) * WorldWaves[[#This Row],[ElectricityResistant]]</f>
        <v>0</v>
      </c>
      <c r="AQ29">
        <f>VLOOKUP(WorldWaves[[#Headers],[Armored]],Enemies[[Name]:[BotLevelType]],4,FALSE) * WorldWaves[[#This Row],[Armored]]</f>
        <v>0</v>
      </c>
      <c r="AR29">
        <f>VLOOKUP(WorldWaves[[#Headers],[BossArmored]],Enemies[[Name]:[BotLevelType]],4,FALSE) * WorldWaves[[#This Row],[BossArmored]]</f>
        <v>0</v>
      </c>
      <c r="AS29">
        <f>VLOOKUP(WorldWaves[[#Headers],[SlowArmored]],Enemies[[Name]:[BotLevelType]],4,FALSE) * WorldWaves[[#This Row],[SlowArmored]]</f>
        <v>0</v>
      </c>
      <c r="AT29">
        <f>VLOOKUP(WorldWaves[[#Headers],[FlyingArmouredIce]],Enemies[[Name]:[BotLevelType]],4,FALSE) * WorldWaves[[#This Row],[FlyingArmouredIce]]</f>
        <v>0</v>
      </c>
      <c r="AU29">
        <f>VLOOKUP(WorldWaves[[#Headers],[FlyingArmouredPoison]],Enemies[[Name]:[BotLevelType]],4,FALSE) * WorldWaves[[#This Row],[FlyingArmouredPoison]]</f>
        <v>0</v>
      </c>
      <c r="AV29">
        <f>VLOOKUP(WorldWaves[[#Headers],[FlyingArmouredElec]],Enemies[[Name]:[BotLevelType]],4,FALSE) * WorldWaves[[#This Row],[FlyingArmouredElec]]</f>
        <v>0</v>
      </c>
      <c r="AW29">
        <f>VLOOKUP(WorldWaves[[#Headers],[Hacker]],Enemies[[Name]:[BotLevelType]],4,FALSE) * WorldWaves[[#This Row],[Hacker]]</f>
        <v>0</v>
      </c>
      <c r="AX29">
        <f>VLOOKUP(WorldWaves[[#Headers],[BossHacker]],Enemies[[Name]:[BotLevelType]],4,FALSE) * WorldWaves[[#This Row],[BossHacker]]</f>
        <v>0</v>
      </c>
      <c r="AY29">
        <f>VLOOKUP(WorldWaves[[#Headers],[BossFlyingArmoured]],Enemies[[Name]:[BotLevelType]],4,FALSE) * WorldWaves[[#This Row],[BossFlyingArmoured]]</f>
        <v>0</v>
      </c>
    </row>
    <row r="30" spans="1:51" ht="15.75" x14ac:dyDescent="0.25">
      <c r="A30" s="5">
        <v>28</v>
      </c>
      <c r="B30" s="9">
        <f>SUMPRODUCT(WorldWaves[[#This Row],[MiniBot]:[BossFlyingArmoured]],World_enemies!B30:AT30)</f>
        <v>53215.559539999995</v>
      </c>
      <c r="C30" s="8">
        <f t="shared" si="0"/>
        <v>138</v>
      </c>
      <c r="D30" s="8">
        <f t="shared" si="1"/>
        <v>2315.814316</v>
      </c>
      <c r="E30" s="8">
        <f>World_Gems!C30</f>
        <v>2343.2917100000004</v>
      </c>
      <c r="F30">
        <f t="shared" si="2"/>
        <v>0.41465934929840487</v>
      </c>
      <c r="G30">
        <f>VLOOKUP(WorldWaves[[#Headers],[MiniBot]],Enemies[[Name]:[BotLevelType]],4,FALSE) * WorldWaves[[#This Row],[MiniBot]]</f>
        <v>72</v>
      </c>
      <c r="H30">
        <f>VLOOKUP(WorldWaves[[#Headers],[BigBot]],Enemies[[Name]:[BotLevelType]],4,FALSE) * WorldWaves[[#This Row],[BigBot]]</f>
        <v>4</v>
      </c>
      <c r="I30">
        <f>VLOOKUP(WorldWaves[[#Headers],[MegaBigBot]],Enemies[[Name]:[BotLevelType]],4,FALSE) * WorldWaves[[#This Row],[MegaBigBot]]</f>
        <v>0</v>
      </c>
      <c r="J30">
        <f>VLOOKUP(WorldWaves[[#Headers],[Boss1]],Enemies[[Name]:[BotLevelType]],4,FALSE) * WorldWaves[[#This Row],[Boss1]]</f>
        <v>0</v>
      </c>
      <c r="K30">
        <f>VLOOKUP(WorldWaves[[#Headers],[Boss2]],Enemies[[Name]:[BotLevelType]],4,FALSE) * WorldWaves[[#This Row],[Boss2]]</f>
        <v>0</v>
      </c>
      <c r="L30">
        <f>VLOOKUP(WorldWaves[[#Headers],[Boss3]],Enemies[[Name]:[BotLevelType]],4,FALSE) * WorldWaves[[#This Row],[Boss3]]</f>
        <v>0</v>
      </c>
      <c r="M30">
        <f>VLOOKUP(WorldWaves[[#Headers],[Bot]],Enemies[[Name]:[BotLevelType]],4,FALSE) * WorldWaves[[#This Row],[Bot]]</f>
        <v>44</v>
      </c>
      <c r="N30">
        <f>VLOOKUP(WorldWaves[[#Headers],[Fast]],Enemies[[Name]:[BotLevelType]],4,FALSE) * WorldWaves[[#This Row],[Fast]]</f>
        <v>0</v>
      </c>
      <c r="O30">
        <f>VLOOKUP(WorldWaves[[#Headers],[Tank]],Enemies[[Name]:[BotLevelType]],4,FALSE) * WorldWaves[[#This Row],[Tank]]</f>
        <v>0</v>
      </c>
      <c r="P30">
        <f>VLOOKUP(WorldWaves[[#Headers],[Rush]],Enemies[[Name]:[BotLevelType]],4,FALSE) * WorldWaves[[#This Row],[Rush]]</f>
        <v>0</v>
      </c>
      <c r="Q30">
        <f>VLOOKUP(WorldWaves[[#Headers],[BossFast]],Enemies[[Name]:[BotLevelType]],4,FALSE) * WorldWaves[[#This Row],[BossFast]]</f>
        <v>0</v>
      </c>
      <c r="R30">
        <f>VLOOKUP(WorldWaves[[#Headers],[BossTank]],Enemies[[Name]:[BotLevelType]],4,FALSE) * WorldWaves[[#This Row],[BossTank]]</f>
        <v>0</v>
      </c>
      <c r="S30">
        <f>VLOOKUP(WorldWaves[[#Headers],[BossRush]],Enemies[[Name]:[BotLevelType]],4,FALSE) * WorldWaves[[#This Row],[BossRush]]</f>
        <v>0</v>
      </c>
      <c r="T30">
        <f>VLOOKUP(WorldWaves[[#Headers],[SemiBigBot]],Enemies[[Name]:[BotLevelType]],4,FALSE) * WorldWaves[[#This Row],[SemiBigBot]]</f>
        <v>16</v>
      </c>
      <c r="U30">
        <f>VLOOKUP(WorldWaves[[#Headers],[BossSlow]],Enemies[[Name]:[BotLevelType]],4,FALSE) * WorldWaves[[#This Row],[BossSlow]]</f>
        <v>0</v>
      </c>
      <c r="V30">
        <f>VLOOKUP(WorldWaves[[#Headers],[BotSlow]],Enemies[[Name]:[BotLevelType]],4,FALSE) * WorldWaves[[#This Row],[BotSlow]]</f>
        <v>0</v>
      </c>
      <c r="W30">
        <f>VLOOKUP(WorldWaves[[#Headers],[BigBotSlow]],Enemies[[Name]:[BotLevelType]],4,FALSE) * WorldWaves[[#This Row],[BigBotSlow]]</f>
        <v>0</v>
      </c>
      <c r="X30">
        <f>VLOOKUP(WorldWaves[[#Headers],[SplitterBalloon]],Enemies[[Name]:[BotLevelType]],4,FALSE) * WorldWaves[[#This Row],[SplitterBalloon]]</f>
        <v>2</v>
      </c>
      <c r="Y30">
        <f>VLOOKUP(WorldWaves[[#Headers],[SplitterDoubleLvl1]],Enemies[[Name]:[BotLevelType]],4,FALSE) * WorldWaves[[#This Row],[SplitterDoubleLvl1]]</f>
        <v>0</v>
      </c>
      <c r="Z30">
        <f>VLOOKUP(WorldWaves[[#Headers],[SplitterDoubleLvl2]],Enemies[[Name]:[BotLevelType]],4,FALSE) * WorldWaves[[#This Row],[SplitterDoubleLvl2]]</f>
        <v>0</v>
      </c>
      <c r="AA30">
        <f>VLOOKUP(WorldWaves[[#Headers],[SplitterDoubleLvl3]],Enemies[[Name]:[BotLevelType]],4,FALSE) * WorldWaves[[#This Row],[SplitterDoubleLvl3]]</f>
        <v>0</v>
      </c>
      <c r="AB30">
        <f>VLOOKUP(WorldWaves[[#Headers],[SplitterEnd]],Enemies[[Name]:[BotLevelType]],4,FALSE) * WorldWaves[[#This Row],[SplitterEnd]]</f>
        <v>0</v>
      </c>
      <c r="AC30">
        <f>VLOOKUP(WorldWaves[[#Headers],[Kamikaze]],Enemies[[Name]:[BotLevelType]],4,FALSE) * WorldWaves[[#This Row],[Kamikaze]]</f>
        <v>0</v>
      </c>
      <c r="AD30">
        <f>VLOOKUP(WorldWaves[[#Headers],[BossBalloon]],Enemies[[Name]:[BotLevelType]],4,FALSE) * WorldWaves[[#This Row],[BossBalloon]]</f>
        <v>0</v>
      </c>
      <c r="AE30">
        <f>VLOOKUP(WorldWaves[[#Headers],[BossDoubleLvl1]],Enemies[[Name]:[BotLevelType]],4,FALSE) * WorldWaves[[#This Row],[BossDoubleLvl1]]</f>
        <v>0</v>
      </c>
      <c r="AF30">
        <f>VLOOKUP(WorldWaves[[#Headers],[BossDoubleLvl2]],Enemies[[Name]:[BotLevelType]],4,FALSE) * WorldWaves[[#This Row],[BossDoubleLvl2]]</f>
        <v>0</v>
      </c>
      <c r="AG30">
        <f>VLOOKUP(WorldWaves[[#Headers],[BossDoubleLvl3]],Enemies[[Name]:[BotLevelType]],4,FALSE) * WorldWaves[[#This Row],[BossDoubleLvl3]]</f>
        <v>0</v>
      </c>
      <c r="AH30">
        <f>VLOOKUP(WorldWaves[[#Headers],[BossDoubleLvl4]],Enemies[[Name]:[BotLevelType]],4,FALSE) * WorldWaves[[#This Row],[BossDoubleLvl4]]</f>
        <v>0</v>
      </c>
      <c r="AI30">
        <f>VLOOKUP(WorldWaves[[#Headers],[BossDoubleLvl5]],Enemies[[Name]:[BotLevelType]],4,FALSE) * WorldWaves[[#This Row],[BossDoubleLvl5]]</f>
        <v>0</v>
      </c>
      <c r="AJ30">
        <f>VLOOKUP(WorldWaves[[#Headers],[BossKamikaze]],Enemies[[Name]:[BotLevelType]],4,FALSE) * WorldWaves[[#This Row],[BossKamikaze]]</f>
        <v>0</v>
      </c>
      <c r="AK30">
        <f>VLOOKUP(WorldWaves[[#Headers],[BossBalloonEnd]],Enemies[[Name]:[BotLevelType]],4,FALSE) * WorldWaves[[#This Row],[BossBalloonEnd]]</f>
        <v>0</v>
      </c>
      <c r="AL30">
        <f>VLOOKUP(WorldWaves[[#Headers],[BigKamikaze]],Enemies[[Name]:[BotLevelType]],4,FALSE) * WorldWaves[[#This Row],[BigKamikaze]]</f>
        <v>0</v>
      </c>
      <c r="AM30">
        <f>VLOOKUP(WorldWaves[[#Headers],[IceResistant]],Enemies[[Name]:[BotLevelType]],4,FALSE) * WorldWaves[[#This Row],[IceResistant]]</f>
        <v>0</v>
      </c>
      <c r="AN30">
        <f>VLOOKUP(WorldWaves[[#Headers],[BossIceResistant]],Enemies[[Name]:[BotLevelType]],4,FALSE) * WorldWaves[[#This Row],[BossIceResistant]]</f>
        <v>0</v>
      </c>
      <c r="AO30">
        <f>VLOOKUP(WorldWaves[[#Headers],[PoisonResistant]],Enemies[[Name]:[BotLevelType]],4,FALSE) * WorldWaves[[#This Row],[PoisonResistant]]</f>
        <v>0</v>
      </c>
      <c r="AP30">
        <f>VLOOKUP(WorldWaves[[#Headers],[ElectricityResistant]],Enemies[[Name]:[BotLevelType]],4,FALSE) * WorldWaves[[#This Row],[ElectricityResistant]]</f>
        <v>0</v>
      </c>
      <c r="AQ30">
        <f>VLOOKUP(WorldWaves[[#Headers],[Armored]],Enemies[[Name]:[BotLevelType]],4,FALSE) * WorldWaves[[#This Row],[Armored]]</f>
        <v>0</v>
      </c>
      <c r="AR30">
        <f>VLOOKUP(WorldWaves[[#Headers],[BossArmored]],Enemies[[Name]:[BotLevelType]],4,FALSE) * WorldWaves[[#This Row],[BossArmored]]</f>
        <v>0</v>
      </c>
      <c r="AS30">
        <f>VLOOKUP(WorldWaves[[#Headers],[SlowArmored]],Enemies[[Name]:[BotLevelType]],4,FALSE) * WorldWaves[[#This Row],[SlowArmored]]</f>
        <v>0</v>
      </c>
      <c r="AT30">
        <f>VLOOKUP(WorldWaves[[#Headers],[FlyingArmouredIce]],Enemies[[Name]:[BotLevelType]],4,FALSE) * WorldWaves[[#This Row],[FlyingArmouredIce]]</f>
        <v>0</v>
      </c>
      <c r="AU30">
        <f>VLOOKUP(WorldWaves[[#Headers],[FlyingArmouredPoison]],Enemies[[Name]:[BotLevelType]],4,FALSE) * WorldWaves[[#This Row],[FlyingArmouredPoison]]</f>
        <v>0</v>
      </c>
      <c r="AV30">
        <f>VLOOKUP(WorldWaves[[#Headers],[FlyingArmouredElec]],Enemies[[Name]:[BotLevelType]],4,FALSE) * WorldWaves[[#This Row],[FlyingArmouredElec]]</f>
        <v>0</v>
      </c>
      <c r="AW30">
        <f>VLOOKUP(WorldWaves[[#Headers],[Hacker]],Enemies[[Name]:[BotLevelType]],4,FALSE) * WorldWaves[[#This Row],[Hacker]]</f>
        <v>0</v>
      </c>
      <c r="AX30">
        <f>VLOOKUP(WorldWaves[[#Headers],[BossHacker]],Enemies[[Name]:[BotLevelType]],4,FALSE) * WorldWaves[[#This Row],[BossHacker]]</f>
        <v>0</v>
      </c>
      <c r="AY30">
        <f>VLOOKUP(WorldWaves[[#Headers],[BossFlyingArmoured]],Enemies[[Name]:[BotLevelType]],4,FALSE) * WorldWaves[[#This Row],[BossFlyingArmoured]]</f>
        <v>0</v>
      </c>
    </row>
    <row r="31" spans="1:51" ht="15.75" x14ac:dyDescent="0.25">
      <c r="A31" s="5">
        <v>29</v>
      </c>
      <c r="B31" s="9">
        <f>SUMPRODUCT(WorldWaves[[#This Row],[MiniBot]:[BossFlyingArmoured]],World_enemies!B31:AT31)</f>
        <v>82459.218550000005</v>
      </c>
      <c r="C31" s="8">
        <f t="shared" si="0"/>
        <v>126</v>
      </c>
      <c r="D31" s="8">
        <f t="shared" si="1"/>
        <v>2441.814316</v>
      </c>
      <c r="E31" s="8">
        <f>World_Gems!C31</f>
        <v>2588.2917100000004</v>
      </c>
      <c r="F31">
        <f t="shared" si="2"/>
        <v>1.5495321154712041</v>
      </c>
      <c r="G31">
        <f>VLOOKUP(WorldWaves[[#Headers],[MiniBot]],Enemies[[Name]:[BotLevelType]],4,FALSE) * WorldWaves[[#This Row],[MiniBot]]</f>
        <v>0</v>
      </c>
      <c r="H31">
        <f>VLOOKUP(WorldWaves[[#Headers],[BigBot]],Enemies[[Name]:[BotLevelType]],4,FALSE) * WorldWaves[[#This Row],[BigBot]]</f>
        <v>4</v>
      </c>
      <c r="I31">
        <f>VLOOKUP(WorldWaves[[#Headers],[MegaBigBot]],Enemies[[Name]:[BotLevelType]],4,FALSE) * WorldWaves[[#This Row],[MegaBigBot]]</f>
        <v>3</v>
      </c>
      <c r="J31">
        <f>VLOOKUP(WorldWaves[[#Headers],[Boss1]],Enemies[[Name]:[BotLevelType]],4,FALSE) * WorldWaves[[#This Row],[Boss1]]</f>
        <v>0</v>
      </c>
      <c r="K31">
        <f>VLOOKUP(WorldWaves[[#Headers],[Boss2]],Enemies[[Name]:[BotLevelType]],4,FALSE) * WorldWaves[[#This Row],[Boss2]]</f>
        <v>0</v>
      </c>
      <c r="L31">
        <f>VLOOKUP(WorldWaves[[#Headers],[Boss3]],Enemies[[Name]:[BotLevelType]],4,FALSE) * WorldWaves[[#This Row],[Boss3]]</f>
        <v>0</v>
      </c>
      <c r="M31">
        <f>VLOOKUP(WorldWaves[[#Headers],[Bot]],Enemies[[Name]:[BotLevelType]],4,FALSE) * WorldWaves[[#This Row],[Bot]]</f>
        <v>36</v>
      </c>
      <c r="N31">
        <f>VLOOKUP(WorldWaves[[#Headers],[Fast]],Enemies[[Name]:[BotLevelType]],4,FALSE) * WorldWaves[[#This Row],[Fast]]</f>
        <v>0</v>
      </c>
      <c r="O31">
        <f>VLOOKUP(WorldWaves[[#Headers],[Tank]],Enemies[[Name]:[BotLevelType]],4,FALSE) * WorldWaves[[#This Row],[Tank]]</f>
        <v>6</v>
      </c>
      <c r="P31">
        <f>VLOOKUP(WorldWaves[[#Headers],[Rush]],Enemies[[Name]:[BotLevelType]],4,FALSE) * WorldWaves[[#This Row],[Rush]]</f>
        <v>0</v>
      </c>
      <c r="Q31">
        <f>VLOOKUP(WorldWaves[[#Headers],[BossFast]],Enemies[[Name]:[BotLevelType]],4,FALSE) * WorldWaves[[#This Row],[BossFast]]</f>
        <v>0</v>
      </c>
      <c r="R31">
        <f>VLOOKUP(WorldWaves[[#Headers],[BossTank]],Enemies[[Name]:[BotLevelType]],4,FALSE) * WorldWaves[[#This Row],[BossTank]]</f>
        <v>0</v>
      </c>
      <c r="S31">
        <f>VLOOKUP(WorldWaves[[#Headers],[BossRush]],Enemies[[Name]:[BotLevelType]],4,FALSE) * WorldWaves[[#This Row],[BossRush]]</f>
        <v>0</v>
      </c>
      <c r="T31">
        <f>VLOOKUP(WorldWaves[[#Headers],[SemiBigBot]],Enemies[[Name]:[BotLevelType]],4,FALSE) * WorldWaves[[#This Row],[SemiBigBot]]</f>
        <v>28</v>
      </c>
      <c r="U31">
        <f>VLOOKUP(WorldWaves[[#Headers],[BossSlow]],Enemies[[Name]:[BotLevelType]],4,FALSE) * WorldWaves[[#This Row],[BossSlow]]</f>
        <v>0</v>
      </c>
      <c r="V31">
        <f>VLOOKUP(WorldWaves[[#Headers],[BotSlow]],Enemies[[Name]:[BotLevelType]],4,FALSE) * WorldWaves[[#This Row],[BotSlow]]</f>
        <v>0</v>
      </c>
      <c r="W31">
        <f>VLOOKUP(WorldWaves[[#Headers],[BigBotSlow]],Enemies[[Name]:[BotLevelType]],4,FALSE) * WorldWaves[[#This Row],[BigBotSlow]]</f>
        <v>0</v>
      </c>
      <c r="X31">
        <f>VLOOKUP(WorldWaves[[#Headers],[SplitterBalloon]],Enemies[[Name]:[BotLevelType]],4,FALSE) * WorldWaves[[#This Row],[SplitterBalloon]]</f>
        <v>0</v>
      </c>
      <c r="Y31">
        <f>VLOOKUP(WorldWaves[[#Headers],[SplitterDoubleLvl1]],Enemies[[Name]:[BotLevelType]],4,FALSE) * WorldWaves[[#This Row],[SplitterDoubleLvl1]]</f>
        <v>0</v>
      </c>
      <c r="Z31">
        <f>VLOOKUP(WorldWaves[[#Headers],[SplitterDoubleLvl2]],Enemies[[Name]:[BotLevelType]],4,FALSE) * WorldWaves[[#This Row],[SplitterDoubleLvl2]]</f>
        <v>0</v>
      </c>
      <c r="AA31">
        <f>VLOOKUP(WorldWaves[[#Headers],[SplitterDoubleLvl3]],Enemies[[Name]:[BotLevelType]],4,FALSE) * WorldWaves[[#This Row],[SplitterDoubleLvl3]]</f>
        <v>0</v>
      </c>
      <c r="AB31">
        <f>VLOOKUP(WorldWaves[[#Headers],[SplitterEnd]],Enemies[[Name]:[BotLevelType]],4,FALSE) * WorldWaves[[#This Row],[SplitterEnd]]</f>
        <v>0</v>
      </c>
      <c r="AC31">
        <f>VLOOKUP(WorldWaves[[#Headers],[Kamikaze]],Enemies[[Name]:[BotLevelType]],4,FALSE) * WorldWaves[[#This Row],[Kamikaze]]</f>
        <v>41</v>
      </c>
      <c r="AD31">
        <f>VLOOKUP(WorldWaves[[#Headers],[BossBalloon]],Enemies[[Name]:[BotLevelType]],4,FALSE) * WorldWaves[[#This Row],[BossBalloon]]</f>
        <v>0</v>
      </c>
      <c r="AE31">
        <f>VLOOKUP(WorldWaves[[#Headers],[BossDoubleLvl1]],Enemies[[Name]:[BotLevelType]],4,FALSE) * WorldWaves[[#This Row],[BossDoubleLvl1]]</f>
        <v>0</v>
      </c>
      <c r="AF31">
        <f>VLOOKUP(WorldWaves[[#Headers],[BossDoubleLvl2]],Enemies[[Name]:[BotLevelType]],4,FALSE) * WorldWaves[[#This Row],[BossDoubleLvl2]]</f>
        <v>0</v>
      </c>
      <c r="AG31">
        <f>VLOOKUP(WorldWaves[[#Headers],[BossDoubleLvl3]],Enemies[[Name]:[BotLevelType]],4,FALSE) * WorldWaves[[#This Row],[BossDoubleLvl3]]</f>
        <v>0</v>
      </c>
      <c r="AH31">
        <f>VLOOKUP(WorldWaves[[#Headers],[BossDoubleLvl4]],Enemies[[Name]:[BotLevelType]],4,FALSE) * WorldWaves[[#This Row],[BossDoubleLvl4]]</f>
        <v>0</v>
      </c>
      <c r="AI31">
        <f>VLOOKUP(WorldWaves[[#Headers],[BossDoubleLvl5]],Enemies[[Name]:[BotLevelType]],4,FALSE) * WorldWaves[[#This Row],[BossDoubleLvl5]]</f>
        <v>0</v>
      </c>
      <c r="AJ31">
        <f>VLOOKUP(WorldWaves[[#Headers],[BossKamikaze]],Enemies[[Name]:[BotLevelType]],4,FALSE) * WorldWaves[[#This Row],[BossKamikaze]]</f>
        <v>6</v>
      </c>
      <c r="AK31">
        <f>VLOOKUP(WorldWaves[[#Headers],[BossBalloonEnd]],Enemies[[Name]:[BotLevelType]],4,FALSE) * WorldWaves[[#This Row],[BossBalloonEnd]]</f>
        <v>0</v>
      </c>
      <c r="AL31">
        <f>VLOOKUP(WorldWaves[[#Headers],[BigKamikaze]],Enemies[[Name]:[BotLevelType]],4,FALSE) * WorldWaves[[#This Row],[BigKamikaze]]</f>
        <v>2</v>
      </c>
      <c r="AM31">
        <f>VLOOKUP(WorldWaves[[#Headers],[IceResistant]],Enemies[[Name]:[BotLevelType]],4,FALSE) * WorldWaves[[#This Row],[IceResistant]]</f>
        <v>0</v>
      </c>
      <c r="AN31">
        <f>VLOOKUP(WorldWaves[[#Headers],[BossIceResistant]],Enemies[[Name]:[BotLevelType]],4,FALSE) * WorldWaves[[#This Row],[BossIceResistant]]</f>
        <v>0</v>
      </c>
      <c r="AO31">
        <f>VLOOKUP(WorldWaves[[#Headers],[PoisonResistant]],Enemies[[Name]:[BotLevelType]],4,FALSE) * WorldWaves[[#This Row],[PoisonResistant]]</f>
        <v>0</v>
      </c>
      <c r="AP31">
        <f>VLOOKUP(WorldWaves[[#Headers],[ElectricityResistant]],Enemies[[Name]:[BotLevelType]],4,FALSE) * WorldWaves[[#This Row],[ElectricityResistant]]</f>
        <v>0</v>
      </c>
      <c r="AQ31">
        <f>VLOOKUP(WorldWaves[[#Headers],[Armored]],Enemies[[Name]:[BotLevelType]],4,FALSE) * WorldWaves[[#This Row],[Armored]]</f>
        <v>0</v>
      </c>
      <c r="AR31">
        <f>VLOOKUP(WorldWaves[[#Headers],[BossArmored]],Enemies[[Name]:[BotLevelType]],4,FALSE) * WorldWaves[[#This Row],[BossArmored]]</f>
        <v>0</v>
      </c>
      <c r="AS31">
        <f>VLOOKUP(WorldWaves[[#Headers],[SlowArmored]],Enemies[[Name]:[BotLevelType]],4,FALSE) * WorldWaves[[#This Row],[SlowArmored]]</f>
        <v>0</v>
      </c>
      <c r="AT31">
        <f>VLOOKUP(WorldWaves[[#Headers],[FlyingArmouredIce]],Enemies[[Name]:[BotLevelType]],4,FALSE) * WorldWaves[[#This Row],[FlyingArmouredIce]]</f>
        <v>0</v>
      </c>
      <c r="AU31">
        <f>VLOOKUP(WorldWaves[[#Headers],[FlyingArmouredPoison]],Enemies[[Name]:[BotLevelType]],4,FALSE) * WorldWaves[[#This Row],[FlyingArmouredPoison]]</f>
        <v>0</v>
      </c>
      <c r="AV31">
        <f>VLOOKUP(WorldWaves[[#Headers],[FlyingArmouredElec]],Enemies[[Name]:[BotLevelType]],4,FALSE) * WorldWaves[[#This Row],[FlyingArmouredElec]]</f>
        <v>0</v>
      </c>
      <c r="AW31">
        <f>VLOOKUP(WorldWaves[[#Headers],[Hacker]],Enemies[[Name]:[BotLevelType]],4,FALSE) * WorldWaves[[#This Row],[Hacker]]</f>
        <v>0</v>
      </c>
      <c r="AX31">
        <f>VLOOKUP(WorldWaves[[#Headers],[BossHacker]],Enemies[[Name]:[BotLevelType]],4,FALSE) * WorldWaves[[#This Row],[BossHacker]]</f>
        <v>0</v>
      </c>
      <c r="AY31">
        <f>VLOOKUP(WorldWaves[[#Headers],[BossFlyingArmoured]],Enemies[[Name]:[BotLevelType]],4,FALSE) * WorldWaves[[#This Row],[BossFlyingArmoured]]</f>
        <v>0</v>
      </c>
    </row>
    <row r="32" spans="1:51" ht="15.75" x14ac:dyDescent="0.25">
      <c r="A32" s="5">
        <v>30</v>
      </c>
      <c r="B32" s="9">
        <f>SUMPRODUCT(WorldWaves[[#This Row],[MiniBot]:[BossFlyingArmoured]],World_enemies!B32:AT32)</f>
        <v>13194.306789999999</v>
      </c>
      <c r="C32" s="8">
        <f t="shared" si="0"/>
        <v>26</v>
      </c>
      <c r="D32" s="8">
        <f t="shared" si="1"/>
        <v>2467.814316</v>
      </c>
      <c r="E32" s="8">
        <f>World_Gems!C32</f>
        <v>2603.2917100000004</v>
      </c>
      <c r="F32">
        <f t="shared" si="2"/>
        <v>0.16001008767745589</v>
      </c>
      <c r="G32">
        <f>VLOOKUP(WorldWaves[[#Headers],[MiniBot]],Enemies[[Name]:[BotLevelType]],4,FALSE) * WorldWaves[[#This Row],[MiniBot]]</f>
        <v>0</v>
      </c>
      <c r="H32">
        <f>VLOOKUP(WorldWaves[[#Headers],[BigBot]],Enemies[[Name]:[BotLevelType]],4,FALSE) * WorldWaves[[#This Row],[BigBot]]</f>
        <v>2</v>
      </c>
      <c r="I32">
        <f>VLOOKUP(WorldWaves[[#Headers],[MegaBigBot]],Enemies[[Name]:[BotLevelType]],4,FALSE) * WorldWaves[[#This Row],[MegaBigBot]]</f>
        <v>0</v>
      </c>
      <c r="J32">
        <f>VLOOKUP(WorldWaves[[#Headers],[Boss1]],Enemies[[Name]:[BotLevelType]],4,FALSE) * WorldWaves[[#This Row],[Boss1]]</f>
        <v>0</v>
      </c>
      <c r="K32">
        <f>VLOOKUP(WorldWaves[[#Headers],[Boss2]],Enemies[[Name]:[BotLevelType]],4,FALSE) * WorldWaves[[#This Row],[Boss2]]</f>
        <v>0</v>
      </c>
      <c r="L32">
        <f>VLOOKUP(WorldWaves[[#Headers],[Boss3]],Enemies[[Name]:[BotLevelType]],4,FALSE) * WorldWaves[[#This Row],[Boss3]]</f>
        <v>0</v>
      </c>
      <c r="M32">
        <f>VLOOKUP(WorldWaves[[#Headers],[Bot]],Enemies[[Name]:[BotLevelType]],4,FALSE) * WorldWaves[[#This Row],[Bot]]</f>
        <v>12</v>
      </c>
      <c r="N32">
        <f>VLOOKUP(WorldWaves[[#Headers],[Fast]],Enemies[[Name]:[BotLevelType]],4,FALSE) * WorldWaves[[#This Row],[Fast]]</f>
        <v>0</v>
      </c>
      <c r="O32">
        <f>VLOOKUP(WorldWaves[[#Headers],[Tank]],Enemies[[Name]:[BotLevelType]],4,FALSE) * WorldWaves[[#This Row],[Tank]]</f>
        <v>0</v>
      </c>
      <c r="P32">
        <f>VLOOKUP(WorldWaves[[#Headers],[Rush]],Enemies[[Name]:[BotLevelType]],4,FALSE) * WorldWaves[[#This Row],[Rush]]</f>
        <v>0</v>
      </c>
      <c r="Q32">
        <f>VLOOKUP(WorldWaves[[#Headers],[BossFast]],Enemies[[Name]:[BotLevelType]],4,FALSE) * WorldWaves[[#This Row],[BossFast]]</f>
        <v>0</v>
      </c>
      <c r="R32">
        <f>VLOOKUP(WorldWaves[[#Headers],[BossTank]],Enemies[[Name]:[BotLevelType]],4,FALSE) * WorldWaves[[#This Row],[BossTank]]</f>
        <v>0</v>
      </c>
      <c r="S32">
        <f>VLOOKUP(WorldWaves[[#Headers],[BossRush]],Enemies[[Name]:[BotLevelType]],4,FALSE) * WorldWaves[[#This Row],[BossRush]]</f>
        <v>0</v>
      </c>
      <c r="T32">
        <f>VLOOKUP(WorldWaves[[#Headers],[SemiBigBot]],Enemies[[Name]:[BotLevelType]],4,FALSE) * WorldWaves[[#This Row],[SemiBigBot]]</f>
        <v>0</v>
      </c>
      <c r="U32">
        <f>VLOOKUP(WorldWaves[[#Headers],[BossSlow]],Enemies[[Name]:[BotLevelType]],4,FALSE) * WorldWaves[[#This Row],[BossSlow]]</f>
        <v>0</v>
      </c>
      <c r="V32">
        <f>VLOOKUP(WorldWaves[[#Headers],[BotSlow]],Enemies[[Name]:[BotLevelType]],4,FALSE) * WorldWaves[[#This Row],[BotSlow]]</f>
        <v>0</v>
      </c>
      <c r="W32">
        <f>VLOOKUP(WorldWaves[[#Headers],[BigBotSlow]],Enemies[[Name]:[BotLevelType]],4,FALSE) * WorldWaves[[#This Row],[BigBotSlow]]</f>
        <v>0</v>
      </c>
      <c r="X32">
        <f>VLOOKUP(WorldWaves[[#Headers],[SplitterBalloon]],Enemies[[Name]:[BotLevelType]],4,FALSE) * WorldWaves[[#This Row],[SplitterBalloon]]</f>
        <v>0</v>
      </c>
      <c r="Y32">
        <f>VLOOKUP(WorldWaves[[#Headers],[SplitterDoubleLvl1]],Enemies[[Name]:[BotLevelType]],4,FALSE) * WorldWaves[[#This Row],[SplitterDoubleLvl1]]</f>
        <v>0</v>
      </c>
      <c r="Z32">
        <f>VLOOKUP(WorldWaves[[#Headers],[SplitterDoubleLvl2]],Enemies[[Name]:[BotLevelType]],4,FALSE) * WorldWaves[[#This Row],[SplitterDoubleLvl2]]</f>
        <v>0</v>
      </c>
      <c r="AA32">
        <f>VLOOKUP(WorldWaves[[#Headers],[SplitterDoubleLvl3]],Enemies[[Name]:[BotLevelType]],4,FALSE) * WorldWaves[[#This Row],[SplitterDoubleLvl3]]</f>
        <v>0</v>
      </c>
      <c r="AB32">
        <f>VLOOKUP(WorldWaves[[#Headers],[SplitterEnd]],Enemies[[Name]:[BotLevelType]],4,FALSE) * WorldWaves[[#This Row],[SplitterEnd]]</f>
        <v>0</v>
      </c>
      <c r="AC32">
        <f>VLOOKUP(WorldWaves[[#Headers],[Kamikaze]],Enemies[[Name]:[BotLevelType]],4,FALSE) * WorldWaves[[#This Row],[Kamikaze]]</f>
        <v>12</v>
      </c>
      <c r="AD32">
        <f>VLOOKUP(WorldWaves[[#Headers],[BossBalloon]],Enemies[[Name]:[BotLevelType]],4,FALSE) * WorldWaves[[#This Row],[BossBalloon]]</f>
        <v>0</v>
      </c>
      <c r="AE32">
        <f>VLOOKUP(WorldWaves[[#Headers],[BossDoubleLvl1]],Enemies[[Name]:[BotLevelType]],4,FALSE) * WorldWaves[[#This Row],[BossDoubleLvl1]]</f>
        <v>0</v>
      </c>
      <c r="AF32">
        <f>VLOOKUP(WorldWaves[[#Headers],[BossDoubleLvl2]],Enemies[[Name]:[BotLevelType]],4,FALSE) * WorldWaves[[#This Row],[BossDoubleLvl2]]</f>
        <v>0</v>
      </c>
      <c r="AG32">
        <f>VLOOKUP(WorldWaves[[#Headers],[BossDoubleLvl3]],Enemies[[Name]:[BotLevelType]],4,FALSE) * WorldWaves[[#This Row],[BossDoubleLvl3]]</f>
        <v>0</v>
      </c>
      <c r="AH32">
        <f>VLOOKUP(WorldWaves[[#Headers],[BossDoubleLvl4]],Enemies[[Name]:[BotLevelType]],4,FALSE) * WorldWaves[[#This Row],[BossDoubleLvl4]]</f>
        <v>0</v>
      </c>
      <c r="AI32">
        <f>VLOOKUP(WorldWaves[[#Headers],[BossDoubleLvl5]],Enemies[[Name]:[BotLevelType]],4,FALSE) * WorldWaves[[#This Row],[BossDoubleLvl5]]</f>
        <v>0</v>
      </c>
      <c r="AJ32">
        <f>VLOOKUP(WorldWaves[[#Headers],[BossKamikaze]],Enemies[[Name]:[BotLevelType]],4,FALSE) * WorldWaves[[#This Row],[BossKamikaze]]</f>
        <v>0</v>
      </c>
      <c r="AK32">
        <f>VLOOKUP(WorldWaves[[#Headers],[BossBalloonEnd]],Enemies[[Name]:[BotLevelType]],4,FALSE) * WorldWaves[[#This Row],[BossBalloonEnd]]</f>
        <v>0</v>
      </c>
      <c r="AL32">
        <f>VLOOKUP(WorldWaves[[#Headers],[BigKamikaze]],Enemies[[Name]:[BotLevelType]],4,FALSE) * WorldWaves[[#This Row],[BigKamikaze]]</f>
        <v>0</v>
      </c>
      <c r="AM32">
        <f>VLOOKUP(WorldWaves[[#Headers],[IceResistant]],Enemies[[Name]:[BotLevelType]],4,FALSE) * WorldWaves[[#This Row],[IceResistant]]</f>
        <v>0</v>
      </c>
      <c r="AN32">
        <f>VLOOKUP(WorldWaves[[#Headers],[BossIceResistant]],Enemies[[Name]:[BotLevelType]],4,FALSE) * WorldWaves[[#This Row],[BossIceResistant]]</f>
        <v>0</v>
      </c>
      <c r="AO32">
        <f>VLOOKUP(WorldWaves[[#Headers],[PoisonResistant]],Enemies[[Name]:[BotLevelType]],4,FALSE) * WorldWaves[[#This Row],[PoisonResistant]]</f>
        <v>0</v>
      </c>
      <c r="AP32">
        <f>VLOOKUP(WorldWaves[[#Headers],[ElectricityResistant]],Enemies[[Name]:[BotLevelType]],4,FALSE) * WorldWaves[[#This Row],[ElectricityResistant]]</f>
        <v>0</v>
      </c>
      <c r="AQ32">
        <f>VLOOKUP(WorldWaves[[#Headers],[Armored]],Enemies[[Name]:[BotLevelType]],4,FALSE) * WorldWaves[[#This Row],[Armored]]</f>
        <v>0</v>
      </c>
      <c r="AR32">
        <f>VLOOKUP(WorldWaves[[#Headers],[BossArmored]],Enemies[[Name]:[BotLevelType]],4,FALSE) * WorldWaves[[#This Row],[BossArmored]]</f>
        <v>0</v>
      </c>
      <c r="AS32">
        <f>VLOOKUP(WorldWaves[[#Headers],[SlowArmored]],Enemies[[Name]:[BotLevelType]],4,FALSE) * WorldWaves[[#This Row],[SlowArmored]]</f>
        <v>0</v>
      </c>
      <c r="AT32">
        <f>VLOOKUP(WorldWaves[[#Headers],[FlyingArmouredIce]],Enemies[[Name]:[BotLevelType]],4,FALSE) * WorldWaves[[#This Row],[FlyingArmouredIce]]</f>
        <v>0</v>
      </c>
      <c r="AU32">
        <f>VLOOKUP(WorldWaves[[#Headers],[FlyingArmouredPoison]],Enemies[[Name]:[BotLevelType]],4,FALSE) * WorldWaves[[#This Row],[FlyingArmouredPoison]]</f>
        <v>0</v>
      </c>
      <c r="AV32">
        <f>VLOOKUP(WorldWaves[[#Headers],[FlyingArmouredElec]],Enemies[[Name]:[BotLevelType]],4,FALSE) * WorldWaves[[#This Row],[FlyingArmouredElec]]</f>
        <v>0</v>
      </c>
      <c r="AW32">
        <f>VLOOKUP(WorldWaves[[#Headers],[Hacker]],Enemies[[Name]:[BotLevelType]],4,FALSE) * WorldWaves[[#This Row],[Hacker]]</f>
        <v>0</v>
      </c>
      <c r="AX32">
        <f>VLOOKUP(WorldWaves[[#Headers],[BossHacker]],Enemies[[Name]:[BotLevelType]],4,FALSE) * WorldWaves[[#This Row],[BossHacker]]</f>
        <v>0</v>
      </c>
      <c r="AY32">
        <f>VLOOKUP(WorldWaves[[#Headers],[BossFlyingArmoured]],Enemies[[Name]:[BotLevelType]],4,FALSE) * WorldWaves[[#This Row],[BossFlyingArmoured]]</f>
        <v>0</v>
      </c>
    </row>
    <row r="33" spans="1:51" ht="15.75" x14ac:dyDescent="0.25">
      <c r="A33" s="5">
        <v>31</v>
      </c>
      <c r="B33" s="9">
        <f>SUMPRODUCT(WorldWaves[[#This Row],[MiniBot]:[BossFlyingArmoured]],World_enemies!B33:AT33)</f>
        <v>97147.894980000012</v>
      </c>
      <c r="C33" s="8">
        <f t="shared" si="0"/>
        <v>122</v>
      </c>
      <c r="D33" s="8">
        <f t="shared" si="1"/>
        <v>2589.814316</v>
      </c>
      <c r="E33" s="8">
        <f>World_Gems!C33</f>
        <v>2860.2917100000004</v>
      </c>
      <c r="F33">
        <f t="shared" si="2"/>
        <v>7.3628646450474129</v>
      </c>
      <c r="G33">
        <f>VLOOKUP(WorldWaves[[#Headers],[MiniBot]],Enemies[[Name]:[BotLevelType]],4,FALSE) * WorldWaves[[#This Row],[MiniBot]]</f>
        <v>42</v>
      </c>
      <c r="H33">
        <f>VLOOKUP(WorldWaves[[#Headers],[BigBot]],Enemies[[Name]:[BotLevelType]],4,FALSE) * WorldWaves[[#This Row],[BigBot]]</f>
        <v>10</v>
      </c>
      <c r="I33">
        <f>VLOOKUP(WorldWaves[[#Headers],[MegaBigBot]],Enemies[[Name]:[BotLevelType]],4,FALSE) * WorldWaves[[#This Row],[MegaBigBot]]</f>
        <v>0</v>
      </c>
      <c r="J33">
        <f>VLOOKUP(WorldWaves[[#Headers],[Boss1]],Enemies[[Name]:[BotLevelType]],4,FALSE) * WorldWaves[[#This Row],[Boss1]]</f>
        <v>0</v>
      </c>
      <c r="K33">
        <f>VLOOKUP(WorldWaves[[#Headers],[Boss2]],Enemies[[Name]:[BotLevelType]],4,FALSE) * WorldWaves[[#This Row],[Boss2]]</f>
        <v>0</v>
      </c>
      <c r="L33">
        <f>VLOOKUP(WorldWaves[[#Headers],[Boss3]],Enemies[[Name]:[BotLevelType]],4,FALSE) * WorldWaves[[#This Row],[Boss3]]</f>
        <v>0</v>
      </c>
      <c r="M33">
        <f>VLOOKUP(WorldWaves[[#Headers],[Bot]],Enemies[[Name]:[BotLevelType]],4,FALSE) * WorldWaves[[#This Row],[Bot]]</f>
        <v>30</v>
      </c>
      <c r="N33">
        <f>VLOOKUP(WorldWaves[[#Headers],[Fast]],Enemies[[Name]:[BotLevelType]],4,FALSE) * WorldWaves[[#This Row],[Fast]]</f>
        <v>0</v>
      </c>
      <c r="O33">
        <f>VLOOKUP(WorldWaves[[#Headers],[Tank]],Enemies[[Name]:[BotLevelType]],4,FALSE) * WorldWaves[[#This Row],[Tank]]</f>
        <v>0</v>
      </c>
      <c r="P33">
        <f>VLOOKUP(WorldWaves[[#Headers],[Rush]],Enemies[[Name]:[BotLevelType]],4,FALSE) * WorldWaves[[#This Row],[Rush]]</f>
        <v>0</v>
      </c>
      <c r="Q33">
        <f>VLOOKUP(WorldWaves[[#Headers],[BossFast]],Enemies[[Name]:[BotLevelType]],4,FALSE) * WorldWaves[[#This Row],[BossFast]]</f>
        <v>0</v>
      </c>
      <c r="R33">
        <f>VLOOKUP(WorldWaves[[#Headers],[BossTank]],Enemies[[Name]:[BotLevelType]],4,FALSE) * WorldWaves[[#This Row],[BossTank]]</f>
        <v>0</v>
      </c>
      <c r="S33">
        <f>VLOOKUP(WorldWaves[[#Headers],[BossRush]],Enemies[[Name]:[BotLevelType]],4,FALSE) * WorldWaves[[#This Row],[BossRush]]</f>
        <v>0</v>
      </c>
      <c r="T33">
        <f>VLOOKUP(WorldWaves[[#Headers],[SemiBigBot]],Enemies[[Name]:[BotLevelType]],4,FALSE) * WorldWaves[[#This Row],[SemiBigBot]]</f>
        <v>36</v>
      </c>
      <c r="U33">
        <f>VLOOKUP(WorldWaves[[#Headers],[BossSlow]],Enemies[[Name]:[BotLevelType]],4,FALSE) * WorldWaves[[#This Row],[BossSlow]]</f>
        <v>0</v>
      </c>
      <c r="V33">
        <f>VLOOKUP(WorldWaves[[#Headers],[BotSlow]],Enemies[[Name]:[BotLevelType]],4,FALSE) * WorldWaves[[#This Row],[BotSlow]]</f>
        <v>0</v>
      </c>
      <c r="W33">
        <f>VLOOKUP(WorldWaves[[#Headers],[BigBotSlow]],Enemies[[Name]:[BotLevelType]],4,FALSE) * WorldWaves[[#This Row],[BigBotSlow]]</f>
        <v>0</v>
      </c>
      <c r="X33">
        <f>VLOOKUP(WorldWaves[[#Headers],[SplitterBalloon]],Enemies[[Name]:[BotLevelType]],4,FALSE) * WorldWaves[[#This Row],[SplitterBalloon]]</f>
        <v>0</v>
      </c>
      <c r="Y33">
        <f>VLOOKUP(WorldWaves[[#Headers],[SplitterDoubleLvl1]],Enemies[[Name]:[BotLevelType]],4,FALSE) * WorldWaves[[#This Row],[SplitterDoubleLvl1]]</f>
        <v>4</v>
      </c>
      <c r="Z33">
        <f>VLOOKUP(WorldWaves[[#Headers],[SplitterDoubleLvl2]],Enemies[[Name]:[BotLevelType]],4,FALSE) * WorldWaves[[#This Row],[SplitterDoubleLvl2]]</f>
        <v>0</v>
      </c>
      <c r="AA33">
        <f>VLOOKUP(WorldWaves[[#Headers],[SplitterDoubleLvl3]],Enemies[[Name]:[BotLevelType]],4,FALSE) * WorldWaves[[#This Row],[SplitterDoubleLvl3]]</f>
        <v>0</v>
      </c>
      <c r="AB33">
        <f>VLOOKUP(WorldWaves[[#Headers],[SplitterEnd]],Enemies[[Name]:[BotLevelType]],4,FALSE) * WorldWaves[[#This Row],[SplitterEnd]]</f>
        <v>0</v>
      </c>
      <c r="AC33">
        <f>VLOOKUP(WorldWaves[[#Headers],[Kamikaze]],Enemies[[Name]:[BotLevelType]],4,FALSE) * WorldWaves[[#This Row],[Kamikaze]]</f>
        <v>0</v>
      </c>
      <c r="AD33">
        <f>VLOOKUP(WorldWaves[[#Headers],[BossBalloon]],Enemies[[Name]:[BotLevelType]],4,FALSE) * WorldWaves[[#This Row],[BossBalloon]]</f>
        <v>0</v>
      </c>
      <c r="AE33">
        <f>VLOOKUP(WorldWaves[[#Headers],[BossDoubleLvl1]],Enemies[[Name]:[BotLevelType]],4,FALSE) * WorldWaves[[#This Row],[BossDoubleLvl1]]</f>
        <v>0</v>
      </c>
      <c r="AF33">
        <f>VLOOKUP(WorldWaves[[#Headers],[BossDoubleLvl2]],Enemies[[Name]:[BotLevelType]],4,FALSE) * WorldWaves[[#This Row],[BossDoubleLvl2]]</f>
        <v>0</v>
      </c>
      <c r="AG33">
        <f>VLOOKUP(WorldWaves[[#Headers],[BossDoubleLvl3]],Enemies[[Name]:[BotLevelType]],4,FALSE) * WorldWaves[[#This Row],[BossDoubleLvl3]]</f>
        <v>0</v>
      </c>
      <c r="AH33">
        <f>VLOOKUP(WorldWaves[[#Headers],[BossDoubleLvl4]],Enemies[[Name]:[BotLevelType]],4,FALSE) * WorldWaves[[#This Row],[BossDoubleLvl4]]</f>
        <v>0</v>
      </c>
      <c r="AI33">
        <f>VLOOKUP(WorldWaves[[#Headers],[BossDoubleLvl5]],Enemies[[Name]:[BotLevelType]],4,FALSE) * WorldWaves[[#This Row],[BossDoubleLvl5]]</f>
        <v>0</v>
      </c>
      <c r="AJ33">
        <f>VLOOKUP(WorldWaves[[#Headers],[BossKamikaze]],Enemies[[Name]:[BotLevelType]],4,FALSE) * WorldWaves[[#This Row],[BossKamikaze]]</f>
        <v>0</v>
      </c>
      <c r="AK33">
        <f>VLOOKUP(WorldWaves[[#Headers],[BossBalloonEnd]],Enemies[[Name]:[BotLevelType]],4,FALSE) * WorldWaves[[#This Row],[BossBalloonEnd]]</f>
        <v>0</v>
      </c>
      <c r="AL33">
        <f>VLOOKUP(WorldWaves[[#Headers],[BigKamikaze]],Enemies[[Name]:[BotLevelType]],4,FALSE) * WorldWaves[[#This Row],[BigKamikaze]]</f>
        <v>0</v>
      </c>
      <c r="AM33">
        <f>VLOOKUP(WorldWaves[[#Headers],[IceResistant]],Enemies[[Name]:[BotLevelType]],4,FALSE) * WorldWaves[[#This Row],[IceResistant]]</f>
        <v>0</v>
      </c>
      <c r="AN33">
        <f>VLOOKUP(WorldWaves[[#Headers],[BossIceResistant]],Enemies[[Name]:[BotLevelType]],4,FALSE) * WorldWaves[[#This Row],[BossIceResistant]]</f>
        <v>0</v>
      </c>
      <c r="AO33">
        <f>VLOOKUP(WorldWaves[[#Headers],[PoisonResistant]],Enemies[[Name]:[BotLevelType]],4,FALSE) * WorldWaves[[#This Row],[PoisonResistant]]</f>
        <v>0</v>
      </c>
      <c r="AP33">
        <f>VLOOKUP(WorldWaves[[#Headers],[ElectricityResistant]],Enemies[[Name]:[BotLevelType]],4,FALSE) * WorldWaves[[#This Row],[ElectricityResistant]]</f>
        <v>0</v>
      </c>
      <c r="AQ33">
        <f>VLOOKUP(WorldWaves[[#Headers],[Armored]],Enemies[[Name]:[BotLevelType]],4,FALSE) * WorldWaves[[#This Row],[Armored]]</f>
        <v>0</v>
      </c>
      <c r="AR33">
        <f>VLOOKUP(WorldWaves[[#Headers],[BossArmored]],Enemies[[Name]:[BotLevelType]],4,FALSE) * WorldWaves[[#This Row],[BossArmored]]</f>
        <v>0</v>
      </c>
      <c r="AS33">
        <f>VLOOKUP(WorldWaves[[#Headers],[SlowArmored]],Enemies[[Name]:[BotLevelType]],4,FALSE) * WorldWaves[[#This Row],[SlowArmored]]</f>
        <v>0</v>
      </c>
      <c r="AT33">
        <f>VLOOKUP(WorldWaves[[#Headers],[FlyingArmouredIce]],Enemies[[Name]:[BotLevelType]],4,FALSE) * WorldWaves[[#This Row],[FlyingArmouredIce]]</f>
        <v>0</v>
      </c>
      <c r="AU33">
        <f>VLOOKUP(WorldWaves[[#Headers],[FlyingArmouredPoison]],Enemies[[Name]:[BotLevelType]],4,FALSE) * WorldWaves[[#This Row],[FlyingArmouredPoison]]</f>
        <v>0</v>
      </c>
      <c r="AV33">
        <f>VLOOKUP(WorldWaves[[#Headers],[FlyingArmouredElec]],Enemies[[Name]:[BotLevelType]],4,FALSE) * WorldWaves[[#This Row],[FlyingArmouredElec]]</f>
        <v>0</v>
      </c>
      <c r="AW33">
        <f>VLOOKUP(WorldWaves[[#Headers],[Hacker]],Enemies[[Name]:[BotLevelType]],4,FALSE) * WorldWaves[[#This Row],[Hacker]]</f>
        <v>0</v>
      </c>
      <c r="AX33">
        <f>VLOOKUP(WorldWaves[[#Headers],[BossHacker]],Enemies[[Name]:[BotLevelType]],4,FALSE) * WorldWaves[[#This Row],[BossHacker]]</f>
        <v>0</v>
      </c>
      <c r="AY33">
        <f>VLOOKUP(WorldWaves[[#Headers],[BossFlyingArmoured]],Enemies[[Name]:[BotLevelType]],4,FALSE) * WorldWaves[[#This Row],[BossFlyingArmoured]]</f>
        <v>0</v>
      </c>
    </row>
    <row r="34" spans="1:51" ht="15.75" x14ac:dyDescent="0.25">
      <c r="A34" s="5">
        <v>32</v>
      </c>
      <c r="B34" s="9">
        <f>SUMPRODUCT(WorldWaves[[#This Row],[MiniBot]:[BossFlyingArmoured]],World_enemies!B34:AT34)</f>
        <v>3347.3157653614198</v>
      </c>
      <c r="C34" s="8">
        <f t="shared" ref="C34:C51" si="3">SUM(G34:BJ34)</f>
        <v>13.835712000000001</v>
      </c>
      <c r="D34" s="8">
        <f t="shared" si="1"/>
        <v>2603.650028</v>
      </c>
      <c r="E34" s="8">
        <f>World_Gems!C34</f>
        <v>2860.2917100000004</v>
      </c>
      <c r="F34">
        <f t="shared" si="2"/>
        <v>3.4455875405746433E-2</v>
      </c>
      <c r="G34">
        <f>VLOOKUP(WorldWaves[[#Headers],[MiniBot]],Enemies[[Name]:[BotLevelType]],4,FALSE) * WorldWaves[[#This Row],[MiniBot]]</f>
        <v>10.37857</v>
      </c>
      <c r="H34">
        <f>VLOOKUP(WorldWaves[[#Headers],[BigBot]],Enemies[[Name]:[BotLevelType]],4,FALSE) * WorldWaves[[#This Row],[BigBot]]</f>
        <v>0</v>
      </c>
      <c r="I34">
        <f>VLOOKUP(WorldWaves[[#Headers],[MegaBigBot]],Enemies[[Name]:[BotLevelType]],4,FALSE) * WorldWaves[[#This Row],[MegaBigBot]]</f>
        <v>0</v>
      </c>
      <c r="J34">
        <f>VLOOKUP(WorldWaves[[#Headers],[Boss1]],Enemies[[Name]:[BotLevelType]],4,FALSE) * WorldWaves[[#This Row],[Boss1]]</f>
        <v>0</v>
      </c>
      <c r="K34">
        <f>VLOOKUP(WorldWaves[[#Headers],[Boss2]],Enemies[[Name]:[BotLevelType]],4,FALSE) * WorldWaves[[#This Row],[Boss2]]</f>
        <v>0</v>
      </c>
      <c r="L34">
        <f>VLOOKUP(WorldWaves[[#Headers],[Boss3]],Enemies[[Name]:[BotLevelType]],4,FALSE) * WorldWaves[[#This Row],[Boss3]]</f>
        <v>0</v>
      </c>
      <c r="M34">
        <f>VLOOKUP(WorldWaves[[#Headers],[Bot]],Enemies[[Name]:[BotLevelType]],4,FALSE) * WorldWaves[[#This Row],[Bot]]</f>
        <v>3.4571420000000002</v>
      </c>
      <c r="N34">
        <f>VLOOKUP(WorldWaves[[#Headers],[Fast]],Enemies[[Name]:[BotLevelType]],4,FALSE) * WorldWaves[[#This Row],[Fast]]</f>
        <v>0</v>
      </c>
      <c r="O34">
        <f>VLOOKUP(WorldWaves[[#Headers],[Tank]],Enemies[[Name]:[BotLevelType]],4,FALSE) * WorldWaves[[#This Row],[Tank]]</f>
        <v>0</v>
      </c>
      <c r="P34">
        <f>VLOOKUP(WorldWaves[[#Headers],[Rush]],Enemies[[Name]:[BotLevelType]],4,FALSE) * WorldWaves[[#This Row],[Rush]]</f>
        <v>0</v>
      </c>
      <c r="Q34">
        <f>VLOOKUP(WorldWaves[[#Headers],[BossFast]],Enemies[[Name]:[BotLevelType]],4,FALSE) * WorldWaves[[#This Row],[BossFast]]</f>
        <v>0</v>
      </c>
      <c r="R34">
        <f>VLOOKUP(WorldWaves[[#Headers],[BossTank]],Enemies[[Name]:[BotLevelType]],4,FALSE) * WorldWaves[[#This Row],[BossTank]]</f>
        <v>0</v>
      </c>
      <c r="S34">
        <f>VLOOKUP(WorldWaves[[#Headers],[BossRush]],Enemies[[Name]:[BotLevelType]],4,FALSE) * WorldWaves[[#This Row],[BossRush]]</f>
        <v>0</v>
      </c>
      <c r="T34">
        <f>VLOOKUP(WorldWaves[[#Headers],[SemiBigBot]],Enemies[[Name]:[BotLevelType]],4,FALSE) * WorldWaves[[#This Row],[SemiBigBot]]</f>
        <v>0</v>
      </c>
      <c r="U34">
        <f>VLOOKUP(WorldWaves[[#Headers],[BossSlow]],Enemies[[Name]:[BotLevelType]],4,FALSE) * WorldWaves[[#This Row],[BossSlow]]</f>
        <v>0</v>
      </c>
      <c r="V34">
        <f>VLOOKUP(WorldWaves[[#Headers],[BotSlow]],Enemies[[Name]:[BotLevelType]],4,FALSE) * WorldWaves[[#This Row],[BotSlow]]</f>
        <v>0</v>
      </c>
      <c r="W34">
        <f>VLOOKUP(WorldWaves[[#Headers],[BigBotSlow]],Enemies[[Name]:[BotLevelType]],4,FALSE) * WorldWaves[[#This Row],[BigBotSlow]]</f>
        <v>0</v>
      </c>
      <c r="X34">
        <f>VLOOKUP(WorldWaves[[#Headers],[SplitterBalloon]],Enemies[[Name]:[BotLevelType]],4,FALSE) * WorldWaves[[#This Row],[SplitterBalloon]]</f>
        <v>0</v>
      </c>
      <c r="Y34">
        <f>VLOOKUP(WorldWaves[[#Headers],[SplitterDoubleLvl1]],Enemies[[Name]:[BotLevelType]],4,FALSE) * WorldWaves[[#This Row],[SplitterDoubleLvl1]]</f>
        <v>0</v>
      </c>
      <c r="Z34">
        <f>VLOOKUP(WorldWaves[[#Headers],[SplitterDoubleLvl2]],Enemies[[Name]:[BotLevelType]],4,FALSE) * WorldWaves[[#This Row],[SplitterDoubleLvl2]]</f>
        <v>0</v>
      </c>
      <c r="AA34">
        <f>VLOOKUP(WorldWaves[[#Headers],[SplitterDoubleLvl3]],Enemies[[Name]:[BotLevelType]],4,FALSE) * WorldWaves[[#This Row],[SplitterDoubleLvl3]]</f>
        <v>0</v>
      </c>
      <c r="AB34">
        <f>VLOOKUP(WorldWaves[[#Headers],[SplitterEnd]],Enemies[[Name]:[BotLevelType]],4,FALSE) * WorldWaves[[#This Row],[SplitterEnd]]</f>
        <v>0</v>
      </c>
      <c r="AC34">
        <f>VLOOKUP(WorldWaves[[#Headers],[Kamikaze]],Enemies[[Name]:[BotLevelType]],4,FALSE) * WorldWaves[[#This Row],[Kamikaze]]</f>
        <v>0</v>
      </c>
      <c r="AD34">
        <f>VLOOKUP(WorldWaves[[#Headers],[BossBalloon]],Enemies[[Name]:[BotLevelType]],4,FALSE) * WorldWaves[[#This Row],[BossBalloon]]</f>
        <v>0</v>
      </c>
      <c r="AE34">
        <f>VLOOKUP(WorldWaves[[#Headers],[BossDoubleLvl1]],Enemies[[Name]:[BotLevelType]],4,FALSE) * WorldWaves[[#This Row],[BossDoubleLvl1]]</f>
        <v>0</v>
      </c>
      <c r="AF34">
        <f>VLOOKUP(WorldWaves[[#Headers],[BossDoubleLvl2]],Enemies[[Name]:[BotLevelType]],4,FALSE) * WorldWaves[[#This Row],[BossDoubleLvl2]]</f>
        <v>0</v>
      </c>
      <c r="AG34">
        <f>VLOOKUP(WorldWaves[[#Headers],[BossDoubleLvl3]],Enemies[[Name]:[BotLevelType]],4,FALSE) * WorldWaves[[#This Row],[BossDoubleLvl3]]</f>
        <v>0</v>
      </c>
      <c r="AH34">
        <f>VLOOKUP(WorldWaves[[#Headers],[BossDoubleLvl4]],Enemies[[Name]:[BotLevelType]],4,FALSE) * WorldWaves[[#This Row],[BossDoubleLvl4]]</f>
        <v>0</v>
      </c>
      <c r="AI34">
        <f>VLOOKUP(WorldWaves[[#Headers],[BossDoubleLvl5]],Enemies[[Name]:[BotLevelType]],4,FALSE) * WorldWaves[[#This Row],[BossDoubleLvl5]]</f>
        <v>0</v>
      </c>
      <c r="AJ34">
        <f>VLOOKUP(WorldWaves[[#Headers],[BossKamikaze]],Enemies[[Name]:[BotLevelType]],4,FALSE) * WorldWaves[[#This Row],[BossKamikaze]]</f>
        <v>0</v>
      </c>
      <c r="AK34">
        <f>VLOOKUP(WorldWaves[[#Headers],[BossBalloonEnd]],Enemies[[Name]:[BotLevelType]],4,FALSE) * WorldWaves[[#This Row],[BossBalloonEnd]]</f>
        <v>0</v>
      </c>
      <c r="AL34">
        <f>VLOOKUP(WorldWaves[[#Headers],[BigKamikaze]],Enemies[[Name]:[BotLevelType]],4,FALSE) * WorldWaves[[#This Row],[BigKamikaze]]</f>
        <v>0</v>
      </c>
      <c r="AM34">
        <f>VLOOKUP(WorldWaves[[#Headers],[IceResistant]],Enemies[[Name]:[BotLevelType]],4,FALSE) * WorldWaves[[#This Row],[IceResistant]]</f>
        <v>0</v>
      </c>
      <c r="AN34">
        <f>VLOOKUP(WorldWaves[[#Headers],[BossIceResistant]],Enemies[[Name]:[BotLevelType]],4,FALSE) * WorldWaves[[#This Row],[BossIceResistant]]</f>
        <v>0</v>
      </c>
      <c r="AO34">
        <f>VLOOKUP(WorldWaves[[#Headers],[PoisonResistant]],Enemies[[Name]:[BotLevelType]],4,FALSE) * WorldWaves[[#This Row],[PoisonResistant]]</f>
        <v>0</v>
      </c>
      <c r="AP34">
        <f>VLOOKUP(WorldWaves[[#Headers],[ElectricityResistant]],Enemies[[Name]:[BotLevelType]],4,FALSE) * WorldWaves[[#This Row],[ElectricityResistant]]</f>
        <v>0</v>
      </c>
      <c r="AQ34">
        <f>VLOOKUP(WorldWaves[[#Headers],[Armored]],Enemies[[Name]:[BotLevelType]],4,FALSE) * WorldWaves[[#This Row],[Armored]]</f>
        <v>0</v>
      </c>
      <c r="AR34">
        <f>VLOOKUP(WorldWaves[[#Headers],[BossArmored]],Enemies[[Name]:[BotLevelType]],4,FALSE) * WorldWaves[[#This Row],[BossArmored]]</f>
        <v>0</v>
      </c>
      <c r="AS34">
        <f>VLOOKUP(WorldWaves[[#Headers],[SlowArmored]],Enemies[[Name]:[BotLevelType]],4,FALSE) * WorldWaves[[#This Row],[SlowArmored]]</f>
        <v>0</v>
      </c>
      <c r="AT34">
        <f>VLOOKUP(WorldWaves[[#Headers],[FlyingArmouredIce]],Enemies[[Name]:[BotLevelType]],4,FALSE) * WorldWaves[[#This Row],[FlyingArmouredIce]]</f>
        <v>0</v>
      </c>
      <c r="AU34">
        <f>VLOOKUP(WorldWaves[[#Headers],[FlyingArmouredPoison]],Enemies[[Name]:[BotLevelType]],4,FALSE) * WorldWaves[[#This Row],[FlyingArmouredPoison]]</f>
        <v>0</v>
      </c>
      <c r="AV34">
        <f>VLOOKUP(WorldWaves[[#Headers],[FlyingArmouredElec]],Enemies[[Name]:[BotLevelType]],4,FALSE) * WorldWaves[[#This Row],[FlyingArmouredElec]]</f>
        <v>0</v>
      </c>
      <c r="AW34">
        <f>VLOOKUP(WorldWaves[[#Headers],[Hacker]],Enemies[[Name]:[BotLevelType]],4,FALSE) * WorldWaves[[#This Row],[Hacker]]</f>
        <v>0</v>
      </c>
      <c r="AX34">
        <f>VLOOKUP(WorldWaves[[#Headers],[BossHacker]],Enemies[[Name]:[BotLevelType]],4,FALSE) * WorldWaves[[#This Row],[BossHacker]]</f>
        <v>0</v>
      </c>
      <c r="AY34">
        <f>VLOOKUP(WorldWaves[[#Headers],[BossFlyingArmoured]],Enemies[[Name]:[BotLevelType]],4,FALSE) * WorldWaves[[#This Row],[BossFlyingArmoured]]</f>
        <v>0</v>
      </c>
    </row>
    <row r="35" spans="1:51" ht="15.75" x14ac:dyDescent="0.25">
      <c r="A35" s="5">
        <v>33</v>
      </c>
      <c r="B35" s="9">
        <f>SUMPRODUCT(WorldWaves[[#This Row],[MiniBot]:[BossFlyingArmoured]],World_enemies!B35:AT35)</f>
        <v>52229.673038021479</v>
      </c>
      <c r="C35" s="8">
        <f t="shared" si="3"/>
        <v>123.66666000000001</v>
      </c>
      <c r="D35" s="8">
        <f t="shared" ref="D35:D51" si="4">D34+C35</f>
        <v>2727.3166879999999</v>
      </c>
      <c r="E35" s="8">
        <f>World_Gems!C35</f>
        <v>2936.9583750000006</v>
      </c>
      <c r="F35">
        <f t="shared" si="2"/>
        <v>15.603449659127717</v>
      </c>
      <c r="G35">
        <f>VLOOKUP(WorldWaves[[#Headers],[MiniBot]],Enemies[[Name]:[BotLevelType]],4,FALSE) * WorldWaves[[#This Row],[MiniBot]]</f>
        <v>10</v>
      </c>
      <c r="H35">
        <f>VLOOKUP(WorldWaves[[#Headers],[BigBot]],Enemies[[Name]:[BotLevelType]],4,FALSE) * WorldWaves[[#This Row],[BigBot]]</f>
        <v>2.6666660000000002</v>
      </c>
      <c r="I35">
        <f>VLOOKUP(WorldWaves[[#Headers],[MegaBigBot]],Enemies[[Name]:[BotLevelType]],4,FALSE) * WorldWaves[[#This Row],[MegaBigBot]]</f>
        <v>0</v>
      </c>
      <c r="J35">
        <f>VLOOKUP(WorldWaves[[#Headers],[Boss1]],Enemies[[Name]:[BotLevelType]],4,FALSE) * WorldWaves[[#This Row],[Boss1]]</f>
        <v>0</v>
      </c>
      <c r="K35">
        <f>VLOOKUP(WorldWaves[[#Headers],[Boss2]],Enemies[[Name]:[BotLevelType]],4,FALSE) * WorldWaves[[#This Row],[Boss2]]</f>
        <v>0</v>
      </c>
      <c r="L35">
        <f>VLOOKUP(WorldWaves[[#Headers],[Boss3]],Enemies[[Name]:[BotLevelType]],4,FALSE) * WorldWaves[[#This Row],[Boss3]]</f>
        <v>0</v>
      </c>
      <c r="M35">
        <f>VLOOKUP(WorldWaves[[#Headers],[Bot]],Enemies[[Name]:[BotLevelType]],4,FALSE) * WorldWaves[[#This Row],[Bot]]</f>
        <v>99.666659999999993</v>
      </c>
      <c r="N35">
        <f>VLOOKUP(WorldWaves[[#Headers],[Fast]],Enemies[[Name]:[BotLevelType]],4,FALSE) * WorldWaves[[#This Row],[Fast]]</f>
        <v>0</v>
      </c>
      <c r="O35">
        <f>VLOOKUP(WorldWaves[[#Headers],[Tank]],Enemies[[Name]:[BotLevelType]],4,FALSE) * WorldWaves[[#This Row],[Tank]]</f>
        <v>0</v>
      </c>
      <c r="P35">
        <f>VLOOKUP(WorldWaves[[#Headers],[Rush]],Enemies[[Name]:[BotLevelType]],4,FALSE) * WorldWaves[[#This Row],[Rush]]</f>
        <v>0</v>
      </c>
      <c r="Q35">
        <f>VLOOKUP(WorldWaves[[#Headers],[BossFast]],Enemies[[Name]:[BotLevelType]],4,FALSE) * WorldWaves[[#This Row],[BossFast]]</f>
        <v>0</v>
      </c>
      <c r="R35">
        <f>VLOOKUP(WorldWaves[[#Headers],[BossTank]],Enemies[[Name]:[BotLevelType]],4,FALSE) * WorldWaves[[#This Row],[BossTank]]</f>
        <v>0</v>
      </c>
      <c r="S35">
        <f>VLOOKUP(WorldWaves[[#Headers],[BossRush]],Enemies[[Name]:[BotLevelType]],4,FALSE) * WorldWaves[[#This Row],[BossRush]]</f>
        <v>0</v>
      </c>
      <c r="T35">
        <f>VLOOKUP(WorldWaves[[#Headers],[SemiBigBot]],Enemies[[Name]:[BotLevelType]],4,FALSE) * WorldWaves[[#This Row],[SemiBigBot]]</f>
        <v>11.333334000000001</v>
      </c>
      <c r="U35">
        <f>VLOOKUP(WorldWaves[[#Headers],[BossSlow]],Enemies[[Name]:[BotLevelType]],4,FALSE) * WorldWaves[[#This Row],[BossSlow]]</f>
        <v>0</v>
      </c>
      <c r="V35">
        <f>VLOOKUP(WorldWaves[[#Headers],[BotSlow]],Enemies[[Name]:[BotLevelType]],4,FALSE) * WorldWaves[[#This Row],[BotSlow]]</f>
        <v>0</v>
      </c>
      <c r="W35">
        <f>VLOOKUP(WorldWaves[[#Headers],[BigBotSlow]],Enemies[[Name]:[BotLevelType]],4,FALSE) * WorldWaves[[#This Row],[BigBotSlow]]</f>
        <v>0</v>
      </c>
      <c r="X35">
        <f>VLOOKUP(WorldWaves[[#Headers],[SplitterBalloon]],Enemies[[Name]:[BotLevelType]],4,FALSE) * WorldWaves[[#This Row],[SplitterBalloon]]</f>
        <v>0</v>
      </c>
      <c r="Y35">
        <f>VLOOKUP(WorldWaves[[#Headers],[SplitterDoubleLvl1]],Enemies[[Name]:[BotLevelType]],4,FALSE) * WorldWaves[[#This Row],[SplitterDoubleLvl1]]</f>
        <v>0</v>
      </c>
      <c r="Z35">
        <f>VLOOKUP(WorldWaves[[#Headers],[SplitterDoubleLvl2]],Enemies[[Name]:[BotLevelType]],4,FALSE) * WorldWaves[[#This Row],[SplitterDoubleLvl2]]</f>
        <v>0</v>
      </c>
      <c r="AA35">
        <f>VLOOKUP(WorldWaves[[#Headers],[SplitterDoubleLvl3]],Enemies[[Name]:[BotLevelType]],4,FALSE) * WorldWaves[[#This Row],[SplitterDoubleLvl3]]</f>
        <v>0</v>
      </c>
      <c r="AB35">
        <f>VLOOKUP(WorldWaves[[#Headers],[SplitterEnd]],Enemies[[Name]:[BotLevelType]],4,FALSE) * WorldWaves[[#This Row],[SplitterEnd]]</f>
        <v>0</v>
      </c>
      <c r="AC35">
        <f>VLOOKUP(WorldWaves[[#Headers],[Kamikaze]],Enemies[[Name]:[BotLevelType]],4,FALSE) * WorldWaves[[#This Row],[Kamikaze]]</f>
        <v>0</v>
      </c>
      <c r="AD35">
        <f>VLOOKUP(WorldWaves[[#Headers],[BossBalloon]],Enemies[[Name]:[BotLevelType]],4,FALSE) * WorldWaves[[#This Row],[BossBalloon]]</f>
        <v>0</v>
      </c>
      <c r="AE35">
        <f>VLOOKUP(WorldWaves[[#Headers],[BossDoubleLvl1]],Enemies[[Name]:[BotLevelType]],4,FALSE) * WorldWaves[[#This Row],[BossDoubleLvl1]]</f>
        <v>0</v>
      </c>
      <c r="AF35">
        <f>VLOOKUP(WorldWaves[[#Headers],[BossDoubleLvl2]],Enemies[[Name]:[BotLevelType]],4,FALSE) * WorldWaves[[#This Row],[BossDoubleLvl2]]</f>
        <v>0</v>
      </c>
      <c r="AG35">
        <f>VLOOKUP(WorldWaves[[#Headers],[BossDoubleLvl3]],Enemies[[Name]:[BotLevelType]],4,FALSE) * WorldWaves[[#This Row],[BossDoubleLvl3]]</f>
        <v>0</v>
      </c>
      <c r="AH35">
        <f>VLOOKUP(WorldWaves[[#Headers],[BossDoubleLvl4]],Enemies[[Name]:[BotLevelType]],4,FALSE) * WorldWaves[[#This Row],[BossDoubleLvl4]]</f>
        <v>0</v>
      </c>
      <c r="AI35">
        <f>VLOOKUP(WorldWaves[[#Headers],[BossDoubleLvl5]],Enemies[[Name]:[BotLevelType]],4,FALSE) * WorldWaves[[#This Row],[BossDoubleLvl5]]</f>
        <v>0</v>
      </c>
      <c r="AJ35">
        <f>VLOOKUP(WorldWaves[[#Headers],[BossKamikaze]],Enemies[[Name]:[BotLevelType]],4,FALSE) * WorldWaves[[#This Row],[BossKamikaze]]</f>
        <v>0</v>
      </c>
      <c r="AK35">
        <f>VLOOKUP(WorldWaves[[#Headers],[BossBalloonEnd]],Enemies[[Name]:[BotLevelType]],4,FALSE) * WorldWaves[[#This Row],[BossBalloonEnd]]</f>
        <v>0</v>
      </c>
      <c r="AL35">
        <f>VLOOKUP(WorldWaves[[#Headers],[BigKamikaze]],Enemies[[Name]:[BotLevelType]],4,FALSE) * WorldWaves[[#This Row],[BigKamikaze]]</f>
        <v>0</v>
      </c>
      <c r="AM35">
        <f>VLOOKUP(WorldWaves[[#Headers],[IceResistant]],Enemies[[Name]:[BotLevelType]],4,FALSE) * WorldWaves[[#This Row],[IceResistant]]</f>
        <v>0</v>
      </c>
      <c r="AN35">
        <f>VLOOKUP(WorldWaves[[#Headers],[BossIceResistant]],Enemies[[Name]:[BotLevelType]],4,FALSE) * WorldWaves[[#This Row],[BossIceResistant]]</f>
        <v>0</v>
      </c>
      <c r="AO35">
        <f>VLOOKUP(WorldWaves[[#Headers],[PoisonResistant]],Enemies[[Name]:[BotLevelType]],4,FALSE) * WorldWaves[[#This Row],[PoisonResistant]]</f>
        <v>0</v>
      </c>
      <c r="AP35">
        <f>VLOOKUP(WorldWaves[[#Headers],[ElectricityResistant]],Enemies[[Name]:[BotLevelType]],4,FALSE) * WorldWaves[[#This Row],[ElectricityResistant]]</f>
        <v>0</v>
      </c>
      <c r="AQ35">
        <f>VLOOKUP(WorldWaves[[#Headers],[Armored]],Enemies[[Name]:[BotLevelType]],4,FALSE) * WorldWaves[[#This Row],[Armored]]</f>
        <v>0</v>
      </c>
      <c r="AR35">
        <f>VLOOKUP(WorldWaves[[#Headers],[BossArmored]],Enemies[[Name]:[BotLevelType]],4,FALSE) * WorldWaves[[#This Row],[BossArmored]]</f>
        <v>0</v>
      </c>
      <c r="AS35">
        <f>VLOOKUP(WorldWaves[[#Headers],[SlowArmored]],Enemies[[Name]:[BotLevelType]],4,FALSE) * WorldWaves[[#This Row],[SlowArmored]]</f>
        <v>0</v>
      </c>
      <c r="AT35">
        <f>VLOOKUP(WorldWaves[[#Headers],[FlyingArmouredIce]],Enemies[[Name]:[BotLevelType]],4,FALSE) * WorldWaves[[#This Row],[FlyingArmouredIce]]</f>
        <v>0</v>
      </c>
      <c r="AU35">
        <f>VLOOKUP(WorldWaves[[#Headers],[FlyingArmouredPoison]],Enemies[[Name]:[BotLevelType]],4,FALSE) * WorldWaves[[#This Row],[FlyingArmouredPoison]]</f>
        <v>0</v>
      </c>
      <c r="AV35">
        <f>VLOOKUP(WorldWaves[[#Headers],[FlyingArmouredElec]],Enemies[[Name]:[BotLevelType]],4,FALSE) * WorldWaves[[#This Row],[FlyingArmouredElec]]</f>
        <v>0</v>
      </c>
      <c r="AW35">
        <f>VLOOKUP(WorldWaves[[#Headers],[Hacker]],Enemies[[Name]:[BotLevelType]],4,FALSE) * WorldWaves[[#This Row],[Hacker]]</f>
        <v>0</v>
      </c>
      <c r="AX35">
        <f>VLOOKUP(WorldWaves[[#Headers],[BossHacker]],Enemies[[Name]:[BotLevelType]],4,FALSE) * WorldWaves[[#This Row],[BossHacker]]</f>
        <v>0</v>
      </c>
      <c r="AY35">
        <f>VLOOKUP(WorldWaves[[#Headers],[BossFlyingArmoured]],Enemies[[Name]:[BotLevelType]],4,FALSE) * WorldWaves[[#This Row],[BossFlyingArmoured]]</f>
        <v>0</v>
      </c>
    </row>
    <row r="36" spans="1:51" ht="15.75" x14ac:dyDescent="0.25">
      <c r="A36" s="5">
        <v>34</v>
      </c>
      <c r="B36" s="9">
        <f>SUMPRODUCT(WorldWaves[[#This Row],[MiniBot]:[BossFlyingArmoured]],World_enemies!B36:AT36)</f>
        <v>32639.131701999999</v>
      </c>
      <c r="C36" s="8">
        <f t="shared" si="3"/>
        <v>104.75</v>
      </c>
      <c r="D36" s="8">
        <f t="shared" si="4"/>
        <v>2832.0666879999999</v>
      </c>
      <c r="E36" s="8">
        <f>World_Gems!C36</f>
        <v>2974.4583750000006</v>
      </c>
      <c r="F36">
        <f t="shared" si="2"/>
        <v>0.62491548967269595</v>
      </c>
      <c r="G36">
        <f>VLOOKUP(WorldWaves[[#Headers],[MiniBot]],Enemies[[Name]:[BotLevelType]],4,FALSE) * WorldWaves[[#This Row],[MiniBot]]</f>
        <v>43.25</v>
      </c>
      <c r="H36">
        <f>VLOOKUP(WorldWaves[[#Headers],[BigBot]],Enemies[[Name]:[BotLevelType]],4,FALSE) * WorldWaves[[#This Row],[BigBot]]</f>
        <v>0</v>
      </c>
      <c r="I36">
        <f>VLOOKUP(WorldWaves[[#Headers],[MegaBigBot]],Enemies[[Name]:[BotLevelType]],4,FALSE) * WorldWaves[[#This Row],[MegaBigBot]]</f>
        <v>0</v>
      </c>
      <c r="J36">
        <f>VLOOKUP(WorldWaves[[#Headers],[Boss1]],Enemies[[Name]:[BotLevelType]],4,FALSE) * WorldWaves[[#This Row],[Boss1]]</f>
        <v>0</v>
      </c>
      <c r="K36">
        <f>VLOOKUP(WorldWaves[[#Headers],[Boss2]],Enemies[[Name]:[BotLevelType]],4,FALSE) * WorldWaves[[#This Row],[Boss2]]</f>
        <v>0</v>
      </c>
      <c r="L36">
        <f>VLOOKUP(WorldWaves[[#Headers],[Boss3]],Enemies[[Name]:[BotLevelType]],4,FALSE) * WorldWaves[[#This Row],[Boss3]]</f>
        <v>0</v>
      </c>
      <c r="M36">
        <f>VLOOKUP(WorldWaves[[#Headers],[Bot]],Enemies[[Name]:[BotLevelType]],4,FALSE) * WorldWaves[[#This Row],[Bot]]</f>
        <v>43</v>
      </c>
      <c r="N36">
        <f>VLOOKUP(WorldWaves[[#Headers],[Fast]],Enemies[[Name]:[BotLevelType]],4,FALSE) * WorldWaves[[#This Row],[Fast]]</f>
        <v>11</v>
      </c>
      <c r="O36">
        <f>VLOOKUP(WorldWaves[[#Headers],[Tank]],Enemies[[Name]:[BotLevelType]],4,FALSE) * WorldWaves[[#This Row],[Tank]]</f>
        <v>0</v>
      </c>
      <c r="P36">
        <f>VLOOKUP(WorldWaves[[#Headers],[Rush]],Enemies[[Name]:[BotLevelType]],4,FALSE) * WorldWaves[[#This Row],[Rush]]</f>
        <v>0</v>
      </c>
      <c r="Q36">
        <f>VLOOKUP(WorldWaves[[#Headers],[BossFast]],Enemies[[Name]:[BotLevelType]],4,FALSE) * WorldWaves[[#This Row],[BossFast]]</f>
        <v>0</v>
      </c>
      <c r="R36">
        <f>VLOOKUP(WorldWaves[[#Headers],[BossTank]],Enemies[[Name]:[BotLevelType]],4,FALSE) * WorldWaves[[#This Row],[BossTank]]</f>
        <v>0</v>
      </c>
      <c r="S36">
        <f>VLOOKUP(WorldWaves[[#Headers],[BossRush]],Enemies[[Name]:[BotLevelType]],4,FALSE) * WorldWaves[[#This Row],[BossRush]]</f>
        <v>0</v>
      </c>
      <c r="T36">
        <f>VLOOKUP(WorldWaves[[#Headers],[SemiBigBot]],Enemies[[Name]:[BotLevelType]],4,FALSE) * WorldWaves[[#This Row],[SemiBigBot]]</f>
        <v>7.5</v>
      </c>
      <c r="U36">
        <f>VLOOKUP(WorldWaves[[#Headers],[BossSlow]],Enemies[[Name]:[BotLevelType]],4,FALSE) * WorldWaves[[#This Row],[BossSlow]]</f>
        <v>0</v>
      </c>
      <c r="V36">
        <f>VLOOKUP(WorldWaves[[#Headers],[BotSlow]],Enemies[[Name]:[BotLevelType]],4,FALSE) * WorldWaves[[#This Row],[BotSlow]]</f>
        <v>0</v>
      </c>
      <c r="W36">
        <f>VLOOKUP(WorldWaves[[#Headers],[BigBotSlow]],Enemies[[Name]:[BotLevelType]],4,FALSE) * WorldWaves[[#This Row],[BigBotSlow]]</f>
        <v>0</v>
      </c>
      <c r="X36">
        <f>VLOOKUP(WorldWaves[[#Headers],[SplitterBalloon]],Enemies[[Name]:[BotLevelType]],4,FALSE) * WorldWaves[[#This Row],[SplitterBalloon]]</f>
        <v>0</v>
      </c>
      <c r="Y36">
        <f>VLOOKUP(WorldWaves[[#Headers],[SplitterDoubleLvl1]],Enemies[[Name]:[BotLevelType]],4,FALSE) * WorldWaves[[#This Row],[SplitterDoubleLvl1]]</f>
        <v>0</v>
      </c>
      <c r="Z36">
        <f>VLOOKUP(WorldWaves[[#Headers],[SplitterDoubleLvl2]],Enemies[[Name]:[BotLevelType]],4,FALSE) * WorldWaves[[#This Row],[SplitterDoubleLvl2]]</f>
        <v>0</v>
      </c>
      <c r="AA36">
        <f>VLOOKUP(WorldWaves[[#Headers],[SplitterDoubleLvl3]],Enemies[[Name]:[BotLevelType]],4,FALSE) * WorldWaves[[#This Row],[SplitterDoubleLvl3]]</f>
        <v>0</v>
      </c>
      <c r="AB36">
        <f>VLOOKUP(WorldWaves[[#Headers],[SplitterEnd]],Enemies[[Name]:[BotLevelType]],4,FALSE) * WorldWaves[[#This Row],[SplitterEnd]]</f>
        <v>0</v>
      </c>
      <c r="AC36">
        <f>VLOOKUP(WorldWaves[[#Headers],[Kamikaze]],Enemies[[Name]:[BotLevelType]],4,FALSE) * WorldWaves[[#This Row],[Kamikaze]]</f>
        <v>0</v>
      </c>
      <c r="AD36">
        <f>VLOOKUP(WorldWaves[[#Headers],[BossBalloon]],Enemies[[Name]:[BotLevelType]],4,FALSE) * WorldWaves[[#This Row],[BossBalloon]]</f>
        <v>0</v>
      </c>
      <c r="AE36">
        <f>VLOOKUP(WorldWaves[[#Headers],[BossDoubleLvl1]],Enemies[[Name]:[BotLevelType]],4,FALSE) * WorldWaves[[#This Row],[BossDoubleLvl1]]</f>
        <v>0</v>
      </c>
      <c r="AF36">
        <f>VLOOKUP(WorldWaves[[#Headers],[BossDoubleLvl2]],Enemies[[Name]:[BotLevelType]],4,FALSE) * WorldWaves[[#This Row],[BossDoubleLvl2]]</f>
        <v>0</v>
      </c>
      <c r="AG36">
        <f>VLOOKUP(WorldWaves[[#Headers],[BossDoubleLvl3]],Enemies[[Name]:[BotLevelType]],4,FALSE) * WorldWaves[[#This Row],[BossDoubleLvl3]]</f>
        <v>0</v>
      </c>
      <c r="AH36">
        <f>VLOOKUP(WorldWaves[[#Headers],[BossDoubleLvl4]],Enemies[[Name]:[BotLevelType]],4,FALSE) * WorldWaves[[#This Row],[BossDoubleLvl4]]</f>
        <v>0</v>
      </c>
      <c r="AI36">
        <f>VLOOKUP(WorldWaves[[#Headers],[BossDoubleLvl5]],Enemies[[Name]:[BotLevelType]],4,FALSE) * WorldWaves[[#This Row],[BossDoubleLvl5]]</f>
        <v>0</v>
      </c>
      <c r="AJ36">
        <f>VLOOKUP(WorldWaves[[#Headers],[BossKamikaze]],Enemies[[Name]:[BotLevelType]],4,FALSE) * WorldWaves[[#This Row],[BossKamikaze]]</f>
        <v>0</v>
      </c>
      <c r="AK36">
        <f>VLOOKUP(WorldWaves[[#Headers],[BossBalloonEnd]],Enemies[[Name]:[BotLevelType]],4,FALSE) * WorldWaves[[#This Row],[BossBalloonEnd]]</f>
        <v>0</v>
      </c>
      <c r="AL36">
        <f>VLOOKUP(WorldWaves[[#Headers],[BigKamikaze]],Enemies[[Name]:[BotLevelType]],4,FALSE) * WorldWaves[[#This Row],[BigKamikaze]]</f>
        <v>0</v>
      </c>
      <c r="AM36">
        <f>VLOOKUP(WorldWaves[[#Headers],[IceResistant]],Enemies[[Name]:[BotLevelType]],4,FALSE) * WorldWaves[[#This Row],[IceResistant]]</f>
        <v>0</v>
      </c>
      <c r="AN36">
        <f>VLOOKUP(WorldWaves[[#Headers],[BossIceResistant]],Enemies[[Name]:[BotLevelType]],4,FALSE) * WorldWaves[[#This Row],[BossIceResistant]]</f>
        <v>0</v>
      </c>
      <c r="AO36">
        <f>VLOOKUP(WorldWaves[[#Headers],[PoisonResistant]],Enemies[[Name]:[BotLevelType]],4,FALSE) * WorldWaves[[#This Row],[PoisonResistant]]</f>
        <v>0</v>
      </c>
      <c r="AP36">
        <f>VLOOKUP(WorldWaves[[#Headers],[ElectricityResistant]],Enemies[[Name]:[BotLevelType]],4,FALSE) * WorldWaves[[#This Row],[ElectricityResistant]]</f>
        <v>0</v>
      </c>
      <c r="AQ36">
        <f>VLOOKUP(WorldWaves[[#Headers],[Armored]],Enemies[[Name]:[BotLevelType]],4,FALSE) * WorldWaves[[#This Row],[Armored]]</f>
        <v>0</v>
      </c>
      <c r="AR36">
        <f>VLOOKUP(WorldWaves[[#Headers],[BossArmored]],Enemies[[Name]:[BotLevelType]],4,FALSE) * WorldWaves[[#This Row],[BossArmored]]</f>
        <v>0</v>
      </c>
      <c r="AS36">
        <f>VLOOKUP(WorldWaves[[#Headers],[SlowArmored]],Enemies[[Name]:[BotLevelType]],4,FALSE) * WorldWaves[[#This Row],[SlowArmored]]</f>
        <v>0</v>
      </c>
      <c r="AT36">
        <f>VLOOKUP(WorldWaves[[#Headers],[FlyingArmouredIce]],Enemies[[Name]:[BotLevelType]],4,FALSE) * WorldWaves[[#This Row],[FlyingArmouredIce]]</f>
        <v>0</v>
      </c>
      <c r="AU36">
        <f>VLOOKUP(WorldWaves[[#Headers],[FlyingArmouredPoison]],Enemies[[Name]:[BotLevelType]],4,FALSE) * WorldWaves[[#This Row],[FlyingArmouredPoison]]</f>
        <v>0</v>
      </c>
      <c r="AV36">
        <f>VLOOKUP(WorldWaves[[#Headers],[FlyingArmouredElec]],Enemies[[Name]:[BotLevelType]],4,FALSE) * WorldWaves[[#This Row],[FlyingArmouredElec]]</f>
        <v>0</v>
      </c>
      <c r="AW36">
        <f>VLOOKUP(WorldWaves[[#Headers],[Hacker]],Enemies[[Name]:[BotLevelType]],4,FALSE) * WorldWaves[[#This Row],[Hacker]]</f>
        <v>0</v>
      </c>
      <c r="AX36">
        <f>VLOOKUP(WorldWaves[[#Headers],[BossHacker]],Enemies[[Name]:[BotLevelType]],4,FALSE) * WorldWaves[[#This Row],[BossHacker]]</f>
        <v>0</v>
      </c>
      <c r="AY36">
        <f>VLOOKUP(WorldWaves[[#Headers],[BossFlyingArmoured]],Enemies[[Name]:[BotLevelType]],4,FALSE) * WorldWaves[[#This Row],[BossFlyingArmoured]]</f>
        <v>0</v>
      </c>
    </row>
    <row r="37" spans="1:51" ht="15.75" x14ac:dyDescent="0.25">
      <c r="A37" s="5">
        <v>35</v>
      </c>
      <c r="B37" s="9">
        <f>SUMPRODUCT(WorldWaves[[#This Row],[MiniBot]:[BossFlyingArmoured]],World_enemies!B37:AT37)</f>
        <v>12000.872483999998</v>
      </c>
      <c r="C37" s="8">
        <f t="shared" si="3"/>
        <v>27</v>
      </c>
      <c r="D37" s="8">
        <f t="shared" si="4"/>
        <v>2859.0666879999999</v>
      </c>
      <c r="E37" s="8">
        <f>World_Gems!C37</f>
        <v>2994.4583750000006</v>
      </c>
      <c r="F37">
        <f t="shared" si="2"/>
        <v>0.36768357055480833</v>
      </c>
      <c r="G37">
        <f>VLOOKUP(WorldWaves[[#Headers],[MiniBot]],Enemies[[Name]:[BotLevelType]],4,FALSE) * WorldWaves[[#This Row],[MiniBot]]</f>
        <v>12.8</v>
      </c>
      <c r="H37">
        <f>VLOOKUP(WorldWaves[[#Headers],[BigBot]],Enemies[[Name]:[BotLevelType]],4,FALSE) * WorldWaves[[#This Row],[BigBot]]</f>
        <v>0</v>
      </c>
      <c r="I37">
        <f>VLOOKUP(WorldWaves[[#Headers],[MegaBigBot]],Enemies[[Name]:[BotLevelType]],4,FALSE) * WorldWaves[[#This Row],[MegaBigBot]]</f>
        <v>0</v>
      </c>
      <c r="J37">
        <f>VLOOKUP(WorldWaves[[#Headers],[Boss1]],Enemies[[Name]:[BotLevelType]],4,FALSE) * WorldWaves[[#This Row],[Boss1]]</f>
        <v>0</v>
      </c>
      <c r="K37">
        <f>VLOOKUP(WorldWaves[[#Headers],[Boss2]],Enemies[[Name]:[BotLevelType]],4,FALSE) * WorldWaves[[#This Row],[Boss2]]</f>
        <v>0</v>
      </c>
      <c r="L37">
        <f>VLOOKUP(WorldWaves[[#Headers],[Boss3]],Enemies[[Name]:[BotLevelType]],4,FALSE) * WorldWaves[[#This Row],[Boss3]]</f>
        <v>0</v>
      </c>
      <c r="M37">
        <f>VLOOKUP(WorldWaves[[#Headers],[Bot]],Enemies[[Name]:[BotLevelType]],4,FALSE) * WorldWaves[[#This Row],[Bot]]</f>
        <v>7.2</v>
      </c>
      <c r="N37">
        <f>VLOOKUP(WorldWaves[[#Headers],[Fast]],Enemies[[Name]:[BotLevelType]],4,FALSE) * WorldWaves[[#This Row],[Fast]]</f>
        <v>0</v>
      </c>
      <c r="O37">
        <f>VLOOKUP(WorldWaves[[#Headers],[Tank]],Enemies[[Name]:[BotLevelType]],4,FALSE) * WorldWaves[[#This Row],[Tank]]</f>
        <v>0</v>
      </c>
      <c r="P37">
        <f>VLOOKUP(WorldWaves[[#Headers],[Rush]],Enemies[[Name]:[BotLevelType]],4,FALSE) * WorldWaves[[#This Row],[Rush]]</f>
        <v>0</v>
      </c>
      <c r="Q37">
        <f>VLOOKUP(WorldWaves[[#Headers],[BossFast]],Enemies[[Name]:[BotLevelType]],4,FALSE) * WorldWaves[[#This Row],[BossFast]]</f>
        <v>0</v>
      </c>
      <c r="R37">
        <f>VLOOKUP(WorldWaves[[#Headers],[BossTank]],Enemies[[Name]:[BotLevelType]],4,FALSE) * WorldWaves[[#This Row],[BossTank]]</f>
        <v>0</v>
      </c>
      <c r="S37">
        <f>VLOOKUP(WorldWaves[[#Headers],[BossRush]],Enemies[[Name]:[BotLevelType]],4,FALSE) * WorldWaves[[#This Row],[BossRush]]</f>
        <v>0</v>
      </c>
      <c r="T37">
        <f>VLOOKUP(WorldWaves[[#Headers],[SemiBigBot]],Enemies[[Name]:[BotLevelType]],4,FALSE) * WorldWaves[[#This Row],[SemiBigBot]]</f>
        <v>4</v>
      </c>
      <c r="U37">
        <f>VLOOKUP(WorldWaves[[#Headers],[BossSlow]],Enemies[[Name]:[BotLevelType]],4,FALSE) * WorldWaves[[#This Row],[BossSlow]]</f>
        <v>0</v>
      </c>
      <c r="V37">
        <f>VLOOKUP(WorldWaves[[#Headers],[BotSlow]],Enemies[[Name]:[BotLevelType]],4,FALSE) * WorldWaves[[#This Row],[BotSlow]]</f>
        <v>0</v>
      </c>
      <c r="W37">
        <f>VLOOKUP(WorldWaves[[#Headers],[BigBotSlow]],Enemies[[Name]:[BotLevelType]],4,FALSE) * WorldWaves[[#This Row],[BigBotSlow]]</f>
        <v>0</v>
      </c>
      <c r="X37">
        <f>VLOOKUP(WorldWaves[[#Headers],[SplitterBalloon]],Enemies[[Name]:[BotLevelType]],4,FALSE) * WorldWaves[[#This Row],[SplitterBalloon]]</f>
        <v>0</v>
      </c>
      <c r="Y37">
        <f>VLOOKUP(WorldWaves[[#Headers],[SplitterDoubleLvl1]],Enemies[[Name]:[BotLevelType]],4,FALSE) * WorldWaves[[#This Row],[SplitterDoubleLvl1]]</f>
        <v>0</v>
      </c>
      <c r="Z37">
        <f>VLOOKUP(WorldWaves[[#Headers],[SplitterDoubleLvl2]],Enemies[[Name]:[BotLevelType]],4,FALSE) * WorldWaves[[#This Row],[SplitterDoubleLvl2]]</f>
        <v>0</v>
      </c>
      <c r="AA37">
        <f>VLOOKUP(WorldWaves[[#Headers],[SplitterDoubleLvl3]],Enemies[[Name]:[BotLevelType]],4,FALSE) * WorldWaves[[#This Row],[SplitterDoubleLvl3]]</f>
        <v>0</v>
      </c>
      <c r="AB37">
        <f>VLOOKUP(WorldWaves[[#Headers],[SplitterEnd]],Enemies[[Name]:[BotLevelType]],4,FALSE) * WorldWaves[[#This Row],[SplitterEnd]]</f>
        <v>0</v>
      </c>
      <c r="AC37">
        <f>VLOOKUP(WorldWaves[[#Headers],[Kamikaze]],Enemies[[Name]:[BotLevelType]],4,FALSE) * WorldWaves[[#This Row],[Kamikaze]]</f>
        <v>3</v>
      </c>
      <c r="AD37">
        <f>VLOOKUP(WorldWaves[[#Headers],[BossBalloon]],Enemies[[Name]:[BotLevelType]],4,FALSE) * WorldWaves[[#This Row],[BossBalloon]]</f>
        <v>0</v>
      </c>
      <c r="AE37">
        <f>VLOOKUP(WorldWaves[[#Headers],[BossDoubleLvl1]],Enemies[[Name]:[BotLevelType]],4,FALSE) * WorldWaves[[#This Row],[BossDoubleLvl1]]</f>
        <v>0</v>
      </c>
      <c r="AF37">
        <f>VLOOKUP(WorldWaves[[#Headers],[BossDoubleLvl2]],Enemies[[Name]:[BotLevelType]],4,FALSE) * WorldWaves[[#This Row],[BossDoubleLvl2]]</f>
        <v>0</v>
      </c>
      <c r="AG37">
        <f>VLOOKUP(WorldWaves[[#Headers],[BossDoubleLvl3]],Enemies[[Name]:[BotLevelType]],4,FALSE) * WorldWaves[[#This Row],[BossDoubleLvl3]]</f>
        <v>0</v>
      </c>
      <c r="AH37">
        <f>VLOOKUP(WorldWaves[[#Headers],[BossDoubleLvl4]],Enemies[[Name]:[BotLevelType]],4,FALSE) * WorldWaves[[#This Row],[BossDoubleLvl4]]</f>
        <v>0</v>
      </c>
      <c r="AI37">
        <f>VLOOKUP(WorldWaves[[#Headers],[BossDoubleLvl5]],Enemies[[Name]:[BotLevelType]],4,FALSE) * WorldWaves[[#This Row],[BossDoubleLvl5]]</f>
        <v>0</v>
      </c>
      <c r="AJ37">
        <f>VLOOKUP(WorldWaves[[#Headers],[BossKamikaze]],Enemies[[Name]:[BotLevelType]],4,FALSE) * WorldWaves[[#This Row],[BossKamikaze]]</f>
        <v>0</v>
      </c>
      <c r="AK37">
        <f>VLOOKUP(WorldWaves[[#Headers],[BossBalloonEnd]],Enemies[[Name]:[BotLevelType]],4,FALSE) * WorldWaves[[#This Row],[BossBalloonEnd]]</f>
        <v>0</v>
      </c>
      <c r="AL37">
        <f>VLOOKUP(WorldWaves[[#Headers],[BigKamikaze]],Enemies[[Name]:[BotLevelType]],4,FALSE) * WorldWaves[[#This Row],[BigKamikaze]]</f>
        <v>0</v>
      </c>
      <c r="AM37">
        <f>VLOOKUP(WorldWaves[[#Headers],[IceResistant]],Enemies[[Name]:[BotLevelType]],4,FALSE) * WorldWaves[[#This Row],[IceResistant]]</f>
        <v>0</v>
      </c>
      <c r="AN37">
        <f>VLOOKUP(WorldWaves[[#Headers],[BossIceResistant]],Enemies[[Name]:[BotLevelType]],4,FALSE) * WorldWaves[[#This Row],[BossIceResistant]]</f>
        <v>0</v>
      </c>
      <c r="AO37">
        <f>VLOOKUP(WorldWaves[[#Headers],[PoisonResistant]],Enemies[[Name]:[BotLevelType]],4,FALSE) * WorldWaves[[#This Row],[PoisonResistant]]</f>
        <v>0</v>
      </c>
      <c r="AP37">
        <f>VLOOKUP(WorldWaves[[#Headers],[ElectricityResistant]],Enemies[[Name]:[BotLevelType]],4,FALSE) * WorldWaves[[#This Row],[ElectricityResistant]]</f>
        <v>0</v>
      </c>
      <c r="AQ37">
        <f>VLOOKUP(WorldWaves[[#Headers],[Armored]],Enemies[[Name]:[BotLevelType]],4,FALSE) * WorldWaves[[#This Row],[Armored]]</f>
        <v>0</v>
      </c>
      <c r="AR37">
        <f>VLOOKUP(WorldWaves[[#Headers],[BossArmored]],Enemies[[Name]:[BotLevelType]],4,FALSE) * WorldWaves[[#This Row],[BossArmored]]</f>
        <v>0</v>
      </c>
      <c r="AS37">
        <f>VLOOKUP(WorldWaves[[#Headers],[SlowArmored]],Enemies[[Name]:[BotLevelType]],4,FALSE) * WorldWaves[[#This Row],[SlowArmored]]</f>
        <v>0</v>
      </c>
      <c r="AT37">
        <f>VLOOKUP(WorldWaves[[#Headers],[FlyingArmouredIce]],Enemies[[Name]:[BotLevelType]],4,FALSE) * WorldWaves[[#This Row],[FlyingArmouredIce]]</f>
        <v>0</v>
      </c>
      <c r="AU37">
        <f>VLOOKUP(WorldWaves[[#Headers],[FlyingArmouredPoison]],Enemies[[Name]:[BotLevelType]],4,FALSE) * WorldWaves[[#This Row],[FlyingArmouredPoison]]</f>
        <v>0</v>
      </c>
      <c r="AV37">
        <f>VLOOKUP(WorldWaves[[#Headers],[FlyingArmouredElec]],Enemies[[Name]:[BotLevelType]],4,FALSE) * WorldWaves[[#This Row],[FlyingArmouredElec]]</f>
        <v>0</v>
      </c>
      <c r="AW37">
        <f>VLOOKUP(WorldWaves[[#Headers],[Hacker]],Enemies[[Name]:[BotLevelType]],4,FALSE) * WorldWaves[[#This Row],[Hacker]]</f>
        <v>0</v>
      </c>
      <c r="AX37">
        <f>VLOOKUP(WorldWaves[[#Headers],[BossHacker]],Enemies[[Name]:[BotLevelType]],4,FALSE) * WorldWaves[[#This Row],[BossHacker]]</f>
        <v>0</v>
      </c>
      <c r="AY37">
        <f>VLOOKUP(WorldWaves[[#Headers],[BossFlyingArmoured]],Enemies[[Name]:[BotLevelType]],4,FALSE) * WorldWaves[[#This Row],[BossFlyingArmoured]]</f>
        <v>0</v>
      </c>
    </row>
    <row r="38" spans="1:51" ht="15.75" x14ac:dyDescent="0.25">
      <c r="A38" s="5">
        <v>36</v>
      </c>
      <c r="B38" s="9">
        <f>SUMPRODUCT(WorldWaves[[#This Row],[MiniBot]:[BossFlyingArmoured]],World_enemies!B38:AT38)</f>
        <v>91414.347126802939</v>
      </c>
      <c r="C38" s="8">
        <f t="shared" si="3"/>
        <v>101.83333399999999</v>
      </c>
      <c r="D38" s="8">
        <f t="shared" si="4"/>
        <v>2960.9000219999998</v>
      </c>
      <c r="E38" s="8">
        <f>World_Gems!C38</f>
        <v>3141.1250450000007</v>
      </c>
      <c r="F38">
        <f t="shared" si="2"/>
        <v>7.6173084289229713</v>
      </c>
      <c r="G38">
        <f>VLOOKUP(WorldWaves[[#Headers],[MiniBot]],Enemies[[Name]:[BotLevelType]],4,FALSE) * WorldWaves[[#This Row],[MiniBot]]</f>
        <v>46.5</v>
      </c>
      <c r="H38">
        <f>VLOOKUP(WorldWaves[[#Headers],[BigBot]],Enemies[[Name]:[BotLevelType]],4,FALSE) * WorldWaves[[#This Row],[BigBot]]</f>
        <v>12</v>
      </c>
      <c r="I38">
        <f>VLOOKUP(WorldWaves[[#Headers],[MegaBigBot]],Enemies[[Name]:[BotLevelType]],4,FALSE) * WorldWaves[[#This Row],[MegaBigBot]]</f>
        <v>6</v>
      </c>
      <c r="J38">
        <f>VLOOKUP(WorldWaves[[#Headers],[Boss1]],Enemies[[Name]:[BotLevelType]],4,FALSE) * WorldWaves[[#This Row],[Boss1]]</f>
        <v>0</v>
      </c>
      <c r="K38">
        <f>VLOOKUP(WorldWaves[[#Headers],[Boss2]],Enemies[[Name]:[BotLevelType]],4,FALSE) * WorldWaves[[#This Row],[Boss2]]</f>
        <v>0</v>
      </c>
      <c r="L38">
        <f>VLOOKUP(WorldWaves[[#Headers],[Boss3]],Enemies[[Name]:[BotLevelType]],4,FALSE) * WorldWaves[[#This Row],[Boss3]]</f>
        <v>0</v>
      </c>
      <c r="M38">
        <f>VLOOKUP(WorldWaves[[#Headers],[Bot]],Enemies[[Name]:[BotLevelType]],4,FALSE) * WorldWaves[[#This Row],[Bot]]</f>
        <v>18</v>
      </c>
      <c r="N38">
        <f>VLOOKUP(WorldWaves[[#Headers],[Fast]],Enemies[[Name]:[BotLevelType]],4,FALSE) * WorldWaves[[#This Row],[Fast]]</f>
        <v>0</v>
      </c>
      <c r="O38">
        <f>VLOOKUP(WorldWaves[[#Headers],[Tank]],Enemies[[Name]:[BotLevelType]],4,FALSE) * WorldWaves[[#This Row],[Tank]]</f>
        <v>0</v>
      </c>
      <c r="P38">
        <f>VLOOKUP(WorldWaves[[#Headers],[Rush]],Enemies[[Name]:[BotLevelType]],4,FALSE) * WorldWaves[[#This Row],[Rush]]</f>
        <v>0</v>
      </c>
      <c r="Q38">
        <f>VLOOKUP(WorldWaves[[#Headers],[BossFast]],Enemies[[Name]:[BotLevelType]],4,FALSE) * WorldWaves[[#This Row],[BossFast]]</f>
        <v>0</v>
      </c>
      <c r="R38">
        <f>VLOOKUP(WorldWaves[[#Headers],[BossTank]],Enemies[[Name]:[BotLevelType]],4,FALSE) * WorldWaves[[#This Row],[BossTank]]</f>
        <v>0</v>
      </c>
      <c r="S38">
        <f>VLOOKUP(WorldWaves[[#Headers],[BossRush]],Enemies[[Name]:[BotLevelType]],4,FALSE) * WorldWaves[[#This Row],[BossRush]]</f>
        <v>0</v>
      </c>
      <c r="T38">
        <f>VLOOKUP(WorldWaves[[#Headers],[SemiBigBot]],Enemies[[Name]:[BotLevelType]],4,FALSE) * WorldWaves[[#This Row],[SemiBigBot]]</f>
        <v>3.3333339999999998</v>
      </c>
      <c r="U38">
        <f>VLOOKUP(WorldWaves[[#Headers],[BossSlow]],Enemies[[Name]:[BotLevelType]],4,FALSE) * WorldWaves[[#This Row],[BossSlow]]</f>
        <v>0</v>
      </c>
      <c r="V38">
        <f>VLOOKUP(WorldWaves[[#Headers],[BotSlow]],Enemies[[Name]:[BotLevelType]],4,FALSE) * WorldWaves[[#This Row],[BotSlow]]</f>
        <v>0</v>
      </c>
      <c r="W38">
        <f>VLOOKUP(WorldWaves[[#Headers],[BigBotSlow]],Enemies[[Name]:[BotLevelType]],4,FALSE) * WorldWaves[[#This Row],[BigBotSlow]]</f>
        <v>0</v>
      </c>
      <c r="X38">
        <f>VLOOKUP(WorldWaves[[#Headers],[SplitterBalloon]],Enemies[[Name]:[BotLevelType]],4,FALSE) * WorldWaves[[#This Row],[SplitterBalloon]]</f>
        <v>0</v>
      </c>
      <c r="Y38">
        <f>VLOOKUP(WorldWaves[[#Headers],[SplitterDoubleLvl1]],Enemies[[Name]:[BotLevelType]],4,FALSE) * WorldWaves[[#This Row],[SplitterDoubleLvl1]]</f>
        <v>0</v>
      </c>
      <c r="Z38">
        <f>VLOOKUP(WorldWaves[[#Headers],[SplitterDoubleLvl2]],Enemies[[Name]:[BotLevelType]],4,FALSE) * WorldWaves[[#This Row],[SplitterDoubleLvl2]]</f>
        <v>0</v>
      </c>
      <c r="AA38">
        <f>VLOOKUP(WorldWaves[[#Headers],[SplitterDoubleLvl3]],Enemies[[Name]:[BotLevelType]],4,FALSE) * WorldWaves[[#This Row],[SplitterDoubleLvl3]]</f>
        <v>0</v>
      </c>
      <c r="AB38">
        <f>VLOOKUP(WorldWaves[[#Headers],[SplitterEnd]],Enemies[[Name]:[BotLevelType]],4,FALSE) * WorldWaves[[#This Row],[SplitterEnd]]</f>
        <v>0</v>
      </c>
      <c r="AC38">
        <f>VLOOKUP(WorldWaves[[#Headers],[Kamikaze]],Enemies[[Name]:[BotLevelType]],4,FALSE) * WorldWaves[[#This Row],[Kamikaze]]</f>
        <v>16</v>
      </c>
      <c r="AD38">
        <f>VLOOKUP(WorldWaves[[#Headers],[BossBalloon]],Enemies[[Name]:[BotLevelType]],4,FALSE) * WorldWaves[[#This Row],[BossBalloon]]</f>
        <v>0</v>
      </c>
      <c r="AE38">
        <f>VLOOKUP(WorldWaves[[#Headers],[BossDoubleLvl1]],Enemies[[Name]:[BotLevelType]],4,FALSE) * WorldWaves[[#This Row],[BossDoubleLvl1]]</f>
        <v>0</v>
      </c>
      <c r="AF38">
        <f>VLOOKUP(WorldWaves[[#Headers],[BossDoubleLvl2]],Enemies[[Name]:[BotLevelType]],4,FALSE) * WorldWaves[[#This Row],[BossDoubleLvl2]]</f>
        <v>0</v>
      </c>
      <c r="AG38">
        <f>VLOOKUP(WorldWaves[[#Headers],[BossDoubleLvl3]],Enemies[[Name]:[BotLevelType]],4,FALSE) * WorldWaves[[#This Row],[BossDoubleLvl3]]</f>
        <v>0</v>
      </c>
      <c r="AH38">
        <f>VLOOKUP(WorldWaves[[#Headers],[BossDoubleLvl4]],Enemies[[Name]:[BotLevelType]],4,FALSE) * WorldWaves[[#This Row],[BossDoubleLvl4]]</f>
        <v>0</v>
      </c>
      <c r="AI38">
        <f>VLOOKUP(WorldWaves[[#Headers],[BossDoubleLvl5]],Enemies[[Name]:[BotLevelType]],4,FALSE) * WorldWaves[[#This Row],[BossDoubleLvl5]]</f>
        <v>0</v>
      </c>
      <c r="AJ38">
        <f>VLOOKUP(WorldWaves[[#Headers],[BossKamikaze]],Enemies[[Name]:[BotLevelType]],4,FALSE) * WorldWaves[[#This Row],[BossKamikaze]]</f>
        <v>0</v>
      </c>
      <c r="AK38">
        <f>VLOOKUP(WorldWaves[[#Headers],[BossBalloonEnd]],Enemies[[Name]:[BotLevelType]],4,FALSE) * WorldWaves[[#This Row],[BossBalloonEnd]]</f>
        <v>0</v>
      </c>
      <c r="AL38">
        <f>VLOOKUP(WorldWaves[[#Headers],[BigKamikaze]],Enemies[[Name]:[BotLevelType]],4,FALSE) * WorldWaves[[#This Row],[BigKamikaze]]</f>
        <v>0</v>
      </c>
      <c r="AM38">
        <f>VLOOKUP(WorldWaves[[#Headers],[IceResistant]],Enemies[[Name]:[BotLevelType]],4,FALSE) * WorldWaves[[#This Row],[IceResistant]]</f>
        <v>0</v>
      </c>
      <c r="AN38">
        <f>VLOOKUP(WorldWaves[[#Headers],[BossIceResistant]],Enemies[[Name]:[BotLevelType]],4,FALSE) * WorldWaves[[#This Row],[BossIceResistant]]</f>
        <v>0</v>
      </c>
      <c r="AO38">
        <f>VLOOKUP(WorldWaves[[#Headers],[PoisonResistant]],Enemies[[Name]:[BotLevelType]],4,FALSE) * WorldWaves[[#This Row],[PoisonResistant]]</f>
        <v>0</v>
      </c>
      <c r="AP38">
        <f>VLOOKUP(WorldWaves[[#Headers],[ElectricityResistant]],Enemies[[Name]:[BotLevelType]],4,FALSE) * WorldWaves[[#This Row],[ElectricityResistant]]</f>
        <v>0</v>
      </c>
      <c r="AQ38">
        <f>VLOOKUP(WorldWaves[[#Headers],[Armored]],Enemies[[Name]:[BotLevelType]],4,FALSE) * WorldWaves[[#This Row],[Armored]]</f>
        <v>0</v>
      </c>
      <c r="AR38">
        <f>VLOOKUP(WorldWaves[[#Headers],[BossArmored]],Enemies[[Name]:[BotLevelType]],4,FALSE) * WorldWaves[[#This Row],[BossArmored]]</f>
        <v>0</v>
      </c>
      <c r="AS38">
        <f>VLOOKUP(WorldWaves[[#Headers],[SlowArmored]],Enemies[[Name]:[BotLevelType]],4,FALSE) * WorldWaves[[#This Row],[SlowArmored]]</f>
        <v>0</v>
      </c>
      <c r="AT38">
        <f>VLOOKUP(WorldWaves[[#Headers],[FlyingArmouredIce]],Enemies[[Name]:[BotLevelType]],4,FALSE) * WorldWaves[[#This Row],[FlyingArmouredIce]]</f>
        <v>0</v>
      </c>
      <c r="AU38">
        <f>VLOOKUP(WorldWaves[[#Headers],[FlyingArmouredPoison]],Enemies[[Name]:[BotLevelType]],4,FALSE) * WorldWaves[[#This Row],[FlyingArmouredPoison]]</f>
        <v>0</v>
      </c>
      <c r="AV38">
        <f>VLOOKUP(WorldWaves[[#Headers],[FlyingArmouredElec]],Enemies[[Name]:[BotLevelType]],4,FALSE) * WorldWaves[[#This Row],[FlyingArmouredElec]]</f>
        <v>0</v>
      </c>
      <c r="AW38">
        <f>VLOOKUP(WorldWaves[[#Headers],[Hacker]],Enemies[[Name]:[BotLevelType]],4,FALSE) * WorldWaves[[#This Row],[Hacker]]</f>
        <v>0</v>
      </c>
      <c r="AX38">
        <f>VLOOKUP(WorldWaves[[#Headers],[BossHacker]],Enemies[[Name]:[BotLevelType]],4,FALSE) * WorldWaves[[#This Row],[BossHacker]]</f>
        <v>0</v>
      </c>
      <c r="AY38">
        <f>VLOOKUP(WorldWaves[[#Headers],[BossFlyingArmoured]],Enemies[[Name]:[BotLevelType]],4,FALSE) * WorldWaves[[#This Row],[BossFlyingArmoured]]</f>
        <v>0</v>
      </c>
    </row>
    <row r="39" spans="1:51" ht="15.75" x14ac:dyDescent="0.25">
      <c r="A39" s="5">
        <v>37</v>
      </c>
      <c r="B39" s="9">
        <f>SUMPRODUCT(WorldWaves[[#This Row],[MiniBot]:[BossFlyingArmoured]],World_enemies!B39:AT39)</f>
        <v>172649.10243</v>
      </c>
      <c r="C39" s="8">
        <f t="shared" si="3"/>
        <v>120</v>
      </c>
      <c r="D39" s="8">
        <f t="shared" si="4"/>
        <v>3080.9000219999998</v>
      </c>
      <c r="E39" s="8">
        <f>World_Gems!C39</f>
        <v>3621.1250450000007</v>
      </c>
      <c r="F39">
        <f t="shared" si="2"/>
        <v>1.8886433897571293</v>
      </c>
      <c r="G39">
        <f>VLOOKUP(WorldWaves[[#Headers],[MiniBot]],Enemies[[Name]:[BotLevelType]],4,FALSE) * WorldWaves[[#This Row],[MiniBot]]</f>
        <v>42</v>
      </c>
      <c r="H39">
        <f>VLOOKUP(WorldWaves[[#Headers],[BigBot]],Enemies[[Name]:[BotLevelType]],4,FALSE) * WorldWaves[[#This Row],[BigBot]]</f>
        <v>36</v>
      </c>
      <c r="I39">
        <f>VLOOKUP(WorldWaves[[#Headers],[MegaBigBot]],Enemies[[Name]:[BotLevelType]],4,FALSE) * WorldWaves[[#This Row],[MegaBigBot]]</f>
        <v>0</v>
      </c>
      <c r="J39">
        <f>VLOOKUP(WorldWaves[[#Headers],[Boss1]],Enemies[[Name]:[BotLevelType]],4,FALSE) * WorldWaves[[#This Row],[Boss1]]</f>
        <v>0</v>
      </c>
      <c r="K39">
        <f>VLOOKUP(WorldWaves[[#Headers],[Boss2]],Enemies[[Name]:[BotLevelType]],4,FALSE) * WorldWaves[[#This Row],[Boss2]]</f>
        <v>0</v>
      </c>
      <c r="L39">
        <f>VLOOKUP(WorldWaves[[#Headers],[Boss3]],Enemies[[Name]:[BotLevelType]],4,FALSE) * WorldWaves[[#This Row],[Boss3]]</f>
        <v>0</v>
      </c>
      <c r="M39">
        <f>VLOOKUP(WorldWaves[[#Headers],[Bot]],Enemies[[Name]:[BotLevelType]],4,FALSE) * WorldWaves[[#This Row],[Bot]]</f>
        <v>0</v>
      </c>
      <c r="N39">
        <f>VLOOKUP(WorldWaves[[#Headers],[Fast]],Enemies[[Name]:[BotLevelType]],4,FALSE) * WorldWaves[[#This Row],[Fast]]</f>
        <v>0</v>
      </c>
      <c r="O39">
        <f>VLOOKUP(WorldWaves[[#Headers],[Tank]],Enemies[[Name]:[BotLevelType]],4,FALSE) * WorldWaves[[#This Row],[Tank]]</f>
        <v>0</v>
      </c>
      <c r="P39">
        <f>VLOOKUP(WorldWaves[[#Headers],[Rush]],Enemies[[Name]:[BotLevelType]],4,FALSE) * WorldWaves[[#This Row],[Rush]]</f>
        <v>0</v>
      </c>
      <c r="Q39">
        <f>VLOOKUP(WorldWaves[[#Headers],[BossFast]],Enemies[[Name]:[BotLevelType]],4,FALSE) * WorldWaves[[#This Row],[BossFast]]</f>
        <v>0</v>
      </c>
      <c r="R39">
        <f>VLOOKUP(WorldWaves[[#Headers],[BossTank]],Enemies[[Name]:[BotLevelType]],4,FALSE) * WorldWaves[[#This Row],[BossTank]]</f>
        <v>0</v>
      </c>
      <c r="S39">
        <f>VLOOKUP(WorldWaves[[#Headers],[BossRush]],Enemies[[Name]:[BotLevelType]],4,FALSE) * WorldWaves[[#This Row],[BossRush]]</f>
        <v>0</v>
      </c>
      <c r="T39">
        <f>VLOOKUP(WorldWaves[[#Headers],[SemiBigBot]],Enemies[[Name]:[BotLevelType]],4,FALSE) * WorldWaves[[#This Row],[SemiBigBot]]</f>
        <v>42</v>
      </c>
      <c r="U39">
        <f>VLOOKUP(WorldWaves[[#Headers],[BossSlow]],Enemies[[Name]:[BotLevelType]],4,FALSE) * WorldWaves[[#This Row],[BossSlow]]</f>
        <v>0</v>
      </c>
      <c r="V39">
        <f>VLOOKUP(WorldWaves[[#Headers],[BotSlow]],Enemies[[Name]:[BotLevelType]],4,FALSE) * WorldWaves[[#This Row],[BotSlow]]</f>
        <v>0</v>
      </c>
      <c r="W39">
        <f>VLOOKUP(WorldWaves[[#Headers],[BigBotSlow]],Enemies[[Name]:[BotLevelType]],4,FALSE) * WorldWaves[[#This Row],[BigBotSlow]]</f>
        <v>0</v>
      </c>
      <c r="X39">
        <f>VLOOKUP(WorldWaves[[#Headers],[SplitterBalloon]],Enemies[[Name]:[BotLevelType]],4,FALSE) * WorldWaves[[#This Row],[SplitterBalloon]]</f>
        <v>0</v>
      </c>
      <c r="Y39">
        <f>VLOOKUP(WorldWaves[[#Headers],[SplitterDoubleLvl1]],Enemies[[Name]:[BotLevelType]],4,FALSE) * WorldWaves[[#This Row],[SplitterDoubleLvl1]]</f>
        <v>0</v>
      </c>
      <c r="Z39">
        <f>VLOOKUP(WorldWaves[[#Headers],[SplitterDoubleLvl2]],Enemies[[Name]:[BotLevelType]],4,FALSE) * WorldWaves[[#This Row],[SplitterDoubleLvl2]]</f>
        <v>0</v>
      </c>
      <c r="AA39">
        <f>VLOOKUP(WorldWaves[[#Headers],[SplitterDoubleLvl3]],Enemies[[Name]:[BotLevelType]],4,FALSE) * WorldWaves[[#This Row],[SplitterDoubleLvl3]]</f>
        <v>0</v>
      </c>
      <c r="AB39">
        <f>VLOOKUP(WorldWaves[[#Headers],[SplitterEnd]],Enemies[[Name]:[BotLevelType]],4,FALSE) * WorldWaves[[#This Row],[SplitterEnd]]</f>
        <v>0</v>
      </c>
      <c r="AC39">
        <f>VLOOKUP(WorldWaves[[#Headers],[Kamikaze]],Enemies[[Name]:[BotLevelType]],4,FALSE) * WorldWaves[[#This Row],[Kamikaze]]</f>
        <v>0</v>
      </c>
      <c r="AD39">
        <f>VLOOKUP(WorldWaves[[#Headers],[BossBalloon]],Enemies[[Name]:[BotLevelType]],4,FALSE) * WorldWaves[[#This Row],[BossBalloon]]</f>
        <v>0</v>
      </c>
      <c r="AE39">
        <f>VLOOKUP(WorldWaves[[#Headers],[BossDoubleLvl1]],Enemies[[Name]:[BotLevelType]],4,FALSE) * WorldWaves[[#This Row],[BossDoubleLvl1]]</f>
        <v>0</v>
      </c>
      <c r="AF39">
        <f>VLOOKUP(WorldWaves[[#Headers],[BossDoubleLvl2]],Enemies[[Name]:[BotLevelType]],4,FALSE) * WorldWaves[[#This Row],[BossDoubleLvl2]]</f>
        <v>0</v>
      </c>
      <c r="AG39">
        <f>VLOOKUP(WorldWaves[[#Headers],[BossDoubleLvl3]],Enemies[[Name]:[BotLevelType]],4,FALSE) * WorldWaves[[#This Row],[BossDoubleLvl3]]</f>
        <v>0</v>
      </c>
      <c r="AH39">
        <f>VLOOKUP(WorldWaves[[#Headers],[BossDoubleLvl4]],Enemies[[Name]:[BotLevelType]],4,FALSE) * WorldWaves[[#This Row],[BossDoubleLvl4]]</f>
        <v>0</v>
      </c>
      <c r="AI39">
        <f>VLOOKUP(WorldWaves[[#Headers],[BossDoubleLvl5]],Enemies[[Name]:[BotLevelType]],4,FALSE) * WorldWaves[[#This Row],[BossDoubleLvl5]]</f>
        <v>0</v>
      </c>
      <c r="AJ39">
        <f>VLOOKUP(WorldWaves[[#Headers],[BossKamikaze]],Enemies[[Name]:[BotLevelType]],4,FALSE) * WorldWaves[[#This Row],[BossKamikaze]]</f>
        <v>0</v>
      </c>
      <c r="AK39">
        <f>VLOOKUP(WorldWaves[[#Headers],[BossBalloonEnd]],Enemies[[Name]:[BotLevelType]],4,FALSE) * WorldWaves[[#This Row],[BossBalloonEnd]]</f>
        <v>0</v>
      </c>
      <c r="AL39">
        <f>VLOOKUP(WorldWaves[[#Headers],[BigKamikaze]],Enemies[[Name]:[BotLevelType]],4,FALSE) * WorldWaves[[#This Row],[BigKamikaze]]</f>
        <v>0</v>
      </c>
      <c r="AM39">
        <f>VLOOKUP(WorldWaves[[#Headers],[IceResistant]],Enemies[[Name]:[BotLevelType]],4,FALSE) * WorldWaves[[#This Row],[IceResistant]]</f>
        <v>0</v>
      </c>
      <c r="AN39">
        <f>VLOOKUP(WorldWaves[[#Headers],[BossIceResistant]],Enemies[[Name]:[BotLevelType]],4,FALSE) * WorldWaves[[#This Row],[BossIceResistant]]</f>
        <v>0</v>
      </c>
      <c r="AO39">
        <f>VLOOKUP(WorldWaves[[#Headers],[PoisonResistant]],Enemies[[Name]:[BotLevelType]],4,FALSE) * WorldWaves[[#This Row],[PoisonResistant]]</f>
        <v>0</v>
      </c>
      <c r="AP39">
        <f>VLOOKUP(WorldWaves[[#Headers],[ElectricityResistant]],Enemies[[Name]:[BotLevelType]],4,FALSE) * WorldWaves[[#This Row],[ElectricityResistant]]</f>
        <v>0</v>
      </c>
      <c r="AQ39">
        <f>VLOOKUP(WorldWaves[[#Headers],[Armored]],Enemies[[Name]:[BotLevelType]],4,FALSE) * WorldWaves[[#This Row],[Armored]]</f>
        <v>0</v>
      </c>
      <c r="AR39">
        <f>VLOOKUP(WorldWaves[[#Headers],[BossArmored]],Enemies[[Name]:[BotLevelType]],4,FALSE) * WorldWaves[[#This Row],[BossArmored]]</f>
        <v>0</v>
      </c>
      <c r="AS39">
        <f>VLOOKUP(WorldWaves[[#Headers],[SlowArmored]],Enemies[[Name]:[BotLevelType]],4,FALSE) * WorldWaves[[#This Row],[SlowArmored]]</f>
        <v>0</v>
      </c>
      <c r="AT39">
        <f>VLOOKUP(WorldWaves[[#Headers],[FlyingArmouredIce]],Enemies[[Name]:[BotLevelType]],4,FALSE) * WorldWaves[[#This Row],[FlyingArmouredIce]]</f>
        <v>0</v>
      </c>
      <c r="AU39">
        <f>VLOOKUP(WorldWaves[[#Headers],[FlyingArmouredPoison]],Enemies[[Name]:[BotLevelType]],4,FALSE) * WorldWaves[[#This Row],[FlyingArmouredPoison]]</f>
        <v>0</v>
      </c>
      <c r="AV39">
        <f>VLOOKUP(WorldWaves[[#Headers],[FlyingArmouredElec]],Enemies[[Name]:[BotLevelType]],4,FALSE) * WorldWaves[[#This Row],[FlyingArmouredElec]]</f>
        <v>0</v>
      </c>
      <c r="AW39">
        <f>VLOOKUP(WorldWaves[[#Headers],[Hacker]],Enemies[[Name]:[BotLevelType]],4,FALSE) * WorldWaves[[#This Row],[Hacker]]</f>
        <v>0</v>
      </c>
      <c r="AX39">
        <f>VLOOKUP(WorldWaves[[#Headers],[BossHacker]],Enemies[[Name]:[BotLevelType]],4,FALSE) * WorldWaves[[#This Row],[BossHacker]]</f>
        <v>0</v>
      </c>
      <c r="AY39">
        <f>VLOOKUP(WorldWaves[[#Headers],[BossFlyingArmoured]],Enemies[[Name]:[BotLevelType]],4,FALSE) * WorldWaves[[#This Row],[BossFlyingArmoured]]</f>
        <v>0</v>
      </c>
    </row>
    <row r="40" spans="1:51" ht="15.75" x14ac:dyDescent="0.25">
      <c r="A40" s="5">
        <v>38</v>
      </c>
      <c r="B40" s="9">
        <f>SUMPRODUCT(WorldWaves[[#This Row],[MiniBot]:[BossFlyingArmoured]],World_enemies!B40:AT40)</f>
        <v>174801.47817619803</v>
      </c>
      <c r="C40" s="8">
        <f t="shared" si="3"/>
        <v>153.33333999999999</v>
      </c>
      <c r="D40" s="8">
        <f t="shared" si="4"/>
        <v>3234.2333619999999</v>
      </c>
      <c r="E40" s="8">
        <f>World_Gems!C40</f>
        <v>4007.7917450000004</v>
      </c>
      <c r="F40">
        <f t="shared" si="2"/>
        <v>1.0124667647610315</v>
      </c>
      <c r="G40">
        <f>VLOOKUP(WorldWaves[[#Headers],[MiniBot]],Enemies[[Name]:[BotLevelType]],4,FALSE) * WorldWaves[[#This Row],[MiniBot]]</f>
        <v>48</v>
      </c>
      <c r="H40">
        <f>VLOOKUP(WorldWaves[[#Headers],[BigBot]],Enemies[[Name]:[BotLevelType]],4,FALSE) * WorldWaves[[#This Row],[BigBot]]</f>
        <v>20</v>
      </c>
      <c r="I40">
        <f>VLOOKUP(WorldWaves[[#Headers],[MegaBigBot]],Enemies[[Name]:[BotLevelType]],4,FALSE) * WorldWaves[[#This Row],[MegaBigBot]]</f>
        <v>6</v>
      </c>
      <c r="J40">
        <f>VLOOKUP(WorldWaves[[#Headers],[Boss1]],Enemies[[Name]:[BotLevelType]],4,FALSE) * WorldWaves[[#This Row],[Boss1]]</f>
        <v>0</v>
      </c>
      <c r="K40">
        <f>VLOOKUP(WorldWaves[[#Headers],[Boss2]],Enemies[[Name]:[BotLevelType]],4,FALSE) * WorldWaves[[#This Row],[Boss2]]</f>
        <v>0</v>
      </c>
      <c r="L40">
        <f>VLOOKUP(WorldWaves[[#Headers],[Boss3]],Enemies[[Name]:[BotLevelType]],4,FALSE) * WorldWaves[[#This Row],[Boss3]]</f>
        <v>0</v>
      </c>
      <c r="M40">
        <f>VLOOKUP(WorldWaves[[#Headers],[Bot]],Enemies[[Name]:[BotLevelType]],4,FALSE) * WorldWaves[[#This Row],[Bot]]</f>
        <v>24</v>
      </c>
      <c r="N40">
        <f>VLOOKUP(WorldWaves[[#Headers],[Fast]],Enemies[[Name]:[BotLevelType]],4,FALSE) * WorldWaves[[#This Row],[Fast]]</f>
        <v>0</v>
      </c>
      <c r="O40">
        <f>VLOOKUP(WorldWaves[[#Headers],[Tank]],Enemies[[Name]:[BotLevelType]],4,FALSE) * WorldWaves[[#This Row],[Tank]]</f>
        <v>0</v>
      </c>
      <c r="P40">
        <f>VLOOKUP(WorldWaves[[#Headers],[Rush]],Enemies[[Name]:[BotLevelType]],4,FALSE) * WorldWaves[[#This Row],[Rush]]</f>
        <v>0</v>
      </c>
      <c r="Q40">
        <f>VLOOKUP(WorldWaves[[#Headers],[BossFast]],Enemies[[Name]:[BotLevelType]],4,FALSE) * WorldWaves[[#This Row],[BossFast]]</f>
        <v>0</v>
      </c>
      <c r="R40">
        <f>VLOOKUP(WorldWaves[[#Headers],[BossTank]],Enemies[[Name]:[BotLevelType]],4,FALSE) * WorldWaves[[#This Row],[BossTank]]</f>
        <v>0</v>
      </c>
      <c r="S40">
        <f>VLOOKUP(WorldWaves[[#Headers],[BossRush]],Enemies[[Name]:[BotLevelType]],4,FALSE) * WorldWaves[[#This Row],[BossRush]]</f>
        <v>0</v>
      </c>
      <c r="T40">
        <f>VLOOKUP(WorldWaves[[#Headers],[SemiBigBot]],Enemies[[Name]:[BotLevelType]],4,FALSE) * WorldWaves[[#This Row],[SemiBigBot]]</f>
        <v>39.33334</v>
      </c>
      <c r="U40">
        <f>VLOOKUP(WorldWaves[[#Headers],[BossSlow]],Enemies[[Name]:[BotLevelType]],4,FALSE) * WorldWaves[[#This Row],[BossSlow]]</f>
        <v>0</v>
      </c>
      <c r="V40">
        <f>VLOOKUP(WorldWaves[[#Headers],[BotSlow]],Enemies[[Name]:[BotLevelType]],4,FALSE) * WorldWaves[[#This Row],[BotSlow]]</f>
        <v>0</v>
      </c>
      <c r="W40">
        <f>VLOOKUP(WorldWaves[[#Headers],[BigBotSlow]],Enemies[[Name]:[BotLevelType]],4,FALSE) * WorldWaves[[#This Row],[BigBotSlow]]</f>
        <v>0</v>
      </c>
      <c r="X40">
        <f>VLOOKUP(WorldWaves[[#Headers],[SplitterBalloon]],Enemies[[Name]:[BotLevelType]],4,FALSE) * WorldWaves[[#This Row],[SplitterBalloon]]</f>
        <v>0</v>
      </c>
      <c r="Y40">
        <f>VLOOKUP(WorldWaves[[#Headers],[SplitterDoubleLvl1]],Enemies[[Name]:[BotLevelType]],4,FALSE) * WorldWaves[[#This Row],[SplitterDoubleLvl1]]</f>
        <v>0</v>
      </c>
      <c r="Z40">
        <f>VLOOKUP(WorldWaves[[#Headers],[SplitterDoubleLvl2]],Enemies[[Name]:[BotLevelType]],4,FALSE) * WorldWaves[[#This Row],[SplitterDoubleLvl2]]</f>
        <v>0</v>
      </c>
      <c r="AA40">
        <f>VLOOKUP(WorldWaves[[#Headers],[SplitterDoubleLvl3]],Enemies[[Name]:[BotLevelType]],4,FALSE) * WorldWaves[[#This Row],[SplitterDoubleLvl3]]</f>
        <v>0</v>
      </c>
      <c r="AB40">
        <f>VLOOKUP(WorldWaves[[#Headers],[SplitterEnd]],Enemies[[Name]:[BotLevelType]],4,FALSE) * WorldWaves[[#This Row],[SplitterEnd]]</f>
        <v>0</v>
      </c>
      <c r="AC40">
        <f>VLOOKUP(WorldWaves[[#Headers],[Kamikaze]],Enemies[[Name]:[BotLevelType]],4,FALSE) * WorldWaves[[#This Row],[Kamikaze]]</f>
        <v>16</v>
      </c>
      <c r="AD40">
        <f>VLOOKUP(WorldWaves[[#Headers],[BossBalloon]],Enemies[[Name]:[BotLevelType]],4,FALSE) * WorldWaves[[#This Row],[BossBalloon]]</f>
        <v>0</v>
      </c>
      <c r="AE40">
        <f>VLOOKUP(WorldWaves[[#Headers],[BossDoubleLvl1]],Enemies[[Name]:[BotLevelType]],4,FALSE) * WorldWaves[[#This Row],[BossDoubleLvl1]]</f>
        <v>0</v>
      </c>
      <c r="AF40">
        <f>VLOOKUP(WorldWaves[[#Headers],[BossDoubleLvl2]],Enemies[[Name]:[BotLevelType]],4,FALSE) * WorldWaves[[#This Row],[BossDoubleLvl2]]</f>
        <v>0</v>
      </c>
      <c r="AG40">
        <f>VLOOKUP(WorldWaves[[#Headers],[BossDoubleLvl3]],Enemies[[Name]:[BotLevelType]],4,FALSE) * WorldWaves[[#This Row],[BossDoubleLvl3]]</f>
        <v>0</v>
      </c>
      <c r="AH40">
        <f>VLOOKUP(WorldWaves[[#Headers],[BossDoubleLvl4]],Enemies[[Name]:[BotLevelType]],4,FALSE) * WorldWaves[[#This Row],[BossDoubleLvl4]]</f>
        <v>0</v>
      </c>
      <c r="AI40">
        <f>VLOOKUP(WorldWaves[[#Headers],[BossDoubleLvl5]],Enemies[[Name]:[BotLevelType]],4,FALSE) * WorldWaves[[#This Row],[BossDoubleLvl5]]</f>
        <v>0</v>
      </c>
      <c r="AJ40">
        <f>VLOOKUP(WorldWaves[[#Headers],[BossKamikaze]],Enemies[[Name]:[BotLevelType]],4,FALSE) * WorldWaves[[#This Row],[BossKamikaze]]</f>
        <v>0</v>
      </c>
      <c r="AK40">
        <f>VLOOKUP(WorldWaves[[#Headers],[BossBalloonEnd]],Enemies[[Name]:[BotLevelType]],4,FALSE) * WorldWaves[[#This Row],[BossBalloonEnd]]</f>
        <v>0</v>
      </c>
      <c r="AL40">
        <f>VLOOKUP(WorldWaves[[#Headers],[BigKamikaze]],Enemies[[Name]:[BotLevelType]],4,FALSE) * WorldWaves[[#This Row],[BigKamikaze]]</f>
        <v>0</v>
      </c>
      <c r="AM40">
        <f>VLOOKUP(WorldWaves[[#Headers],[IceResistant]],Enemies[[Name]:[BotLevelType]],4,FALSE) * WorldWaves[[#This Row],[IceResistant]]</f>
        <v>0</v>
      </c>
      <c r="AN40">
        <f>VLOOKUP(WorldWaves[[#Headers],[BossIceResistant]],Enemies[[Name]:[BotLevelType]],4,FALSE) * WorldWaves[[#This Row],[BossIceResistant]]</f>
        <v>0</v>
      </c>
      <c r="AO40">
        <f>VLOOKUP(WorldWaves[[#Headers],[PoisonResistant]],Enemies[[Name]:[BotLevelType]],4,FALSE) * WorldWaves[[#This Row],[PoisonResistant]]</f>
        <v>0</v>
      </c>
      <c r="AP40">
        <f>VLOOKUP(WorldWaves[[#Headers],[ElectricityResistant]],Enemies[[Name]:[BotLevelType]],4,FALSE) * WorldWaves[[#This Row],[ElectricityResistant]]</f>
        <v>0</v>
      </c>
      <c r="AQ40">
        <f>VLOOKUP(WorldWaves[[#Headers],[Armored]],Enemies[[Name]:[BotLevelType]],4,FALSE) * WorldWaves[[#This Row],[Armored]]</f>
        <v>0</v>
      </c>
      <c r="AR40">
        <f>VLOOKUP(WorldWaves[[#Headers],[BossArmored]],Enemies[[Name]:[BotLevelType]],4,FALSE) * WorldWaves[[#This Row],[BossArmored]]</f>
        <v>0</v>
      </c>
      <c r="AS40">
        <f>VLOOKUP(WorldWaves[[#Headers],[SlowArmored]],Enemies[[Name]:[BotLevelType]],4,FALSE) * WorldWaves[[#This Row],[SlowArmored]]</f>
        <v>0</v>
      </c>
      <c r="AT40">
        <f>VLOOKUP(WorldWaves[[#Headers],[FlyingArmouredIce]],Enemies[[Name]:[BotLevelType]],4,FALSE) * WorldWaves[[#This Row],[FlyingArmouredIce]]</f>
        <v>0</v>
      </c>
      <c r="AU40">
        <f>VLOOKUP(WorldWaves[[#Headers],[FlyingArmouredPoison]],Enemies[[Name]:[BotLevelType]],4,FALSE) * WorldWaves[[#This Row],[FlyingArmouredPoison]]</f>
        <v>0</v>
      </c>
      <c r="AV40">
        <f>VLOOKUP(WorldWaves[[#Headers],[FlyingArmouredElec]],Enemies[[Name]:[BotLevelType]],4,FALSE) * WorldWaves[[#This Row],[FlyingArmouredElec]]</f>
        <v>0</v>
      </c>
      <c r="AW40">
        <f>VLOOKUP(WorldWaves[[#Headers],[Hacker]],Enemies[[Name]:[BotLevelType]],4,FALSE) * WorldWaves[[#This Row],[Hacker]]</f>
        <v>0</v>
      </c>
      <c r="AX40">
        <f>VLOOKUP(WorldWaves[[#Headers],[BossHacker]],Enemies[[Name]:[BotLevelType]],4,FALSE) * WorldWaves[[#This Row],[BossHacker]]</f>
        <v>0</v>
      </c>
      <c r="AY40">
        <f>VLOOKUP(WorldWaves[[#Headers],[BossFlyingArmoured]],Enemies[[Name]:[BotLevelType]],4,FALSE) * WorldWaves[[#This Row],[BossFlyingArmoured]]</f>
        <v>0</v>
      </c>
    </row>
    <row r="41" spans="1:51" ht="15.75" x14ac:dyDescent="0.25">
      <c r="A41" s="5">
        <v>39</v>
      </c>
      <c r="B41" s="9">
        <f>SUMPRODUCT(WorldWaves[[#This Row],[MiniBot]:[BossFlyingArmoured]],World_enemies!B41:AT41)</f>
        <v>559392.69342999998</v>
      </c>
      <c r="C41" s="8">
        <f t="shared" si="3"/>
        <v>131</v>
      </c>
      <c r="D41" s="8">
        <f t="shared" si="4"/>
        <v>3365.2333619999999</v>
      </c>
      <c r="E41" s="8">
        <f>World_Gems!C41</f>
        <v>4352.7917450000004</v>
      </c>
      <c r="F41">
        <f t="shared" si="2"/>
        <v>3.2001599715657902</v>
      </c>
      <c r="G41">
        <f>VLOOKUP(WorldWaves[[#Headers],[MiniBot]],Enemies[[Name]:[BotLevelType]],4,FALSE) * WorldWaves[[#This Row],[MiniBot]]</f>
        <v>0</v>
      </c>
      <c r="H41">
        <f>VLOOKUP(WorldWaves[[#Headers],[BigBot]],Enemies[[Name]:[BotLevelType]],4,FALSE) * WorldWaves[[#This Row],[BigBot]]</f>
        <v>2</v>
      </c>
      <c r="I41">
        <f>VLOOKUP(WorldWaves[[#Headers],[MegaBigBot]],Enemies[[Name]:[BotLevelType]],4,FALSE) * WorldWaves[[#This Row],[MegaBigBot]]</f>
        <v>0</v>
      </c>
      <c r="J41">
        <f>VLOOKUP(WorldWaves[[#Headers],[Boss1]],Enemies[[Name]:[BotLevelType]],4,FALSE) * WorldWaves[[#This Row],[Boss1]]</f>
        <v>0</v>
      </c>
      <c r="K41">
        <f>VLOOKUP(WorldWaves[[#Headers],[Boss2]],Enemies[[Name]:[BotLevelType]],4,FALSE) * WorldWaves[[#This Row],[Boss2]]</f>
        <v>0</v>
      </c>
      <c r="L41">
        <f>VLOOKUP(WorldWaves[[#Headers],[Boss3]],Enemies[[Name]:[BotLevelType]],4,FALSE) * WorldWaves[[#This Row],[Boss3]]</f>
        <v>0</v>
      </c>
      <c r="M41">
        <f>VLOOKUP(WorldWaves[[#Headers],[Bot]],Enemies[[Name]:[BotLevelType]],4,FALSE) * WorldWaves[[#This Row],[Bot]]</f>
        <v>12</v>
      </c>
      <c r="N41">
        <f>VLOOKUP(WorldWaves[[#Headers],[Fast]],Enemies[[Name]:[BotLevelType]],4,FALSE) * WorldWaves[[#This Row],[Fast]]</f>
        <v>0</v>
      </c>
      <c r="O41">
        <f>VLOOKUP(WorldWaves[[#Headers],[Tank]],Enemies[[Name]:[BotLevelType]],4,FALSE) * WorldWaves[[#This Row],[Tank]]</f>
        <v>0</v>
      </c>
      <c r="P41">
        <f>VLOOKUP(WorldWaves[[#Headers],[Rush]],Enemies[[Name]:[BotLevelType]],4,FALSE) * WorldWaves[[#This Row],[Rush]]</f>
        <v>0</v>
      </c>
      <c r="Q41">
        <f>VLOOKUP(WorldWaves[[#Headers],[BossFast]],Enemies[[Name]:[BotLevelType]],4,FALSE) * WorldWaves[[#This Row],[BossFast]]</f>
        <v>0</v>
      </c>
      <c r="R41">
        <f>VLOOKUP(WorldWaves[[#Headers],[BossTank]],Enemies[[Name]:[BotLevelType]],4,FALSE) * WorldWaves[[#This Row],[BossTank]]</f>
        <v>0</v>
      </c>
      <c r="S41">
        <f>VLOOKUP(WorldWaves[[#Headers],[BossRush]],Enemies[[Name]:[BotLevelType]],4,FALSE) * WorldWaves[[#This Row],[BossRush]]</f>
        <v>0</v>
      </c>
      <c r="T41">
        <f>VLOOKUP(WorldWaves[[#Headers],[SemiBigBot]],Enemies[[Name]:[BotLevelType]],4,FALSE) * WorldWaves[[#This Row],[SemiBigBot]]</f>
        <v>0</v>
      </c>
      <c r="U41">
        <f>VLOOKUP(WorldWaves[[#Headers],[BossSlow]],Enemies[[Name]:[BotLevelType]],4,FALSE) * WorldWaves[[#This Row],[BossSlow]]</f>
        <v>5</v>
      </c>
      <c r="V41">
        <f>VLOOKUP(WorldWaves[[#Headers],[BotSlow]],Enemies[[Name]:[BotLevelType]],4,FALSE) * WorldWaves[[#This Row],[BotSlow]]</f>
        <v>108</v>
      </c>
      <c r="W41">
        <f>VLOOKUP(WorldWaves[[#Headers],[BigBotSlow]],Enemies[[Name]:[BotLevelType]],4,FALSE) * WorldWaves[[#This Row],[BigBotSlow]]</f>
        <v>2</v>
      </c>
      <c r="X41">
        <f>VLOOKUP(WorldWaves[[#Headers],[SplitterBalloon]],Enemies[[Name]:[BotLevelType]],4,FALSE) * WorldWaves[[#This Row],[SplitterBalloon]]</f>
        <v>2</v>
      </c>
      <c r="Y41">
        <f>VLOOKUP(WorldWaves[[#Headers],[SplitterDoubleLvl1]],Enemies[[Name]:[BotLevelType]],4,FALSE) * WorldWaves[[#This Row],[SplitterDoubleLvl1]]</f>
        <v>0</v>
      </c>
      <c r="Z41">
        <f>VLOOKUP(WorldWaves[[#Headers],[SplitterDoubleLvl2]],Enemies[[Name]:[BotLevelType]],4,FALSE) * WorldWaves[[#This Row],[SplitterDoubleLvl2]]</f>
        <v>0</v>
      </c>
      <c r="AA41">
        <f>VLOOKUP(WorldWaves[[#Headers],[SplitterDoubleLvl3]],Enemies[[Name]:[BotLevelType]],4,FALSE) * WorldWaves[[#This Row],[SplitterDoubleLvl3]]</f>
        <v>0</v>
      </c>
      <c r="AB41">
        <f>VLOOKUP(WorldWaves[[#Headers],[SplitterEnd]],Enemies[[Name]:[BotLevelType]],4,FALSE) * WorldWaves[[#This Row],[SplitterEnd]]</f>
        <v>0</v>
      </c>
      <c r="AC41">
        <f>VLOOKUP(WorldWaves[[#Headers],[Kamikaze]],Enemies[[Name]:[BotLevelType]],4,FALSE) * WorldWaves[[#This Row],[Kamikaze]]</f>
        <v>0</v>
      </c>
      <c r="AD41">
        <f>VLOOKUP(WorldWaves[[#Headers],[BossBalloon]],Enemies[[Name]:[BotLevelType]],4,FALSE) * WorldWaves[[#This Row],[BossBalloon]]</f>
        <v>0</v>
      </c>
      <c r="AE41">
        <f>VLOOKUP(WorldWaves[[#Headers],[BossDoubleLvl1]],Enemies[[Name]:[BotLevelType]],4,FALSE) * WorldWaves[[#This Row],[BossDoubleLvl1]]</f>
        <v>0</v>
      </c>
      <c r="AF41">
        <f>VLOOKUP(WorldWaves[[#Headers],[BossDoubleLvl2]],Enemies[[Name]:[BotLevelType]],4,FALSE) * WorldWaves[[#This Row],[BossDoubleLvl2]]</f>
        <v>0</v>
      </c>
      <c r="AG41">
        <f>VLOOKUP(WorldWaves[[#Headers],[BossDoubleLvl3]],Enemies[[Name]:[BotLevelType]],4,FALSE) * WorldWaves[[#This Row],[BossDoubleLvl3]]</f>
        <v>0</v>
      </c>
      <c r="AH41">
        <f>VLOOKUP(WorldWaves[[#Headers],[BossDoubleLvl4]],Enemies[[Name]:[BotLevelType]],4,FALSE) * WorldWaves[[#This Row],[BossDoubleLvl4]]</f>
        <v>0</v>
      </c>
      <c r="AI41">
        <f>VLOOKUP(WorldWaves[[#Headers],[BossDoubleLvl5]],Enemies[[Name]:[BotLevelType]],4,FALSE) * WorldWaves[[#This Row],[BossDoubleLvl5]]</f>
        <v>0</v>
      </c>
      <c r="AJ41">
        <f>VLOOKUP(WorldWaves[[#Headers],[BossKamikaze]],Enemies[[Name]:[BotLevelType]],4,FALSE) * WorldWaves[[#This Row],[BossKamikaze]]</f>
        <v>0</v>
      </c>
      <c r="AK41">
        <f>VLOOKUP(WorldWaves[[#Headers],[BossBalloonEnd]],Enemies[[Name]:[BotLevelType]],4,FALSE) * WorldWaves[[#This Row],[BossBalloonEnd]]</f>
        <v>0</v>
      </c>
      <c r="AL41">
        <f>VLOOKUP(WorldWaves[[#Headers],[BigKamikaze]],Enemies[[Name]:[BotLevelType]],4,FALSE) * WorldWaves[[#This Row],[BigKamikaze]]</f>
        <v>0</v>
      </c>
      <c r="AM41">
        <f>VLOOKUP(WorldWaves[[#Headers],[IceResistant]],Enemies[[Name]:[BotLevelType]],4,FALSE) * WorldWaves[[#This Row],[IceResistant]]</f>
        <v>0</v>
      </c>
      <c r="AN41">
        <f>VLOOKUP(WorldWaves[[#Headers],[BossIceResistant]],Enemies[[Name]:[BotLevelType]],4,FALSE) * WorldWaves[[#This Row],[BossIceResistant]]</f>
        <v>0</v>
      </c>
      <c r="AO41">
        <f>VLOOKUP(WorldWaves[[#Headers],[PoisonResistant]],Enemies[[Name]:[BotLevelType]],4,FALSE) * WorldWaves[[#This Row],[PoisonResistant]]</f>
        <v>0</v>
      </c>
      <c r="AP41">
        <f>VLOOKUP(WorldWaves[[#Headers],[ElectricityResistant]],Enemies[[Name]:[BotLevelType]],4,FALSE) * WorldWaves[[#This Row],[ElectricityResistant]]</f>
        <v>0</v>
      </c>
      <c r="AQ41">
        <f>VLOOKUP(WorldWaves[[#Headers],[Armored]],Enemies[[Name]:[BotLevelType]],4,FALSE) * WorldWaves[[#This Row],[Armored]]</f>
        <v>0</v>
      </c>
      <c r="AR41">
        <f>VLOOKUP(WorldWaves[[#Headers],[BossArmored]],Enemies[[Name]:[BotLevelType]],4,FALSE) * WorldWaves[[#This Row],[BossArmored]]</f>
        <v>0</v>
      </c>
      <c r="AS41">
        <f>VLOOKUP(WorldWaves[[#Headers],[SlowArmored]],Enemies[[Name]:[BotLevelType]],4,FALSE) * WorldWaves[[#This Row],[SlowArmored]]</f>
        <v>0</v>
      </c>
      <c r="AT41">
        <f>VLOOKUP(WorldWaves[[#Headers],[FlyingArmouredIce]],Enemies[[Name]:[BotLevelType]],4,FALSE) * WorldWaves[[#This Row],[FlyingArmouredIce]]</f>
        <v>0</v>
      </c>
      <c r="AU41">
        <f>VLOOKUP(WorldWaves[[#Headers],[FlyingArmouredPoison]],Enemies[[Name]:[BotLevelType]],4,FALSE) * WorldWaves[[#This Row],[FlyingArmouredPoison]]</f>
        <v>0</v>
      </c>
      <c r="AV41">
        <f>VLOOKUP(WorldWaves[[#Headers],[FlyingArmouredElec]],Enemies[[Name]:[BotLevelType]],4,FALSE) * WorldWaves[[#This Row],[FlyingArmouredElec]]</f>
        <v>0</v>
      </c>
      <c r="AW41">
        <f>VLOOKUP(WorldWaves[[#Headers],[Hacker]],Enemies[[Name]:[BotLevelType]],4,FALSE) * WorldWaves[[#This Row],[Hacker]]</f>
        <v>0</v>
      </c>
      <c r="AX41">
        <f>VLOOKUP(WorldWaves[[#Headers],[BossHacker]],Enemies[[Name]:[BotLevelType]],4,FALSE) * WorldWaves[[#This Row],[BossHacker]]</f>
        <v>0</v>
      </c>
      <c r="AY41">
        <f>VLOOKUP(WorldWaves[[#Headers],[BossFlyingArmoured]],Enemies[[Name]:[BotLevelType]],4,FALSE) * WorldWaves[[#This Row],[BossFlyingArmoured]]</f>
        <v>0</v>
      </c>
    </row>
    <row r="42" spans="1:51" ht="15.75" x14ac:dyDescent="0.25">
      <c r="A42" s="5">
        <v>40</v>
      </c>
      <c r="B42" s="9">
        <f>SUMPRODUCT(WorldWaves[[#This Row],[MiniBot]:[BossFlyingArmoured]],World_enemies!B42:AT42)</f>
        <v>24254.455740000001</v>
      </c>
      <c r="C42" s="8">
        <f t="shared" si="3"/>
        <v>69.5</v>
      </c>
      <c r="D42" s="8">
        <f t="shared" si="4"/>
        <v>3434.7333619999999</v>
      </c>
      <c r="E42" s="8">
        <f>World_Gems!C42</f>
        <v>4367.7917450000004</v>
      </c>
      <c r="F42">
        <f t="shared" si="2"/>
        <v>4.3358549414151584E-2</v>
      </c>
      <c r="G42">
        <f>VLOOKUP(WorldWaves[[#Headers],[MiniBot]],Enemies[[Name]:[BotLevelType]],4,FALSE) * WorldWaves[[#This Row],[MiniBot]]</f>
        <v>42.5</v>
      </c>
      <c r="H42">
        <f>VLOOKUP(WorldWaves[[#Headers],[BigBot]],Enemies[[Name]:[BotLevelType]],4,FALSE) * WorldWaves[[#This Row],[BigBot]]</f>
        <v>0</v>
      </c>
      <c r="I42">
        <f>VLOOKUP(WorldWaves[[#Headers],[MegaBigBot]],Enemies[[Name]:[BotLevelType]],4,FALSE) * WorldWaves[[#This Row],[MegaBigBot]]</f>
        <v>0</v>
      </c>
      <c r="J42">
        <f>VLOOKUP(WorldWaves[[#Headers],[Boss1]],Enemies[[Name]:[BotLevelType]],4,FALSE) * WorldWaves[[#This Row],[Boss1]]</f>
        <v>0</v>
      </c>
      <c r="K42">
        <f>VLOOKUP(WorldWaves[[#Headers],[Boss2]],Enemies[[Name]:[BotLevelType]],4,FALSE) * WorldWaves[[#This Row],[Boss2]]</f>
        <v>0</v>
      </c>
      <c r="L42">
        <f>VLOOKUP(WorldWaves[[#Headers],[Boss3]],Enemies[[Name]:[BotLevelType]],4,FALSE) * WorldWaves[[#This Row],[Boss3]]</f>
        <v>0</v>
      </c>
      <c r="M42">
        <f>VLOOKUP(WorldWaves[[#Headers],[Bot]],Enemies[[Name]:[BotLevelType]],4,FALSE) * WorldWaves[[#This Row],[Bot]]</f>
        <v>24</v>
      </c>
      <c r="N42">
        <f>VLOOKUP(WorldWaves[[#Headers],[Fast]],Enemies[[Name]:[BotLevelType]],4,FALSE) * WorldWaves[[#This Row],[Fast]]</f>
        <v>0</v>
      </c>
      <c r="O42">
        <f>VLOOKUP(WorldWaves[[#Headers],[Tank]],Enemies[[Name]:[BotLevelType]],4,FALSE) * WorldWaves[[#This Row],[Tank]]</f>
        <v>0</v>
      </c>
      <c r="P42">
        <f>VLOOKUP(WorldWaves[[#Headers],[Rush]],Enemies[[Name]:[BotLevelType]],4,FALSE) * WorldWaves[[#This Row],[Rush]]</f>
        <v>0</v>
      </c>
      <c r="Q42">
        <f>VLOOKUP(WorldWaves[[#Headers],[BossFast]],Enemies[[Name]:[BotLevelType]],4,FALSE) * WorldWaves[[#This Row],[BossFast]]</f>
        <v>0</v>
      </c>
      <c r="R42">
        <f>VLOOKUP(WorldWaves[[#Headers],[BossTank]],Enemies[[Name]:[BotLevelType]],4,FALSE) * WorldWaves[[#This Row],[BossTank]]</f>
        <v>0</v>
      </c>
      <c r="S42">
        <f>VLOOKUP(WorldWaves[[#Headers],[BossRush]],Enemies[[Name]:[BotLevelType]],4,FALSE) * WorldWaves[[#This Row],[BossRush]]</f>
        <v>0</v>
      </c>
      <c r="T42">
        <f>VLOOKUP(WorldWaves[[#Headers],[SemiBigBot]],Enemies[[Name]:[BotLevelType]],4,FALSE) * WorldWaves[[#This Row],[SemiBigBot]]</f>
        <v>3</v>
      </c>
      <c r="U42">
        <f>VLOOKUP(WorldWaves[[#Headers],[BossSlow]],Enemies[[Name]:[BotLevelType]],4,FALSE) * WorldWaves[[#This Row],[BossSlow]]</f>
        <v>0</v>
      </c>
      <c r="V42">
        <f>VLOOKUP(WorldWaves[[#Headers],[BotSlow]],Enemies[[Name]:[BotLevelType]],4,FALSE) * WorldWaves[[#This Row],[BotSlow]]</f>
        <v>0</v>
      </c>
      <c r="W42">
        <f>VLOOKUP(WorldWaves[[#Headers],[BigBotSlow]],Enemies[[Name]:[BotLevelType]],4,FALSE) * WorldWaves[[#This Row],[BigBotSlow]]</f>
        <v>0</v>
      </c>
      <c r="X42">
        <f>VLOOKUP(WorldWaves[[#Headers],[SplitterBalloon]],Enemies[[Name]:[BotLevelType]],4,FALSE) * WorldWaves[[#This Row],[SplitterBalloon]]</f>
        <v>0</v>
      </c>
      <c r="Y42">
        <f>VLOOKUP(WorldWaves[[#Headers],[SplitterDoubleLvl1]],Enemies[[Name]:[BotLevelType]],4,FALSE) * WorldWaves[[#This Row],[SplitterDoubleLvl1]]</f>
        <v>0</v>
      </c>
      <c r="Z42">
        <f>VLOOKUP(WorldWaves[[#Headers],[SplitterDoubleLvl2]],Enemies[[Name]:[BotLevelType]],4,FALSE) * WorldWaves[[#This Row],[SplitterDoubleLvl2]]</f>
        <v>0</v>
      </c>
      <c r="AA42">
        <f>VLOOKUP(WorldWaves[[#Headers],[SplitterDoubleLvl3]],Enemies[[Name]:[BotLevelType]],4,FALSE) * WorldWaves[[#This Row],[SplitterDoubleLvl3]]</f>
        <v>0</v>
      </c>
      <c r="AB42">
        <f>VLOOKUP(WorldWaves[[#Headers],[SplitterEnd]],Enemies[[Name]:[BotLevelType]],4,FALSE) * WorldWaves[[#This Row],[SplitterEnd]]</f>
        <v>0</v>
      </c>
      <c r="AC42">
        <f>VLOOKUP(WorldWaves[[#Headers],[Kamikaze]],Enemies[[Name]:[BotLevelType]],4,FALSE) * WorldWaves[[#This Row],[Kamikaze]]</f>
        <v>0</v>
      </c>
      <c r="AD42">
        <f>VLOOKUP(WorldWaves[[#Headers],[BossBalloon]],Enemies[[Name]:[BotLevelType]],4,FALSE) * WorldWaves[[#This Row],[BossBalloon]]</f>
        <v>0</v>
      </c>
      <c r="AE42">
        <f>VLOOKUP(WorldWaves[[#Headers],[BossDoubleLvl1]],Enemies[[Name]:[BotLevelType]],4,FALSE) * WorldWaves[[#This Row],[BossDoubleLvl1]]</f>
        <v>0</v>
      </c>
      <c r="AF42">
        <f>VLOOKUP(WorldWaves[[#Headers],[BossDoubleLvl2]],Enemies[[Name]:[BotLevelType]],4,FALSE) * WorldWaves[[#This Row],[BossDoubleLvl2]]</f>
        <v>0</v>
      </c>
      <c r="AG42">
        <f>VLOOKUP(WorldWaves[[#Headers],[BossDoubleLvl3]],Enemies[[Name]:[BotLevelType]],4,FALSE) * WorldWaves[[#This Row],[BossDoubleLvl3]]</f>
        <v>0</v>
      </c>
      <c r="AH42">
        <f>VLOOKUP(WorldWaves[[#Headers],[BossDoubleLvl4]],Enemies[[Name]:[BotLevelType]],4,FALSE) * WorldWaves[[#This Row],[BossDoubleLvl4]]</f>
        <v>0</v>
      </c>
      <c r="AI42">
        <f>VLOOKUP(WorldWaves[[#Headers],[BossDoubleLvl5]],Enemies[[Name]:[BotLevelType]],4,FALSE) * WorldWaves[[#This Row],[BossDoubleLvl5]]</f>
        <v>0</v>
      </c>
      <c r="AJ42">
        <f>VLOOKUP(WorldWaves[[#Headers],[BossKamikaze]],Enemies[[Name]:[BotLevelType]],4,FALSE) * WorldWaves[[#This Row],[BossKamikaze]]</f>
        <v>0</v>
      </c>
      <c r="AK42">
        <f>VLOOKUP(WorldWaves[[#Headers],[BossBalloonEnd]],Enemies[[Name]:[BotLevelType]],4,FALSE) * WorldWaves[[#This Row],[BossBalloonEnd]]</f>
        <v>0</v>
      </c>
      <c r="AL42">
        <f>VLOOKUP(WorldWaves[[#Headers],[BigKamikaze]],Enemies[[Name]:[BotLevelType]],4,FALSE) * WorldWaves[[#This Row],[BigKamikaze]]</f>
        <v>0</v>
      </c>
      <c r="AM42">
        <f>VLOOKUP(WorldWaves[[#Headers],[IceResistant]],Enemies[[Name]:[BotLevelType]],4,FALSE) * WorldWaves[[#This Row],[IceResistant]]</f>
        <v>0</v>
      </c>
      <c r="AN42">
        <f>VLOOKUP(WorldWaves[[#Headers],[BossIceResistant]],Enemies[[Name]:[BotLevelType]],4,FALSE) * WorldWaves[[#This Row],[BossIceResistant]]</f>
        <v>0</v>
      </c>
      <c r="AO42">
        <f>VLOOKUP(WorldWaves[[#Headers],[PoisonResistant]],Enemies[[Name]:[BotLevelType]],4,FALSE) * WorldWaves[[#This Row],[PoisonResistant]]</f>
        <v>0</v>
      </c>
      <c r="AP42">
        <f>VLOOKUP(WorldWaves[[#Headers],[ElectricityResistant]],Enemies[[Name]:[BotLevelType]],4,FALSE) * WorldWaves[[#This Row],[ElectricityResistant]]</f>
        <v>0</v>
      </c>
      <c r="AQ42">
        <f>VLOOKUP(WorldWaves[[#Headers],[Armored]],Enemies[[Name]:[BotLevelType]],4,FALSE) * WorldWaves[[#This Row],[Armored]]</f>
        <v>0</v>
      </c>
      <c r="AR42">
        <f>VLOOKUP(WorldWaves[[#Headers],[BossArmored]],Enemies[[Name]:[BotLevelType]],4,FALSE) * WorldWaves[[#This Row],[BossArmored]]</f>
        <v>0</v>
      </c>
      <c r="AS42">
        <f>VLOOKUP(WorldWaves[[#Headers],[SlowArmored]],Enemies[[Name]:[BotLevelType]],4,FALSE) * WorldWaves[[#This Row],[SlowArmored]]</f>
        <v>0</v>
      </c>
      <c r="AT42">
        <f>VLOOKUP(WorldWaves[[#Headers],[FlyingArmouredIce]],Enemies[[Name]:[BotLevelType]],4,FALSE) * WorldWaves[[#This Row],[FlyingArmouredIce]]</f>
        <v>0</v>
      </c>
      <c r="AU42">
        <f>VLOOKUP(WorldWaves[[#Headers],[FlyingArmouredPoison]],Enemies[[Name]:[BotLevelType]],4,FALSE) * WorldWaves[[#This Row],[FlyingArmouredPoison]]</f>
        <v>0</v>
      </c>
      <c r="AV42">
        <f>VLOOKUP(WorldWaves[[#Headers],[FlyingArmouredElec]],Enemies[[Name]:[BotLevelType]],4,FALSE) * WorldWaves[[#This Row],[FlyingArmouredElec]]</f>
        <v>0</v>
      </c>
      <c r="AW42">
        <f>VLOOKUP(WorldWaves[[#Headers],[Hacker]],Enemies[[Name]:[BotLevelType]],4,FALSE) * WorldWaves[[#This Row],[Hacker]]</f>
        <v>0</v>
      </c>
      <c r="AX42">
        <f>VLOOKUP(WorldWaves[[#Headers],[BossHacker]],Enemies[[Name]:[BotLevelType]],4,FALSE) * WorldWaves[[#This Row],[BossHacker]]</f>
        <v>0</v>
      </c>
      <c r="AY42">
        <f>VLOOKUP(WorldWaves[[#Headers],[BossFlyingArmoured]],Enemies[[Name]:[BotLevelType]],4,FALSE) * WorldWaves[[#This Row],[BossFlyingArmoured]]</f>
        <v>0</v>
      </c>
    </row>
    <row r="43" spans="1:51" ht="15.75" x14ac:dyDescent="0.25">
      <c r="A43" s="5">
        <v>41</v>
      </c>
      <c r="B43" s="9">
        <f>SUMPRODUCT(WorldWaves[[#This Row],[MiniBot]:[BossFlyingArmoured]],World_enemies!B43:AT43)</f>
        <v>107361.5164375</v>
      </c>
      <c r="C43" s="8">
        <f t="shared" si="3"/>
        <v>152</v>
      </c>
      <c r="D43" s="8">
        <f t="shared" si="4"/>
        <v>3586.7333619999999</v>
      </c>
      <c r="E43" s="8">
        <f>World_Gems!C43</f>
        <v>4499.0417450000004</v>
      </c>
      <c r="F43">
        <f t="shared" si="2"/>
        <v>4.4264657013284934</v>
      </c>
      <c r="G43">
        <f>VLOOKUP(WorldWaves[[#Headers],[MiniBot]],Enemies[[Name]:[BotLevelType]],4,FALSE) * WorldWaves[[#This Row],[MiniBot]]</f>
        <v>5.25</v>
      </c>
      <c r="H43">
        <f>VLOOKUP(WorldWaves[[#Headers],[BigBot]],Enemies[[Name]:[BotLevelType]],4,FALSE) * WorldWaves[[#This Row],[BigBot]]</f>
        <v>3.5</v>
      </c>
      <c r="I43">
        <f>VLOOKUP(WorldWaves[[#Headers],[MegaBigBot]],Enemies[[Name]:[BotLevelType]],4,FALSE) * WorldWaves[[#This Row],[MegaBigBot]]</f>
        <v>5.25</v>
      </c>
      <c r="J43">
        <f>VLOOKUP(WorldWaves[[#Headers],[Boss1]],Enemies[[Name]:[BotLevelType]],4,FALSE) * WorldWaves[[#This Row],[Boss1]]</f>
        <v>0</v>
      </c>
      <c r="K43">
        <f>VLOOKUP(WorldWaves[[#Headers],[Boss2]],Enemies[[Name]:[BotLevelType]],4,FALSE) * WorldWaves[[#This Row],[Boss2]]</f>
        <v>0</v>
      </c>
      <c r="L43">
        <f>VLOOKUP(WorldWaves[[#Headers],[Boss3]],Enemies[[Name]:[BotLevelType]],4,FALSE) * WorldWaves[[#This Row],[Boss3]]</f>
        <v>0</v>
      </c>
      <c r="M43">
        <f>VLOOKUP(WorldWaves[[#Headers],[Bot]],Enemies[[Name]:[BotLevelType]],4,FALSE) * WorldWaves[[#This Row],[Bot]]</f>
        <v>124</v>
      </c>
      <c r="N43">
        <f>VLOOKUP(WorldWaves[[#Headers],[Fast]],Enemies[[Name]:[BotLevelType]],4,FALSE) * WorldWaves[[#This Row],[Fast]]</f>
        <v>0</v>
      </c>
      <c r="O43">
        <f>VLOOKUP(WorldWaves[[#Headers],[Tank]],Enemies[[Name]:[BotLevelType]],4,FALSE) * WorldWaves[[#This Row],[Tank]]</f>
        <v>0</v>
      </c>
      <c r="P43">
        <f>VLOOKUP(WorldWaves[[#Headers],[Rush]],Enemies[[Name]:[BotLevelType]],4,FALSE) * WorldWaves[[#This Row],[Rush]]</f>
        <v>0</v>
      </c>
      <c r="Q43">
        <f>VLOOKUP(WorldWaves[[#Headers],[BossFast]],Enemies[[Name]:[BotLevelType]],4,FALSE) * WorldWaves[[#This Row],[BossFast]]</f>
        <v>0</v>
      </c>
      <c r="R43">
        <f>VLOOKUP(WorldWaves[[#Headers],[BossTank]],Enemies[[Name]:[BotLevelType]],4,FALSE) * WorldWaves[[#This Row],[BossTank]]</f>
        <v>0</v>
      </c>
      <c r="S43">
        <f>VLOOKUP(WorldWaves[[#Headers],[BossRush]],Enemies[[Name]:[BotLevelType]],4,FALSE) * WorldWaves[[#This Row],[BossRush]]</f>
        <v>0</v>
      </c>
      <c r="T43">
        <f>VLOOKUP(WorldWaves[[#Headers],[SemiBigBot]],Enemies[[Name]:[BotLevelType]],4,FALSE) * WorldWaves[[#This Row],[SemiBigBot]]</f>
        <v>14</v>
      </c>
      <c r="U43">
        <f>VLOOKUP(WorldWaves[[#Headers],[BossSlow]],Enemies[[Name]:[BotLevelType]],4,FALSE) * WorldWaves[[#This Row],[BossSlow]]</f>
        <v>0</v>
      </c>
      <c r="V43">
        <f>VLOOKUP(WorldWaves[[#Headers],[BotSlow]],Enemies[[Name]:[BotLevelType]],4,FALSE) * WorldWaves[[#This Row],[BotSlow]]</f>
        <v>0</v>
      </c>
      <c r="W43">
        <f>VLOOKUP(WorldWaves[[#Headers],[BigBotSlow]],Enemies[[Name]:[BotLevelType]],4,FALSE) * WorldWaves[[#This Row],[BigBotSlow]]</f>
        <v>0</v>
      </c>
      <c r="X43">
        <f>VLOOKUP(WorldWaves[[#Headers],[SplitterBalloon]],Enemies[[Name]:[BotLevelType]],4,FALSE) * WorldWaves[[#This Row],[SplitterBalloon]]</f>
        <v>0</v>
      </c>
      <c r="Y43">
        <f>VLOOKUP(WorldWaves[[#Headers],[SplitterDoubleLvl1]],Enemies[[Name]:[BotLevelType]],4,FALSE) * WorldWaves[[#This Row],[SplitterDoubleLvl1]]</f>
        <v>0</v>
      </c>
      <c r="Z43">
        <f>VLOOKUP(WorldWaves[[#Headers],[SplitterDoubleLvl2]],Enemies[[Name]:[BotLevelType]],4,FALSE) * WorldWaves[[#This Row],[SplitterDoubleLvl2]]</f>
        <v>0</v>
      </c>
      <c r="AA43">
        <f>VLOOKUP(WorldWaves[[#Headers],[SplitterDoubleLvl3]],Enemies[[Name]:[BotLevelType]],4,FALSE) * WorldWaves[[#This Row],[SplitterDoubleLvl3]]</f>
        <v>0</v>
      </c>
      <c r="AB43">
        <f>VLOOKUP(WorldWaves[[#Headers],[SplitterEnd]],Enemies[[Name]:[BotLevelType]],4,FALSE) * WorldWaves[[#This Row],[SplitterEnd]]</f>
        <v>0</v>
      </c>
      <c r="AC43">
        <f>VLOOKUP(WorldWaves[[#Headers],[Kamikaze]],Enemies[[Name]:[BotLevelType]],4,FALSE) * WorldWaves[[#This Row],[Kamikaze]]</f>
        <v>0</v>
      </c>
      <c r="AD43">
        <f>VLOOKUP(WorldWaves[[#Headers],[BossBalloon]],Enemies[[Name]:[BotLevelType]],4,FALSE) * WorldWaves[[#This Row],[BossBalloon]]</f>
        <v>0</v>
      </c>
      <c r="AE43">
        <f>VLOOKUP(WorldWaves[[#Headers],[BossDoubleLvl1]],Enemies[[Name]:[BotLevelType]],4,FALSE) * WorldWaves[[#This Row],[BossDoubleLvl1]]</f>
        <v>0</v>
      </c>
      <c r="AF43">
        <f>VLOOKUP(WorldWaves[[#Headers],[BossDoubleLvl2]],Enemies[[Name]:[BotLevelType]],4,FALSE) * WorldWaves[[#This Row],[BossDoubleLvl2]]</f>
        <v>0</v>
      </c>
      <c r="AG43">
        <f>VLOOKUP(WorldWaves[[#Headers],[BossDoubleLvl3]],Enemies[[Name]:[BotLevelType]],4,FALSE) * WorldWaves[[#This Row],[BossDoubleLvl3]]</f>
        <v>0</v>
      </c>
      <c r="AH43">
        <f>VLOOKUP(WorldWaves[[#Headers],[BossDoubleLvl4]],Enemies[[Name]:[BotLevelType]],4,FALSE) * WorldWaves[[#This Row],[BossDoubleLvl4]]</f>
        <v>0</v>
      </c>
      <c r="AI43">
        <f>VLOOKUP(WorldWaves[[#Headers],[BossDoubleLvl5]],Enemies[[Name]:[BotLevelType]],4,FALSE) * WorldWaves[[#This Row],[BossDoubleLvl5]]</f>
        <v>0</v>
      </c>
      <c r="AJ43">
        <f>VLOOKUP(WorldWaves[[#Headers],[BossKamikaze]],Enemies[[Name]:[BotLevelType]],4,FALSE) * WorldWaves[[#This Row],[BossKamikaze]]</f>
        <v>0</v>
      </c>
      <c r="AK43">
        <f>VLOOKUP(WorldWaves[[#Headers],[BossBalloonEnd]],Enemies[[Name]:[BotLevelType]],4,FALSE) * WorldWaves[[#This Row],[BossBalloonEnd]]</f>
        <v>0</v>
      </c>
      <c r="AL43">
        <f>VLOOKUP(WorldWaves[[#Headers],[BigKamikaze]],Enemies[[Name]:[BotLevelType]],4,FALSE) * WorldWaves[[#This Row],[BigKamikaze]]</f>
        <v>0</v>
      </c>
      <c r="AM43">
        <f>VLOOKUP(WorldWaves[[#Headers],[IceResistant]],Enemies[[Name]:[BotLevelType]],4,FALSE) * WorldWaves[[#This Row],[IceResistant]]</f>
        <v>0</v>
      </c>
      <c r="AN43">
        <f>VLOOKUP(WorldWaves[[#Headers],[BossIceResistant]],Enemies[[Name]:[BotLevelType]],4,FALSE) * WorldWaves[[#This Row],[BossIceResistant]]</f>
        <v>0</v>
      </c>
      <c r="AO43">
        <f>VLOOKUP(WorldWaves[[#Headers],[PoisonResistant]],Enemies[[Name]:[BotLevelType]],4,FALSE) * WorldWaves[[#This Row],[PoisonResistant]]</f>
        <v>0</v>
      </c>
      <c r="AP43">
        <f>VLOOKUP(WorldWaves[[#Headers],[ElectricityResistant]],Enemies[[Name]:[BotLevelType]],4,FALSE) * WorldWaves[[#This Row],[ElectricityResistant]]</f>
        <v>0</v>
      </c>
      <c r="AQ43">
        <f>VLOOKUP(WorldWaves[[#Headers],[Armored]],Enemies[[Name]:[BotLevelType]],4,FALSE) * WorldWaves[[#This Row],[Armored]]</f>
        <v>0</v>
      </c>
      <c r="AR43">
        <f>VLOOKUP(WorldWaves[[#Headers],[BossArmored]],Enemies[[Name]:[BotLevelType]],4,FALSE) * WorldWaves[[#This Row],[BossArmored]]</f>
        <v>0</v>
      </c>
      <c r="AS43">
        <f>VLOOKUP(WorldWaves[[#Headers],[SlowArmored]],Enemies[[Name]:[BotLevelType]],4,FALSE) * WorldWaves[[#This Row],[SlowArmored]]</f>
        <v>0</v>
      </c>
      <c r="AT43">
        <f>VLOOKUP(WorldWaves[[#Headers],[FlyingArmouredIce]],Enemies[[Name]:[BotLevelType]],4,FALSE) * WorldWaves[[#This Row],[FlyingArmouredIce]]</f>
        <v>0</v>
      </c>
      <c r="AU43">
        <f>VLOOKUP(WorldWaves[[#Headers],[FlyingArmouredPoison]],Enemies[[Name]:[BotLevelType]],4,FALSE) * WorldWaves[[#This Row],[FlyingArmouredPoison]]</f>
        <v>0</v>
      </c>
      <c r="AV43">
        <f>VLOOKUP(WorldWaves[[#Headers],[FlyingArmouredElec]],Enemies[[Name]:[BotLevelType]],4,FALSE) * WorldWaves[[#This Row],[FlyingArmouredElec]]</f>
        <v>0</v>
      </c>
      <c r="AW43">
        <f>VLOOKUP(WorldWaves[[#Headers],[Hacker]],Enemies[[Name]:[BotLevelType]],4,FALSE) * WorldWaves[[#This Row],[Hacker]]</f>
        <v>0</v>
      </c>
      <c r="AX43">
        <f>VLOOKUP(WorldWaves[[#Headers],[BossHacker]],Enemies[[Name]:[BotLevelType]],4,FALSE) * WorldWaves[[#This Row],[BossHacker]]</f>
        <v>0</v>
      </c>
      <c r="AY43">
        <f>VLOOKUP(WorldWaves[[#Headers],[BossFlyingArmoured]],Enemies[[Name]:[BotLevelType]],4,FALSE) * WorldWaves[[#This Row],[BossFlyingArmoured]]</f>
        <v>0</v>
      </c>
    </row>
    <row r="44" spans="1:51" ht="15.75" x14ac:dyDescent="0.25">
      <c r="A44" s="5">
        <v>42</v>
      </c>
      <c r="B44" s="9">
        <f>SUMPRODUCT(WorldWaves[[#This Row],[MiniBot]:[BossFlyingArmoured]],World_enemies!B44:AT44)</f>
        <v>95430.498632636096</v>
      </c>
      <c r="C44" s="8">
        <f t="shared" si="3"/>
        <v>49.333334000000001</v>
      </c>
      <c r="D44" s="8">
        <f t="shared" si="4"/>
        <v>3636.0666959999999</v>
      </c>
      <c r="E44" s="8">
        <f>World_Gems!C44</f>
        <v>4645.7084150000001</v>
      </c>
      <c r="F44">
        <f t="shared" si="2"/>
        <v>0.88887062887371293</v>
      </c>
      <c r="G44">
        <f>VLOOKUP(WorldWaves[[#Headers],[MiniBot]],Enemies[[Name]:[BotLevelType]],4,FALSE) * WorldWaves[[#This Row],[MiniBot]]</f>
        <v>6</v>
      </c>
      <c r="H44">
        <f>VLOOKUP(WorldWaves[[#Headers],[BigBot]],Enemies[[Name]:[BotLevelType]],4,FALSE) * WorldWaves[[#This Row],[BigBot]]</f>
        <v>12</v>
      </c>
      <c r="I44">
        <f>VLOOKUP(WorldWaves[[#Headers],[MegaBigBot]],Enemies[[Name]:[BotLevelType]],4,FALSE) * WorldWaves[[#This Row],[MegaBigBot]]</f>
        <v>6</v>
      </c>
      <c r="J44">
        <f>VLOOKUP(WorldWaves[[#Headers],[Boss1]],Enemies[[Name]:[BotLevelType]],4,FALSE) * WorldWaves[[#This Row],[Boss1]]</f>
        <v>0</v>
      </c>
      <c r="K44">
        <f>VLOOKUP(WorldWaves[[#Headers],[Boss2]],Enemies[[Name]:[BotLevelType]],4,FALSE) * WorldWaves[[#This Row],[Boss2]]</f>
        <v>0</v>
      </c>
      <c r="L44">
        <f>VLOOKUP(WorldWaves[[#Headers],[Boss3]],Enemies[[Name]:[BotLevelType]],4,FALSE) * WorldWaves[[#This Row],[Boss3]]</f>
        <v>0</v>
      </c>
      <c r="M44">
        <f>VLOOKUP(WorldWaves[[#Headers],[Bot]],Enemies[[Name]:[BotLevelType]],4,FALSE) * WorldWaves[[#This Row],[Bot]]</f>
        <v>6</v>
      </c>
      <c r="N44">
        <f>VLOOKUP(WorldWaves[[#Headers],[Fast]],Enemies[[Name]:[BotLevelType]],4,FALSE) * WorldWaves[[#This Row],[Fast]]</f>
        <v>0</v>
      </c>
      <c r="O44">
        <f>VLOOKUP(WorldWaves[[#Headers],[Tank]],Enemies[[Name]:[BotLevelType]],4,FALSE) * WorldWaves[[#This Row],[Tank]]</f>
        <v>0</v>
      </c>
      <c r="P44">
        <f>VLOOKUP(WorldWaves[[#Headers],[Rush]],Enemies[[Name]:[BotLevelType]],4,FALSE) * WorldWaves[[#This Row],[Rush]]</f>
        <v>0</v>
      </c>
      <c r="Q44">
        <f>VLOOKUP(WorldWaves[[#Headers],[BossFast]],Enemies[[Name]:[BotLevelType]],4,FALSE) * WorldWaves[[#This Row],[BossFast]]</f>
        <v>0</v>
      </c>
      <c r="R44">
        <f>VLOOKUP(WorldWaves[[#Headers],[BossTank]],Enemies[[Name]:[BotLevelType]],4,FALSE) * WorldWaves[[#This Row],[BossTank]]</f>
        <v>0</v>
      </c>
      <c r="S44">
        <f>VLOOKUP(WorldWaves[[#Headers],[BossRush]],Enemies[[Name]:[BotLevelType]],4,FALSE) * WorldWaves[[#This Row],[BossRush]]</f>
        <v>0</v>
      </c>
      <c r="T44">
        <f>VLOOKUP(WorldWaves[[#Headers],[SemiBigBot]],Enemies[[Name]:[BotLevelType]],4,FALSE) * WorldWaves[[#This Row],[SemiBigBot]]</f>
        <v>3.3333339999999998</v>
      </c>
      <c r="U44">
        <f>VLOOKUP(WorldWaves[[#Headers],[BossSlow]],Enemies[[Name]:[BotLevelType]],4,FALSE) * WorldWaves[[#This Row],[BossSlow]]</f>
        <v>0</v>
      </c>
      <c r="V44">
        <f>VLOOKUP(WorldWaves[[#Headers],[BotSlow]],Enemies[[Name]:[BotLevelType]],4,FALSE) * WorldWaves[[#This Row],[BotSlow]]</f>
        <v>0</v>
      </c>
      <c r="W44">
        <f>VLOOKUP(WorldWaves[[#Headers],[BigBotSlow]],Enemies[[Name]:[BotLevelType]],4,FALSE) * WorldWaves[[#This Row],[BigBotSlow]]</f>
        <v>0</v>
      </c>
      <c r="X44">
        <f>VLOOKUP(WorldWaves[[#Headers],[SplitterBalloon]],Enemies[[Name]:[BotLevelType]],4,FALSE) * WorldWaves[[#This Row],[SplitterBalloon]]</f>
        <v>0</v>
      </c>
      <c r="Y44">
        <f>VLOOKUP(WorldWaves[[#Headers],[SplitterDoubleLvl1]],Enemies[[Name]:[BotLevelType]],4,FALSE) * WorldWaves[[#This Row],[SplitterDoubleLvl1]]</f>
        <v>0</v>
      </c>
      <c r="Z44">
        <f>VLOOKUP(WorldWaves[[#Headers],[SplitterDoubleLvl2]],Enemies[[Name]:[BotLevelType]],4,FALSE) * WorldWaves[[#This Row],[SplitterDoubleLvl2]]</f>
        <v>0</v>
      </c>
      <c r="AA44">
        <f>VLOOKUP(WorldWaves[[#Headers],[SplitterDoubleLvl3]],Enemies[[Name]:[BotLevelType]],4,FALSE) * WorldWaves[[#This Row],[SplitterDoubleLvl3]]</f>
        <v>0</v>
      </c>
      <c r="AB44">
        <f>VLOOKUP(WorldWaves[[#Headers],[SplitterEnd]],Enemies[[Name]:[BotLevelType]],4,FALSE) * WorldWaves[[#This Row],[SplitterEnd]]</f>
        <v>0</v>
      </c>
      <c r="AC44">
        <f>VLOOKUP(WorldWaves[[#Headers],[Kamikaze]],Enemies[[Name]:[BotLevelType]],4,FALSE) * WorldWaves[[#This Row],[Kamikaze]]</f>
        <v>16</v>
      </c>
      <c r="AD44">
        <f>VLOOKUP(WorldWaves[[#Headers],[BossBalloon]],Enemies[[Name]:[BotLevelType]],4,FALSE) * WorldWaves[[#This Row],[BossBalloon]]</f>
        <v>0</v>
      </c>
      <c r="AE44">
        <f>VLOOKUP(WorldWaves[[#Headers],[BossDoubleLvl1]],Enemies[[Name]:[BotLevelType]],4,FALSE) * WorldWaves[[#This Row],[BossDoubleLvl1]]</f>
        <v>0</v>
      </c>
      <c r="AF44">
        <f>VLOOKUP(WorldWaves[[#Headers],[BossDoubleLvl2]],Enemies[[Name]:[BotLevelType]],4,FALSE) * WorldWaves[[#This Row],[BossDoubleLvl2]]</f>
        <v>0</v>
      </c>
      <c r="AG44">
        <f>VLOOKUP(WorldWaves[[#Headers],[BossDoubleLvl3]],Enemies[[Name]:[BotLevelType]],4,FALSE) * WorldWaves[[#This Row],[BossDoubleLvl3]]</f>
        <v>0</v>
      </c>
      <c r="AH44">
        <f>VLOOKUP(WorldWaves[[#Headers],[BossDoubleLvl4]],Enemies[[Name]:[BotLevelType]],4,FALSE) * WorldWaves[[#This Row],[BossDoubleLvl4]]</f>
        <v>0</v>
      </c>
      <c r="AI44">
        <f>VLOOKUP(WorldWaves[[#Headers],[BossDoubleLvl5]],Enemies[[Name]:[BotLevelType]],4,FALSE) * WorldWaves[[#This Row],[BossDoubleLvl5]]</f>
        <v>0</v>
      </c>
      <c r="AJ44">
        <f>VLOOKUP(WorldWaves[[#Headers],[BossKamikaze]],Enemies[[Name]:[BotLevelType]],4,FALSE) * WorldWaves[[#This Row],[BossKamikaze]]</f>
        <v>0</v>
      </c>
      <c r="AK44">
        <f>VLOOKUP(WorldWaves[[#Headers],[BossBalloonEnd]],Enemies[[Name]:[BotLevelType]],4,FALSE) * WorldWaves[[#This Row],[BossBalloonEnd]]</f>
        <v>0</v>
      </c>
      <c r="AL44">
        <f>VLOOKUP(WorldWaves[[#Headers],[BigKamikaze]],Enemies[[Name]:[BotLevelType]],4,FALSE) * WorldWaves[[#This Row],[BigKamikaze]]</f>
        <v>0</v>
      </c>
      <c r="AM44">
        <f>VLOOKUP(WorldWaves[[#Headers],[IceResistant]],Enemies[[Name]:[BotLevelType]],4,FALSE) * WorldWaves[[#This Row],[IceResistant]]</f>
        <v>0</v>
      </c>
      <c r="AN44">
        <f>VLOOKUP(WorldWaves[[#Headers],[BossIceResistant]],Enemies[[Name]:[BotLevelType]],4,FALSE) * WorldWaves[[#This Row],[BossIceResistant]]</f>
        <v>0</v>
      </c>
      <c r="AO44">
        <f>VLOOKUP(WorldWaves[[#Headers],[PoisonResistant]],Enemies[[Name]:[BotLevelType]],4,FALSE) * WorldWaves[[#This Row],[PoisonResistant]]</f>
        <v>0</v>
      </c>
      <c r="AP44">
        <f>VLOOKUP(WorldWaves[[#Headers],[ElectricityResistant]],Enemies[[Name]:[BotLevelType]],4,FALSE) * WorldWaves[[#This Row],[ElectricityResistant]]</f>
        <v>0</v>
      </c>
      <c r="AQ44">
        <f>VLOOKUP(WorldWaves[[#Headers],[Armored]],Enemies[[Name]:[BotLevelType]],4,FALSE) * WorldWaves[[#This Row],[Armored]]</f>
        <v>0</v>
      </c>
      <c r="AR44">
        <f>VLOOKUP(WorldWaves[[#Headers],[BossArmored]],Enemies[[Name]:[BotLevelType]],4,FALSE) * WorldWaves[[#This Row],[BossArmored]]</f>
        <v>0</v>
      </c>
      <c r="AS44">
        <f>VLOOKUP(WorldWaves[[#Headers],[SlowArmored]],Enemies[[Name]:[BotLevelType]],4,FALSE) * WorldWaves[[#This Row],[SlowArmored]]</f>
        <v>0</v>
      </c>
      <c r="AT44">
        <f>VLOOKUP(WorldWaves[[#Headers],[FlyingArmouredIce]],Enemies[[Name]:[BotLevelType]],4,FALSE) * WorldWaves[[#This Row],[FlyingArmouredIce]]</f>
        <v>0</v>
      </c>
      <c r="AU44">
        <f>VLOOKUP(WorldWaves[[#Headers],[FlyingArmouredPoison]],Enemies[[Name]:[BotLevelType]],4,FALSE) * WorldWaves[[#This Row],[FlyingArmouredPoison]]</f>
        <v>0</v>
      </c>
      <c r="AV44">
        <f>VLOOKUP(WorldWaves[[#Headers],[FlyingArmouredElec]],Enemies[[Name]:[BotLevelType]],4,FALSE) * WorldWaves[[#This Row],[FlyingArmouredElec]]</f>
        <v>0</v>
      </c>
      <c r="AW44">
        <f>VLOOKUP(WorldWaves[[#Headers],[Hacker]],Enemies[[Name]:[BotLevelType]],4,FALSE) * WorldWaves[[#This Row],[Hacker]]</f>
        <v>0</v>
      </c>
      <c r="AX44">
        <f>VLOOKUP(WorldWaves[[#Headers],[BossHacker]],Enemies[[Name]:[BotLevelType]],4,FALSE) * WorldWaves[[#This Row],[BossHacker]]</f>
        <v>0</v>
      </c>
      <c r="AY44">
        <f>VLOOKUP(WorldWaves[[#Headers],[BossFlyingArmoured]],Enemies[[Name]:[BotLevelType]],4,FALSE) * WorldWaves[[#This Row],[BossFlyingArmoured]]</f>
        <v>0</v>
      </c>
    </row>
    <row r="45" spans="1:51" ht="15.75" x14ac:dyDescent="0.25">
      <c r="A45" s="5">
        <v>43</v>
      </c>
      <c r="B45" s="9">
        <f>SUMPRODUCT(WorldWaves[[#This Row],[MiniBot]:[BossFlyingArmoured]],World_enemies!B45:AT45)</f>
        <v>15161.011656000001</v>
      </c>
      <c r="C45" s="8">
        <f t="shared" si="3"/>
        <v>16.8</v>
      </c>
      <c r="D45" s="8">
        <f t="shared" si="4"/>
        <v>3652.866696</v>
      </c>
      <c r="E45" s="8">
        <f>World_Gems!C45</f>
        <v>4654.7084150000001</v>
      </c>
      <c r="F45">
        <f t="shared" si="2"/>
        <v>0.15886966822171791</v>
      </c>
      <c r="G45">
        <f>VLOOKUP(WorldWaves[[#Headers],[MiniBot]],Enemies[[Name]:[BotLevelType]],4,FALSE) * WorldWaves[[#This Row],[MiniBot]]</f>
        <v>0</v>
      </c>
      <c r="H45">
        <f>VLOOKUP(WorldWaves[[#Headers],[BigBot]],Enemies[[Name]:[BotLevelType]],4,FALSE) * WorldWaves[[#This Row],[BigBot]]</f>
        <v>1.2</v>
      </c>
      <c r="I45">
        <f>VLOOKUP(WorldWaves[[#Headers],[MegaBigBot]],Enemies[[Name]:[BotLevelType]],4,FALSE) * WorldWaves[[#This Row],[MegaBigBot]]</f>
        <v>0</v>
      </c>
      <c r="J45">
        <f>VLOOKUP(WorldWaves[[#Headers],[Boss1]],Enemies[[Name]:[BotLevelType]],4,FALSE) * WorldWaves[[#This Row],[Boss1]]</f>
        <v>0</v>
      </c>
      <c r="K45">
        <f>VLOOKUP(WorldWaves[[#Headers],[Boss2]],Enemies[[Name]:[BotLevelType]],4,FALSE) * WorldWaves[[#This Row],[Boss2]]</f>
        <v>0</v>
      </c>
      <c r="L45">
        <f>VLOOKUP(WorldWaves[[#Headers],[Boss3]],Enemies[[Name]:[BotLevelType]],4,FALSE) * WorldWaves[[#This Row],[Boss3]]</f>
        <v>0</v>
      </c>
      <c r="M45">
        <f>VLOOKUP(WorldWaves[[#Headers],[Bot]],Enemies[[Name]:[BotLevelType]],4,FALSE) * WorldWaves[[#This Row],[Bot]]</f>
        <v>7.2</v>
      </c>
      <c r="N45">
        <f>VLOOKUP(WorldWaves[[#Headers],[Fast]],Enemies[[Name]:[BotLevelType]],4,FALSE) * WorldWaves[[#This Row],[Fast]]</f>
        <v>0</v>
      </c>
      <c r="O45">
        <f>VLOOKUP(WorldWaves[[#Headers],[Tank]],Enemies[[Name]:[BotLevelType]],4,FALSE) * WorldWaves[[#This Row],[Tank]]</f>
        <v>0</v>
      </c>
      <c r="P45">
        <f>VLOOKUP(WorldWaves[[#Headers],[Rush]],Enemies[[Name]:[BotLevelType]],4,FALSE) * WorldWaves[[#This Row],[Rush]]</f>
        <v>0</v>
      </c>
      <c r="Q45">
        <f>VLOOKUP(WorldWaves[[#Headers],[BossFast]],Enemies[[Name]:[BotLevelType]],4,FALSE) * WorldWaves[[#This Row],[BossFast]]</f>
        <v>0</v>
      </c>
      <c r="R45">
        <f>VLOOKUP(WorldWaves[[#Headers],[BossTank]],Enemies[[Name]:[BotLevelType]],4,FALSE) * WorldWaves[[#This Row],[BossTank]]</f>
        <v>0</v>
      </c>
      <c r="S45">
        <f>VLOOKUP(WorldWaves[[#Headers],[BossRush]],Enemies[[Name]:[BotLevelType]],4,FALSE) * WorldWaves[[#This Row],[BossRush]]</f>
        <v>0</v>
      </c>
      <c r="T45">
        <f>VLOOKUP(WorldWaves[[#Headers],[SemiBigBot]],Enemies[[Name]:[BotLevelType]],4,FALSE) * WorldWaves[[#This Row],[SemiBigBot]]</f>
        <v>0</v>
      </c>
      <c r="U45">
        <f>VLOOKUP(WorldWaves[[#Headers],[BossSlow]],Enemies[[Name]:[BotLevelType]],4,FALSE) * WorldWaves[[#This Row],[BossSlow]]</f>
        <v>0</v>
      </c>
      <c r="V45">
        <f>VLOOKUP(WorldWaves[[#Headers],[BotSlow]],Enemies[[Name]:[BotLevelType]],4,FALSE) * WorldWaves[[#This Row],[BotSlow]]</f>
        <v>0</v>
      </c>
      <c r="W45">
        <f>VLOOKUP(WorldWaves[[#Headers],[BigBotSlow]],Enemies[[Name]:[BotLevelType]],4,FALSE) * WorldWaves[[#This Row],[BigBotSlow]]</f>
        <v>0</v>
      </c>
      <c r="X45">
        <f>VLOOKUP(WorldWaves[[#Headers],[SplitterBalloon]],Enemies[[Name]:[BotLevelType]],4,FALSE) * WorldWaves[[#This Row],[SplitterBalloon]]</f>
        <v>1.2</v>
      </c>
      <c r="Y45">
        <f>VLOOKUP(WorldWaves[[#Headers],[SplitterDoubleLvl1]],Enemies[[Name]:[BotLevelType]],4,FALSE) * WorldWaves[[#This Row],[SplitterDoubleLvl1]]</f>
        <v>0</v>
      </c>
      <c r="Z45">
        <f>VLOOKUP(WorldWaves[[#Headers],[SplitterDoubleLvl2]],Enemies[[Name]:[BotLevelType]],4,FALSE) * WorldWaves[[#This Row],[SplitterDoubleLvl2]]</f>
        <v>0</v>
      </c>
      <c r="AA45">
        <f>VLOOKUP(WorldWaves[[#Headers],[SplitterDoubleLvl3]],Enemies[[Name]:[BotLevelType]],4,FALSE) * WorldWaves[[#This Row],[SplitterDoubleLvl3]]</f>
        <v>0</v>
      </c>
      <c r="AB45">
        <f>VLOOKUP(WorldWaves[[#Headers],[SplitterEnd]],Enemies[[Name]:[BotLevelType]],4,FALSE) * WorldWaves[[#This Row],[SplitterEnd]]</f>
        <v>0</v>
      </c>
      <c r="AC45">
        <f>VLOOKUP(WorldWaves[[#Headers],[Kamikaze]],Enemies[[Name]:[BotLevelType]],4,FALSE) * WorldWaves[[#This Row],[Kamikaze]]</f>
        <v>0</v>
      </c>
      <c r="AD45">
        <f>VLOOKUP(WorldWaves[[#Headers],[BossBalloon]],Enemies[[Name]:[BotLevelType]],4,FALSE) * WorldWaves[[#This Row],[BossBalloon]]</f>
        <v>0</v>
      </c>
      <c r="AE45">
        <f>VLOOKUP(WorldWaves[[#Headers],[BossDoubleLvl1]],Enemies[[Name]:[BotLevelType]],4,FALSE) * WorldWaves[[#This Row],[BossDoubleLvl1]]</f>
        <v>0</v>
      </c>
      <c r="AF45">
        <f>VLOOKUP(WorldWaves[[#Headers],[BossDoubleLvl2]],Enemies[[Name]:[BotLevelType]],4,FALSE) * WorldWaves[[#This Row],[BossDoubleLvl2]]</f>
        <v>0</v>
      </c>
      <c r="AG45">
        <f>VLOOKUP(WorldWaves[[#Headers],[BossDoubleLvl3]],Enemies[[Name]:[BotLevelType]],4,FALSE) * WorldWaves[[#This Row],[BossDoubleLvl3]]</f>
        <v>0</v>
      </c>
      <c r="AH45">
        <f>VLOOKUP(WorldWaves[[#Headers],[BossDoubleLvl4]],Enemies[[Name]:[BotLevelType]],4,FALSE) * WorldWaves[[#This Row],[BossDoubleLvl4]]</f>
        <v>0</v>
      </c>
      <c r="AI45">
        <f>VLOOKUP(WorldWaves[[#Headers],[BossDoubleLvl5]],Enemies[[Name]:[BotLevelType]],4,FALSE) * WorldWaves[[#This Row],[BossDoubleLvl5]]</f>
        <v>0</v>
      </c>
      <c r="AJ45">
        <f>VLOOKUP(WorldWaves[[#Headers],[BossKamikaze]],Enemies[[Name]:[BotLevelType]],4,FALSE) * WorldWaves[[#This Row],[BossKamikaze]]</f>
        <v>0</v>
      </c>
      <c r="AK45">
        <f>VLOOKUP(WorldWaves[[#Headers],[BossBalloonEnd]],Enemies[[Name]:[BotLevelType]],4,FALSE) * WorldWaves[[#This Row],[BossBalloonEnd]]</f>
        <v>0</v>
      </c>
      <c r="AL45">
        <f>VLOOKUP(WorldWaves[[#Headers],[BigKamikaze]],Enemies[[Name]:[BotLevelType]],4,FALSE) * WorldWaves[[#This Row],[BigKamikaze]]</f>
        <v>0</v>
      </c>
      <c r="AM45">
        <f>VLOOKUP(WorldWaves[[#Headers],[IceResistant]],Enemies[[Name]:[BotLevelType]],4,FALSE) * WorldWaves[[#This Row],[IceResistant]]</f>
        <v>0</v>
      </c>
      <c r="AN45">
        <f>VLOOKUP(WorldWaves[[#Headers],[BossIceResistant]],Enemies[[Name]:[BotLevelType]],4,FALSE) * WorldWaves[[#This Row],[BossIceResistant]]</f>
        <v>0</v>
      </c>
      <c r="AO45">
        <f>VLOOKUP(WorldWaves[[#Headers],[PoisonResistant]],Enemies[[Name]:[BotLevelType]],4,FALSE) * WorldWaves[[#This Row],[PoisonResistant]]</f>
        <v>0</v>
      </c>
      <c r="AP45">
        <f>VLOOKUP(WorldWaves[[#Headers],[ElectricityResistant]],Enemies[[Name]:[BotLevelType]],4,FALSE) * WorldWaves[[#This Row],[ElectricityResistant]]</f>
        <v>0</v>
      </c>
      <c r="AQ45">
        <f>VLOOKUP(WorldWaves[[#Headers],[Armored]],Enemies[[Name]:[BotLevelType]],4,FALSE) * WorldWaves[[#This Row],[Armored]]</f>
        <v>7.2</v>
      </c>
      <c r="AR45">
        <f>VLOOKUP(WorldWaves[[#Headers],[BossArmored]],Enemies[[Name]:[BotLevelType]],4,FALSE) * WorldWaves[[#This Row],[BossArmored]]</f>
        <v>0</v>
      </c>
      <c r="AS45">
        <f>VLOOKUP(WorldWaves[[#Headers],[SlowArmored]],Enemies[[Name]:[BotLevelType]],4,FALSE) * WorldWaves[[#This Row],[SlowArmored]]</f>
        <v>0</v>
      </c>
      <c r="AT45">
        <f>VLOOKUP(WorldWaves[[#Headers],[FlyingArmouredIce]],Enemies[[Name]:[BotLevelType]],4,FALSE) * WorldWaves[[#This Row],[FlyingArmouredIce]]</f>
        <v>0</v>
      </c>
      <c r="AU45">
        <f>VLOOKUP(WorldWaves[[#Headers],[FlyingArmouredPoison]],Enemies[[Name]:[BotLevelType]],4,FALSE) * WorldWaves[[#This Row],[FlyingArmouredPoison]]</f>
        <v>0</v>
      </c>
      <c r="AV45">
        <f>VLOOKUP(WorldWaves[[#Headers],[FlyingArmouredElec]],Enemies[[Name]:[BotLevelType]],4,FALSE) * WorldWaves[[#This Row],[FlyingArmouredElec]]</f>
        <v>0</v>
      </c>
      <c r="AW45">
        <f>VLOOKUP(WorldWaves[[#Headers],[Hacker]],Enemies[[Name]:[BotLevelType]],4,FALSE) * WorldWaves[[#This Row],[Hacker]]</f>
        <v>0</v>
      </c>
      <c r="AX45">
        <f>VLOOKUP(WorldWaves[[#Headers],[BossHacker]],Enemies[[Name]:[BotLevelType]],4,FALSE) * WorldWaves[[#This Row],[BossHacker]]</f>
        <v>0</v>
      </c>
      <c r="AY45">
        <f>VLOOKUP(WorldWaves[[#Headers],[BossFlyingArmoured]],Enemies[[Name]:[BotLevelType]],4,FALSE) * WorldWaves[[#This Row],[BossFlyingArmoured]]</f>
        <v>0</v>
      </c>
    </row>
    <row r="46" spans="1:51" ht="15.75" x14ac:dyDescent="0.25">
      <c r="A46" s="5">
        <v>44</v>
      </c>
      <c r="B46" s="9">
        <f>SUMPRODUCT(WorldWaves[[#This Row],[MiniBot]:[BossFlyingArmoured]],World_enemies!B46:AT46)</f>
        <v>71978.786975875002</v>
      </c>
      <c r="C46" s="8">
        <f t="shared" si="3"/>
        <v>143.86668</v>
      </c>
      <c r="D46" s="8">
        <f t="shared" si="4"/>
        <v>3796.7333760000001</v>
      </c>
      <c r="E46" s="8">
        <f>World_Gems!C46</f>
        <v>4734.7084150000001</v>
      </c>
      <c r="F46">
        <f t="shared" si="2"/>
        <v>4.7476242752830586</v>
      </c>
      <c r="G46">
        <f>VLOOKUP(WorldWaves[[#Headers],[MiniBot]],Enemies[[Name]:[BotLevelType]],4,FALSE) * WorldWaves[[#This Row],[MiniBot]]</f>
        <v>64.333340000000007</v>
      </c>
      <c r="H46">
        <f>VLOOKUP(WorldWaves[[#Headers],[BigBot]],Enemies[[Name]:[BotLevelType]],4,FALSE) * WorldWaves[[#This Row],[BigBot]]</f>
        <v>0</v>
      </c>
      <c r="I46">
        <f>VLOOKUP(WorldWaves[[#Headers],[MegaBigBot]],Enemies[[Name]:[BotLevelType]],4,FALSE) * WorldWaves[[#This Row],[MegaBigBot]]</f>
        <v>0</v>
      </c>
      <c r="J46">
        <f>VLOOKUP(WorldWaves[[#Headers],[Boss1]],Enemies[[Name]:[BotLevelType]],4,FALSE) * WorldWaves[[#This Row],[Boss1]]</f>
        <v>0</v>
      </c>
      <c r="K46">
        <f>VLOOKUP(WorldWaves[[#Headers],[Boss2]],Enemies[[Name]:[BotLevelType]],4,FALSE) * WorldWaves[[#This Row],[Boss2]]</f>
        <v>0</v>
      </c>
      <c r="L46">
        <f>VLOOKUP(WorldWaves[[#Headers],[Boss3]],Enemies[[Name]:[BotLevelType]],4,FALSE) * WorldWaves[[#This Row],[Boss3]]</f>
        <v>0</v>
      </c>
      <c r="M46">
        <f>VLOOKUP(WorldWaves[[#Headers],[Bot]],Enemies[[Name]:[BotLevelType]],4,FALSE) * WorldWaves[[#This Row],[Bot]]</f>
        <v>58.533340000000003</v>
      </c>
      <c r="N46">
        <f>VLOOKUP(WorldWaves[[#Headers],[Fast]],Enemies[[Name]:[BotLevelType]],4,FALSE) * WorldWaves[[#This Row],[Fast]]</f>
        <v>0</v>
      </c>
      <c r="O46">
        <f>VLOOKUP(WorldWaves[[#Headers],[Tank]],Enemies[[Name]:[BotLevelType]],4,FALSE) * WorldWaves[[#This Row],[Tank]]</f>
        <v>0</v>
      </c>
      <c r="P46">
        <f>VLOOKUP(WorldWaves[[#Headers],[Rush]],Enemies[[Name]:[BotLevelType]],4,FALSE) * WorldWaves[[#This Row],[Rush]]</f>
        <v>0</v>
      </c>
      <c r="Q46">
        <f>VLOOKUP(WorldWaves[[#Headers],[BossFast]],Enemies[[Name]:[BotLevelType]],4,FALSE) * WorldWaves[[#This Row],[BossFast]]</f>
        <v>0</v>
      </c>
      <c r="R46">
        <f>VLOOKUP(WorldWaves[[#Headers],[BossTank]],Enemies[[Name]:[BotLevelType]],4,FALSE) * WorldWaves[[#This Row],[BossTank]]</f>
        <v>0</v>
      </c>
      <c r="S46">
        <f>VLOOKUP(WorldWaves[[#Headers],[BossRush]],Enemies[[Name]:[BotLevelType]],4,FALSE) * WorldWaves[[#This Row],[BossRush]]</f>
        <v>0</v>
      </c>
      <c r="T46">
        <f>VLOOKUP(WorldWaves[[#Headers],[SemiBigBot]],Enemies[[Name]:[BotLevelType]],4,FALSE) * WorldWaves[[#This Row],[SemiBigBot]]</f>
        <v>16</v>
      </c>
      <c r="U46">
        <f>VLOOKUP(WorldWaves[[#Headers],[BossSlow]],Enemies[[Name]:[BotLevelType]],4,FALSE) * WorldWaves[[#This Row],[BossSlow]]</f>
        <v>0</v>
      </c>
      <c r="V46">
        <f>VLOOKUP(WorldWaves[[#Headers],[BotSlow]],Enemies[[Name]:[BotLevelType]],4,FALSE) * WorldWaves[[#This Row],[BotSlow]]</f>
        <v>0</v>
      </c>
      <c r="W46">
        <f>VLOOKUP(WorldWaves[[#Headers],[BigBotSlow]],Enemies[[Name]:[BotLevelType]],4,FALSE) * WorldWaves[[#This Row],[BigBotSlow]]</f>
        <v>0</v>
      </c>
      <c r="X46">
        <f>VLOOKUP(WorldWaves[[#Headers],[SplitterBalloon]],Enemies[[Name]:[BotLevelType]],4,FALSE) * WorldWaves[[#This Row],[SplitterBalloon]]</f>
        <v>0</v>
      </c>
      <c r="Y46">
        <f>VLOOKUP(WorldWaves[[#Headers],[SplitterDoubleLvl1]],Enemies[[Name]:[BotLevelType]],4,FALSE) * WorldWaves[[#This Row],[SplitterDoubleLvl1]]</f>
        <v>0</v>
      </c>
      <c r="Z46">
        <f>VLOOKUP(WorldWaves[[#Headers],[SplitterDoubleLvl2]],Enemies[[Name]:[BotLevelType]],4,FALSE) * WorldWaves[[#This Row],[SplitterDoubleLvl2]]</f>
        <v>0</v>
      </c>
      <c r="AA46">
        <f>VLOOKUP(WorldWaves[[#Headers],[SplitterDoubleLvl3]],Enemies[[Name]:[BotLevelType]],4,FALSE) * WorldWaves[[#This Row],[SplitterDoubleLvl3]]</f>
        <v>0</v>
      </c>
      <c r="AB46">
        <f>VLOOKUP(WorldWaves[[#Headers],[SplitterEnd]],Enemies[[Name]:[BotLevelType]],4,FALSE) * WorldWaves[[#This Row],[SplitterEnd]]</f>
        <v>0</v>
      </c>
      <c r="AC46">
        <f>VLOOKUP(WorldWaves[[#Headers],[Kamikaze]],Enemies[[Name]:[BotLevelType]],4,FALSE) * WorldWaves[[#This Row],[Kamikaze]]</f>
        <v>5</v>
      </c>
      <c r="AD46">
        <f>VLOOKUP(WorldWaves[[#Headers],[BossBalloon]],Enemies[[Name]:[BotLevelType]],4,FALSE) * WorldWaves[[#This Row],[BossBalloon]]</f>
        <v>0</v>
      </c>
      <c r="AE46">
        <f>VLOOKUP(WorldWaves[[#Headers],[BossDoubleLvl1]],Enemies[[Name]:[BotLevelType]],4,FALSE) * WorldWaves[[#This Row],[BossDoubleLvl1]]</f>
        <v>0</v>
      </c>
      <c r="AF46">
        <f>VLOOKUP(WorldWaves[[#Headers],[BossDoubleLvl2]],Enemies[[Name]:[BotLevelType]],4,FALSE) * WorldWaves[[#This Row],[BossDoubleLvl2]]</f>
        <v>0</v>
      </c>
      <c r="AG46">
        <f>VLOOKUP(WorldWaves[[#Headers],[BossDoubleLvl3]],Enemies[[Name]:[BotLevelType]],4,FALSE) * WorldWaves[[#This Row],[BossDoubleLvl3]]</f>
        <v>0</v>
      </c>
      <c r="AH46">
        <f>VLOOKUP(WorldWaves[[#Headers],[BossDoubleLvl4]],Enemies[[Name]:[BotLevelType]],4,FALSE) * WorldWaves[[#This Row],[BossDoubleLvl4]]</f>
        <v>0</v>
      </c>
      <c r="AI46">
        <f>VLOOKUP(WorldWaves[[#Headers],[BossDoubleLvl5]],Enemies[[Name]:[BotLevelType]],4,FALSE) * WorldWaves[[#This Row],[BossDoubleLvl5]]</f>
        <v>0</v>
      </c>
      <c r="AJ46">
        <f>VLOOKUP(WorldWaves[[#Headers],[BossKamikaze]],Enemies[[Name]:[BotLevelType]],4,FALSE) * WorldWaves[[#This Row],[BossKamikaze]]</f>
        <v>0</v>
      </c>
      <c r="AK46">
        <f>VLOOKUP(WorldWaves[[#Headers],[BossBalloonEnd]],Enemies[[Name]:[BotLevelType]],4,FALSE) * WorldWaves[[#This Row],[BossBalloonEnd]]</f>
        <v>0</v>
      </c>
      <c r="AL46">
        <f>VLOOKUP(WorldWaves[[#Headers],[BigKamikaze]],Enemies[[Name]:[BotLevelType]],4,FALSE) * WorldWaves[[#This Row],[BigKamikaze]]</f>
        <v>0</v>
      </c>
      <c r="AM46">
        <f>VLOOKUP(WorldWaves[[#Headers],[IceResistant]],Enemies[[Name]:[BotLevelType]],4,FALSE) * WorldWaves[[#This Row],[IceResistant]]</f>
        <v>0</v>
      </c>
      <c r="AN46">
        <f>VLOOKUP(WorldWaves[[#Headers],[BossIceResistant]],Enemies[[Name]:[BotLevelType]],4,FALSE) * WorldWaves[[#This Row],[BossIceResistant]]</f>
        <v>0</v>
      </c>
      <c r="AO46">
        <f>VLOOKUP(WorldWaves[[#Headers],[PoisonResistant]],Enemies[[Name]:[BotLevelType]],4,FALSE) * WorldWaves[[#This Row],[PoisonResistant]]</f>
        <v>0</v>
      </c>
      <c r="AP46">
        <f>VLOOKUP(WorldWaves[[#Headers],[ElectricityResistant]],Enemies[[Name]:[BotLevelType]],4,FALSE) * WorldWaves[[#This Row],[ElectricityResistant]]</f>
        <v>0</v>
      </c>
      <c r="AQ46">
        <f>VLOOKUP(WorldWaves[[#Headers],[Armored]],Enemies[[Name]:[BotLevelType]],4,FALSE) * WorldWaves[[#This Row],[Armored]]</f>
        <v>0</v>
      </c>
      <c r="AR46">
        <f>VLOOKUP(WorldWaves[[#Headers],[BossArmored]],Enemies[[Name]:[BotLevelType]],4,FALSE) * WorldWaves[[#This Row],[BossArmored]]</f>
        <v>0</v>
      </c>
      <c r="AS46">
        <f>VLOOKUP(WorldWaves[[#Headers],[SlowArmored]],Enemies[[Name]:[BotLevelType]],4,FALSE) * WorldWaves[[#This Row],[SlowArmored]]</f>
        <v>0</v>
      </c>
      <c r="AT46">
        <f>VLOOKUP(WorldWaves[[#Headers],[FlyingArmouredIce]],Enemies[[Name]:[BotLevelType]],4,FALSE) * WorldWaves[[#This Row],[FlyingArmouredIce]]</f>
        <v>0</v>
      </c>
      <c r="AU46">
        <f>VLOOKUP(WorldWaves[[#Headers],[FlyingArmouredPoison]],Enemies[[Name]:[BotLevelType]],4,FALSE) * WorldWaves[[#This Row],[FlyingArmouredPoison]]</f>
        <v>0</v>
      </c>
      <c r="AV46">
        <f>VLOOKUP(WorldWaves[[#Headers],[FlyingArmouredElec]],Enemies[[Name]:[BotLevelType]],4,FALSE) * WorldWaves[[#This Row],[FlyingArmouredElec]]</f>
        <v>0</v>
      </c>
      <c r="AW46">
        <f>VLOOKUP(WorldWaves[[#Headers],[Hacker]],Enemies[[Name]:[BotLevelType]],4,FALSE) * WorldWaves[[#This Row],[Hacker]]</f>
        <v>0</v>
      </c>
      <c r="AX46">
        <f>VLOOKUP(WorldWaves[[#Headers],[BossHacker]],Enemies[[Name]:[BotLevelType]],4,FALSE) * WorldWaves[[#This Row],[BossHacker]]</f>
        <v>0</v>
      </c>
      <c r="AY46">
        <f>VLOOKUP(WorldWaves[[#Headers],[BossFlyingArmoured]],Enemies[[Name]:[BotLevelType]],4,FALSE) * WorldWaves[[#This Row],[BossFlyingArmoured]]</f>
        <v>0</v>
      </c>
    </row>
    <row r="47" spans="1:51" ht="15.75" x14ac:dyDescent="0.25">
      <c r="A47" s="5">
        <v>45</v>
      </c>
      <c r="B47" s="9">
        <f>SUMPRODUCT(WorldWaves[[#This Row],[MiniBot]:[BossFlyingArmoured]],World_enemies!B47:AT47)</f>
        <v>9913.7334240000018</v>
      </c>
      <c r="C47" s="8">
        <f t="shared" si="3"/>
        <v>21.6</v>
      </c>
      <c r="D47" s="8">
        <f t="shared" si="4"/>
        <v>3818.333376</v>
      </c>
      <c r="E47" s="8">
        <f>World_Gems!C47</f>
        <v>4734.7084150000001</v>
      </c>
      <c r="F47">
        <f t="shared" si="2"/>
        <v>0.13773132113663947</v>
      </c>
      <c r="G47">
        <f>VLOOKUP(WorldWaves[[#Headers],[MiniBot]],Enemies[[Name]:[BotLevelType]],4,FALSE) * WorldWaves[[#This Row],[MiniBot]]</f>
        <v>0</v>
      </c>
      <c r="H47">
        <f>VLOOKUP(WorldWaves[[#Headers],[BigBot]],Enemies[[Name]:[BotLevelType]],4,FALSE) * WorldWaves[[#This Row],[BigBot]]</f>
        <v>0</v>
      </c>
      <c r="I47">
        <f>VLOOKUP(WorldWaves[[#Headers],[MegaBigBot]],Enemies[[Name]:[BotLevelType]],4,FALSE) * WorldWaves[[#This Row],[MegaBigBot]]</f>
        <v>0</v>
      </c>
      <c r="J47">
        <f>VLOOKUP(WorldWaves[[#Headers],[Boss1]],Enemies[[Name]:[BotLevelType]],4,FALSE) * WorldWaves[[#This Row],[Boss1]]</f>
        <v>0</v>
      </c>
      <c r="K47">
        <f>VLOOKUP(WorldWaves[[#Headers],[Boss2]],Enemies[[Name]:[BotLevelType]],4,FALSE) * WorldWaves[[#This Row],[Boss2]]</f>
        <v>0</v>
      </c>
      <c r="L47">
        <f>VLOOKUP(WorldWaves[[#Headers],[Boss3]],Enemies[[Name]:[BotLevelType]],4,FALSE) * WorldWaves[[#This Row],[Boss3]]</f>
        <v>0</v>
      </c>
      <c r="M47">
        <f>VLOOKUP(WorldWaves[[#Headers],[Bot]],Enemies[[Name]:[BotLevelType]],4,FALSE) * WorldWaves[[#This Row],[Bot]]</f>
        <v>0</v>
      </c>
      <c r="N47">
        <f>VLOOKUP(WorldWaves[[#Headers],[Fast]],Enemies[[Name]:[BotLevelType]],4,FALSE) * WorldWaves[[#This Row],[Fast]]</f>
        <v>0</v>
      </c>
      <c r="O47">
        <f>VLOOKUP(WorldWaves[[#Headers],[Tank]],Enemies[[Name]:[BotLevelType]],4,FALSE) * WorldWaves[[#This Row],[Tank]]</f>
        <v>0</v>
      </c>
      <c r="P47">
        <f>VLOOKUP(WorldWaves[[#Headers],[Rush]],Enemies[[Name]:[BotLevelType]],4,FALSE) * WorldWaves[[#This Row],[Rush]]</f>
        <v>0</v>
      </c>
      <c r="Q47">
        <f>VLOOKUP(WorldWaves[[#Headers],[BossFast]],Enemies[[Name]:[BotLevelType]],4,FALSE) * WorldWaves[[#This Row],[BossFast]]</f>
        <v>0</v>
      </c>
      <c r="R47">
        <f>VLOOKUP(WorldWaves[[#Headers],[BossTank]],Enemies[[Name]:[BotLevelType]],4,FALSE) * WorldWaves[[#This Row],[BossTank]]</f>
        <v>0</v>
      </c>
      <c r="S47">
        <f>VLOOKUP(WorldWaves[[#Headers],[BossRush]],Enemies[[Name]:[BotLevelType]],4,FALSE) * WorldWaves[[#This Row],[BossRush]]</f>
        <v>0</v>
      </c>
      <c r="T47">
        <f>VLOOKUP(WorldWaves[[#Headers],[SemiBigBot]],Enemies[[Name]:[BotLevelType]],4,FALSE) * WorldWaves[[#This Row],[SemiBigBot]]</f>
        <v>0</v>
      </c>
      <c r="U47">
        <f>VLOOKUP(WorldWaves[[#Headers],[BossSlow]],Enemies[[Name]:[BotLevelType]],4,FALSE) * WorldWaves[[#This Row],[BossSlow]]</f>
        <v>0</v>
      </c>
      <c r="V47">
        <f>VLOOKUP(WorldWaves[[#Headers],[BotSlow]],Enemies[[Name]:[BotLevelType]],4,FALSE) * WorldWaves[[#This Row],[BotSlow]]</f>
        <v>0</v>
      </c>
      <c r="W47">
        <f>VLOOKUP(WorldWaves[[#Headers],[BigBotSlow]],Enemies[[Name]:[BotLevelType]],4,FALSE) * WorldWaves[[#This Row],[BigBotSlow]]</f>
        <v>0</v>
      </c>
      <c r="X47">
        <f>VLOOKUP(WorldWaves[[#Headers],[SplitterBalloon]],Enemies[[Name]:[BotLevelType]],4,FALSE) * WorldWaves[[#This Row],[SplitterBalloon]]</f>
        <v>0</v>
      </c>
      <c r="Y47">
        <f>VLOOKUP(WorldWaves[[#Headers],[SplitterDoubleLvl1]],Enemies[[Name]:[BotLevelType]],4,FALSE) * WorldWaves[[#This Row],[SplitterDoubleLvl1]]</f>
        <v>0</v>
      </c>
      <c r="Z47">
        <f>VLOOKUP(WorldWaves[[#Headers],[SplitterDoubleLvl2]],Enemies[[Name]:[BotLevelType]],4,FALSE) * WorldWaves[[#This Row],[SplitterDoubleLvl2]]</f>
        <v>0</v>
      </c>
      <c r="AA47">
        <f>VLOOKUP(WorldWaves[[#Headers],[SplitterDoubleLvl3]],Enemies[[Name]:[BotLevelType]],4,FALSE) * WorldWaves[[#This Row],[SplitterDoubleLvl3]]</f>
        <v>0</v>
      </c>
      <c r="AB47">
        <f>VLOOKUP(WorldWaves[[#Headers],[SplitterEnd]],Enemies[[Name]:[BotLevelType]],4,FALSE) * WorldWaves[[#This Row],[SplitterEnd]]</f>
        <v>0</v>
      </c>
      <c r="AC47">
        <f>VLOOKUP(WorldWaves[[#Headers],[Kamikaze]],Enemies[[Name]:[BotLevelType]],4,FALSE) * WorldWaves[[#This Row],[Kamikaze]]</f>
        <v>0</v>
      </c>
      <c r="AD47">
        <f>VLOOKUP(WorldWaves[[#Headers],[BossBalloon]],Enemies[[Name]:[BotLevelType]],4,FALSE) * WorldWaves[[#This Row],[BossBalloon]]</f>
        <v>0</v>
      </c>
      <c r="AE47">
        <f>VLOOKUP(WorldWaves[[#Headers],[BossDoubleLvl1]],Enemies[[Name]:[BotLevelType]],4,FALSE) * WorldWaves[[#This Row],[BossDoubleLvl1]]</f>
        <v>0</v>
      </c>
      <c r="AF47">
        <f>VLOOKUP(WorldWaves[[#Headers],[BossDoubleLvl2]],Enemies[[Name]:[BotLevelType]],4,FALSE) * WorldWaves[[#This Row],[BossDoubleLvl2]]</f>
        <v>0</v>
      </c>
      <c r="AG47">
        <f>VLOOKUP(WorldWaves[[#Headers],[BossDoubleLvl3]],Enemies[[Name]:[BotLevelType]],4,FALSE) * WorldWaves[[#This Row],[BossDoubleLvl3]]</f>
        <v>0</v>
      </c>
      <c r="AH47">
        <f>VLOOKUP(WorldWaves[[#Headers],[BossDoubleLvl4]],Enemies[[Name]:[BotLevelType]],4,FALSE) * WorldWaves[[#This Row],[BossDoubleLvl4]]</f>
        <v>0</v>
      </c>
      <c r="AI47">
        <f>VLOOKUP(WorldWaves[[#Headers],[BossDoubleLvl5]],Enemies[[Name]:[BotLevelType]],4,FALSE) * WorldWaves[[#This Row],[BossDoubleLvl5]]</f>
        <v>0</v>
      </c>
      <c r="AJ47">
        <f>VLOOKUP(WorldWaves[[#Headers],[BossKamikaze]],Enemies[[Name]:[BotLevelType]],4,FALSE) * WorldWaves[[#This Row],[BossKamikaze]]</f>
        <v>0</v>
      </c>
      <c r="AK47">
        <f>VLOOKUP(WorldWaves[[#Headers],[BossBalloonEnd]],Enemies[[Name]:[BotLevelType]],4,FALSE) * WorldWaves[[#This Row],[BossBalloonEnd]]</f>
        <v>0</v>
      </c>
      <c r="AL47">
        <f>VLOOKUP(WorldWaves[[#Headers],[BigKamikaze]],Enemies[[Name]:[BotLevelType]],4,FALSE) * WorldWaves[[#This Row],[BigKamikaze]]</f>
        <v>0</v>
      </c>
      <c r="AM47">
        <f>VLOOKUP(WorldWaves[[#Headers],[IceResistant]],Enemies[[Name]:[BotLevelType]],4,FALSE) * WorldWaves[[#This Row],[IceResistant]]</f>
        <v>1.2</v>
      </c>
      <c r="AN47">
        <f>VLOOKUP(WorldWaves[[#Headers],[BossIceResistant]],Enemies[[Name]:[BotLevelType]],4,FALSE) * WorldWaves[[#This Row],[BossIceResistant]]</f>
        <v>0</v>
      </c>
      <c r="AO47">
        <f>VLOOKUP(WorldWaves[[#Headers],[PoisonResistant]],Enemies[[Name]:[BotLevelType]],4,FALSE) * WorldWaves[[#This Row],[PoisonResistant]]</f>
        <v>1.2</v>
      </c>
      <c r="AP47">
        <f>VLOOKUP(WorldWaves[[#Headers],[ElectricityResistant]],Enemies[[Name]:[BotLevelType]],4,FALSE) * WorldWaves[[#This Row],[ElectricityResistant]]</f>
        <v>4.8</v>
      </c>
      <c r="AQ47">
        <f>VLOOKUP(WorldWaves[[#Headers],[Armored]],Enemies[[Name]:[BotLevelType]],4,FALSE) * WorldWaves[[#This Row],[Armored]]</f>
        <v>14.4</v>
      </c>
      <c r="AR47">
        <f>VLOOKUP(WorldWaves[[#Headers],[BossArmored]],Enemies[[Name]:[BotLevelType]],4,FALSE) * WorldWaves[[#This Row],[BossArmored]]</f>
        <v>0</v>
      </c>
      <c r="AS47">
        <f>VLOOKUP(WorldWaves[[#Headers],[SlowArmored]],Enemies[[Name]:[BotLevelType]],4,FALSE) * WorldWaves[[#This Row],[SlowArmored]]</f>
        <v>0</v>
      </c>
      <c r="AT47">
        <f>VLOOKUP(WorldWaves[[#Headers],[FlyingArmouredIce]],Enemies[[Name]:[BotLevelType]],4,FALSE) * WorldWaves[[#This Row],[FlyingArmouredIce]]</f>
        <v>0</v>
      </c>
      <c r="AU47">
        <f>VLOOKUP(WorldWaves[[#Headers],[FlyingArmouredPoison]],Enemies[[Name]:[BotLevelType]],4,FALSE) * WorldWaves[[#This Row],[FlyingArmouredPoison]]</f>
        <v>0</v>
      </c>
      <c r="AV47">
        <f>VLOOKUP(WorldWaves[[#Headers],[FlyingArmouredElec]],Enemies[[Name]:[BotLevelType]],4,FALSE) * WorldWaves[[#This Row],[FlyingArmouredElec]]</f>
        <v>0</v>
      </c>
      <c r="AW47">
        <f>VLOOKUP(WorldWaves[[#Headers],[Hacker]],Enemies[[Name]:[BotLevelType]],4,FALSE) * WorldWaves[[#This Row],[Hacker]]</f>
        <v>0</v>
      </c>
      <c r="AX47">
        <f>VLOOKUP(WorldWaves[[#Headers],[BossHacker]],Enemies[[Name]:[BotLevelType]],4,FALSE) * WorldWaves[[#This Row],[BossHacker]]</f>
        <v>0</v>
      </c>
      <c r="AY47">
        <f>VLOOKUP(WorldWaves[[#Headers],[BossFlyingArmoured]],Enemies[[Name]:[BotLevelType]],4,FALSE) * WorldWaves[[#This Row],[BossFlyingArmoured]]</f>
        <v>0</v>
      </c>
    </row>
    <row r="48" spans="1:51" ht="15.75" x14ac:dyDescent="0.25">
      <c r="A48" s="5">
        <v>46</v>
      </c>
      <c r="B48" s="9">
        <f>SUMPRODUCT(WorldWaves[[#This Row],[MiniBot]:[BossFlyingArmoured]],World_enemies!B48:AT48)</f>
        <v>20899.259978546572</v>
      </c>
      <c r="C48" s="8">
        <f t="shared" si="3"/>
        <v>39.833332999999996</v>
      </c>
      <c r="D48" s="8">
        <f t="shared" si="4"/>
        <v>3858.1667090000001</v>
      </c>
      <c r="E48" s="8">
        <f>World_Gems!C48</f>
        <v>4742.2084150000001</v>
      </c>
      <c r="F48">
        <f t="shared" si="2"/>
        <v>2.1081119578979077</v>
      </c>
      <c r="G48">
        <f>VLOOKUP(WorldWaves[[#Headers],[MiniBot]],Enemies[[Name]:[BotLevelType]],4,FALSE) * WorldWaves[[#This Row],[MiniBot]]</f>
        <v>3.8333330000000001</v>
      </c>
      <c r="H48">
        <f>VLOOKUP(WorldWaves[[#Headers],[BigBot]],Enemies[[Name]:[BotLevelType]],4,FALSE) * WorldWaves[[#This Row],[BigBot]]</f>
        <v>1</v>
      </c>
      <c r="I48">
        <f>VLOOKUP(WorldWaves[[#Headers],[MegaBigBot]],Enemies[[Name]:[BotLevelType]],4,FALSE) * WorldWaves[[#This Row],[MegaBigBot]]</f>
        <v>0</v>
      </c>
      <c r="J48">
        <f>VLOOKUP(WorldWaves[[#Headers],[Boss1]],Enemies[[Name]:[BotLevelType]],4,FALSE) * WorldWaves[[#This Row],[Boss1]]</f>
        <v>0</v>
      </c>
      <c r="K48">
        <f>VLOOKUP(WorldWaves[[#Headers],[Boss2]],Enemies[[Name]:[BotLevelType]],4,FALSE) * WorldWaves[[#This Row],[Boss2]]</f>
        <v>0</v>
      </c>
      <c r="L48">
        <f>VLOOKUP(WorldWaves[[#Headers],[Boss3]],Enemies[[Name]:[BotLevelType]],4,FALSE) * WorldWaves[[#This Row],[Boss3]]</f>
        <v>0</v>
      </c>
      <c r="M48">
        <f>VLOOKUP(WorldWaves[[#Headers],[Bot]],Enemies[[Name]:[BotLevelType]],4,FALSE) * WorldWaves[[#This Row],[Bot]]</f>
        <v>6</v>
      </c>
      <c r="N48">
        <f>VLOOKUP(WorldWaves[[#Headers],[Fast]],Enemies[[Name]:[BotLevelType]],4,FALSE) * WorldWaves[[#This Row],[Fast]]</f>
        <v>8.6666670000000003</v>
      </c>
      <c r="O48">
        <f>VLOOKUP(WorldWaves[[#Headers],[Tank]],Enemies[[Name]:[BotLevelType]],4,FALSE) * WorldWaves[[#This Row],[Tank]]</f>
        <v>9.3333329999999997</v>
      </c>
      <c r="P48">
        <f>VLOOKUP(WorldWaves[[#Headers],[Rush]],Enemies[[Name]:[BotLevelType]],4,FALSE) * WorldWaves[[#This Row],[Rush]]</f>
        <v>0</v>
      </c>
      <c r="Q48">
        <f>VLOOKUP(WorldWaves[[#Headers],[BossFast]],Enemies[[Name]:[BotLevelType]],4,FALSE) * WorldWaves[[#This Row],[BossFast]]</f>
        <v>0</v>
      </c>
      <c r="R48">
        <f>VLOOKUP(WorldWaves[[#Headers],[BossTank]],Enemies[[Name]:[BotLevelType]],4,FALSE) * WorldWaves[[#This Row],[BossTank]]</f>
        <v>0</v>
      </c>
      <c r="S48">
        <f>VLOOKUP(WorldWaves[[#Headers],[BossRush]],Enemies[[Name]:[BotLevelType]],4,FALSE) * WorldWaves[[#This Row],[BossRush]]</f>
        <v>0</v>
      </c>
      <c r="T48">
        <f>VLOOKUP(WorldWaves[[#Headers],[SemiBigBot]],Enemies[[Name]:[BotLevelType]],4,FALSE) * WorldWaves[[#This Row],[SemiBigBot]]</f>
        <v>0</v>
      </c>
      <c r="U48">
        <f>VLOOKUP(WorldWaves[[#Headers],[BossSlow]],Enemies[[Name]:[BotLevelType]],4,FALSE) * WorldWaves[[#This Row],[BossSlow]]</f>
        <v>0</v>
      </c>
      <c r="V48">
        <f>VLOOKUP(WorldWaves[[#Headers],[BotSlow]],Enemies[[Name]:[BotLevelType]],4,FALSE) * WorldWaves[[#This Row],[BotSlow]]</f>
        <v>0</v>
      </c>
      <c r="W48">
        <f>VLOOKUP(WorldWaves[[#Headers],[BigBotSlow]],Enemies[[Name]:[BotLevelType]],4,FALSE) * WorldWaves[[#This Row],[BigBotSlow]]</f>
        <v>0</v>
      </c>
      <c r="X48">
        <f>VLOOKUP(WorldWaves[[#Headers],[SplitterBalloon]],Enemies[[Name]:[BotLevelType]],4,FALSE) * WorldWaves[[#This Row],[SplitterBalloon]]</f>
        <v>0</v>
      </c>
      <c r="Y48">
        <f>VLOOKUP(WorldWaves[[#Headers],[SplitterDoubleLvl1]],Enemies[[Name]:[BotLevelType]],4,FALSE) * WorldWaves[[#This Row],[SplitterDoubleLvl1]]</f>
        <v>0</v>
      </c>
      <c r="Z48">
        <f>VLOOKUP(WorldWaves[[#Headers],[SplitterDoubleLvl2]],Enemies[[Name]:[BotLevelType]],4,FALSE) * WorldWaves[[#This Row],[SplitterDoubleLvl2]]</f>
        <v>0</v>
      </c>
      <c r="AA48">
        <f>VLOOKUP(WorldWaves[[#Headers],[SplitterDoubleLvl3]],Enemies[[Name]:[BotLevelType]],4,FALSE) * WorldWaves[[#This Row],[SplitterDoubleLvl3]]</f>
        <v>0</v>
      </c>
      <c r="AB48">
        <f>VLOOKUP(WorldWaves[[#Headers],[SplitterEnd]],Enemies[[Name]:[BotLevelType]],4,FALSE) * WorldWaves[[#This Row],[SplitterEnd]]</f>
        <v>0</v>
      </c>
      <c r="AC48">
        <f>VLOOKUP(WorldWaves[[#Headers],[Kamikaze]],Enemies[[Name]:[BotLevelType]],4,FALSE) * WorldWaves[[#This Row],[Kamikaze]]</f>
        <v>11</v>
      </c>
      <c r="AD48">
        <f>VLOOKUP(WorldWaves[[#Headers],[BossBalloon]],Enemies[[Name]:[BotLevelType]],4,FALSE) * WorldWaves[[#This Row],[BossBalloon]]</f>
        <v>0</v>
      </c>
      <c r="AE48">
        <f>VLOOKUP(WorldWaves[[#Headers],[BossDoubleLvl1]],Enemies[[Name]:[BotLevelType]],4,FALSE) * WorldWaves[[#This Row],[BossDoubleLvl1]]</f>
        <v>0</v>
      </c>
      <c r="AF48">
        <f>VLOOKUP(WorldWaves[[#Headers],[BossDoubleLvl2]],Enemies[[Name]:[BotLevelType]],4,FALSE) * WorldWaves[[#This Row],[BossDoubleLvl2]]</f>
        <v>0</v>
      </c>
      <c r="AG48">
        <f>VLOOKUP(WorldWaves[[#Headers],[BossDoubleLvl3]],Enemies[[Name]:[BotLevelType]],4,FALSE) * WorldWaves[[#This Row],[BossDoubleLvl3]]</f>
        <v>0</v>
      </c>
      <c r="AH48">
        <f>VLOOKUP(WorldWaves[[#Headers],[BossDoubleLvl4]],Enemies[[Name]:[BotLevelType]],4,FALSE) * WorldWaves[[#This Row],[BossDoubleLvl4]]</f>
        <v>0</v>
      </c>
      <c r="AI48">
        <f>VLOOKUP(WorldWaves[[#Headers],[BossDoubleLvl5]],Enemies[[Name]:[BotLevelType]],4,FALSE) * WorldWaves[[#This Row],[BossDoubleLvl5]]</f>
        <v>0</v>
      </c>
      <c r="AJ48">
        <f>VLOOKUP(WorldWaves[[#Headers],[BossKamikaze]],Enemies[[Name]:[BotLevelType]],4,FALSE) * WorldWaves[[#This Row],[BossKamikaze]]</f>
        <v>0</v>
      </c>
      <c r="AK48">
        <f>VLOOKUP(WorldWaves[[#Headers],[BossBalloonEnd]],Enemies[[Name]:[BotLevelType]],4,FALSE) * WorldWaves[[#This Row],[BossBalloonEnd]]</f>
        <v>0</v>
      </c>
      <c r="AL48">
        <f>VLOOKUP(WorldWaves[[#Headers],[BigKamikaze]],Enemies[[Name]:[BotLevelType]],4,FALSE) * WorldWaves[[#This Row],[BigKamikaze]]</f>
        <v>0</v>
      </c>
      <c r="AM48">
        <f>VLOOKUP(WorldWaves[[#Headers],[IceResistant]],Enemies[[Name]:[BotLevelType]],4,FALSE) * WorldWaves[[#This Row],[IceResistant]]</f>
        <v>0</v>
      </c>
      <c r="AN48">
        <f>VLOOKUP(WorldWaves[[#Headers],[BossIceResistant]],Enemies[[Name]:[BotLevelType]],4,FALSE) * WorldWaves[[#This Row],[BossIceResistant]]</f>
        <v>0</v>
      </c>
      <c r="AO48">
        <f>VLOOKUP(WorldWaves[[#Headers],[PoisonResistant]],Enemies[[Name]:[BotLevelType]],4,FALSE) * WorldWaves[[#This Row],[PoisonResistant]]</f>
        <v>0</v>
      </c>
      <c r="AP48">
        <f>VLOOKUP(WorldWaves[[#Headers],[ElectricityResistant]],Enemies[[Name]:[BotLevelType]],4,FALSE) * WorldWaves[[#This Row],[ElectricityResistant]]</f>
        <v>0</v>
      </c>
      <c r="AQ48">
        <f>VLOOKUP(WorldWaves[[#Headers],[Armored]],Enemies[[Name]:[BotLevelType]],4,FALSE) * WorldWaves[[#This Row],[Armored]]</f>
        <v>0</v>
      </c>
      <c r="AR48">
        <f>VLOOKUP(WorldWaves[[#Headers],[BossArmored]],Enemies[[Name]:[BotLevelType]],4,FALSE) * WorldWaves[[#This Row],[BossArmored]]</f>
        <v>0</v>
      </c>
      <c r="AS48">
        <f>VLOOKUP(WorldWaves[[#Headers],[SlowArmored]],Enemies[[Name]:[BotLevelType]],4,FALSE) * WorldWaves[[#This Row],[SlowArmored]]</f>
        <v>0</v>
      </c>
      <c r="AT48">
        <f>VLOOKUP(WorldWaves[[#Headers],[FlyingArmouredIce]],Enemies[[Name]:[BotLevelType]],4,FALSE) * WorldWaves[[#This Row],[FlyingArmouredIce]]</f>
        <v>0</v>
      </c>
      <c r="AU48">
        <f>VLOOKUP(WorldWaves[[#Headers],[FlyingArmouredPoison]],Enemies[[Name]:[BotLevelType]],4,FALSE) * WorldWaves[[#This Row],[FlyingArmouredPoison]]</f>
        <v>0</v>
      </c>
      <c r="AV48">
        <f>VLOOKUP(WorldWaves[[#Headers],[FlyingArmouredElec]],Enemies[[Name]:[BotLevelType]],4,FALSE) * WorldWaves[[#This Row],[FlyingArmouredElec]]</f>
        <v>0</v>
      </c>
      <c r="AW48">
        <f>VLOOKUP(WorldWaves[[#Headers],[Hacker]],Enemies[[Name]:[BotLevelType]],4,FALSE) * WorldWaves[[#This Row],[Hacker]]</f>
        <v>0</v>
      </c>
      <c r="AX48">
        <f>VLOOKUP(WorldWaves[[#Headers],[BossHacker]],Enemies[[Name]:[BotLevelType]],4,FALSE) * WorldWaves[[#This Row],[BossHacker]]</f>
        <v>0</v>
      </c>
      <c r="AY48">
        <f>VLOOKUP(WorldWaves[[#Headers],[BossFlyingArmoured]],Enemies[[Name]:[BotLevelType]],4,FALSE) * WorldWaves[[#This Row],[BossFlyingArmoured]]</f>
        <v>0</v>
      </c>
    </row>
    <row r="49" spans="1:51" ht="15.75" x14ac:dyDescent="0.25">
      <c r="A49" s="5">
        <v>47</v>
      </c>
      <c r="B49" s="9">
        <f>SUMPRODUCT(WorldWaves[[#This Row],[MiniBot]:[BossFlyingArmoured]],World_enemies!B49:AT49)</f>
        <v>35755.522421324997</v>
      </c>
      <c r="C49" s="8">
        <f t="shared" si="3"/>
        <v>30.333334000000001</v>
      </c>
      <c r="D49" s="8">
        <f t="shared" si="4"/>
        <v>3888.500043</v>
      </c>
      <c r="E49" s="8">
        <f>World_Gems!C49</f>
        <v>4788.8750849999997</v>
      </c>
      <c r="F49">
        <f t="shared" si="2"/>
        <v>1.7108511238210644</v>
      </c>
      <c r="G49">
        <f>VLOOKUP(WorldWaves[[#Headers],[MiniBot]],Enemies[[Name]:[BotLevelType]],4,FALSE) * WorldWaves[[#This Row],[MiniBot]]</f>
        <v>6</v>
      </c>
      <c r="H49">
        <f>VLOOKUP(WorldWaves[[#Headers],[BigBot]],Enemies[[Name]:[BotLevelType]],4,FALSE) * WorldWaves[[#This Row],[BigBot]]</f>
        <v>0</v>
      </c>
      <c r="I49">
        <f>VLOOKUP(WorldWaves[[#Headers],[MegaBigBot]],Enemies[[Name]:[BotLevelType]],4,FALSE) * WorldWaves[[#This Row],[MegaBigBot]]</f>
        <v>0</v>
      </c>
      <c r="J49">
        <f>VLOOKUP(WorldWaves[[#Headers],[Boss1]],Enemies[[Name]:[BotLevelType]],4,FALSE) * WorldWaves[[#This Row],[Boss1]]</f>
        <v>0</v>
      </c>
      <c r="K49">
        <f>VLOOKUP(WorldWaves[[#Headers],[Boss2]],Enemies[[Name]:[BotLevelType]],4,FALSE) * WorldWaves[[#This Row],[Boss2]]</f>
        <v>0</v>
      </c>
      <c r="L49">
        <f>VLOOKUP(WorldWaves[[#Headers],[Boss3]],Enemies[[Name]:[BotLevelType]],4,FALSE) * WorldWaves[[#This Row],[Boss3]]</f>
        <v>0</v>
      </c>
      <c r="M49">
        <f>VLOOKUP(WorldWaves[[#Headers],[Bot]],Enemies[[Name]:[BotLevelType]],4,FALSE) * WorldWaves[[#This Row],[Bot]]</f>
        <v>6</v>
      </c>
      <c r="N49">
        <f>VLOOKUP(WorldWaves[[#Headers],[Fast]],Enemies[[Name]:[BotLevelType]],4,FALSE) * WorldWaves[[#This Row],[Fast]]</f>
        <v>0</v>
      </c>
      <c r="O49">
        <f>VLOOKUP(WorldWaves[[#Headers],[Tank]],Enemies[[Name]:[BotLevelType]],4,FALSE) * WorldWaves[[#This Row],[Tank]]</f>
        <v>0</v>
      </c>
      <c r="P49">
        <f>VLOOKUP(WorldWaves[[#Headers],[Rush]],Enemies[[Name]:[BotLevelType]],4,FALSE) * WorldWaves[[#This Row],[Rush]]</f>
        <v>0</v>
      </c>
      <c r="Q49">
        <f>VLOOKUP(WorldWaves[[#Headers],[BossFast]],Enemies[[Name]:[BotLevelType]],4,FALSE) * WorldWaves[[#This Row],[BossFast]]</f>
        <v>0</v>
      </c>
      <c r="R49">
        <f>VLOOKUP(WorldWaves[[#Headers],[BossTank]],Enemies[[Name]:[BotLevelType]],4,FALSE) * WorldWaves[[#This Row],[BossTank]]</f>
        <v>0</v>
      </c>
      <c r="S49">
        <f>VLOOKUP(WorldWaves[[#Headers],[BossRush]],Enemies[[Name]:[BotLevelType]],4,FALSE) * WorldWaves[[#This Row],[BossRush]]</f>
        <v>0</v>
      </c>
      <c r="T49">
        <f>VLOOKUP(WorldWaves[[#Headers],[SemiBigBot]],Enemies[[Name]:[BotLevelType]],4,FALSE) * WorldWaves[[#This Row],[SemiBigBot]]</f>
        <v>3.3333339999999998</v>
      </c>
      <c r="U49">
        <f>VLOOKUP(WorldWaves[[#Headers],[BossSlow]],Enemies[[Name]:[BotLevelType]],4,FALSE) * WorldWaves[[#This Row],[BossSlow]]</f>
        <v>0</v>
      </c>
      <c r="V49">
        <f>VLOOKUP(WorldWaves[[#Headers],[BotSlow]],Enemies[[Name]:[BotLevelType]],4,FALSE) * WorldWaves[[#This Row],[BotSlow]]</f>
        <v>0</v>
      </c>
      <c r="W49">
        <f>VLOOKUP(WorldWaves[[#Headers],[BigBotSlow]],Enemies[[Name]:[BotLevelType]],4,FALSE) * WorldWaves[[#This Row],[BigBotSlow]]</f>
        <v>0</v>
      </c>
      <c r="X49">
        <f>VLOOKUP(WorldWaves[[#Headers],[SplitterBalloon]],Enemies[[Name]:[BotLevelType]],4,FALSE) * WorldWaves[[#This Row],[SplitterBalloon]]</f>
        <v>0</v>
      </c>
      <c r="Y49">
        <f>VLOOKUP(WorldWaves[[#Headers],[SplitterDoubleLvl1]],Enemies[[Name]:[BotLevelType]],4,FALSE) * WorldWaves[[#This Row],[SplitterDoubleLvl1]]</f>
        <v>0</v>
      </c>
      <c r="Z49">
        <f>VLOOKUP(WorldWaves[[#Headers],[SplitterDoubleLvl2]],Enemies[[Name]:[BotLevelType]],4,FALSE) * WorldWaves[[#This Row],[SplitterDoubleLvl2]]</f>
        <v>0</v>
      </c>
      <c r="AA49">
        <f>VLOOKUP(WorldWaves[[#Headers],[SplitterDoubleLvl3]],Enemies[[Name]:[BotLevelType]],4,FALSE) * WorldWaves[[#This Row],[SplitterDoubleLvl3]]</f>
        <v>0</v>
      </c>
      <c r="AB49">
        <f>VLOOKUP(WorldWaves[[#Headers],[SplitterEnd]],Enemies[[Name]:[BotLevelType]],4,FALSE) * WorldWaves[[#This Row],[SplitterEnd]]</f>
        <v>0</v>
      </c>
      <c r="AC49">
        <f>VLOOKUP(WorldWaves[[#Headers],[Kamikaze]],Enemies[[Name]:[BotLevelType]],4,FALSE) * WorldWaves[[#This Row],[Kamikaze]]</f>
        <v>11</v>
      </c>
      <c r="AD49">
        <f>VLOOKUP(WorldWaves[[#Headers],[BossBalloon]],Enemies[[Name]:[BotLevelType]],4,FALSE) * WorldWaves[[#This Row],[BossBalloon]]</f>
        <v>0</v>
      </c>
      <c r="AE49">
        <f>VLOOKUP(WorldWaves[[#Headers],[BossDoubleLvl1]],Enemies[[Name]:[BotLevelType]],4,FALSE) * WorldWaves[[#This Row],[BossDoubleLvl1]]</f>
        <v>0</v>
      </c>
      <c r="AF49">
        <f>VLOOKUP(WorldWaves[[#Headers],[BossDoubleLvl2]],Enemies[[Name]:[BotLevelType]],4,FALSE) * WorldWaves[[#This Row],[BossDoubleLvl2]]</f>
        <v>0</v>
      </c>
      <c r="AG49">
        <f>VLOOKUP(WorldWaves[[#Headers],[BossDoubleLvl3]],Enemies[[Name]:[BotLevelType]],4,FALSE) * WorldWaves[[#This Row],[BossDoubleLvl3]]</f>
        <v>0</v>
      </c>
      <c r="AH49">
        <f>VLOOKUP(WorldWaves[[#Headers],[BossDoubleLvl4]],Enemies[[Name]:[BotLevelType]],4,FALSE) * WorldWaves[[#This Row],[BossDoubleLvl4]]</f>
        <v>0</v>
      </c>
      <c r="AI49">
        <f>VLOOKUP(WorldWaves[[#Headers],[BossDoubleLvl5]],Enemies[[Name]:[BotLevelType]],4,FALSE) * WorldWaves[[#This Row],[BossDoubleLvl5]]</f>
        <v>0</v>
      </c>
      <c r="AJ49">
        <f>VLOOKUP(WorldWaves[[#Headers],[BossKamikaze]],Enemies[[Name]:[BotLevelType]],4,FALSE) * WorldWaves[[#This Row],[BossKamikaze]]</f>
        <v>0</v>
      </c>
      <c r="AK49">
        <f>VLOOKUP(WorldWaves[[#Headers],[BossBalloonEnd]],Enemies[[Name]:[BotLevelType]],4,FALSE) * WorldWaves[[#This Row],[BossBalloonEnd]]</f>
        <v>0</v>
      </c>
      <c r="AL49">
        <f>VLOOKUP(WorldWaves[[#Headers],[BigKamikaze]],Enemies[[Name]:[BotLevelType]],4,FALSE) * WorldWaves[[#This Row],[BigKamikaze]]</f>
        <v>4</v>
      </c>
      <c r="AM49">
        <f>VLOOKUP(WorldWaves[[#Headers],[IceResistant]],Enemies[[Name]:[BotLevelType]],4,FALSE) * WorldWaves[[#This Row],[IceResistant]]</f>
        <v>0</v>
      </c>
      <c r="AN49">
        <f>VLOOKUP(WorldWaves[[#Headers],[BossIceResistant]],Enemies[[Name]:[BotLevelType]],4,FALSE) * WorldWaves[[#This Row],[BossIceResistant]]</f>
        <v>0</v>
      </c>
      <c r="AO49">
        <f>VLOOKUP(WorldWaves[[#Headers],[PoisonResistant]],Enemies[[Name]:[BotLevelType]],4,FALSE) * WorldWaves[[#This Row],[PoisonResistant]]</f>
        <v>0</v>
      </c>
      <c r="AP49">
        <f>VLOOKUP(WorldWaves[[#Headers],[ElectricityResistant]],Enemies[[Name]:[BotLevelType]],4,FALSE) * WorldWaves[[#This Row],[ElectricityResistant]]</f>
        <v>0</v>
      </c>
      <c r="AQ49">
        <f>VLOOKUP(WorldWaves[[#Headers],[Armored]],Enemies[[Name]:[BotLevelType]],4,FALSE) * WorldWaves[[#This Row],[Armored]]</f>
        <v>0</v>
      </c>
      <c r="AR49">
        <f>VLOOKUP(WorldWaves[[#Headers],[BossArmored]],Enemies[[Name]:[BotLevelType]],4,FALSE) * WorldWaves[[#This Row],[BossArmored]]</f>
        <v>0</v>
      </c>
      <c r="AS49">
        <f>VLOOKUP(WorldWaves[[#Headers],[SlowArmored]],Enemies[[Name]:[BotLevelType]],4,FALSE) * WorldWaves[[#This Row],[SlowArmored]]</f>
        <v>0</v>
      </c>
      <c r="AT49">
        <f>VLOOKUP(WorldWaves[[#Headers],[FlyingArmouredIce]],Enemies[[Name]:[BotLevelType]],4,FALSE) * WorldWaves[[#This Row],[FlyingArmouredIce]]</f>
        <v>0</v>
      </c>
      <c r="AU49">
        <f>VLOOKUP(WorldWaves[[#Headers],[FlyingArmouredPoison]],Enemies[[Name]:[BotLevelType]],4,FALSE) * WorldWaves[[#This Row],[FlyingArmouredPoison]]</f>
        <v>0</v>
      </c>
      <c r="AV49">
        <f>VLOOKUP(WorldWaves[[#Headers],[FlyingArmouredElec]],Enemies[[Name]:[BotLevelType]],4,FALSE) * WorldWaves[[#This Row],[FlyingArmouredElec]]</f>
        <v>0</v>
      </c>
      <c r="AW49">
        <f>VLOOKUP(WorldWaves[[#Headers],[Hacker]],Enemies[[Name]:[BotLevelType]],4,FALSE) * WorldWaves[[#This Row],[Hacker]]</f>
        <v>0</v>
      </c>
      <c r="AX49">
        <f>VLOOKUP(WorldWaves[[#Headers],[BossHacker]],Enemies[[Name]:[BotLevelType]],4,FALSE) * WorldWaves[[#This Row],[BossHacker]]</f>
        <v>0</v>
      </c>
      <c r="AY49">
        <f>VLOOKUP(WorldWaves[[#Headers],[BossFlyingArmoured]],Enemies[[Name]:[BotLevelType]],4,FALSE) * WorldWaves[[#This Row],[BossFlyingArmoured]]</f>
        <v>0</v>
      </c>
    </row>
    <row r="50" spans="1:51" ht="15.75" x14ac:dyDescent="0.25">
      <c r="A50" s="5">
        <v>48</v>
      </c>
      <c r="B50" s="9">
        <f>SUMPRODUCT(WorldWaves[[#This Row],[MiniBot]:[BossFlyingArmoured]],World_enemies!B50:AT50)</f>
        <v>268017.50778591097</v>
      </c>
      <c r="C50" s="8">
        <f t="shared" si="3"/>
        <v>151.33333400000001</v>
      </c>
      <c r="D50" s="8">
        <f t="shared" si="4"/>
        <v>4039.8333769999999</v>
      </c>
      <c r="E50" s="8">
        <f>World_Gems!C50</f>
        <v>5195.5417549999993</v>
      </c>
      <c r="F50">
        <f t="shared" si="2"/>
        <v>7.495835318184648</v>
      </c>
      <c r="G50">
        <f>VLOOKUP(WorldWaves[[#Headers],[MiniBot]],Enemies[[Name]:[BotLevelType]],4,FALSE) * WorldWaves[[#This Row],[MiniBot]]</f>
        <v>6</v>
      </c>
      <c r="H50">
        <f>VLOOKUP(WorldWaves[[#Headers],[BigBot]],Enemies[[Name]:[BotLevelType]],4,FALSE) * WorldWaves[[#This Row],[BigBot]]</f>
        <v>0</v>
      </c>
      <c r="I50">
        <f>VLOOKUP(WorldWaves[[#Headers],[MegaBigBot]],Enemies[[Name]:[BotLevelType]],4,FALSE) * WorldWaves[[#This Row],[MegaBigBot]]</f>
        <v>0</v>
      </c>
      <c r="J50">
        <f>VLOOKUP(WorldWaves[[#Headers],[Boss1]],Enemies[[Name]:[BotLevelType]],4,FALSE) * WorldWaves[[#This Row],[Boss1]]</f>
        <v>0</v>
      </c>
      <c r="K50">
        <f>VLOOKUP(WorldWaves[[#Headers],[Boss2]],Enemies[[Name]:[BotLevelType]],4,FALSE) * WorldWaves[[#This Row],[Boss2]]</f>
        <v>0</v>
      </c>
      <c r="L50">
        <f>VLOOKUP(WorldWaves[[#Headers],[Boss3]],Enemies[[Name]:[BotLevelType]],4,FALSE) * WorldWaves[[#This Row],[Boss3]]</f>
        <v>0</v>
      </c>
      <c r="M50">
        <f>VLOOKUP(WorldWaves[[#Headers],[Bot]],Enemies[[Name]:[BotLevelType]],4,FALSE) * WorldWaves[[#This Row],[Bot]]</f>
        <v>42</v>
      </c>
      <c r="N50">
        <f>VLOOKUP(WorldWaves[[#Headers],[Fast]],Enemies[[Name]:[BotLevelType]],4,FALSE) * WorldWaves[[#This Row],[Fast]]</f>
        <v>0</v>
      </c>
      <c r="O50">
        <f>VLOOKUP(WorldWaves[[#Headers],[Tank]],Enemies[[Name]:[BotLevelType]],4,FALSE) * WorldWaves[[#This Row],[Tank]]</f>
        <v>0</v>
      </c>
      <c r="P50">
        <f>VLOOKUP(WorldWaves[[#Headers],[Rush]],Enemies[[Name]:[BotLevelType]],4,FALSE) * WorldWaves[[#This Row],[Rush]]</f>
        <v>0</v>
      </c>
      <c r="Q50">
        <f>VLOOKUP(WorldWaves[[#Headers],[BossFast]],Enemies[[Name]:[BotLevelType]],4,FALSE) * WorldWaves[[#This Row],[BossFast]]</f>
        <v>0</v>
      </c>
      <c r="R50">
        <f>VLOOKUP(WorldWaves[[#Headers],[BossTank]],Enemies[[Name]:[BotLevelType]],4,FALSE) * WorldWaves[[#This Row],[BossTank]]</f>
        <v>0</v>
      </c>
      <c r="S50">
        <f>VLOOKUP(WorldWaves[[#Headers],[BossRush]],Enemies[[Name]:[BotLevelType]],4,FALSE) * WorldWaves[[#This Row],[BossRush]]</f>
        <v>0</v>
      </c>
      <c r="T50">
        <f>VLOOKUP(WorldWaves[[#Headers],[SemiBigBot]],Enemies[[Name]:[BotLevelType]],4,FALSE) * WorldWaves[[#This Row],[SemiBigBot]]</f>
        <v>15.333334000000001</v>
      </c>
      <c r="U50">
        <f>VLOOKUP(WorldWaves[[#Headers],[BossSlow]],Enemies[[Name]:[BotLevelType]],4,FALSE) * WorldWaves[[#This Row],[BossSlow]]</f>
        <v>0</v>
      </c>
      <c r="V50">
        <f>VLOOKUP(WorldWaves[[#Headers],[BotSlow]],Enemies[[Name]:[BotLevelType]],4,FALSE) * WorldWaves[[#This Row],[BotSlow]]</f>
        <v>0</v>
      </c>
      <c r="W50">
        <f>VLOOKUP(WorldWaves[[#Headers],[BigBotSlow]],Enemies[[Name]:[BotLevelType]],4,FALSE) * WorldWaves[[#This Row],[BigBotSlow]]</f>
        <v>0</v>
      </c>
      <c r="X50">
        <f>VLOOKUP(WorldWaves[[#Headers],[SplitterBalloon]],Enemies[[Name]:[BotLevelType]],4,FALSE) * WorldWaves[[#This Row],[SplitterBalloon]]</f>
        <v>0</v>
      </c>
      <c r="Y50">
        <f>VLOOKUP(WorldWaves[[#Headers],[SplitterDoubleLvl1]],Enemies[[Name]:[BotLevelType]],4,FALSE) * WorldWaves[[#This Row],[SplitterDoubleLvl1]]</f>
        <v>0</v>
      </c>
      <c r="Z50">
        <f>VLOOKUP(WorldWaves[[#Headers],[SplitterDoubleLvl2]],Enemies[[Name]:[BotLevelType]],4,FALSE) * WorldWaves[[#This Row],[SplitterDoubleLvl2]]</f>
        <v>0</v>
      </c>
      <c r="AA50">
        <f>VLOOKUP(WorldWaves[[#Headers],[SplitterDoubleLvl3]],Enemies[[Name]:[BotLevelType]],4,FALSE) * WorldWaves[[#This Row],[SplitterDoubleLvl3]]</f>
        <v>0</v>
      </c>
      <c r="AB50">
        <f>VLOOKUP(WorldWaves[[#Headers],[SplitterEnd]],Enemies[[Name]:[BotLevelType]],4,FALSE) * WorldWaves[[#This Row],[SplitterEnd]]</f>
        <v>0</v>
      </c>
      <c r="AC50">
        <f>VLOOKUP(WorldWaves[[#Headers],[Kamikaze]],Enemies[[Name]:[BotLevelType]],4,FALSE) * WorldWaves[[#This Row],[Kamikaze]]</f>
        <v>44</v>
      </c>
      <c r="AD50">
        <f>VLOOKUP(WorldWaves[[#Headers],[BossBalloon]],Enemies[[Name]:[BotLevelType]],4,FALSE) * WorldWaves[[#This Row],[BossBalloon]]</f>
        <v>0</v>
      </c>
      <c r="AE50">
        <f>VLOOKUP(WorldWaves[[#Headers],[BossDoubleLvl1]],Enemies[[Name]:[BotLevelType]],4,FALSE) * WorldWaves[[#This Row],[BossDoubleLvl1]]</f>
        <v>0</v>
      </c>
      <c r="AF50">
        <f>VLOOKUP(WorldWaves[[#Headers],[BossDoubleLvl2]],Enemies[[Name]:[BotLevelType]],4,FALSE) * WorldWaves[[#This Row],[BossDoubleLvl2]]</f>
        <v>0</v>
      </c>
      <c r="AG50">
        <f>VLOOKUP(WorldWaves[[#Headers],[BossDoubleLvl3]],Enemies[[Name]:[BotLevelType]],4,FALSE) * WorldWaves[[#This Row],[BossDoubleLvl3]]</f>
        <v>0</v>
      </c>
      <c r="AH50">
        <f>VLOOKUP(WorldWaves[[#Headers],[BossDoubleLvl4]],Enemies[[Name]:[BotLevelType]],4,FALSE) * WorldWaves[[#This Row],[BossDoubleLvl4]]</f>
        <v>0</v>
      </c>
      <c r="AI50">
        <f>VLOOKUP(WorldWaves[[#Headers],[BossDoubleLvl5]],Enemies[[Name]:[BotLevelType]],4,FALSE) * WorldWaves[[#This Row],[BossDoubleLvl5]]</f>
        <v>0</v>
      </c>
      <c r="AJ50">
        <f>VLOOKUP(WorldWaves[[#Headers],[BossKamikaze]],Enemies[[Name]:[BotLevelType]],4,FALSE) * WorldWaves[[#This Row],[BossKamikaze]]</f>
        <v>0</v>
      </c>
      <c r="AK50">
        <f>VLOOKUP(WorldWaves[[#Headers],[BossBalloonEnd]],Enemies[[Name]:[BotLevelType]],4,FALSE) * WorldWaves[[#This Row],[BossBalloonEnd]]</f>
        <v>0</v>
      </c>
      <c r="AL50">
        <f>VLOOKUP(WorldWaves[[#Headers],[BigKamikaze]],Enemies[[Name]:[BotLevelType]],4,FALSE) * WorldWaves[[#This Row],[BigKamikaze]]</f>
        <v>44</v>
      </c>
      <c r="AM50">
        <f>VLOOKUP(WorldWaves[[#Headers],[IceResistant]],Enemies[[Name]:[BotLevelType]],4,FALSE) * WorldWaves[[#This Row],[IceResistant]]</f>
        <v>0</v>
      </c>
      <c r="AN50">
        <f>VLOOKUP(WorldWaves[[#Headers],[BossIceResistant]],Enemies[[Name]:[BotLevelType]],4,FALSE) * WorldWaves[[#This Row],[BossIceResistant]]</f>
        <v>0</v>
      </c>
      <c r="AO50">
        <f>VLOOKUP(WorldWaves[[#Headers],[PoisonResistant]],Enemies[[Name]:[BotLevelType]],4,FALSE) * WorldWaves[[#This Row],[PoisonResistant]]</f>
        <v>0</v>
      </c>
      <c r="AP50">
        <f>VLOOKUP(WorldWaves[[#Headers],[ElectricityResistant]],Enemies[[Name]:[BotLevelType]],4,FALSE) * WorldWaves[[#This Row],[ElectricityResistant]]</f>
        <v>0</v>
      </c>
      <c r="AQ50">
        <f>VLOOKUP(WorldWaves[[#Headers],[Armored]],Enemies[[Name]:[BotLevelType]],4,FALSE) * WorldWaves[[#This Row],[Armored]]</f>
        <v>0</v>
      </c>
      <c r="AR50">
        <f>VLOOKUP(WorldWaves[[#Headers],[BossArmored]],Enemies[[Name]:[BotLevelType]],4,FALSE) * WorldWaves[[#This Row],[BossArmored]]</f>
        <v>0</v>
      </c>
      <c r="AS50">
        <f>VLOOKUP(WorldWaves[[#Headers],[SlowArmored]],Enemies[[Name]:[BotLevelType]],4,FALSE) * WorldWaves[[#This Row],[SlowArmored]]</f>
        <v>0</v>
      </c>
      <c r="AT50">
        <f>VLOOKUP(WorldWaves[[#Headers],[FlyingArmouredIce]],Enemies[[Name]:[BotLevelType]],4,FALSE) * WorldWaves[[#This Row],[FlyingArmouredIce]]</f>
        <v>0</v>
      </c>
      <c r="AU50">
        <f>VLOOKUP(WorldWaves[[#Headers],[FlyingArmouredPoison]],Enemies[[Name]:[BotLevelType]],4,FALSE) * WorldWaves[[#This Row],[FlyingArmouredPoison]]</f>
        <v>0</v>
      </c>
      <c r="AV50">
        <f>VLOOKUP(WorldWaves[[#Headers],[FlyingArmouredElec]],Enemies[[Name]:[BotLevelType]],4,FALSE) * WorldWaves[[#This Row],[FlyingArmouredElec]]</f>
        <v>0</v>
      </c>
      <c r="AW50">
        <f>VLOOKUP(WorldWaves[[#Headers],[Hacker]],Enemies[[Name]:[BotLevelType]],4,FALSE) * WorldWaves[[#This Row],[Hacker]]</f>
        <v>0</v>
      </c>
      <c r="AX50">
        <f>VLOOKUP(WorldWaves[[#Headers],[BossHacker]],Enemies[[Name]:[BotLevelType]],4,FALSE) * WorldWaves[[#This Row],[BossHacker]]</f>
        <v>0</v>
      </c>
      <c r="AY50">
        <f>VLOOKUP(WorldWaves[[#Headers],[BossFlyingArmoured]],Enemies[[Name]:[BotLevelType]],4,FALSE) * WorldWaves[[#This Row],[BossFlyingArmoured]]</f>
        <v>0</v>
      </c>
    </row>
    <row r="51" spans="1:51" ht="15.75" x14ac:dyDescent="0.25">
      <c r="A51" s="5">
        <v>49</v>
      </c>
      <c r="B51" s="9">
        <f>SUMPRODUCT(WorldWaves[[#This Row],[MiniBot]:[BossFlyingArmoured]],World_enemies!B51:AT51)</f>
        <v>429656.10715000005</v>
      </c>
      <c r="C51" s="8">
        <f t="shared" si="3"/>
        <v>313</v>
      </c>
      <c r="D51" s="8">
        <f t="shared" si="4"/>
        <v>4352.8333769999999</v>
      </c>
      <c r="E51" s="8">
        <f>World_Gems!C51</f>
        <v>5690.5417549999993</v>
      </c>
      <c r="F51">
        <f t="shared" si="2"/>
        <v>1.6030897037263847</v>
      </c>
      <c r="G51">
        <f>VLOOKUP(WorldWaves[[#Headers],[MiniBot]],Enemies[[Name]:[BotLevelType]],4,FALSE) * WorldWaves[[#This Row],[MiniBot]]</f>
        <v>18</v>
      </c>
      <c r="H51">
        <f>VLOOKUP(WorldWaves[[#Headers],[BigBot]],Enemies[[Name]:[BotLevelType]],4,FALSE) * WorldWaves[[#This Row],[BigBot]]</f>
        <v>4</v>
      </c>
      <c r="I51">
        <f>VLOOKUP(WorldWaves[[#Headers],[MegaBigBot]],Enemies[[Name]:[BotLevelType]],4,FALSE) * WorldWaves[[#This Row],[MegaBigBot]]</f>
        <v>3</v>
      </c>
      <c r="J51">
        <f>VLOOKUP(WorldWaves[[#Headers],[Boss1]],Enemies[[Name]:[BotLevelType]],4,FALSE) * WorldWaves[[#This Row],[Boss1]]</f>
        <v>0</v>
      </c>
      <c r="K51">
        <f>VLOOKUP(WorldWaves[[#Headers],[Boss2]],Enemies[[Name]:[BotLevelType]],4,FALSE) * WorldWaves[[#This Row],[Boss2]]</f>
        <v>0</v>
      </c>
      <c r="L51">
        <f>VLOOKUP(WorldWaves[[#Headers],[Boss3]],Enemies[[Name]:[BotLevelType]],4,FALSE) * WorldWaves[[#This Row],[Boss3]]</f>
        <v>0</v>
      </c>
      <c r="M51">
        <f>VLOOKUP(WorldWaves[[#Headers],[Bot]],Enemies[[Name]:[BotLevelType]],4,FALSE) * WorldWaves[[#This Row],[Bot]]</f>
        <v>12</v>
      </c>
      <c r="N51">
        <f>VLOOKUP(WorldWaves[[#Headers],[Fast]],Enemies[[Name]:[BotLevelType]],4,FALSE) * WorldWaves[[#This Row],[Fast]]</f>
        <v>0</v>
      </c>
      <c r="O51">
        <f>VLOOKUP(WorldWaves[[#Headers],[Tank]],Enemies[[Name]:[BotLevelType]],4,FALSE) * WorldWaves[[#This Row],[Tank]]</f>
        <v>115</v>
      </c>
      <c r="P51">
        <f>VLOOKUP(WorldWaves[[#Headers],[Rush]],Enemies[[Name]:[BotLevelType]],4,FALSE) * WorldWaves[[#This Row],[Rush]]</f>
        <v>0</v>
      </c>
      <c r="Q51">
        <f>VLOOKUP(WorldWaves[[#Headers],[BossFast]],Enemies[[Name]:[BotLevelType]],4,FALSE) * WorldWaves[[#This Row],[BossFast]]</f>
        <v>0</v>
      </c>
      <c r="R51">
        <f>VLOOKUP(WorldWaves[[#Headers],[BossTank]],Enemies[[Name]:[BotLevelType]],4,FALSE) * WorldWaves[[#This Row],[BossTank]]</f>
        <v>0</v>
      </c>
      <c r="S51">
        <f>VLOOKUP(WorldWaves[[#Headers],[BossRush]],Enemies[[Name]:[BotLevelType]],4,FALSE) * WorldWaves[[#This Row],[BossRush]]</f>
        <v>0</v>
      </c>
      <c r="T51">
        <f>VLOOKUP(WorldWaves[[#Headers],[SemiBigBot]],Enemies[[Name]:[BotLevelType]],4,FALSE) * WorldWaves[[#This Row],[SemiBigBot]]</f>
        <v>0</v>
      </c>
      <c r="U51">
        <f>VLOOKUP(WorldWaves[[#Headers],[BossSlow]],Enemies[[Name]:[BotLevelType]],4,FALSE) * WorldWaves[[#This Row],[BossSlow]]</f>
        <v>0</v>
      </c>
      <c r="V51">
        <f>VLOOKUP(WorldWaves[[#Headers],[BotSlow]],Enemies[[Name]:[BotLevelType]],4,FALSE) * WorldWaves[[#This Row],[BotSlow]]</f>
        <v>0</v>
      </c>
      <c r="W51">
        <f>VLOOKUP(WorldWaves[[#Headers],[BigBotSlow]],Enemies[[Name]:[BotLevelType]],4,FALSE) * WorldWaves[[#This Row],[BigBotSlow]]</f>
        <v>0</v>
      </c>
      <c r="X51">
        <f>VLOOKUP(WorldWaves[[#Headers],[SplitterBalloon]],Enemies[[Name]:[BotLevelType]],4,FALSE) * WorldWaves[[#This Row],[SplitterBalloon]]</f>
        <v>0</v>
      </c>
      <c r="Y51">
        <f>VLOOKUP(WorldWaves[[#Headers],[SplitterDoubleLvl1]],Enemies[[Name]:[BotLevelType]],4,FALSE) * WorldWaves[[#This Row],[SplitterDoubleLvl1]]</f>
        <v>0</v>
      </c>
      <c r="Z51">
        <f>VLOOKUP(WorldWaves[[#Headers],[SplitterDoubleLvl2]],Enemies[[Name]:[BotLevelType]],4,FALSE) * WorldWaves[[#This Row],[SplitterDoubleLvl2]]</f>
        <v>0</v>
      </c>
      <c r="AA51">
        <f>VLOOKUP(WorldWaves[[#Headers],[SplitterDoubleLvl3]],Enemies[[Name]:[BotLevelType]],4,FALSE) * WorldWaves[[#This Row],[SplitterDoubleLvl3]]</f>
        <v>0</v>
      </c>
      <c r="AB51">
        <f>VLOOKUP(WorldWaves[[#Headers],[SplitterEnd]],Enemies[[Name]:[BotLevelType]],4,FALSE) * WorldWaves[[#This Row],[SplitterEnd]]</f>
        <v>0</v>
      </c>
      <c r="AC51">
        <f>VLOOKUP(WorldWaves[[#Headers],[Kamikaze]],Enemies[[Name]:[BotLevelType]],4,FALSE) * WorldWaves[[#This Row],[Kamikaze]]</f>
        <v>101</v>
      </c>
      <c r="AD51">
        <f>VLOOKUP(WorldWaves[[#Headers],[BossBalloon]],Enemies[[Name]:[BotLevelType]],4,FALSE) * WorldWaves[[#This Row],[BossBalloon]]</f>
        <v>0</v>
      </c>
      <c r="AE51">
        <f>VLOOKUP(WorldWaves[[#Headers],[BossDoubleLvl1]],Enemies[[Name]:[BotLevelType]],4,FALSE) * WorldWaves[[#This Row],[BossDoubleLvl1]]</f>
        <v>0</v>
      </c>
      <c r="AF51">
        <f>VLOOKUP(WorldWaves[[#Headers],[BossDoubleLvl2]],Enemies[[Name]:[BotLevelType]],4,FALSE) * WorldWaves[[#This Row],[BossDoubleLvl2]]</f>
        <v>0</v>
      </c>
      <c r="AG51">
        <f>VLOOKUP(WorldWaves[[#Headers],[BossDoubleLvl3]],Enemies[[Name]:[BotLevelType]],4,FALSE) * WorldWaves[[#This Row],[BossDoubleLvl3]]</f>
        <v>0</v>
      </c>
      <c r="AH51">
        <f>VLOOKUP(WorldWaves[[#Headers],[BossDoubleLvl4]],Enemies[[Name]:[BotLevelType]],4,FALSE) * WorldWaves[[#This Row],[BossDoubleLvl4]]</f>
        <v>0</v>
      </c>
      <c r="AI51">
        <f>VLOOKUP(WorldWaves[[#Headers],[BossDoubleLvl5]],Enemies[[Name]:[BotLevelType]],4,FALSE) * WorldWaves[[#This Row],[BossDoubleLvl5]]</f>
        <v>0</v>
      </c>
      <c r="AJ51">
        <f>VLOOKUP(WorldWaves[[#Headers],[BossKamikaze]],Enemies[[Name]:[BotLevelType]],4,FALSE) * WorldWaves[[#This Row],[BossKamikaze]]</f>
        <v>6</v>
      </c>
      <c r="AK51">
        <f>VLOOKUP(WorldWaves[[#Headers],[BossBalloonEnd]],Enemies[[Name]:[BotLevelType]],4,FALSE) * WorldWaves[[#This Row],[BossBalloonEnd]]</f>
        <v>0</v>
      </c>
      <c r="AL51">
        <f>VLOOKUP(WorldWaves[[#Headers],[BigKamikaze]],Enemies[[Name]:[BotLevelType]],4,FALSE) * WorldWaves[[#This Row],[BigKamikaze]]</f>
        <v>54</v>
      </c>
      <c r="AM51">
        <f>VLOOKUP(WorldWaves[[#Headers],[IceResistant]],Enemies[[Name]:[BotLevelType]],4,FALSE) * WorldWaves[[#This Row],[IceResistant]]</f>
        <v>0</v>
      </c>
      <c r="AN51">
        <f>VLOOKUP(WorldWaves[[#Headers],[BossIceResistant]],Enemies[[Name]:[BotLevelType]],4,FALSE) * WorldWaves[[#This Row],[BossIceResistant]]</f>
        <v>0</v>
      </c>
      <c r="AO51">
        <f>VLOOKUP(WorldWaves[[#Headers],[PoisonResistant]],Enemies[[Name]:[BotLevelType]],4,FALSE) * WorldWaves[[#This Row],[PoisonResistant]]</f>
        <v>0</v>
      </c>
      <c r="AP51">
        <f>VLOOKUP(WorldWaves[[#Headers],[ElectricityResistant]],Enemies[[Name]:[BotLevelType]],4,FALSE) * WorldWaves[[#This Row],[ElectricityResistant]]</f>
        <v>0</v>
      </c>
      <c r="AQ51">
        <f>VLOOKUP(WorldWaves[[#Headers],[Armored]],Enemies[[Name]:[BotLevelType]],4,FALSE) * WorldWaves[[#This Row],[Armored]]</f>
        <v>0</v>
      </c>
      <c r="AR51">
        <f>VLOOKUP(WorldWaves[[#Headers],[BossArmored]],Enemies[[Name]:[BotLevelType]],4,FALSE) * WorldWaves[[#This Row],[BossArmored]]</f>
        <v>0</v>
      </c>
      <c r="AS51">
        <f>VLOOKUP(WorldWaves[[#Headers],[SlowArmored]],Enemies[[Name]:[BotLevelType]],4,FALSE) * WorldWaves[[#This Row],[SlowArmored]]</f>
        <v>0</v>
      </c>
      <c r="AT51">
        <f>VLOOKUP(WorldWaves[[#Headers],[FlyingArmouredIce]],Enemies[[Name]:[BotLevelType]],4,FALSE) * WorldWaves[[#This Row],[FlyingArmouredIce]]</f>
        <v>0</v>
      </c>
      <c r="AU51">
        <f>VLOOKUP(WorldWaves[[#Headers],[FlyingArmouredPoison]],Enemies[[Name]:[BotLevelType]],4,FALSE) * WorldWaves[[#This Row],[FlyingArmouredPoison]]</f>
        <v>0</v>
      </c>
      <c r="AV51">
        <f>VLOOKUP(WorldWaves[[#Headers],[FlyingArmouredElec]],Enemies[[Name]:[BotLevelType]],4,FALSE) * WorldWaves[[#This Row],[FlyingArmouredElec]]</f>
        <v>0</v>
      </c>
      <c r="AW51">
        <f>VLOOKUP(WorldWaves[[#Headers],[Hacker]],Enemies[[Name]:[BotLevelType]],4,FALSE) * WorldWaves[[#This Row],[Hacker]]</f>
        <v>0</v>
      </c>
      <c r="AX51">
        <f>VLOOKUP(WorldWaves[[#Headers],[BossHacker]],Enemies[[Name]:[BotLevelType]],4,FALSE) * WorldWaves[[#This Row],[BossHacker]]</f>
        <v>0</v>
      </c>
      <c r="AY51">
        <f>VLOOKUP(WorldWaves[[#Headers],[BossFlyingArmoured]],Enemies[[Name]:[BotLevelType]],4,FALSE) * WorldWaves[[#This Row],[BossFlyingArmoured]]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theme="4"/>
  </sheetPr>
  <dimension ref="A1:CY358"/>
  <sheetViews>
    <sheetView topLeftCell="AL1" workbookViewId="0">
      <selection activeCell="BD32" sqref="BD32"/>
    </sheetView>
  </sheetViews>
  <sheetFormatPr baseColWidth="10" defaultRowHeight="15" x14ac:dyDescent="0.25"/>
  <cols>
    <col min="1" max="3" width="11" customWidth="1"/>
    <col min="4" max="4" width="13.85546875" customWidth="1"/>
    <col min="5" max="12" width="11" customWidth="1"/>
    <col min="13" max="13" width="11.28515625" customWidth="1"/>
    <col min="14" max="14" width="11.42578125" customWidth="1"/>
    <col min="15" max="15" width="13.28515625" customWidth="1"/>
    <col min="16" max="16" width="11.42578125" customWidth="1"/>
    <col min="17" max="17" width="11" customWidth="1"/>
    <col min="18" max="49" width="13.140625" customWidth="1"/>
    <col min="51" max="95" width="11.42578125" hidden="1" customWidth="1"/>
    <col min="99" max="99" width="16.7109375" customWidth="1"/>
  </cols>
  <sheetData>
    <row r="1" spans="1:103" ht="18.75" x14ac:dyDescent="0.3">
      <c r="A1" t="s">
        <v>59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67</v>
      </c>
      <c r="T1" t="s">
        <v>69</v>
      </c>
      <c r="U1" t="s">
        <v>70</v>
      </c>
      <c r="V1" t="s">
        <v>71</v>
      </c>
      <c r="W1" t="s">
        <v>72</v>
      </c>
      <c r="X1" t="s">
        <v>73</v>
      </c>
      <c r="Y1" t="s">
        <v>75</v>
      </c>
      <c r="Z1" t="s">
        <v>77</v>
      </c>
      <c r="AA1" t="s">
        <v>78</v>
      </c>
      <c r="AB1" t="s">
        <v>79</v>
      </c>
      <c r="AC1" t="s">
        <v>80</v>
      </c>
      <c r="AD1" t="s">
        <v>81</v>
      </c>
      <c r="AE1" t="s">
        <v>82</v>
      </c>
      <c r="AF1" t="s">
        <v>76</v>
      </c>
      <c r="AG1" t="s">
        <v>88</v>
      </c>
      <c r="AH1" t="s">
        <v>93</v>
      </c>
      <c r="AI1" t="s">
        <v>94</v>
      </c>
      <c r="AJ1" t="s">
        <v>96</v>
      </c>
      <c r="AK1" t="s">
        <v>97</v>
      </c>
      <c r="AL1" t="s">
        <v>98</v>
      </c>
      <c r="AM1" t="s">
        <v>99</v>
      </c>
      <c r="AN1" t="s">
        <v>100</v>
      </c>
      <c r="AO1" t="s">
        <v>101</v>
      </c>
      <c r="AP1" t="s">
        <v>102</v>
      </c>
      <c r="AQ1" t="s">
        <v>103</v>
      </c>
      <c r="AR1" t="s">
        <v>104</v>
      </c>
      <c r="AS1" t="s">
        <v>105</v>
      </c>
      <c r="AT1" t="s">
        <v>106</v>
      </c>
      <c r="AU1" t="s">
        <v>89</v>
      </c>
      <c r="AX1" s="11" t="s">
        <v>60</v>
      </c>
      <c r="AY1" t="str">
        <f>VLOOKUP(WorldWaves[[#Headers],[MiniBot]],Enemies[[Name]:[BotLevelType]],1,FALSE)</f>
        <v>MiniBot</v>
      </c>
      <c r="AZ1" t="str">
        <f>VLOOKUP(WorldWaves[[#Headers],[BigBot]],Enemies[[Name]:[BotLevelType]],1,FALSE)</f>
        <v>BigBot</v>
      </c>
      <c r="BA1" t="str">
        <f>VLOOKUP(WorldWaves[[#Headers],[MegaBigBot]],Enemies[[Name]:[BotLevelType]],1,FALSE)</f>
        <v>MegaBigBot</v>
      </c>
      <c r="BB1" t="str">
        <f>VLOOKUP(WorldWaves[[#Headers],[Boss1]],Enemies[[Name]:[BotLevelType]],1,FALSE)</f>
        <v>Boss1</v>
      </c>
      <c r="BC1" t="str">
        <f>VLOOKUP(WorldWaves[[#Headers],[Boss2]],Enemies[[Name]:[BotLevelType]],1,FALSE)</f>
        <v>Boss2</v>
      </c>
      <c r="BD1" t="str">
        <f>VLOOKUP(WorldWaves[[#Headers],[Boss3]],Enemies[[Name]:[BotLevelType]],1,FALSE)</f>
        <v>Boss3</v>
      </c>
      <c r="BE1" t="str">
        <f>VLOOKUP(WorldWaves[[#Headers],[Bot]],Enemies[[Name]:[BotLevelType]],1,FALSE)</f>
        <v>Bot</v>
      </c>
      <c r="BF1" t="str">
        <f>VLOOKUP(WorldWaves[[#Headers],[Fast]],Enemies[[Name]:[BotLevelType]],1,FALSE)</f>
        <v>Fast</v>
      </c>
      <c r="BG1" t="str">
        <f>VLOOKUP(WorldWaves[[#Headers],[Tank]],Enemies[[Name]:[BotLevelType]],1,FALSE)</f>
        <v>Tank</v>
      </c>
      <c r="BH1" t="str">
        <f>VLOOKUP(WorldWaves[[#Headers],[Rush]],Enemies[[Name]:[BotLevelType]],1,FALSE)</f>
        <v>Rush</v>
      </c>
      <c r="BI1" t="str">
        <f>VLOOKUP(WorldWaves[[#Headers],[BossFast]],Enemies[[Name]:[BotLevelType]],1,FALSE)</f>
        <v>BossFast</v>
      </c>
      <c r="BJ1" t="str">
        <f>VLOOKUP(WorldWaves[[#Headers],[BossTank]],Enemies[[Name]:[BotLevelType]],1,FALSE)</f>
        <v>BossTank</v>
      </c>
      <c r="BK1" t="str">
        <f>VLOOKUP(WorldWaves[[#Headers],[BossRush]],Enemies[[Name]:[BotLevelType]],1,FALSE)</f>
        <v>BossRush</v>
      </c>
      <c r="BL1" t="str">
        <f>VLOOKUP(WorldWaves[[#Headers],[SemiBigBot]],Enemies[[Name]:[BotLevelType]],1,FALSE)</f>
        <v>SemiBigBot</v>
      </c>
      <c r="BM1" t="str">
        <f>VLOOKUP(WorldWaves[[#Headers],[BossSlow]],Enemies[[Name]:[BotLevelType]],1,FALSE)</f>
        <v>BossSlow</v>
      </c>
      <c r="BN1" t="str">
        <f>VLOOKUP(WorldWaves[[#Headers],[BotSlow]],Enemies[[Name]:[BotLevelType]],1,FALSE)</f>
        <v>BotSlow</v>
      </c>
      <c r="BO1" t="str">
        <f>VLOOKUP(WorldWaves[[#Headers],[BigBotSlow]],Enemies[[Name]:[BotLevelType]],1,FALSE)</f>
        <v>BigBotSlow</v>
      </c>
      <c r="BP1" t="str">
        <f>VLOOKUP(WorldWaves[[#Headers],[SplitterBalloon]],Enemies[[Name]:[BotLevelType]],1,FALSE)</f>
        <v>SplitterBalloon</v>
      </c>
      <c r="BQ1" t="str">
        <f>VLOOKUP(WorldWaves[[#Headers],[SplitterDoubleLvl1]],Enemies[[Name]:[BotLevelType]],1,FALSE)</f>
        <v>SplitterDoubleLvl1</v>
      </c>
      <c r="BR1" t="str">
        <f>VLOOKUP(WorldWaves[[#Headers],[SplitterDoubleLvl2]],Enemies[[Name]:[BotLevelType]],1,FALSE)</f>
        <v>SplitterDoubleLvl2</v>
      </c>
      <c r="BS1" t="str">
        <f>VLOOKUP(WorldWaves[[#Headers],[SplitterDoubleLvl3]],Enemies[[Name]:[BotLevelType]],1,FALSE)</f>
        <v>SplitterDoubleLvl3</v>
      </c>
      <c r="BT1" t="str">
        <f>VLOOKUP(WorldWaves[[#Headers],[SplitterEnd]],Enemies[[Name]:[BotLevelType]],1,FALSE)</f>
        <v>SplitterEnd</v>
      </c>
      <c r="BU1" t="str">
        <f>VLOOKUP(WorldWaves[[#Headers],[Kamikaze]],Enemies[[Name]:[BotLevelType]],1,FALSE)</f>
        <v>Kamikaze</v>
      </c>
      <c r="BV1" t="str">
        <f>VLOOKUP(WorldWaves[[#Headers],[BossBalloon]],Enemies[[Name]:[BotLevelType]],1,FALSE)</f>
        <v>BossBalloon</v>
      </c>
      <c r="BW1" t="str">
        <f>VLOOKUP(WorldWaves[[#Headers],[BossDoubleLvl1]],Enemies[[Name]:[BotLevelType]],1,FALSE)</f>
        <v>BossDoubleLvl1</v>
      </c>
      <c r="BX1" t="str">
        <f>VLOOKUP(WorldWaves[[#Headers],[BossDoubleLvl2]],Enemies[[Name]:[BotLevelType]],1,FALSE)</f>
        <v>BossDoubleLvl2</v>
      </c>
      <c r="BY1" t="str">
        <f>VLOOKUP(WorldWaves[[#Headers],[BossDoubleLvl3]],Enemies[[Name]:[BotLevelType]],1,FALSE)</f>
        <v>BossDoubleLvl3</v>
      </c>
      <c r="BZ1" t="str">
        <f>VLOOKUP(WorldWaves[[#Headers],[BossDoubleLvl4]],Enemies[[Name]:[BotLevelType]],1,FALSE)</f>
        <v>BossDoubleLvl4</v>
      </c>
      <c r="CA1" t="str">
        <f>VLOOKUP(WorldWaves[[#Headers],[BossDoubleLvl5]],Enemies[[Name]:[BotLevelType]],1,FALSE)</f>
        <v>BossDoubleLvl5</v>
      </c>
      <c r="CB1" t="str">
        <f>VLOOKUP(WorldWaves[[#Headers],[BossKamikaze]],Enemies[[Name]:[BotLevelType]],1,FALSE)</f>
        <v>BossKamikaze</v>
      </c>
      <c r="CC1" t="str">
        <f>VLOOKUP(WorldWaves[[#Headers],[BossBalloonEnd]],Enemies[[Name]:[BotLevelType]],1,FALSE)</f>
        <v>BossBalloonEnd</v>
      </c>
      <c r="CD1" t="str">
        <f>VLOOKUP(WorldWaves[[#Headers],[BigKamikaze]],Enemies[[Name]:[BotLevelType]],1,FALSE)</f>
        <v>BigKamikaze</v>
      </c>
      <c r="CE1" t="str">
        <f>VLOOKUP(WorldWaves[[#Headers],[IceResistant]],Enemies[[Name]:[BotLevelType]],1,FALSE)</f>
        <v>IceResistant</v>
      </c>
      <c r="CF1" t="str">
        <f>VLOOKUP(WorldWaves[[#Headers],[BossIceResistant]],Enemies[[Name]:[BotLevelType]],1,FALSE)</f>
        <v>BossIceResistant</v>
      </c>
      <c r="CG1" t="str">
        <f>VLOOKUP(WorldWaves[[#Headers],[PoisonResistant]],Enemies[[Name]:[BotLevelType]],1,FALSE)</f>
        <v>PoisonResistant</v>
      </c>
      <c r="CH1" t="str">
        <f>VLOOKUP(WorldWaves[[#Headers],[ElectricityResistant]],Enemies[[Name]:[BotLevelType]],1,FALSE)</f>
        <v>ElectricityResistant</v>
      </c>
      <c r="CI1" t="str">
        <f>VLOOKUP(WorldWaves[[#Headers],[Armored]],Enemies[[Name]:[BotLevelType]],1,FALSE)</f>
        <v>Armored</v>
      </c>
      <c r="CJ1" t="str">
        <f>VLOOKUP(WorldWaves[[#Headers],[BossArmored]],Enemies[[Name]:[BotLevelType]],1,FALSE)</f>
        <v>BossArmored</v>
      </c>
      <c r="CK1" t="str">
        <f>VLOOKUP(WorldWaves[[#Headers],[SlowArmored]],Enemies[[Name]:[BotLevelType]],1,FALSE)</f>
        <v>SlowArmored</v>
      </c>
      <c r="CL1" t="str">
        <f>VLOOKUP(WorldWaves[[#Headers],[FlyingArmouredIce]],Enemies[[Name]:[BotLevelType]],1,FALSE)</f>
        <v>FlyingArmouredIce</v>
      </c>
      <c r="CM1" t="str">
        <f>VLOOKUP(WorldWaves[[#Headers],[FlyingArmouredPoison]],Enemies[[Name]:[BotLevelType]],1,FALSE)</f>
        <v>FlyingArmouredPoison</v>
      </c>
      <c r="CN1" t="str">
        <f>VLOOKUP(WorldWaves[[#Headers],[FlyingArmouredElec]],Enemies[[Name]:[BotLevelType]],1,FALSE)</f>
        <v>FlyingArmouredElec</v>
      </c>
      <c r="CO1" t="str">
        <f>VLOOKUP(WorldWaves[[#Headers],[Hacker]],Enemies[[Name]:[BotLevelType]],1,FALSE)</f>
        <v>Hacker</v>
      </c>
      <c r="CP1" t="str">
        <f>VLOOKUP(WorldWaves[[#Headers],[BossHacker]],Enemies[[Name]:[BotLevelType]],1,FALSE)</f>
        <v>BossHacker</v>
      </c>
      <c r="CQ1" t="str">
        <f>VLOOKUP(WorldWaves[[#Headers],[BossFlyingArmoured]],Enemies[[Name]:[BotLevelType]],1,FALSE)</f>
        <v>BossFlyingArmoured</v>
      </c>
      <c r="CS1" t="s">
        <v>50</v>
      </c>
      <c r="CT1" s="11" t="s">
        <v>61</v>
      </c>
      <c r="CU1" t="s">
        <v>62</v>
      </c>
      <c r="CV1" t="s">
        <v>63</v>
      </c>
      <c r="CW1" t="s">
        <v>64</v>
      </c>
      <c r="CX1" t="s">
        <v>65</v>
      </c>
      <c r="CY1" t="s">
        <v>66</v>
      </c>
    </row>
    <row r="2" spans="1:103" ht="18.75" x14ac:dyDescent="0.3">
      <c r="A2" s="12">
        <v>0</v>
      </c>
      <c r="B2" s="12">
        <v>0.3333333</v>
      </c>
      <c r="C2" s="12">
        <v>0.8333334</v>
      </c>
      <c r="D2" s="12">
        <v>0</v>
      </c>
      <c r="E2" s="12">
        <v>0</v>
      </c>
      <c r="F2" s="12">
        <v>0</v>
      </c>
      <c r="G2" s="12">
        <v>0</v>
      </c>
      <c r="H2" s="12">
        <v>12</v>
      </c>
      <c r="I2" s="12">
        <v>0</v>
      </c>
      <c r="J2" s="12">
        <v>0</v>
      </c>
      <c r="K2" s="12">
        <v>0</v>
      </c>
      <c r="L2" s="12">
        <v>0</v>
      </c>
      <c r="M2" s="12">
        <v>0</v>
      </c>
      <c r="N2" s="12">
        <v>0</v>
      </c>
      <c r="O2" s="12">
        <v>2.5</v>
      </c>
      <c r="P2" s="12">
        <v>0</v>
      </c>
      <c r="Q2" s="12">
        <v>0</v>
      </c>
      <c r="R2" s="12">
        <v>0</v>
      </c>
      <c r="S2" s="12">
        <v>0</v>
      </c>
      <c r="T2" s="12">
        <v>0</v>
      </c>
      <c r="U2" s="12">
        <v>0</v>
      </c>
      <c r="V2" s="12">
        <v>0</v>
      </c>
      <c r="W2" s="12">
        <v>0</v>
      </c>
      <c r="X2" s="12">
        <v>0</v>
      </c>
      <c r="Y2" s="12">
        <v>0</v>
      </c>
      <c r="Z2" s="12">
        <v>0</v>
      </c>
      <c r="AA2" s="12">
        <v>0</v>
      </c>
      <c r="AB2" s="12">
        <v>0</v>
      </c>
      <c r="AC2" s="12">
        <v>0</v>
      </c>
      <c r="AD2" s="12">
        <v>0</v>
      </c>
      <c r="AE2" s="12">
        <v>0</v>
      </c>
      <c r="AF2" s="12">
        <v>0</v>
      </c>
      <c r="AG2" s="12">
        <v>0</v>
      </c>
      <c r="AH2" s="12">
        <v>0</v>
      </c>
      <c r="AI2" s="12">
        <v>0</v>
      </c>
      <c r="AJ2" s="12">
        <v>0</v>
      </c>
      <c r="AK2" s="12">
        <v>0</v>
      </c>
      <c r="AL2" s="12">
        <v>0</v>
      </c>
      <c r="AM2" s="12">
        <v>0</v>
      </c>
      <c r="AN2" s="12">
        <v>0</v>
      </c>
      <c r="AO2" s="12">
        <v>0</v>
      </c>
      <c r="AP2" s="12">
        <v>0</v>
      </c>
      <c r="AQ2" s="12">
        <v>0</v>
      </c>
      <c r="AR2" s="12">
        <v>0</v>
      </c>
      <c r="AS2" s="12">
        <v>0</v>
      </c>
      <c r="AT2" s="12">
        <v>0</v>
      </c>
      <c r="AU2" s="12"/>
      <c r="AV2" s="12"/>
      <c r="AW2" s="12"/>
      <c r="AX2" s="13">
        <v>33</v>
      </c>
      <c r="AY2">
        <f>VLOOKUP(Wave_Timeline!AY$1,Enemies[[#All],[Name]:[BotLevelType]],3,FALSE) * VLOOKUP($AX$2,BotLevelWorld[#All],MATCH("HP Ratio - " &amp; VLOOKUP(AY$1,Enemies[[#All],[Name]:[BotLevelType]],9,FALSE),BotLevelWorld[#Headers],0),FALSE) * B2</f>
        <v>76.194892380509998</v>
      </c>
      <c r="AZ2">
        <f>VLOOKUP(Wave_Timeline!AZ$1,Enemies[[#All],[Name]:[BotLevelType]],3,FALSE) * VLOOKUP($AX$2,BotLevelWorld[#All],MATCH("HP Ratio - " &amp; VLOOKUP(AZ$1,Enemies[[#All],[Name]:[BotLevelType]],9,FALSE),BotLevelWorld[#Headers],0),FALSE) * C2</f>
        <v>4171.3585503753238</v>
      </c>
      <c r="BA2">
        <f>VLOOKUP(Wave_Timeline!BA$1,Enemies[[#All],[Name]:[BotLevelType]],3,FALSE) * VLOOKUP($AX$2,BotLevelWorld[#All],MATCH("HP Ratio - " &amp; VLOOKUP(BA$1,Enemies[[#All],[Name]:[BotLevelType]],9,FALSE),BotLevelWorld[#Headers],0),FALSE) * D2</f>
        <v>0</v>
      </c>
      <c r="BB2">
        <f>VLOOKUP(Wave_Timeline!BB$1,Enemies[[#All],[Name]:[BotLevelType]],3,FALSE) * VLOOKUP($AX$2,BotLevelWorld[#All],MATCH("HP Ratio - " &amp; VLOOKUP(BB$1,Enemies[[#All],[Name]:[BotLevelType]],9,FALSE),BotLevelWorld[#Headers],0),FALSE) * E2</f>
        <v>0</v>
      </c>
      <c r="BC2">
        <f>VLOOKUP(Wave_Timeline!BC$1,Enemies[[#All],[Name]:[BotLevelType]],3,FALSE) * VLOOKUP($AX$2,BotLevelWorld[#All],MATCH("HP Ratio - " &amp; VLOOKUP(BC$1,Enemies[[#All],[Name]:[BotLevelType]],9,FALSE),BotLevelWorld[#Headers],0),FALSE) * F2</f>
        <v>0</v>
      </c>
      <c r="BD2">
        <f>VLOOKUP(Wave_Timeline!BD$1,Enemies[[#All],[Name]:[BotLevelType]],3,FALSE) * VLOOKUP($AX$2,BotLevelWorld[#All],MATCH("HP Ratio - " &amp; VLOOKUP(BD$1,Enemies[[#All],[Name]:[BotLevelType]],9,FALSE),BotLevelWorld[#Headers],0),FALSE) * G2</f>
        <v>0</v>
      </c>
      <c r="BE2">
        <f>VLOOKUP(Wave_Timeline!BE$1,Enemies[[#All],[Name]:[BotLevelType]],3,FALSE) * VLOOKUP($AX$2,BotLevelWorld[#All],MATCH("HP Ratio - " &amp; VLOOKUP(BE$1,Enemies[[#All],[Name]:[BotLevelType]],9,FALSE),BotLevelWorld[#Headers],0),FALSE) * H2</f>
        <v>7314.7103999999999</v>
      </c>
      <c r="BF2">
        <f>VLOOKUP(Wave_Timeline!BF$1,Enemies[[#All],[Name]:[BotLevelType]],3,FALSE) * VLOOKUP($AX$2,BotLevelWorld[#All],MATCH("HP Ratio - " &amp; VLOOKUP(BF$1,Enemies[[#All],[Name]:[BotLevelType]],9,FALSE),BotLevelWorld[#Headers],0),FALSE) * I2</f>
        <v>0</v>
      </c>
      <c r="BG2">
        <f>VLOOKUP(Wave_Timeline!BG$1,Enemies[[#All],[Name]:[BotLevelType]],3,FALSE) * VLOOKUP($AX$2,BotLevelWorld[#All],MATCH("HP Ratio - " &amp; VLOOKUP(BG$1,Enemies[[#All],[Name]:[BotLevelType]],9,FALSE),BotLevelWorld[#Headers],0),FALSE) * J2</f>
        <v>0</v>
      </c>
      <c r="BH2">
        <f>VLOOKUP(Wave_Timeline!BH$1,Enemies[[#All],[Name]:[BotLevelType]],3,FALSE) * VLOOKUP($AX$2,BotLevelWorld[#All],MATCH("HP Ratio - " &amp; VLOOKUP(BH$1,Enemies[[#All],[Name]:[BotLevelType]],9,FALSE),BotLevelWorld[#Headers],0),FALSE) * K2</f>
        <v>0</v>
      </c>
      <c r="BI2">
        <f>VLOOKUP(Wave_Timeline!BI$1,Enemies[[#All],[Name]:[BotLevelType]],3,FALSE) * VLOOKUP($AX$2,BotLevelWorld[#All],MATCH("HP Ratio - " &amp; VLOOKUP(BI$1,Enemies[[#All],[Name]:[BotLevelType]],9,FALSE),BotLevelWorld[#Headers],0),FALSE) * L2</f>
        <v>0</v>
      </c>
      <c r="BJ2">
        <f>VLOOKUP(Wave_Timeline!BJ$1,Enemies[[#All],[Name]:[BotLevelType]],3,FALSE) * VLOOKUP($AX$2,BotLevelWorld[#All],MATCH("HP Ratio - " &amp; VLOOKUP(BJ$1,Enemies[[#All],[Name]:[BotLevelType]],9,FALSE),BotLevelWorld[#Headers],0),FALSE) * M2</f>
        <v>0</v>
      </c>
      <c r="BK2">
        <f>VLOOKUP(Wave_Timeline!BK$1,Enemies[[#All],[Name]:[BotLevelType]],3,FALSE) * VLOOKUP($AX$2,BotLevelWorld[#All],MATCH("HP Ratio - " &amp; VLOOKUP(BK$1,Enemies[[#All],[Name]:[BotLevelType]],9,FALSE),BotLevelWorld[#Headers],0),FALSE) * N2</f>
        <v>0</v>
      </c>
      <c r="BL2">
        <f>VLOOKUP(Wave_Timeline!BL$1,Enemies[[#All],[Name]:[BotLevelType]],3,FALSE) * VLOOKUP($AX$2,BotLevelWorld[#All],MATCH("HP Ratio - " &amp; VLOOKUP(BL$1,Enemies[[#All],[Name]:[BotLevelType]],9,FALSE),BotLevelWorld[#Headers],0),FALSE) * O2</f>
        <v>5688.2157499999994</v>
      </c>
      <c r="BM2">
        <f>VLOOKUP(Wave_Timeline!BM$1,Enemies[[#All],[Name]:[BotLevelType]],3,FALSE) * VLOOKUP($AX$2,BotLevelWorld[#All],MATCH("HP Ratio - " &amp; VLOOKUP(BM$1,Enemies[[#All],[Name]:[BotLevelType]],9,FALSE),BotLevelWorld[#Headers],0),FALSE) * P2</f>
        <v>0</v>
      </c>
      <c r="BN2">
        <f>VLOOKUP(Wave_Timeline!BN$1,Enemies[[#All],[Name]:[BotLevelType]],3,FALSE) * VLOOKUP($AX$2,BotLevelWorld[#All],MATCH("HP Ratio - " &amp; VLOOKUP(BN$1,Enemies[[#All],[Name]:[BotLevelType]],9,FALSE),BotLevelWorld[#Headers],0),FALSE) * Q2</f>
        <v>0</v>
      </c>
      <c r="BO2">
        <f>VLOOKUP(Wave_Timeline!BO$1,Enemies[[#All],[Name]:[BotLevelType]],3,FALSE) * VLOOKUP($AX$2,BotLevelWorld[#All],MATCH("HP Ratio - " &amp; VLOOKUP(BO$1,Enemies[[#All],[Name]:[BotLevelType]],9,FALSE),BotLevelWorld[#Headers],0),FALSE) * R2</f>
        <v>0</v>
      </c>
      <c r="BP2">
        <f>VLOOKUP(Wave_Timeline!BP$1,Enemies[[#All],[Name]:[BotLevelType]],3,FALSE) * VLOOKUP($AX$2,BotLevelWorld[#All],MATCH("HP Ratio - " &amp; VLOOKUP(BP$1,Enemies[[#All],[Name]:[BotLevelType]],9,FALSE),BotLevelWorld[#Headers],0),FALSE) * S2</f>
        <v>0</v>
      </c>
      <c r="BQ2">
        <f>VLOOKUP(Wave_Timeline!BQ$1,Enemies[[#All],[Name]:[BotLevelType]],3,FALSE) * VLOOKUP($AX$2,BotLevelWorld[#All],MATCH("HP Ratio - " &amp; VLOOKUP(BQ$1,Enemies[[#All],[Name]:[BotLevelType]],9,FALSE),BotLevelWorld[#Headers],0),FALSE) * T2</f>
        <v>0</v>
      </c>
      <c r="BR2">
        <f>VLOOKUP(Wave_Timeline!BR$1,Enemies[[#All],[Name]:[BotLevelType]],3,FALSE) * VLOOKUP($AX$2,BotLevelWorld[#All],MATCH("HP Ratio - " &amp; VLOOKUP(BR$1,Enemies[[#All],[Name]:[BotLevelType]],9,FALSE),BotLevelWorld[#Headers],0),FALSE) * U2</f>
        <v>0</v>
      </c>
      <c r="BS2">
        <f>VLOOKUP(Wave_Timeline!BS$1,Enemies[[#All],[Name]:[BotLevelType]],3,FALSE) * VLOOKUP($AX$2,BotLevelWorld[#All],MATCH("HP Ratio - " &amp; VLOOKUP(BS$1,Enemies[[#All],[Name]:[BotLevelType]],9,FALSE),BotLevelWorld[#Headers],0),FALSE) * V2</f>
        <v>0</v>
      </c>
      <c r="BT2">
        <f>VLOOKUP(Wave_Timeline!BT$1,Enemies[[#All],[Name]:[BotLevelType]],3,FALSE) * VLOOKUP($AX$2,BotLevelWorld[#All],MATCH("HP Ratio - " &amp; VLOOKUP(BT$1,Enemies[[#All],[Name]:[BotLevelType]],9,FALSE),BotLevelWorld[#Headers],0),FALSE) * W2</f>
        <v>0</v>
      </c>
      <c r="BU2">
        <f>VLOOKUP(Wave_Timeline!BU$1,Enemies[[#All],[Name]:[BotLevelType]],3,FALSE) * VLOOKUP($AX$2,BotLevelWorld[#All],MATCH("HP Ratio - " &amp; VLOOKUP(BU$1,Enemies[[#All],[Name]:[BotLevelType]],9,FALSE),BotLevelWorld[#Headers],0),FALSE) * X2</f>
        <v>0</v>
      </c>
      <c r="BV2">
        <f>VLOOKUP(Wave_Timeline!BV$1,Enemies[[#All],[Name]:[BotLevelType]],3,FALSE) * VLOOKUP($AX$2,BotLevelWorld[#All],MATCH("HP Ratio - " &amp; VLOOKUP(BV$1,Enemies[[#All],[Name]:[BotLevelType]],9,FALSE),BotLevelWorld[#Headers],0),FALSE) * Y2</f>
        <v>0</v>
      </c>
      <c r="BW2">
        <f>VLOOKUP(Wave_Timeline!BW$1,Enemies[[#All],[Name]:[BotLevelType]],3,FALSE) * VLOOKUP($AX$2,BotLevelWorld[#All],MATCH("HP Ratio - " &amp; VLOOKUP(BW$1,Enemies[[#All],[Name]:[BotLevelType]],9,FALSE),BotLevelWorld[#Headers],0),FALSE) * Z2</f>
        <v>0</v>
      </c>
      <c r="BX2">
        <f>VLOOKUP(Wave_Timeline!BX$1,Enemies[[#All],[Name]:[BotLevelType]],3,FALSE) * VLOOKUP($AX$2,BotLevelWorld[#All],MATCH("HP Ratio - " &amp; VLOOKUP(BX$1,Enemies[[#All],[Name]:[BotLevelType]],9,FALSE),BotLevelWorld[#Headers],0),FALSE) * AA2</f>
        <v>0</v>
      </c>
      <c r="BY2">
        <f>VLOOKUP(Wave_Timeline!BY$1,Enemies[[#All],[Name]:[BotLevelType]],3,FALSE) * VLOOKUP($AX$2,BotLevelWorld[#All],MATCH("HP Ratio - " &amp; VLOOKUP(BY$1,Enemies[[#All],[Name]:[BotLevelType]],9,FALSE),BotLevelWorld[#Headers],0),FALSE) * AB2</f>
        <v>0</v>
      </c>
      <c r="BZ2">
        <f>VLOOKUP(Wave_Timeline!BZ$1,Enemies[[#All],[Name]:[BotLevelType]],3,FALSE) * VLOOKUP($AX$2,BotLevelWorld[#All],MATCH("HP Ratio - " &amp; VLOOKUP(BZ$1,Enemies[[#All],[Name]:[BotLevelType]],9,FALSE),BotLevelWorld[#Headers],0),FALSE) * AC2</f>
        <v>0</v>
      </c>
      <c r="CA2">
        <f>VLOOKUP(Wave_Timeline!CA$1,Enemies[[#All],[Name]:[BotLevelType]],3,FALSE) * VLOOKUP($AX$2,BotLevelWorld[#All],MATCH("HP Ratio - " &amp; VLOOKUP(CA$1,Enemies[[#All],[Name]:[BotLevelType]],9,FALSE),BotLevelWorld[#Headers],0),FALSE) * AD2</f>
        <v>0</v>
      </c>
      <c r="CB2">
        <f>VLOOKUP(Wave_Timeline!CB$1,Enemies[[#All],[Name]:[BotLevelType]],3,FALSE) * VLOOKUP($AX$2,BotLevelWorld[#All],MATCH("HP Ratio - " &amp; VLOOKUP(CB$1,Enemies[[#All],[Name]:[BotLevelType]],9,FALSE),BotLevelWorld[#Headers],0),FALSE) * AE2</f>
        <v>0</v>
      </c>
      <c r="CC2">
        <f>VLOOKUP(Wave_Timeline!CC$1,Enemies[[#All],[Name]:[BotLevelType]],3,FALSE) * VLOOKUP($AX$2,BotLevelWorld[#All],MATCH("HP Ratio - " &amp; VLOOKUP(CC$1,Enemies[[#All],[Name]:[BotLevelType]],9,FALSE),BotLevelWorld[#Headers],0),FALSE) * AF2</f>
        <v>0</v>
      </c>
      <c r="CD2">
        <f>VLOOKUP(Wave_Timeline!CD$1,Enemies[[#All],[Name]:[BotLevelType]],3,FALSE) * VLOOKUP($AX$2,BotLevelWorld[#All],MATCH("HP Ratio - " &amp; VLOOKUP(CD$1,Enemies[[#All],[Name]:[BotLevelType]],9,FALSE),BotLevelWorld[#Headers],0),FALSE) * AG2</f>
        <v>0</v>
      </c>
      <c r="CE2">
        <f>VLOOKUP(Wave_Timeline!CE$1,Enemies[[#All],[Name]:[BotLevelType]],3,FALSE) * VLOOKUP($AX$2,BotLevelWorld[#All],MATCH("HP Ratio - " &amp; VLOOKUP(CE$1,Enemies[[#All],[Name]:[BotLevelType]],9,FALSE),BotLevelWorld[#Headers],0),FALSE) * AH2</f>
        <v>0</v>
      </c>
      <c r="CF2">
        <f>VLOOKUP(Wave_Timeline!CF$1,Enemies[[#All],[Name]:[BotLevelType]],3,FALSE) * VLOOKUP($AX$2,BotLevelWorld[#All],MATCH("HP Ratio - " &amp; VLOOKUP(CF$1,Enemies[[#All],[Name]:[BotLevelType]],9,FALSE),BotLevelWorld[#Headers],0),FALSE) * AI2</f>
        <v>0</v>
      </c>
      <c r="CG2">
        <f>VLOOKUP(Wave_Timeline!CG$1,Enemies[[#All],[Name]:[BotLevelType]],3,FALSE) * VLOOKUP($AX$2,BotLevelWorld[#All],MATCH("HP Ratio - " &amp; VLOOKUP(CG$1,Enemies[[#All],[Name]:[BotLevelType]],9,FALSE),BotLevelWorld[#Headers],0),FALSE) * AJ2</f>
        <v>0</v>
      </c>
      <c r="CH2">
        <f>VLOOKUP(Wave_Timeline!CH$1,Enemies[[#All],[Name]:[BotLevelType]],3,FALSE) * VLOOKUP($AX$2,BotLevelWorld[#All],MATCH("HP Ratio - " &amp; VLOOKUP(CH$1,Enemies[[#All],[Name]:[BotLevelType]],9,FALSE),BotLevelWorld[#Headers],0),FALSE) * AK2</f>
        <v>0</v>
      </c>
      <c r="CI2">
        <f>VLOOKUP(Wave_Timeline!CI$1,Enemies[[#All],[Name]:[BotLevelType]],3,FALSE) * VLOOKUP($AX$2,BotLevelWorld[#All],MATCH("HP Ratio - " &amp; VLOOKUP(CI$1,Enemies[[#All],[Name]:[BotLevelType]],9,FALSE),BotLevelWorld[#Headers],0),FALSE) * AL2</f>
        <v>0</v>
      </c>
      <c r="CJ2">
        <f>VLOOKUP(Wave_Timeline!CJ$1,Enemies[[#All],[Name]:[BotLevelType]],3,FALSE) * VLOOKUP($AX$2,BotLevelWorld[#All],MATCH("HP Ratio - " &amp; VLOOKUP(CJ$1,Enemies[[#All],[Name]:[BotLevelType]],9,FALSE),BotLevelWorld[#Headers],0),FALSE) * AM2</f>
        <v>0</v>
      </c>
      <c r="CK2">
        <f>VLOOKUP(Wave_Timeline!CK$1,Enemies[[#All],[Name]:[BotLevelType]],3,FALSE) * VLOOKUP($AX$2,BotLevelWorld[#All],MATCH("HP Ratio - " &amp; VLOOKUP(CK$1,Enemies[[#All],[Name]:[BotLevelType]],9,FALSE),BotLevelWorld[#Headers],0),FALSE) * AN2</f>
        <v>0</v>
      </c>
      <c r="CL2">
        <f>VLOOKUP(Wave_Timeline!CL$1,Enemies[[#All],[Name]:[BotLevelType]],3,FALSE) * VLOOKUP($AX$2,BotLevelWorld[#All],MATCH("HP Ratio - " &amp; VLOOKUP(CL$1,Enemies[[#All],[Name]:[BotLevelType]],9,FALSE),BotLevelWorld[#Headers],0),FALSE) * AO2</f>
        <v>0</v>
      </c>
      <c r="CM2">
        <f>VLOOKUP(Wave_Timeline!CM$1,Enemies[[#All],[Name]:[BotLevelType]],3,FALSE) * VLOOKUP($AX$2,BotLevelWorld[#All],MATCH("HP Ratio - " &amp; VLOOKUP(CM$1,Enemies[[#All],[Name]:[BotLevelType]],9,FALSE),BotLevelWorld[#Headers],0),FALSE) * AP2</f>
        <v>0</v>
      </c>
      <c r="CN2">
        <f>VLOOKUP(Wave_Timeline!CN$1,Enemies[[#All],[Name]:[BotLevelType]],3,FALSE) * VLOOKUP($AX$2,BotLevelWorld[#All],MATCH("HP Ratio - " &amp; VLOOKUP(CN$1,Enemies[[#All],[Name]:[BotLevelType]],9,FALSE),BotLevelWorld[#Headers],0),FALSE) * AQ2</f>
        <v>0</v>
      </c>
      <c r="CO2">
        <f>VLOOKUP(Wave_Timeline!CO$1,Enemies[[#All],[Name]:[BotLevelType]],3,FALSE) * VLOOKUP($AX$2,BotLevelWorld[#All],MATCH("HP Ratio - " &amp; VLOOKUP(CO$1,Enemies[[#All],[Name]:[BotLevelType]],9,FALSE),BotLevelWorld[#Headers],0),FALSE) * AR2</f>
        <v>0</v>
      </c>
      <c r="CP2">
        <f>VLOOKUP(Wave_Timeline!CP$1,Enemies[[#All],[Name]:[BotLevelType]],3,FALSE) * VLOOKUP($AX$2,BotLevelWorld[#All],MATCH("HP Ratio - " &amp; VLOOKUP(CP$1,Enemies[[#All],[Name]:[BotLevelType]],9,FALSE),BotLevelWorld[#Headers],0),FALSE) * AS2</f>
        <v>0</v>
      </c>
      <c r="CQ2">
        <f>VLOOKUP(Wave_Timeline!CQ$1,Enemies[[#All],[Name]:[BotLevelType]],3,FALSE) * VLOOKUP($AX$2,BotLevelWorld[#All],MATCH("HP Ratio - " &amp; VLOOKUP(CQ$1,Enemies[[#All],[Name]:[BotLevelType]],9,FALSE),BotLevelWorld[#Headers],0),FALSE) * AT2</f>
        <v>0</v>
      </c>
      <c r="CS2">
        <f>SUM(AY2:CQ2)</f>
        <v>17250.479592755833</v>
      </c>
      <c r="CT2" s="13">
        <v>2500</v>
      </c>
      <c r="CU2">
        <v>0</v>
      </c>
      <c r="CW2">
        <f>CS2</f>
        <v>17250.479592755833</v>
      </c>
      <c r="CX2">
        <f>MAX(CW2-CV2,0)</f>
        <v>17250.479592755833</v>
      </c>
    </row>
    <row r="3" spans="1:103" x14ac:dyDescent="0.25">
      <c r="A3" s="12">
        <v>1</v>
      </c>
      <c r="B3" s="12">
        <v>0.3333333</v>
      </c>
      <c r="C3" s="12">
        <v>0</v>
      </c>
      <c r="D3" s="12">
        <v>0</v>
      </c>
      <c r="E3" s="12">
        <v>0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  <c r="O3" s="12">
        <v>0</v>
      </c>
      <c r="P3" s="12">
        <v>0</v>
      </c>
      <c r="Q3" s="12">
        <v>0</v>
      </c>
      <c r="R3" s="12">
        <v>0</v>
      </c>
      <c r="S3" s="12">
        <v>0</v>
      </c>
      <c r="T3" s="12">
        <v>0</v>
      </c>
      <c r="U3" s="12">
        <v>0</v>
      </c>
      <c r="V3" s="12">
        <v>0</v>
      </c>
      <c r="W3" s="12">
        <v>0</v>
      </c>
      <c r="X3" s="12">
        <v>0</v>
      </c>
      <c r="Y3" s="12">
        <v>0</v>
      </c>
      <c r="Z3" s="12">
        <v>0</v>
      </c>
      <c r="AA3" s="12">
        <v>0</v>
      </c>
      <c r="AB3" s="12">
        <v>0</v>
      </c>
      <c r="AC3" s="12">
        <v>0</v>
      </c>
      <c r="AD3" s="12">
        <v>0</v>
      </c>
      <c r="AE3" s="12">
        <v>0</v>
      </c>
      <c r="AF3" s="12">
        <v>0</v>
      </c>
      <c r="AG3" s="12">
        <v>0</v>
      </c>
      <c r="AH3" s="12">
        <v>0</v>
      </c>
      <c r="AI3" s="12">
        <v>0</v>
      </c>
      <c r="AJ3" s="12">
        <v>0</v>
      </c>
      <c r="AK3" s="12">
        <v>0</v>
      </c>
      <c r="AL3" s="12">
        <v>0</v>
      </c>
      <c r="AM3" s="12">
        <v>0</v>
      </c>
      <c r="AN3" s="12">
        <v>0</v>
      </c>
      <c r="AO3" s="12">
        <v>0</v>
      </c>
      <c r="AP3" s="12">
        <v>0</v>
      </c>
      <c r="AQ3" s="12">
        <v>0</v>
      </c>
      <c r="AR3" s="12">
        <v>0</v>
      </c>
      <c r="AS3" s="12">
        <v>0</v>
      </c>
      <c r="AT3" s="12">
        <v>0</v>
      </c>
      <c r="AU3" s="12"/>
      <c r="AV3" s="12"/>
      <c r="AW3" s="12"/>
      <c r="AY3">
        <f>VLOOKUP(Wave_Timeline!AY$1,Enemies[[#All],[Name]:[BotLevelType]],3,FALSE) * VLOOKUP($AX$2,BotLevelWorld[#All],MATCH("HP Ratio - " &amp; VLOOKUP(AY$1,Enemies[[#All],[Name]:[BotLevelType]],9,FALSE),BotLevelWorld[#Headers],0),FALSE) * B3</f>
        <v>76.194892380509998</v>
      </c>
      <c r="AZ3">
        <f>VLOOKUP(Wave_Timeline!AZ$1,Enemies[[#All],[Name]:[BotLevelType]],3,FALSE) * VLOOKUP($AX$2,BotLevelWorld[#All],MATCH("HP Ratio - " &amp; VLOOKUP(AZ$1,Enemies[[#All],[Name]:[BotLevelType]],9,FALSE),BotLevelWorld[#Headers],0),FALSE) * C3</f>
        <v>0</v>
      </c>
      <c r="BA3">
        <f>VLOOKUP(Wave_Timeline!BA$1,Enemies[[#All],[Name]:[BotLevelType]],3,FALSE) * VLOOKUP($AX$2,BotLevelWorld[#All],MATCH("HP Ratio - " &amp; VLOOKUP(BA$1,Enemies[[#All],[Name]:[BotLevelType]],9,FALSE),BotLevelWorld[#Headers],0),FALSE) * D3</f>
        <v>0</v>
      </c>
      <c r="BB3">
        <f>VLOOKUP(Wave_Timeline!BB$1,Enemies[[#All],[Name]:[BotLevelType]],3,FALSE) * VLOOKUP($AX$2,BotLevelWorld[#All],MATCH("HP Ratio - " &amp; VLOOKUP(BB$1,Enemies[[#All],[Name]:[BotLevelType]],9,FALSE),BotLevelWorld[#Headers],0),FALSE) * E3</f>
        <v>0</v>
      </c>
      <c r="BC3">
        <f>VLOOKUP(Wave_Timeline!BC$1,Enemies[[#All],[Name]:[BotLevelType]],3,FALSE) * VLOOKUP($AX$2,BotLevelWorld[#All],MATCH("HP Ratio - " &amp; VLOOKUP(BC$1,Enemies[[#All],[Name]:[BotLevelType]],9,FALSE),BotLevelWorld[#Headers],0),FALSE) * F3</f>
        <v>0</v>
      </c>
      <c r="BD3">
        <f>VLOOKUP(Wave_Timeline!BD$1,Enemies[[#All],[Name]:[BotLevelType]],3,FALSE) * VLOOKUP($AX$2,BotLevelWorld[#All],MATCH("HP Ratio - " &amp; VLOOKUP(BD$1,Enemies[[#All],[Name]:[BotLevelType]],9,FALSE),BotLevelWorld[#Headers],0),FALSE) * G3</f>
        <v>0</v>
      </c>
      <c r="BE3">
        <f>VLOOKUP(Wave_Timeline!BE$1,Enemies[[#All],[Name]:[BotLevelType]],3,FALSE) * VLOOKUP($AX$2,BotLevelWorld[#All],MATCH("HP Ratio - " &amp; VLOOKUP(BE$1,Enemies[[#All],[Name]:[BotLevelType]],9,FALSE),BotLevelWorld[#Headers],0),FALSE) * H3</f>
        <v>0</v>
      </c>
      <c r="BF3">
        <f>VLOOKUP(Wave_Timeline!BF$1,Enemies[[#All],[Name]:[BotLevelType]],3,FALSE) * VLOOKUP($AX$2,BotLevelWorld[#All],MATCH("HP Ratio - " &amp; VLOOKUP(BF$1,Enemies[[#All],[Name]:[BotLevelType]],9,FALSE),BotLevelWorld[#Headers],0),FALSE) * I3</f>
        <v>0</v>
      </c>
      <c r="BG3">
        <f>VLOOKUP(Wave_Timeline!BG$1,Enemies[[#All],[Name]:[BotLevelType]],3,FALSE) * VLOOKUP($AX$2,BotLevelWorld[#All],MATCH("HP Ratio - " &amp; VLOOKUP(BG$1,Enemies[[#All],[Name]:[BotLevelType]],9,FALSE),BotLevelWorld[#Headers],0),FALSE) * J3</f>
        <v>0</v>
      </c>
      <c r="BH3">
        <f>VLOOKUP(Wave_Timeline!BH$1,Enemies[[#All],[Name]:[BotLevelType]],3,FALSE) * VLOOKUP($AX$2,BotLevelWorld[#All],MATCH("HP Ratio - " &amp; VLOOKUP(BH$1,Enemies[[#All],[Name]:[BotLevelType]],9,FALSE),BotLevelWorld[#Headers],0),FALSE) * K3</f>
        <v>0</v>
      </c>
      <c r="BI3">
        <f>VLOOKUP(Wave_Timeline!BI$1,Enemies[[#All],[Name]:[BotLevelType]],3,FALSE) * VLOOKUP($AX$2,BotLevelWorld[#All],MATCH("HP Ratio - " &amp; VLOOKUP(BI$1,Enemies[[#All],[Name]:[BotLevelType]],9,FALSE),BotLevelWorld[#Headers],0),FALSE) * L3</f>
        <v>0</v>
      </c>
      <c r="BJ3">
        <f>VLOOKUP(Wave_Timeline!BJ$1,Enemies[[#All],[Name]:[BotLevelType]],3,FALSE) * VLOOKUP($AX$2,BotLevelWorld[#All],MATCH("HP Ratio - " &amp; VLOOKUP(BJ$1,Enemies[[#All],[Name]:[BotLevelType]],9,FALSE),BotLevelWorld[#Headers],0),FALSE) * M3</f>
        <v>0</v>
      </c>
      <c r="BK3">
        <f>VLOOKUP(Wave_Timeline!BK$1,Enemies[[#All],[Name]:[BotLevelType]],3,FALSE) * VLOOKUP($AX$2,BotLevelWorld[#All],MATCH("HP Ratio - " &amp; VLOOKUP(BK$1,Enemies[[#All],[Name]:[BotLevelType]],9,FALSE),BotLevelWorld[#Headers],0),FALSE) * N3</f>
        <v>0</v>
      </c>
      <c r="BL3">
        <f>VLOOKUP(Wave_Timeline!BL$1,Enemies[[#All],[Name]:[BotLevelType]],3,FALSE) * VLOOKUP($AX$2,BotLevelWorld[#All],MATCH("HP Ratio - " &amp; VLOOKUP(BL$1,Enemies[[#All],[Name]:[BotLevelType]],9,FALSE),BotLevelWorld[#Headers],0),FALSE) * O3</f>
        <v>0</v>
      </c>
      <c r="BM3">
        <f>VLOOKUP(Wave_Timeline!BM$1,Enemies[[#All],[Name]:[BotLevelType]],3,FALSE) * VLOOKUP($AX$2,BotLevelWorld[#All],MATCH("HP Ratio - " &amp; VLOOKUP(BM$1,Enemies[[#All],[Name]:[BotLevelType]],9,FALSE),BotLevelWorld[#Headers],0),FALSE) * P3</f>
        <v>0</v>
      </c>
      <c r="BN3">
        <f>VLOOKUP(Wave_Timeline!BN$1,Enemies[[#All],[Name]:[BotLevelType]],3,FALSE) * VLOOKUP($AX$2,BotLevelWorld[#All],MATCH("HP Ratio - " &amp; VLOOKUP(BN$1,Enemies[[#All],[Name]:[BotLevelType]],9,FALSE),BotLevelWorld[#Headers],0),FALSE) * Q3</f>
        <v>0</v>
      </c>
      <c r="BO3">
        <f>VLOOKUP(Wave_Timeline!BO$1,Enemies[[#All],[Name]:[BotLevelType]],3,FALSE) * VLOOKUP($AX$2,BotLevelWorld[#All],MATCH("HP Ratio - " &amp; VLOOKUP(BO$1,Enemies[[#All],[Name]:[BotLevelType]],9,FALSE),BotLevelWorld[#Headers],0),FALSE) * R3</f>
        <v>0</v>
      </c>
      <c r="BP3">
        <f>VLOOKUP(Wave_Timeline!BP$1,Enemies[[#All],[Name]:[BotLevelType]],3,FALSE) * VLOOKUP($AX$2,BotLevelWorld[#All],MATCH("HP Ratio - " &amp; VLOOKUP(BP$1,Enemies[[#All],[Name]:[BotLevelType]],9,FALSE),BotLevelWorld[#Headers],0),FALSE) * S3</f>
        <v>0</v>
      </c>
      <c r="BQ3">
        <f>VLOOKUP(Wave_Timeline!BQ$1,Enemies[[#All],[Name]:[BotLevelType]],3,FALSE) * VLOOKUP($AX$2,BotLevelWorld[#All],MATCH("HP Ratio - " &amp; VLOOKUP(BQ$1,Enemies[[#All],[Name]:[BotLevelType]],9,FALSE),BotLevelWorld[#Headers],0),FALSE) * T3</f>
        <v>0</v>
      </c>
      <c r="BR3">
        <f>VLOOKUP(Wave_Timeline!BR$1,Enemies[[#All],[Name]:[BotLevelType]],3,FALSE) * VLOOKUP($AX$2,BotLevelWorld[#All],MATCH("HP Ratio - " &amp; VLOOKUP(BR$1,Enemies[[#All],[Name]:[BotLevelType]],9,FALSE),BotLevelWorld[#Headers],0),FALSE) * U3</f>
        <v>0</v>
      </c>
      <c r="BS3">
        <f>VLOOKUP(Wave_Timeline!BS$1,Enemies[[#All],[Name]:[BotLevelType]],3,FALSE) * VLOOKUP($AX$2,BotLevelWorld[#All],MATCH("HP Ratio - " &amp; VLOOKUP(BS$1,Enemies[[#All],[Name]:[BotLevelType]],9,FALSE),BotLevelWorld[#Headers],0),FALSE) * V3</f>
        <v>0</v>
      </c>
      <c r="BT3">
        <f>VLOOKUP(Wave_Timeline!BT$1,Enemies[[#All],[Name]:[BotLevelType]],3,FALSE) * VLOOKUP($AX$2,BotLevelWorld[#All],MATCH("HP Ratio - " &amp; VLOOKUP(BT$1,Enemies[[#All],[Name]:[BotLevelType]],9,FALSE),BotLevelWorld[#Headers],0),FALSE) * W3</f>
        <v>0</v>
      </c>
      <c r="BU3">
        <f>VLOOKUP(Wave_Timeline!BU$1,Enemies[[#All],[Name]:[BotLevelType]],3,FALSE) * VLOOKUP($AX$2,BotLevelWorld[#All],MATCH("HP Ratio - " &amp; VLOOKUP(BU$1,Enemies[[#All],[Name]:[BotLevelType]],9,FALSE),BotLevelWorld[#Headers],0),FALSE) * X3</f>
        <v>0</v>
      </c>
      <c r="BV3">
        <f>VLOOKUP(Wave_Timeline!BV$1,Enemies[[#All],[Name]:[BotLevelType]],3,FALSE) * VLOOKUP($AX$2,BotLevelWorld[#All],MATCH("HP Ratio - " &amp; VLOOKUP(BV$1,Enemies[[#All],[Name]:[BotLevelType]],9,FALSE),BotLevelWorld[#Headers],0),FALSE) * Y3</f>
        <v>0</v>
      </c>
      <c r="BW3">
        <f>VLOOKUP(Wave_Timeline!BW$1,Enemies[[#All],[Name]:[BotLevelType]],3,FALSE) * VLOOKUP($AX$2,BotLevelWorld[#All],MATCH("HP Ratio - " &amp; VLOOKUP(BW$1,Enemies[[#All],[Name]:[BotLevelType]],9,FALSE),BotLevelWorld[#Headers],0),FALSE) * Z3</f>
        <v>0</v>
      </c>
      <c r="BX3">
        <f>VLOOKUP(Wave_Timeline!BX$1,Enemies[[#All],[Name]:[BotLevelType]],3,FALSE) * VLOOKUP($AX$2,BotLevelWorld[#All],MATCH("HP Ratio - " &amp; VLOOKUP(BX$1,Enemies[[#All],[Name]:[BotLevelType]],9,FALSE),BotLevelWorld[#Headers],0),FALSE) * AA3</f>
        <v>0</v>
      </c>
      <c r="BY3">
        <f>VLOOKUP(Wave_Timeline!BY$1,Enemies[[#All],[Name]:[BotLevelType]],3,FALSE) * VLOOKUP($AX$2,BotLevelWorld[#All],MATCH("HP Ratio - " &amp; VLOOKUP(BY$1,Enemies[[#All],[Name]:[BotLevelType]],9,FALSE),BotLevelWorld[#Headers],0),FALSE) * AB3</f>
        <v>0</v>
      </c>
      <c r="BZ3">
        <f>VLOOKUP(Wave_Timeline!BZ$1,Enemies[[#All],[Name]:[BotLevelType]],3,FALSE) * VLOOKUP($AX$2,BotLevelWorld[#All],MATCH("HP Ratio - " &amp; VLOOKUP(BZ$1,Enemies[[#All],[Name]:[BotLevelType]],9,FALSE),BotLevelWorld[#Headers],0),FALSE) * AC3</f>
        <v>0</v>
      </c>
      <c r="CA3">
        <f>VLOOKUP(Wave_Timeline!CA$1,Enemies[[#All],[Name]:[BotLevelType]],3,FALSE) * VLOOKUP($AX$2,BotLevelWorld[#All],MATCH("HP Ratio - " &amp; VLOOKUP(CA$1,Enemies[[#All],[Name]:[BotLevelType]],9,FALSE),BotLevelWorld[#Headers],0),FALSE) * AD3</f>
        <v>0</v>
      </c>
      <c r="CB3">
        <f>VLOOKUP(Wave_Timeline!CB$1,Enemies[[#All],[Name]:[BotLevelType]],3,FALSE) * VLOOKUP($AX$2,BotLevelWorld[#All],MATCH("HP Ratio - " &amp; VLOOKUP(CB$1,Enemies[[#All],[Name]:[BotLevelType]],9,FALSE),BotLevelWorld[#Headers],0),FALSE) * AE3</f>
        <v>0</v>
      </c>
      <c r="CC3">
        <f>VLOOKUP(Wave_Timeline!CC$1,Enemies[[#All],[Name]:[BotLevelType]],3,FALSE) * VLOOKUP($AX$2,BotLevelWorld[#All],MATCH("HP Ratio - " &amp; VLOOKUP(CC$1,Enemies[[#All],[Name]:[BotLevelType]],9,FALSE),BotLevelWorld[#Headers],0),FALSE) * AF3</f>
        <v>0</v>
      </c>
      <c r="CD3">
        <f>VLOOKUP(Wave_Timeline!CD$1,Enemies[[#All],[Name]:[BotLevelType]],3,FALSE) * VLOOKUP($AX$2,BotLevelWorld[#All],MATCH("HP Ratio - " &amp; VLOOKUP(CD$1,Enemies[[#All],[Name]:[BotLevelType]],9,FALSE),BotLevelWorld[#Headers],0),FALSE) * AG3</f>
        <v>0</v>
      </c>
      <c r="CE3">
        <f>VLOOKUP(Wave_Timeline!CE$1,Enemies[[#All],[Name]:[BotLevelType]],3,FALSE) * VLOOKUP($AX$2,BotLevelWorld[#All],MATCH("HP Ratio - " &amp; VLOOKUP(CE$1,Enemies[[#All],[Name]:[BotLevelType]],9,FALSE),BotLevelWorld[#Headers],0),FALSE) * AH3</f>
        <v>0</v>
      </c>
      <c r="CF3">
        <f>VLOOKUP(Wave_Timeline!CF$1,Enemies[[#All],[Name]:[BotLevelType]],3,FALSE) * VLOOKUP($AX$2,BotLevelWorld[#All],MATCH("HP Ratio - " &amp; VLOOKUP(CF$1,Enemies[[#All],[Name]:[BotLevelType]],9,FALSE),BotLevelWorld[#Headers],0),FALSE) * AI3</f>
        <v>0</v>
      </c>
      <c r="CG3">
        <f>VLOOKUP(Wave_Timeline!CG$1,Enemies[[#All],[Name]:[BotLevelType]],3,FALSE) * VLOOKUP($AX$2,BotLevelWorld[#All],MATCH("HP Ratio - " &amp; VLOOKUP(CG$1,Enemies[[#All],[Name]:[BotLevelType]],9,FALSE),BotLevelWorld[#Headers],0),FALSE) * AJ3</f>
        <v>0</v>
      </c>
      <c r="CH3">
        <f>VLOOKUP(Wave_Timeline!CH$1,Enemies[[#All],[Name]:[BotLevelType]],3,FALSE) * VLOOKUP($AX$2,BotLevelWorld[#All],MATCH("HP Ratio - " &amp; VLOOKUP(CH$1,Enemies[[#All],[Name]:[BotLevelType]],9,FALSE),BotLevelWorld[#Headers],0),FALSE) * AK3</f>
        <v>0</v>
      </c>
      <c r="CI3">
        <f>VLOOKUP(Wave_Timeline!CI$1,Enemies[[#All],[Name]:[BotLevelType]],3,FALSE) * VLOOKUP($AX$2,BotLevelWorld[#All],MATCH("HP Ratio - " &amp; VLOOKUP(CI$1,Enemies[[#All],[Name]:[BotLevelType]],9,FALSE),BotLevelWorld[#Headers],0),FALSE) * AL3</f>
        <v>0</v>
      </c>
      <c r="CJ3">
        <f>VLOOKUP(Wave_Timeline!CJ$1,Enemies[[#All],[Name]:[BotLevelType]],3,FALSE) * VLOOKUP($AX$2,BotLevelWorld[#All],MATCH("HP Ratio - " &amp; VLOOKUP(CJ$1,Enemies[[#All],[Name]:[BotLevelType]],9,FALSE),BotLevelWorld[#Headers],0),FALSE) * AM3</f>
        <v>0</v>
      </c>
      <c r="CK3">
        <f>VLOOKUP(Wave_Timeline!CK$1,Enemies[[#All],[Name]:[BotLevelType]],3,FALSE) * VLOOKUP($AX$2,BotLevelWorld[#All],MATCH("HP Ratio - " &amp; VLOOKUP(CK$1,Enemies[[#All],[Name]:[BotLevelType]],9,FALSE),BotLevelWorld[#Headers],0),FALSE) * AN3</f>
        <v>0</v>
      </c>
      <c r="CL3">
        <f>VLOOKUP(Wave_Timeline!CL$1,Enemies[[#All],[Name]:[BotLevelType]],3,FALSE) * VLOOKUP($AX$2,BotLevelWorld[#All],MATCH("HP Ratio - " &amp; VLOOKUP(CL$1,Enemies[[#All],[Name]:[BotLevelType]],9,FALSE),BotLevelWorld[#Headers],0),FALSE) * AO3</f>
        <v>0</v>
      </c>
      <c r="CM3">
        <f>VLOOKUP(Wave_Timeline!CM$1,Enemies[[#All],[Name]:[BotLevelType]],3,FALSE) * VLOOKUP($AX$2,BotLevelWorld[#All],MATCH("HP Ratio - " &amp; VLOOKUP(CM$1,Enemies[[#All],[Name]:[BotLevelType]],9,FALSE),BotLevelWorld[#Headers],0),FALSE) * AP3</f>
        <v>0</v>
      </c>
      <c r="CN3">
        <f>VLOOKUP(Wave_Timeline!CN$1,Enemies[[#All],[Name]:[BotLevelType]],3,FALSE) * VLOOKUP($AX$2,BotLevelWorld[#All],MATCH("HP Ratio - " &amp; VLOOKUP(CN$1,Enemies[[#All],[Name]:[BotLevelType]],9,FALSE),BotLevelWorld[#Headers],0),FALSE) * AQ3</f>
        <v>0</v>
      </c>
      <c r="CO3">
        <f>VLOOKUP(Wave_Timeline!CO$1,Enemies[[#All],[Name]:[BotLevelType]],3,FALSE) * VLOOKUP($AX$2,BotLevelWorld[#All],MATCH("HP Ratio - " &amp; VLOOKUP(CO$1,Enemies[[#All],[Name]:[BotLevelType]],9,FALSE),BotLevelWorld[#Headers],0),FALSE) * AR3</f>
        <v>0</v>
      </c>
      <c r="CP3">
        <f>VLOOKUP(Wave_Timeline!CP$1,Enemies[[#All],[Name]:[BotLevelType]],3,FALSE) * VLOOKUP($AX$2,BotLevelWorld[#All],MATCH("HP Ratio - " &amp; VLOOKUP(CP$1,Enemies[[#All],[Name]:[BotLevelType]],9,FALSE),BotLevelWorld[#Headers],0),FALSE) * AS3</f>
        <v>0</v>
      </c>
      <c r="CQ3">
        <f>VLOOKUP(Wave_Timeline!CQ$1,Enemies[[#All],[Name]:[BotLevelType]],3,FALSE) * VLOOKUP($AX$2,BotLevelWorld[#All],MATCH("HP Ratio - " &amp; VLOOKUP(CQ$1,Enemies[[#All],[Name]:[BotLevelType]],9,FALSE),BotLevelWorld[#Headers],0),FALSE) * AT3</f>
        <v>0</v>
      </c>
      <c r="CS3">
        <f t="shared" ref="CS3:CS66" si="0">SUM(AY3:CQ3)</f>
        <v>76.194892380509998</v>
      </c>
      <c r="CU3">
        <f>IF((CV2+($CT$2*(A3-A2))) &lt; CW2,(($CT$2*(A3-A2))),(CW2))</f>
        <v>2500</v>
      </c>
      <c r="CV3">
        <f>CV2+CU3</f>
        <v>2500</v>
      </c>
      <c r="CW3">
        <f t="shared" ref="CW3:CW42" si="1">CW2+CS3</f>
        <v>17326.674485136344</v>
      </c>
      <c r="CX3">
        <f t="shared" ref="CX3:CX42" si="2">MAX(CW3-CV3,0)</f>
        <v>14826.674485136344</v>
      </c>
      <c r="CY3">
        <f>MIN(CX3,CV3)</f>
        <v>2500</v>
      </c>
    </row>
    <row r="4" spans="1:103" x14ac:dyDescent="0.25">
      <c r="A4" s="12">
        <v>1.5</v>
      </c>
      <c r="B4" s="12">
        <v>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1.3333330000000001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2">
        <v>0</v>
      </c>
      <c r="R4" s="12">
        <v>0</v>
      </c>
      <c r="S4" s="12">
        <v>0</v>
      </c>
      <c r="T4" s="12">
        <v>0</v>
      </c>
      <c r="U4" s="12">
        <v>0</v>
      </c>
      <c r="V4" s="12">
        <v>0</v>
      </c>
      <c r="W4" s="12">
        <v>0</v>
      </c>
      <c r="X4" s="12">
        <v>0</v>
      </c>
      <c r="Y4" s="12">
        <v>0</v>
      </c>
      <c r="Z4" s="12">
        <v>0</v>
      </c>
      <c r="AA4" s="12">
        <v>0</v>
      </c>
      <c r="AB4" s="12">
        <v>0</v>
      </c>
      <c r="AC4" s="12">
        <v>0</v>
      </c>
      <c r="AD4" s="12">
        <v>0</v>
      </c>
      <c r="AE4" s="12">
        <v>0</v>
      </c>
      <c r="AF4" s="12">
        <v>0</v>
      </c>
      <c r="AG4" s="12">
        <v>0</v>
      </c>
      <c r="AH4" s="12">
        <v>0</v>
      </c>
      <c r="AI4" s="12">
        <v>0</v>
      </c>
      <c r="AJ4" s="12">
        <v>0</v>
      </c>
      <c r="AK4" s="12">
        <v>0</v>
      </c>
      <c r="AL4" s="12">
        <v>0</v>
      </c>
      <c r="AM4" s="12">
        <v>0</v>
      </c>
      <c r="AN4" s="12">
        <v>0</v>
      </c>
      <c r="AO4" s="12">
        <v>0</v>
      </c>
      <c r="AP4" s="12">
        <v>0</v>
      </c>
      <c r="AQ4" s="12">
        <v>0</v>
      </c>
      <c r="AR4" s="12">
        <v>0</v>
      </c>
      <c r="AS4" s="12">
        <v>0</v>
      </c>
      <c r="AT4" s="12">
        <v>0</v>
      </c>
      <c r="AU4" s="12"/>
      <c r="AV4" s="12"/>
      <c r="AW4" s="12"/>
      <c r="AY4">
        <f>VLOOKUP(Wave_Timeline!AY$1,Enemies[[#All],[Name]:[BotLevelType]],3,FALSE) * VLOOKUP($AX$2,BotLevelWorld[#All],MATCH("HP Ratio - " &amp; VLOOKUP(AY$1,Enemies[[#All],[Name]:[BotLevelType]],9,FALSE),BotLevelWorld[#Headers],0),FALSE) * B4</f>
        <v>0</v>
      </c>
      <c r="AZ4">
        <f>VLOOKUP(Wave_Timeline!AZ$1,Enemies[[#All],[Name]:[BotLevelType]],3,FALSE) * VLOOKUP($AX$2,BotLevelWorld[#All],MATCH("HP Ratio - " &amp; VLOOKUP(AZ$1,Enemies[[#All],[Name]:[BotLevelType]],9,FALSE),BotLevelWorld[#Headers],0),FALSE) * C4</f>
        <v>0</v>
      </c>
      <c r="BA4">
        <f>VLOOKUP(Wave_Timeline!BA$1,Enemies[[#All],[Name]:[BotLevelType]],3,FALSE) * VLOOKUP($AX$2,BotLevelWorld[#All],MATCH("HP Ratio - " &amp; VLOOKUP(BA$1,Enemies[[#All],[Name]:[BotLevelType]],9,FALSE),BotLevelWorld[#Headers],0),FALSE) * D4</f>
        <v>0</v>
      </c>
      <c r="BB4">
        <f>VLOOKUP(Wave_Timeline!BB$1,Enemies[[#All],[Name]:[BotLevelType]],3,FALSE) * VLOOKUP($AX$2,BotLevelWorld[#All],MATCH("HP Ratio - " &amp; VLOOKUP(BB$1,Enemies[[#All],[Name]:[BotLevelType]],9,FALSE),BotLevelWorld[#Headers],0),FALSE) * E4</f>
        <v>0</v>
      </c>
      <c r="BC4">
        <f>VLOOKUP(Wave_Timeline!BC$1,Enemies[[#All],[Name]:[BotLevelType]],3,FALSE) * VLOOKUP($AX$2,BotLevelWorld[#All],MATCH("HP Ratio - " &amp; VLOOKUP(BC$1,Enemies[[#All],[Name]:[BotLevelType]],9,FALSE),BotLevelWorld[#Headers],0),FALSE) * F4</f>
        <v>0</v>
      </c>
      <c r="BD4">
        <f>VLOOKUP(Wave_Timeline!BD$1,Enemies[[#All],[Name]:[BotLevelType]],3,FALSE) * VLOOKUP($AX$2,BotLevelWorld[#All],MATCH("HP Ratio - " &amp; VLOOKUP(BD$1,Enemies[[#All],[Name]:[BotLevelType]],9,FALSE),BotLevelWorld[#Headers],0),FALSE) * G4</f>
        <v>0</v>
      </c>
      <c r="BE4">
        <f>VLOOKUP(Wave_Timeline!BE$1,Enemies[[#All],[Name]:[BotLevelType]],3,FALSE) * VLOOKUP($AX$2,BotLevelWorld[#All],MATCH("HP Ratio - " &amp; VLOOKUP(BE$1,Enemies[[#All],[Name]:[BotLevelType]],9,FALSE),BotLevelWorld[#Headers],0),FALSE) * H4</f>
        <v>812.74539681360011</v>
      </c>
      <c r="BF4">
        <f>VLOOKUP(Wave_Timeline!BF$1,Enemies[[#All],[Name]:[BotLevelType]],3,FALSE) * VLOOKUP($AX$2,BotLevelWorld[#All],MATCH("HP Ratio - " &amp; VLOOKUP(BF$1,Enemies[[#All],[Name]:[BotLevelType]],9,FALSE),BotLevelWorld[#Headers],0),FALSE) * I4</f>
        <v>0</v>
      </c>
      <c r="BG4">
        <f>VLOOKUP(Wave_Timeline!BG$1,Enemies[[#All],[Name]:[BotLevelType]],3,FALSE) * VLOOKUP($AX$2,BotLevelWorld[#All],MATCH("HP Ratio - " &amp; VLOOKUP(BG$1,Enemies[[#All],[Name]:[BotLevelType]],9,FALSE),BotLevelWorld[#Headers],0),FALSE) * J4</f>
        <v>0</v>
      </c>
      <c r="BH4">
        <f>VLOOKUP(Wave_Timeline!BH$1,Enemies[[#All],[Name]:[BotLevelType]],3,FALSE) * VLOOKUP($AX$2,BotLevelWorld[#All],MATCH("HP Ratio - " &amp; VLOOKUP(BH$1,Enemies[[#All],[Name]:[BotLevelType]],9,FALSE),BotLevelWorld[#Headers],0),FALSE) * K4</f>
        <v>0</v>
      </c>
      <c r="BI4">
        <f>VLOOKUP(Wave_Timeline!BI$1,Enemies[[#All],[Name]:[BotLevelType]],3,FALSE) * VLOOKUP($AX$2,BotLevelWorld[#All],MATCH("HP Ratio - " &amp; VLOOKUP(BI$1,Enemies[[#All],[Name]:[BotLevelType]],9,FALSE),BotLevelWorld[#Headers],0),FALSE) * L4</f>
        <v>0</v>
      </c>
      <c r="BJ4">
        <f>VLOOKUP(Wave_Timeline!BJ$1,Enemies[[#All],[Name]:[BotLevelType]],3,FALSE) * VLOOKUP($AX$2,BotLevelWorld[#All],MATCH("HP Ratio - " &amp; VLOOKUP(BJ$1,Enemies[[#All],[Name]:[BotLevelType]],9,FALSE),BotLevelWorld[#Headers],0),FALSE) * M4</f>
        <v>0</v>
      </c>
      <c r="BK4">
        <f>VLOOKUP(Wave_Timeline!BK$1,Enemies[[#All],[Name]:[BotLevelType]],3,FALSE) * VLOOKUP($AX$2,BotLevelWorld[#All],MATCH("HP Ratio - " &amp; VLOOKUP(BK$1,Enemies[[#All],[Name]:[BotLevelType]],9,FALSE),BotLevelWorld[#Headers],0),FALSE) * N4</f>
        <v>0</v>
      </c>
      <c r="BL4">
        <f>VLOOKUP(Wave_Timeline!BL$1,Enemies[[#All],[Name]:[BotLevelType]],3,FALSE) * VLOOKUP($AX$2,BotLevelWorld[#All],MATCH("HP Ratio - " &amp; VLOOKUP(BL$1,Enemies[[#All],[Name]:[BotLevelType]],9,FALSE),BotLevelWorld[#Headers],0),FALSE) * O4</f>
        <v>0</v>
      </c>
      <c r="BM4">
        <f>VLOOKUP(Wave_Timeline!BM$1,Enemies[[#All],[Name]:[BotLevelType]],3,FALSE) * VLOOKUP($AX$2,BotLevelWorld[#All],MATCH("HP Ratio - " &amp; VLOOKUP(BM$1,Enemies[[#All],[Name]:[BotLevelType]],9,FALSE),BotLevelWorld[#Headers],0),FALSE) * P4</f>
        <v>0</v>
      </c>
      <c r="BN4">
        <f>VLOOKUP(Wave_Timeline!BN$1,Enemies[[#All],[Name]:[BotLevelType]],3,FALSE) * VLOOKUP($AX$2,BotLevelWorld[#All],MATCH("HP Ratio - " &amp; VLOOKUP(BN$1,Enemies[[#All],[Name]:[BotLevelType]],9,FALSE),BotLevelWorld[#Headers],0),FALSE) * Q4</f>
        <v>0</v>
      </c>
      <c r="BO4">
        <f>VLOOKUP(Wave_Timeline!BO$1,Enemies[[#All],[Name]:[BotLevelType]],3,FALSE) * VLOOKUP($AX$2,BotLevelWorld[#All],MATCH("HP Ratio - " &amp; VLOOKUP(BO$1,Enemies[[#All],[Name]:[BotLevelType]],9,FALSE),BotLevelWorld[#Headers],0),FALSE) * R4</f>
        <v>0</v>
      </c>
      <c r="BP4">
        <f>VLOOKUP(Wave_Timeline!BP$1,Enemies[[#All],[Name]:[BotLevelType]],3,FALSE) * VLOOKUP($AX$2,BotLevelWorld[#All],MATCH("HP Ratio - " &amp; VLOOKUP(BP$1,Enemies[[#All],[Name]:[BotLevelType]],9,FALSE),BotLevelWorld[#Headers],0),FALSE) * S4</f>
        <v>0</v>
      </c>
      <c r="BQ4">
        <f>VLOOKUP(Wave_Timeline!BQ$1,Enemies[[#All],[Name]:[BotLevelType]],3,FALSE) * VLOOKUP($AX$2,BotLevelWorld[#All],MATCH("HP Ratio - " &amp; VLOOKUP(BQ$1,Enemies[[#All],[Name]:[BotLevelType]],9,FALSE),BotLevelWorld[#Headers],0),FALSE) * T4</f>
        <v>0</v>
      </c>
      <c r="BR4">
        <f>VLOOKUP(Wave_Timeline!BR$1,Enemies[[#All],[Name]:[BotLevelType]],3,FALSE) * VLOOKUP($AX$2,BotLevelWorld[#All],MATCH("HP Ratio - " &amp; VLOOKUP(BR$1,Enemies[[#All],[Name]:[BotLevelType]],9,FALSE),BotLevelWorld[#Headers],0),FALSE) * U4</f>
        <v>0</v>
      </c>
      <c r="BS4">
        <f>VLOOKUP(Wave_Timeline!BS$1,Enemies[[#All],[Name]:[BotLevelType]],3,FALSE) * VLOOKUP($AX$2,BotLevelWorld[#All],MATCH("HP Ratio - " &amp; VLOOKUP(BS$1,Enemies[[#All],[Name]:[BotLevelType]],9,FALSE),BotLevelWorld[#Headers],0),FALSE) * V4</f>
        <v>0</v>
      </c>
      <c r="BT4">
        <f>VLOOKUP(Wave_Timeline!BT$1,Enemies[[#All],[Name]:[BotLevelType]],3,FALSE) * VLOOKUP($AX$2,BotLevelWorld[#All],MATCH("HP Ratio - " &amp; VLOOKUP(BT$1,Enemies[[#All],[Name]:[BotLevelType]],9,FALSE),BotLevelWorld[#Headers],0),FALSE) * W4</f>
        <v>0</v>
      </c>
      <c r="BU4">
        <f>VLOOKUP(Wave_Timeline!BU$1,Enemies[[#All],[Name]:[BotLevelType]],3,FALSE) * VLOOKUP($AX$2,BotLevelWorld[#All],MATCH("HP Ratio - " &amp; VLOOKUP(BU$1,Enemies[[#All],[Name]:[BotLevelType]],9,FALSE),BotLevelWorld[#Headers],0),FALSE) * X4</f>
        <v>0</v>
      </c>
      <c r="BV4">
        <f>VLOOKUP(Wave_Timeline!BV$1,Enemies[[#All],[Name]:[BotLevelType]],3,FALSE) * VLOOKUP($AX$2,BotLevelWorld[#All],MATCH("HP Ratio - " &amp; VLOOKUP(BV$1,Enemies[[#All],[Name]:[BotLevelType]],9,FALSE),BotLevelWorld[#Headers],0),FALSE) * Y4</f>
        <v>0</v>
      </c>
      <c r="BW4">
        <f>VLOOKUP(Wave_Timeline!BW$1,Enemies[[#All],[Name]:[BotLevelType]],3,FALSE) * VLOOKUP($AX$2,BotLevelWorld[#All],MATCH("HP Ratio - " &amp; VLOOKUP(BW$1,Enemies[[#All],[Name]:[BotLevelType]],9,FALSE),BotLevelWorld[#Headers],0),FALSE) * Z4</f>
        <v>0</v>
      </c>
      <c r="BX4">
        <f>VLOOKUP(Wave_Timeline!BX$1,Enemies[[#All],[Name]:[BotLevelType]],3,FALSE) * VLOOKUP($AX$2,BotLevelWorld[#All],MATCH("HP Ratio - " &amp; VLOOKUP(BX$1,Enemies[[#All],[Name]:[BotLevelType]],9,FALSE),BotLevelWorld[#Headers],0),FALSE) * AA4</f>
        <v>0</v>
      </c>
      <c r="BY4">
        <f>VLOOKUP(Wave_Timeline!BY$1,Enemies[[#All],[Name]:[BotLevelType]],3,FALSE) * VLOOKUP($AX$2,BotLevelWorld[#All],MATCH("HP Ratio - " &amp; VLOOKUP(BY$1,Enemies[[#All],[Name]:[BotLevelType]],9,FALSE),BotLevelWorld[#Headers],0),FALSE) * AB4</f>
        <v>0</v>
      </c>
      <c r="BZ4">
        <f>VLOOKUP(Wave_Timeline!BZ$1,Enemies[[#All],[Name]:[BotLevelType]],3,FALSE) * VLOOKUP($AX$2,BotLevelWorld[#All],MATCH("HP Ratio - " &amp; VLOOKUP(BZ$1,Enemies[[#All],[Name]:[BotLevelType]],9,FALSE),BotLevelWorld[#Headers],0),FALSE) * AC4</f>
        <v>0</v>
      </c>
      <c r="CA4">
        <f>VLOOKUP(Wave_Timeline!CA$1,Enemies[[#All],[Name]:[BotLevelType]],3,FALSE) * VLOOKUP($AX$2,BotLevelWorld[#All],MATCH("HP Ratio - " &amp; VLOOKUP(CA$1,Enemies[[#All],[Name]:[BotLevelType]],9,FALSE),BotLevelWorld[#Headers],0),FALSE) * AD4</f>
        <v>0</v>
      </c>
      <c r="CB4">
        <f>VLOOKUP(Wave_Timeline!CB$1,Enemies[[#All],[Name]:[BotLevelType]],3,FALSE) * VLOOKUP($AX$2,BotLevelWorld[#All],MATCH("HP Ratio - " &amp; VLOOKUP(CB$1,Enemies[[#All],[Name]:[BotLevelType]],9,FALSE),BotLevelWorld[#Headers],0),FALSE) * AE4</f>
        <v>0</v>
      </c>
      <c r="CC4">
        <f>VLOOKUP(Wave_Timeline!CC$1,Enemies[[#All],[Name]:[BotLevelType]],3,FALSE) * VLOOKUP($AX$2,BotLevelWorld[#All],MATCH("HP Ratio - " &amp; VLOOKUP(CC$1,Enemies[[#All],[Name]:[BotLevelType]],9,FALSE),BotLevelWorld[#Headers],0),FALSE) * AF4</f>
        <v>0</v>
      </c>
      <c r="CD4">
        <f>VLOOKUP(Wave_Timeline!CD$1,Enemies[[#All],[Name]:[BotLevelType]],3,FALSE) * VLOOKUP($AX$2,BotLevelWorld[#All],MATCH("HP Ratio - " &amp; VLOOKUP(CD$1,Enemies[[#All],[Name]:[BotLevelType]],9,FALSE),BotLevelWorld[#Headers],0),FALSE) * AG4</f>
        <v>0</v>
      </c>
      <c r="CE4">
        <f>VLOOKUP(Wave_Timeline!CE$1,Enemies[[#All],[Name]:[BotLevelType]],3,FALSE) * VLOOKUP($AX$2,BotLevelWorld[#All],MATCH("HP Ratio - " &amp; VLOOKUP(CE$1,Enemies[[#All],[Name]:[BotLevelType]],9,FALSE),BotLevelWorld[#Headers],0),FALSE) * AH4</f>
        <v>0</v>
      </c>
      <c r="CF4">
        <f>VLOOKUP(Wave_Timeline!CF$1,Enemies[[#All],[Name]:[BotLevelType]],3,FALSE) * VLOOKUP($AX$2,BotLevelWorld[#All],MATCH("HP Ratio - " &amp; VLOOKUP(CF$1,Enemies[[#All],[Name]:[BotLevelType]],9,FALSE),BotLevelWorld[#Headers],0),FALSE) * AI4</f>
        <v>0</v>
      </c>
      <c r="CG4">
        <f>VLOOKUP(Wave_Timeline!CG$1,Enemies[[#All],[Name]:[BotLevelType]],3,FALSE) * VLOOKUP($AX$2,BotLevelWorld[#All],MATCH("HP Ratio - " &amp; VLOOKUP(CG$1,Enemies[[#All],[Name]:[BotLevelType]],9,FALSE),BotLevelWorld[#Headers],0),FALSE) * AJ4</f>
        <v>0</v>
      </c>
      <c r="CH4">
        <f>VLOOKUP(Wave_Timeline!CH$1,Enemies[[#All],[Name]:[BotLevelType]],3,FALSE) * VLOOKUP($AX$2,BotLevelWorld[#All],MATCH("HP Ratio - " &amp; VLOOKUP(CH$1,Enemies[[#All],[Name]:[BotLevelType]],9,FALSE),BotLevelWorld[#Headers],0),FALSE) * AK4</f>
        <v>0</v>
      </c>
      <c r="CI4">
        <f>VLOOKUP(Wave_Timeline!CI$1,Enemies[[#All],[Name]:[BotLevelType]],3,FALSE) * VLOOKUP($AX$2,BotLevelWorld[#All],MATCH("HP Ratio - " &amp; VLOOKUP(CI$1,Enemies[[#All],[Name]:[BotLevelType]],9,FALSE),BotLevelWorld[#Headers],0),FALSE) * AL4</f>
        <v>0</v>
      </c>
      <c r="CJ4">
        <f>VLOOKUP(Wave_Timeline!CJ$1,Enemies[[#All],[Name]:[BotLevelType]],3,FALSE) * VLOOKUP($AX$2,BotLevelWorld[#All],MATCH("HP Ratio - " &amp; VLOOKUP(CJ$1,Enemies[[#All],[Name]:[BotLevelType]],9,FALSE),BotLevelWorld[#Headers],0),FALSE) * AM4</f>
        <v>0</v>
      </c>
      <c r="CK4">
        <f>VLOOKUP(Wave_Timeline!CK$1,Enemies[[#All],[Name]:[BotLevelType]],3,FALSE) * VLOOKUP($AX$2,BotLevelWorld[#All],MATCH("HP Ratio - " &amp; VLOOKUP(CK$1,Enemies[[#All],[Name]:[BotLevelType]],9,FALSE),BotLevelWorld[#Headers],0),FALSE) * AN4</f>
        <v>0</v>
      </c>
      <c r="CL4">
        <f>VLOOKUP(Wave_Timeline!CL$1,Enemies[[#All],[Name]:[BotLevelType]],3,FALSE) * VLOOKUP($AX$2,BotLevelWorld[#All],MATCH("HP Ratio - " &amp; VLOOKUP(CL$1,Enemies[[#All],[Name]:[BotLevelType]],9,FALSE),BotLevelWorld[#Headers],0),FALSE) * AO4</f>
        <v>0</v>
      </c>
      <c r="CM4">
        <f>VLOOKUP(Wave_Timeline!CM$1,Enemies[[#All],[Name]:[BotLevelType]],3,FALSE) * VLOOKUP($AX$2,BotLevelWorld[#All],MATCH("HP Ratio - " &amp; VLOOKUP(CM$1,Enemies[[#All],[Name]:[BotLevelType]],9,FALSE),BotLevelWorld[#Headers],0),FALSE) * AP4</f>
        <v>0</v>
      </c>
      <c r="CN4">
        <f>VLOOKUP(Wave_Timeline!CN$1,Enemies[[#All],[Name]:[BotLevelType]],3,FALSE) * VLOOKUP($AX$2,BotLevelWorld[#All],MATCH("HP Ratio - " &amp; VLOOKUP(CN$1,Enemies[[#All],[Name]:[BotLevelType]],9,FALSE),BotLevelWorld[#Headers],0),FALSE) * AQ4</f>
        <v>0</v>
      </c>
      <c r="CO4">
        <f>VLOOKUP(Wave_Timeline!CO$1,Enemies[[#All],[Name]:[BotLevelType]],3,FALSE) * VLOOKUP($AX$2,BotLevelWorld[#All],MATCH("HP Ratio - " &amp; VLOOKUP(CO$1,Enemies[[#All],[Name]:[BotLevelType]],9,FALSE),BotLevelWorld[#Headers],0),FALSE) * AR4</f>
        <v>0</v>
      </c>
      <c r="CP4">
        <f>VLOOKUP(Wave_Timeline!CP$1,Enemies[[#All],[Name]:[BotLevelType]],3,FALSE) * VLOOKUP($AX$2,BotLevelWorld[#All],MATCH("HP Ratio - " &amp; VLOOKUP(CP$1,Enemies[[#All],[Name]:[BotLevelType]],9,FALSE),BotLevelWorld[#Headers],0),FALSE) * AS4</f>
        <v>0</v>
      </c>
      <c r="CQ4">
        <f>VLOOKUP(Wave_Timeline!CQ$1,Enemies[[#All],[Name]:[BotLevelType]],3,FALSE) * VLOOKUP($AX$2,BotLevelWorld[#All],MATCH("HP Ratio - " &amp; VLOOKUP(CQ$1,Enemies[[#All],[Name]:[BotLevelType]],9,FALSE),BotLevelWorld[#Headers],0),FALSE) * AT4</f>
        <v>0</v>
      </c>
      <c r="CS4">
        <f t="shared" si="0"/>
        <v>812.74539681360011</v>
      </c>
      <c r="CU4">
        <f t="shared" ref="CU4:CU42" si="3">IF((CV3+($CT$2*(A4-A3))) &lt; CW3,IF((($CT$2*(A4-A3))) &gt; 0,(($CT$2*(A4-A3))),"END"),(CW3-CW2))</f>
        <v>1250</v>
      </c>
      <c r="CV4">
        <f t="shared" ref="CV4:CV42" si="4">CV3+CU4</f>
        <v>3750</v>
      </c>
      <c r="CW4">
        <f t="shared" si="1"/>
        <v>18139.419881949943</v>
      </c>
      <c r="CX4">
        <f t="shared" si="2"/>
        <v>14389.419881949943</v>
      </c>
      <c r="CY4">
        <f t="shared" ref="CY4:CY42" si="5">MIN(CX4,CV4)</f>
        <v>3750</v>
      </c>
    </row>
    <row r="5" spans="1:103" x14ac:dyDescent="0.25">
      <c r="A5" s="12">
        <v>2</v>
      </c>
      <c r="B5" s="12">
        <v>0.3333333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  <c r="AA5" s="12">
        <v>0</v>
      </c>
      <c r="AB5" s="12">
        <v>0</v>
      </c>
      <c r="AC5" s="12">
        <v>0</v>
      </c>
      <c r="AD5" s="12">
        <v>0</v>
      </c>
      <c r="AE5" s="12">
        <v>0</v>
      </c>
      <c r="AF5" s="12">
        <v>0</v>
      </c>
      <c r="AG5" s="12">
        <v>0</v>
      </c>
      <c r="AH5" s="12">
        <v>0</v>
      </c>
      <c r="AI5" s="12">
        <v>0</v>
      </c>
      <c r="AJ5" s="12">
        <v>0</v>
      </c>
      <c r="AK5" s="12">
        <v>0</v>
      </c>
      <c r="AL5" s="12">
        <v>0</v>
      </c>
      <c r="AM5" s="12">
        <v>0</v>
      </c>
      <c r="AN5" s="12">
        <v>0</v>
      </c>
      <c r="AO5" s="12">
        <v>0</v>
      </c>
      <c r="AP5" s="12">
        <v>0</v>
      </c>
      <c r="AQ5" s="12">
        <v>0</v>
      </c>
      <c r="AR5" s="12">
        <v>0</v>
      </c>
      <c r="AS5" s="12">
        <v>0</v>
      </c>
      <c r="AT5" s="12">
        <v>0</v>
      </c>
      <c r="AU5" s="12"/>
      <c r="AV5" s="12"/>
      <c r="AW5" s="12"/>
      <c r="AY5">
        <f>VLOOKUP(Wave_Timeline!AY$1,Enemies[[#All],[Name]:[BotLevelType]],3,FALSE) * VLOOKUP($AX$2,BotLevelWorld[#All],MATCH("HP Ratio - " &amp; VLOOKUP(AY$1,Enemies[[#All],[Name]:[BotLevelType]],9,FALSE),BotLevelWorld[#Headers],0),FALSE) * B5</f>
        <v>76.194892380509998</v>
      </c>
      <c r="AZ5">
        <f>VLOOKUP(Wave_Timeline!AZ$1,Enemies[[#All],[Name]:[BotLevelType]],3,FALSE) * VLOOKUP($AX$2,BotLevelWorld[#All],MATCH("HP Ratio - " &amp; VLOOKUP(AZ$1,Enemies[[#All],[Name]:[BotLevelType]],9,FALSE),BotLevelWorld[#Headers],0),FALSE) * C5</f>
        <v>0</v>
      </c>
      <c r="BA5">
        <f>VLOOKUP(Wave_Timeline!BA$1,Enemies[[#All],[Name]:[BotLevelType]],3,FALSE) * VLOOKUP($AX$2,BotLevelWorld[#All],MATCH("HP Ratio - " &amp; VLOOKUP(BA$1,Enemies[[#All],[Name]:[BotLevelType]],9,FALSE),BotLevelWorld[#Headers],0),FALSE) * D5</f>
        <v>0</v>
      </c>
      <c r="BB5">
        <f>VLOOKUP(Wave_Timeline!BB$1,Enemies[[#All],[Name]:[BotLevelType]],3,FALSE) * VLOOKUP($AX$2,BotLevelWorld[#All],MATCH("HP Ratio - " &amp; VLOOKUP(BB$1,Enemies[[#All],[Name]:[BotLevelType]],9,FALSE),BotLevelWorld[#Headers],0),FALSE) * E5</f>
        <v>0</v>
      </c>
      <c r="BC5">
        <f>VLOOKUP(Wave_Timeline!BC$1,Enemies[[#All],[Name]:[BotLevelType]],3,FALSE) * VLOOKUP($AX$2,BotLevelWorld[#All],MATCH("HP Ratio - " &amp; VLOOKUP(BC$1,Enemies[[#All],[Name]:[BotLevelType]],9,FALSE),BotLevelWorld[#Headers],0),FALSE) * F5</f>
        <v>0</v>
      </c>
      <c r="BD5">
        <f>VLOOKUP(Wave_Timeline!BD$1,Enemies[[#All],[Name]:[BotLevelType]],3,FALSE) * VLOOKUP($AX$2,BotLevelWorld[#All],MATCH("HP Ratio - " &amp; VLOOKUP(BD$1,Enemies[[#All],[Name]:[BotLevelType]],9,FALSE),BotLevelWorld[#Headers],0),FALSE) * G5</f>
        <v>0</v>
      </c>
      <c r="BE5">
        <f>VLOOKUP(Wave_Timeline!BE$1,Enemies[[#All],[Name]:[BotLevelType]],3,FALSE) * VLOOKUP($AX$2,BotLevelWorld[#All],MATCH("HP Ratio - " &amp; VLOOKUP(BE$1,Enemies[[#All],[Name]:[BotLevelType]],9,FALSE),BotLevelWorld[#Headers],0),FALSE) * H5</f>
        <v>0</v>
      </c>
      <c r="BF5">
        <f>VLOOKUP(Wave_Timeline!BF$1,Enemies[[#All],[Name]:[BotLevelType]],3,FALSE) * VLOOKUP($AX$2,BotLevelWorld[#All],MATCH("HP Ratio - " &amp; VLOOKUP(BF$1,Enemies[[#All],[Name]:[BotLevelType]],9,FALSE),BotLevelWorld[#Headers],0),FALSE) * I5</f>
        <v>0</v>
      </c>
      <c r="BG5">
        <f>VLOOKUP(Wave_Timeline!BG$1,Enemies[[#All],[Name]:[BotLevelType]],3,FALSE) * VLOOKUP($AX$2,BotLevelWorld[#All],MATCH("HP Ratio - " &amp; VLOOKUP(BG$1,Enemies[[#All],[Name]:[BotLevelType]],9,FALSE),BotLevelWorld[#Headers],0),FALSE) * J5</f>
        <v>0</v>
      </c>
      <c r="BH5">
        <f>VLOOKUP(Wave_Timeline!BH$1,Enemies[[#All],[Name]:[BotLevelType]],3,FALSE) * VLOOKUP($AX$2,BotLevelWorld[#All],MATCH("HP Ratio - " &amp; VLOOKUP(BH$1,Enemies[[#All],[Name]:[BotLevelType]],9,FALSE),BotLevelWorld[#Headers],0),FALSE) * K5</f>
        <v>0</v>
      </c>
      <c r="BI5">
        <f>VLOOKUP(Wave_Timeline!BI$1,Enemies[[#All],[Name]:[BotLevelType]],3,FALSE) * VLOOKUP($AX$2,BotLevelWorld[#All],MATCH("HP Ratio - " &amp; VLOOKUP(BI$1,Enemies[[#All],[Name]:[BotLevelType]],9,FALSE),BotLevelWorld[#Headers],0),FALSE) * L5</f>
        <v>0</v>
      </c>
      <c r="BJ5">
        <f>VLOOKUP(Wave_Timeline!BJ$1,Enemies[[#All],[Name]:[BotLevelType]],3,FALSE) * VLOOKUP($AX$2,BotLevelWorld[#All],MATCH("HP Ratio - " &amp; VLOOKUP(BJ$1,Enemies[[#All],[Name]:[BotLevelType]],9,FALSE),BotLevelWorld[#Headers],0),FALSE) * M5</f>
        <v>0</v>
      </c>
      <c r="BK5">
        <f>VLOOKUP(Wave_Timeline!BK$1,Enemies[[#All],[Name]:[BotLevelType]],3,FALSE) * VLOOKUP($AX$2,BotLevelWorld[#All],MATCH("HP Ratio - " &amp; VLOOKUP(BK$1,Enemies[[#All],[Name]:[BotLevelType]],9,FALSE),BotLevelWorld[#Headers],0),FALSE) * N5</f>
        <v>0</v>
      </c>
      <c r="BL5">
        <f>VLOOKUP(Wave_Timeline!BL$1,Enemies[[#All],[Name]:[BotLevelType]],3,FALSE) * VLOOKUP($AX$2,BotLevelWorld[#All],MATCH("HP Ratio - " &amp; VLOOKUP(BL$1,Enemies[[#All],[Name]:[BotLevelType]],9,FALSE),BotLevelWorld[#Headers],0),FALSE) * O5</f>
        <v>0</v>
      </c>
      <c r="BM5">
        <f>VLOOKUP(Wave_Timeline!BM$1,Enemies[[#All],[Name]:[BotLevelType]],3,FALSE) * VLOOKUP($AX$2,BotLevelWorld[#All],MATCH("HP Ratio - " &amp; VLOOKUP(BM$1,Enemies[[#All],[Name]:[BotLevelType]],9,FALSE),BotLevelWorld[#Headers],0),FALSE) * P5</f>
        <v>0</v>
      </c>
      <c r="BN5">
        <f>VLOOKUP(Wave_Timeline!BN$1,Enemies[[#All],[Name]:[BotLevelType]],3,FALSE) * VLOOKUP($AX$2,BotLevelWorld[#All],MATCH("HP Ratio - " &amp; VLOOKUP(BN$1,Enemies[[#All],[Name]:[BotLevelType]],9,FALSE),BotLevelWorld[#Headers],0),FALSE) * Q5</f>
        <v>0</v>
      </c>
      <c r="BO5">
        <f>VLOOKUP(Wave_Timeline!BO$1,Enemies[[#All],[Name]:[BotLevelType]],3,FALSE) * VLOOKUP($AX$2,BotLevelWorld[#All],MATCH("HP Ratio - " &amp; VLOOKUP(BO$1,Enemies[[#All],[Name]:[BotLevelType]],9,FALSE),BotLevelWorld[#Headers],0),FALSE) * R5</f>
        <v>0</v>
      </c>
      <c r="BP5">
        <f>VLOOKUP(Wave_Timeline!BP$1,Enemies[[#All],[Name]:[BotLevelType]],3,FALSE) * VLOOKUP($AX$2,BotLevelWorld[#All],MATCH("HP Ratio - " &amp; VLOOKUP(BP$1,Enemies[[#All],[Name]:[BotLevelType]],9,FALSE),BotLevelWorld[#Headers],0),FALSE) * S5</f>
        <v>0</v>
      </c>
      <c r="BQ5">
        <f>VLOOKUP(Wave_Timeline!BQ$1,Enemies[[#All],[Name]:[BotLevelType]],3,FALSE) * VLOOKUP($AX$2,BotLevelWorld[#All],MATCH("HP Ratio - " &amp; VLOOKUP(BQ$1,Enemies[[#All],[Name]:[BotLevelType]],9,FALSE),BotLevelWorld[#Headers],0),FALSE) * T5</f>
        <v>0</v>
      </c>
      <c r="BR5">
        <f>VLOOKUP(Wave_Timeline!BR$1,Enemies[[#All],[Name]:[BotLevelType]],3,FALSE) * VLOOKUP($AX$2,BotLevelWorld[#All],MATCH("HP Ratio - " &amp; VLOOKUP(BR$1,Enemies[[#All],[Name]:[BotLevelType]],9,FALSE),BotLevelWorld[#Headers],0),FALSE) * U5</f>
        <v>0</v>
      </c>
      <c r="BS5">
        <f>VLOOKUP(Wave_Timeline!BS$1,Enemies[[#All],[Name]:[BotLevelType]],3,FALSE) * VLOOKUP($AX$2,BotLevelWorld[#All],MATCH("HP Ratio - " &amp; VLOOKUP(BS$1,Enemies[[#All],[Name]:[BotLevelType]],9,FALSE),BotLevelWorld[#Headers],0),FALSE) * V5</f>
        <v>0</v>
      </c>
      <c r="BT5">
        <f>VLOOKUP(Wave_Timeline!BT$1,Enemies[[#All],[Name]:[BotLevelType]],3,FALSE) * VLOOKUP($AX$2,BotLevelWorld[#All],MATCH("HP Ratio - " &amp; VLOOKUP(BT$1,Enemies[[#All],[Name]:[BotLevelType]],9,FALSE),BotLevelWorld[#Headers],0),FALSE) * W5</f>
        <v>0</v>
      </c>
      <c r="BU5">
        <f>VLOOKUP(Wave_Timeline!BU$1,Enemies[[#All],[Name]:[BotLevelType]],3,FALSE) * VLOOKUP($AX$2,BotLevelWorld[#All],MATCH("HP Ratio - " &amp; VLOOKUP(BU$1,Enemies[[#All],[Name]:[BotLevelType]],9,FALSE),BotLevelWorld[#Headers],0),FALSE) * X5</f>
        <v>0</v>
      </c>
      <c r="BV5">
        <f>VLOOKUP(Wave_Timeline!BV$1,Enemies[[#All],[Name]:[BotLevelType]],3,FALSE) * VLOOKUP($AX$2,BotLevelWorld[#All],MATCH("HP Ratio - " &amp; VLOOKUP(BV$1,Enemies[[#All],[Name]:[BotLevelType]],9,FALSE),BotLevelWorld[#Headers],0),FALSE) * Y5</f>
        <v>0</v>
      </c>
      <c r="BW5">
        <f>VLOOKUP(Wave_Timeline!BW$1,Enemies[[#All],[Name]:[BotLevelType]],3,FALSE) * VLOOKUP($AX$2,BotLevelWorld[#All],MATCH("HP Ratio - " &amp; VLOOKUP(BW$1,Enemies[[#All],[Name]:[BotLevelType]],9,FALSE),BotLevelWorld[#Headers],0),FALSE) * Z5</f>
        <v>0</v>
      </c>
      <c r="BX5">
        <f>VLOOKUP(Wave_Timeline!BX$1,Enemies[[#All],[Name]:[BotLevelType]],3,FALSE) * VLOOKUP($AX$2,BotLevelWorld[#All],MATCH("HP Ratio - " &amp; VLOOKUP(BX$1,Enemies[[#All],[Name]:[BotLevelType]],9,FALSE),BotLevelWorld[#Headers],0),FALSE) * AA5</f>
        <v>0</v>
      </c>
      <c r="BY5">
        <f>VLOOKUP(Wave_Timeline!BY$1,Enemies[[#All],[Name]:[BotLevelType]],3,FALSE) * VLOOKUP($AX$2,BotLevelWorld[#All],MATCH("HP Ratio - " &amp; VLOOKUP(BY$1,Enemies[[#All],[Name]:[BotLevelType]],9,FALSE),BotLevelWorld[#Headers],0),FALSE) * AB5</f>
        <v>0</v>
      </c>
      <c r="BZ5">
        <f>VLOOKUP(Wave_Timeline!BZ$1,Enemies[[#All],[Name]:[BotLevelType]],3,FALSE) * VLOOKUP($AX$2,BotLevelWorld[#All],MATCH("HP Ratio - " &amp; VLOOKUP(BZ$1,Enemies[[#All],[Name]:[BotLevelType]],9,FALSE),BotLevelWorld[#Headers],0),FALSE) * AC5</f>
        <v>0</v>
      </c>
      <c r="CA5">
        <f>VLOOKUP(Wave_Timeline!CA$1,Enemies[[#All],[Name]:[BotLevelType]],3,FALSE) * VLOOKUP($AX$2,BotLevelWorld[#All],MATCH("HP Ratio - " &amp; VLOOKUP(CA$1,Enemies[[#All],[Name]:[BotLevelType]],9,FALSE),BotLevelWorld[#Headers],0),FALSE) * AD5</f>
        <v>0</v>
      </c>
      <c r="CB5">
        <f>VLOOKUP(Wave_Timeline!CB$1,Enemies[[#All],[Name]:[BotLevelType]],3,FALSE) * VLOOKUP($AX$2,BotLevelWorld[#All],MATCH("HP Ratio - " &amp; VLOOKUP(CB$1,Enemies[[#All],[Name]:[BotLevelType]],9,FALSE),BotLevelWorld[#Headers],0),FALSE) * AE5</f>
        <v>0</v>
      </c>
      <c r="CC5">
        <f>VLOOKUP(Wave_Timeline!CC$1,Enemies[[#All],[Name]:[BotLevelType]],3,FALSE) * VLOOKUP($AX$2,BotLevelWorld[#All],MATCH("HP Ratio - " &amp; VLOOKUP(CC$1,Enemies[[#All],[Name]:[BotLevelType]],9,FALSE),BotLevelWorld[#Headers],0),FALSE) * AF5</f>
        <v>0</v>
      </c>
      <c r="CD5">
        <f>VLOOKUP(Wave_Timeline!CD$1,Enemies[[#All],[Name]:[BotLevelType]],3,FALSE) * VLOOKUP($AX$2,BotLevelWorld[#All],MATCH("HP Ratio - " &amp; VLOOKUP(CD$1,Enemies[[#All],[Name]:[BotLevelType]],9,FALSE),BotLevelWorld[#Headers],0),FALSE) * AG5</f>
        <v>0</v>
      </c>
      <c r="CE5">
        <f>VLOOKUP(Wave_Timeline!CE$1,Enemies[[#All],[Name]:[BotLevelType]],3,FALSE) * VLOOKUP($AX$2,BotLevelWorld[#All],MATCH("HP Ratio - " &amp; VLOOKUP(CE$1,Enemies[[#All],[Name]:[BotLevelType]],9,FALSE),BotLevelWorld[#Headers],0),FALSE) * AH5</f>
        <v>0</v>
      </c>
      <c r="CF5">
        <f>VLOOKUP(Wave_Timeline!CF$1,Enemies[[#All],[Name]:[BotLevelType]],3,FALSE) * VLOOKUP($AX$2,BotLevelWorld[#All],MATCH("HP Ratio - " &amp; VLOOKUP(CF$1,Enemies[[#All],[Name]:[BotLevelType]],9,FALSE),BotLevelWorld[#Headers],0),FALSE) * AI5</f>
        <v>0</v>
      </c>
      <c r="CG5">
        <f>VLOOKUP(Wave_Timeline!CG$1,Enemies[[#All],[Name]:[BotLevelType]],3,FALSE) * VLOOKUP($AX$2,BotLevelWorld[#All],MATCH("HP Ratio - " &amp; VLOOKUP(CG$1,Enemies[[#All],[Name]:[BotLevelType]],9,FALSE),BotLevelWorld[#Headers],0),FALSE) * AJ5</f>
        <v>0</v>
      </c>
      <c r="CH5">
        <f>VLOOKUP(Wave_Timeline!CH$1,Enemies[[#All],[Name]:[BotLevelType]],3,FALSE) * VLOOKUP($AX$2,BotLevelWorld[#All],MATCH("HP Ratio - " &amp; VLOOKUP(CH$1,Enemies[[#All],[Name]:[BotLevelType]],9,FALSE),BotLevelWorld[#Headers],0),FALSE) * AK5</f>
        <v>0</v>
      </c>
      <c r="CI5">
        <f>VLOOKUP(Wave_Timeline!CI$1,Enemies[[#All],[Name]:[BotLevelType]],3,FALSE) * VLOOKUP($AX$2,BotLevelWorld[#All],MATCH("HP Ratio - " &amp; VLOOKUP(CI$1,Enemies[[#All],[Name]:[BotLevelType]],9,FALSE),BotLevelWorld[#Headers],0),FALSE) * AL5</f>
        <v>0</v>
      </c>
      <c r="CJ5">
        <f>VLOOKUP(Wave_Timeline!CJ$1,Enemies[[#All],[Name]:[BotLevelType]],3,FALSE) * VLOOKUP($AX$2,BotLevelWorld[#All],MATCH("HP Ratio - " &amp; VLOOKUP(CJ$1,Enemies[[#All],[Name]:[BotLevelType]],9,FALSE),BotLevelWorld[#Headers],0),FALSE) * AM5</f>
        <v>0</v>
      </c>
      <c r="CK5">
        <f>VLOOKUP(Wave_Timeline!CK$1,Enemies[[#All],[Name]:[BotLevelType]],3,FALSE) * VLOOKUP($AX$2,BotLevelWorld[#All],MATCH("HP Ratio - " &amp; VLOOKUP(CK$1,Enemies[[#All],[Name]:[BotLevelType]],9,FALSE),BotLevelWorld[#Headers],0),FALSE) * AN5</f>
        <v>0</v>
      </c>
      <c r="CL5">
        <f>VLOOKUP(Wave_Timeline!CL$1,Enemies[[#All],[Name]:[BotLevelType]],3,FALSE) * VLOOKUP($AX$2,BotLevelWorld[#All],MATCH("HP Ratio - " &amp; VLOOKUP(CL$1,Enemies[[#All],[Name]:[BotLevelType]],9,FALSE),BotLevelWorld[#Headers],0),FALSE) * AO5</f>
        <v>0</v>
      </c>
      <c r="CM5">
        <f>VLOOKUP(Wave_Timeline!CM$1,Enemies[[#All],[Name]:[BotLevelType]],3,FALSE) * VLOOKUP($AX$2,BotLevelWorld[#All],MATCH("HP Ratio - " &amp; VLOOKUP(CM$1,Enemies[[#All],[Name]:[BotLevelType]],9,FALSE),BotLevelWorld[#Headers],0),FALSE) * AP5</f>
        <v>0</v>
      </c>
      <c r="CN5">
        <f>VLOOKUP(Wave_Timeline!CN$1,Enemies[[#All],[Name]:[BotLevelType]],3,FALSE) * VLOOKUP($AX$2,BotLevelWorld[#All],MATCH("HP Ratio - " &amp; VLOOKUP(CN$1,Enemies[[#All],[Name]:[BotLevelType]],9,FALSE),BotLevelWorld[#Headers],0),FALSE) * AQ5</f>
        <v>0</v>
      </c>
      <c r="CO5">
        <f>VLOOKUP(Wave_Timeline!CO$1,Enemies[[#All],[Name]:[BotLevelType]],3,FALSE) * VLOOKUP($AX$2,BotLevelWorld[#All],MATCH("HP Ratio - " &amp; VLOOKUP(CO$1,Enemies[[#All],[Name]:[BotLevelType]],9,FALSE),BotLevelWorld[#Headers],0),FALSE) * AR5</f>
        <v>0</v>
      </c>
      <c r="CP5">
        <f>VLOOKUP(Wave_Timeline!CP$1,Enemies[[#All],[Name]:[BotLevelType]],3,FALSE) * VLOOKUP($AX$2,BotLevelWorld[#All],MATCH("HP Ratio - " &amp; VLOOKUP(CP$1,Enemies[[#All],[Name]:[BotLevelType]],9,FALSE),BotLevelWorld[#Headers],0),FALSE) * AS5</f>
        <v>0</v>
      </c>
      <c r="CQ5">
        <f>VLOOKUP(Wave_Timeline!CQ$1,Enemies[[#All],[Name]:[BotLevelType]],3,FALSE) * VLOOKUP($AX$2,BotLevelWorld[#All],MATCH("HP Ratio - " &amp; VLOOKUP(CQ$1,Enemies[[#All],[Name]:[BotLevelType]],9,FALSE),BotLevelWorld[#Headers],0),FALSE) * AT5</f>
        <v>0</v>
      </c>
      <c r="CS5">
        <f t="shared" si="0"/>
        <v>76.194892380509998</v>
      </c>
      <c r="CU5">
        <f t="shared" si="3"/>
        <v>1250</v>
      </c>
      <c r="CV5">
        <f t="shared" si="4"/>
        <v>5000</v>
      </c>
      <c r="CW5">
        <f t="shared" si="1"/>
        <v>18215.614774330454</v>
      </c>
      <c r="CX5">
        <f t="shared" si="2"/>
        <v>13215.614774330454</v>
      </c>
      <c r="CY5">
        <f t="shared" si="5"/>
        <v>5000</v>
      </c>
    </row>
    <row r="6" spans="1:103" x14ac:dyDescent="0.25">
      <c r="A6" s="12">
        <v>3</v>
      </c>
      <c r="B6" s="12">
        <v>0.3333333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1.3333330000000001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  <c r="AF6" s="12">
        <v>0</v>
      </c>
      <c r="AG6" s="12">
        <v>0</v>
      </c>
      <c r="AH6" s="12">
        <v>0</v>
      </c>
      <c r="AI6" s="12">
        <v>0</v>
      </c>
      <c r="AJ6" s="12">
        <v>0</v>
      </c>
      <c r="AK6" s="12">
        <v>0</v>
      </c>
      <c r="AL6" s="12">
        <v>0</v>
      </c>
      <c r="AM6" s="12">
        <v>0</v>
      </c>
      <c r="AN6" s="12">
        <v>0</v>
      </c>
      <c r="AO6" s="12">
        <v>0</v>
      </c>
      <c r="AP6" s="12">
        <v>0</v>
      </c>
      <c r="AQ6" s="12">
        <v>0</v>
      </c>
      <c r="AR6" s="12">
        <v>0</v>
      </c>
      <c r="AS6" s="12">
        <v>0</v>
      </c>
      <c r="AT6" s="12">
        <v>0</v>
      </c>
      <c r="AU6" s="12"/>
      <c r="AV6" s="12"/>
      <c r="AW6" s="12"/>
      <c r="AY6">
        <f>VLOOKUP(Wave_Timeline!AY$1,Enemies[[#All],[Name]:[BotLevelType]],3,FALSE) * VLOOKUP($AX$2,BotLevelWorld[#All],MATCH("HP Ratio - " &amp; VLOOKUP(AY$1,Enemies[[#All],[Name]:[BotLevelType]],9,FALSE),BotLevelWorld[#Headers],0),FALSE) * B6</f>
        <v>76.194892380509998</v>
      </c>
      <c r="AZ6">
        <f>VLOOKUP(Wave_Timeline!AZ$1,Enemies[[#All],[Name]:[BotLevelType]],3,FALSE) * VLOOKUP($AX$2,BotLevelWorld[#All],MATCH("HP Ratio - " &amp; VLOOKUP(AZ$1,Enemies[[#All],[Name]:[BotLevelType]],9,FALSE),BotLevelWorld[#Headers],0),FALSE) * C6</f>
        <v>0</v>
      </c>
      <c r="BA6">
        <f>VLOOKUP(Wave_Timeline!BA$1,Enemies[[#All],[Name]:[BotLevelType]],3,FALSE) * VLOOKUP($AX$2,BotLevelWorld[#All],MATCH("HP Ratio - " &amp; VLOOKUP(BA$1,Enemies[[#All],[Name]:[BotLevelType]],9,FALSE),BotLevelWorld[#Headers],0),FALSE) * D6</f>
        <v>0</v>
      </c>
      <c r="BB6">
        <f>VLOOKUP(Wave_Timeline!BB$1,Enemies[[#All],[Name]:[BotLevelType]],3,FALSE) * VLOOKUP($AX$2,BotLevelWorld[#All],MATCH("HP Ratio - " &amp; VLOOKUP(BB$1,Enemies[[#All],[Name]:[BotLevelType]],9,FALSE),BotLevelWorld[#Headers],0),FALSE) * E6</f>
        <v>0</v>
      </c>
      <c r="BC6">
        <f>VLOOKUP(Wave_Timeline!BC$1,Enemies[[#All],[Name]:[BotLevelType]],3,FALSE) * VLOOKUP($AX$2,BotLevelWorld[#All],MATCH("HP Ratio - " &amp; VLOOKUP(BC$1,Enemies[[#All],[Name]:[BotLevelType]],9,FALSE),BotLevelWorld[#Headers],0),FALSE) * F6</f>
        <v>0</v>
      </c>
      <c r="BD6">
        <f>VLOOKUP(Wave_Timeline!BD$1,Enemies[[#All],[Name]:[BotLevelType]],3,FALSE) * VLOOKUP($AX$2,BotLevelWorld[#All],MATCH("HP Ratio - " &amp; VLOOKUP(BD$1,Enemies[[#All],[Name]:[BotLevelType]],9,FALSE),BotLevelWorld[#Headers],0),FALSE) * G6</f>
        <v>0</v>
      </c>
      <c r="BE6">
        <f>VLOOKUP(Wave_Timeline!BE$1,Enemies[[#All],[Name]:[BotLevelType]],3,FALSE) * VLOOKUP($AX$2,BotLevelWorld[#All],MATCH("HP Ratio - " &amp; VLOOKUP(BE$1,Enemies[[#All],[Name]:[BotLevelType]],9,FALSE),BotLevelWorld[#Headers],0),FALSE) * H6</f>
        <v>812.74539681360011</v>
      </c>
      <c r="BF6">
        <f>VLOOKUP(Wave_Timeline!BF$1,Enemies[[#All],[Name]:[BotLevelType]],3,FALSE) * VLOOKUP($AX$2,BotLevelWorld[#All],MATCH("HP Ratio - " &amp; VLOOKUP(BF$1,Enemies[[#All],[Name]:[BotLevelType]],9,FALSE),BotLevelWorld[#Headers],0),FALSE) * I6</f>
        <v>0</v>
      </c>
      <c r="BG6">
        <f>VLOOKUP(Wave_Timeline!BG$1,Enemies[[#All],[Name]:[BotLevelType]],3,FALSE) * VLOOKUP($AX$2,BotLevelWorld[#All],MATCH("HP Ratio - " &amp; VLOOKUP(BG$1,Enemies[[#All],[Name]:[BotLevelType]],9,FALSE),BotLevelWorld[#Headers],0),FALSE) * J6</f>
        <v>0</v>
      </c>
      <c r="BH6">
        <f>VLOOKUP(Wave_Timeline!BH$1,Enemies[[#All],[Name]:[BotLevelType]],3,FALSE) * VLOOKUP($AX$2,BotLevelWorld[#All],MATCH("HP Ratio - " &amp; VLOOKUP(BH$1,Enemies[[#All],[Name]:[BotLevelType]],9,FALSE),BotLevelWorld[#Headers],0),FALSE) * K6</f>
        <v>0</v>
      </c>
      <c r="BI6">
        <f>VLOOKUP(Wave_Timeline!BI$1,Enemies[[#All],[Name]:[BotLevelType]],3,FALSE) * VLOOKUP($AX$2,BotLevelWorld[#All],MATCH("HP Ratio - " &amp; VLOOKUP(BI$1,Enemies[[#All],[Name]:[BotLevelType]],9,FALSE),BotLevelWorld[#Headers],0),FALSE) * L6</f>
        <v>0</v>
      </c>
      <c r="BJ6">
        <f>VLOOKUP(Wave_Timeline!BJ$1,Enemies[[#All],[Name]:[BotLevelType]],3,FALSE) * VLOOKUP($AX$2,BotLevelWorld[#All],MATCH("HP Ratio - " &amp; VLOOKUP(BJ$1,Enemies[[#All],[Name]:[BotLevelType]],9,FALSE),BotLevelWorld[#Headers],0),FALSE) * M6</f>
        <v>0</v>
      </c>
      <c r="BK6">
        <f>VLOOKUP(Wave_Timeline!BK$1,Enemies[[#All],[Name]:[BotLevelType]],3,FALSE) * VLOOKUP($AX$2,BotLevelWorld[#All],MATCH("HP Ratio - " &amp; VLOOKUP(BK$1,Enemies[[#All],[Name]:[BotLevelType]],9,FALSE),BotLevelWorld[#Headers],0),FALSE) * N6</f>
        <v>0</v>
      </c>
      <c r="BL6">
        <f>VLOOKUP(Wave_Timeline!BL$1,Enemies[[#All],[Name]:[BotLevelType]],3,FALSE) * VLOOKUP($AX$2,BotLevelWorld[#All],MATCH("HP Ratio - " &amp; VLOOKUP(BL$1,Enemies[[#All],[Name]:[BotLevelType]],9,FALSE),BotLevelWorld[#Headers],0),FALSE) * O6</f>
        <v>0</v>
      </c>
      <c r="BM6">
        <f>VLOOKUP(Wave_Timeline!BM$1,Enemies[[#All],[Name]:[BotLevelType]],3,FALSE) * VLOOKUP($AX$2,BotLevelWorld[#All],MATCH("HP Ratio - " &amp; VLOOKUP(BM$1,Enemies[[#All],[Name]:[BotLevelType]],9,FALSE),BotLevelWorld[#Headers],0),FALSE) * P6</f>
        <v>0</v>
      </c>
      <c r="BN6">
        <f>VLOOKUP(Wave_Timeline!BN$1,Enemies[[#All],[Name]:[BotLevelType]],3,FALSE) * VLOOKUP($AX$2,BotLevelWorld[#All],MATCH("HP Ratio - " &amp; VLOOKUP(BN$1,Enemies[[#All],[Name]:[BotLevelType]],9,FALSE),BotLevelWorld[#Headers],0),FALSE) * Q6</f>
        <v>0</v>
      </c>
      <c r="BO6">
        <f>VLOOKUP(Wave_Timeline!BO$1,Enemies[[#All],[Name]:[BotLevelType]],3,FALSE) * VLOOKUP($AX$2,BotLevelWorld[#All],MATCH("HP Ratio - " &amp; VLOOKUP(BO$1,Enemies[[#All],[Name]:[BotLevelType]],9,FALSE),BotLevelWorld[#Headers],0),FALSE) * R6</f>
        <v>0</v>
      </c>
      <c r="BP6">
        <f>VLOOKUP(Wave_Timeline!BP$1,Enemies[[#All],[Name]:[BotLevelType]],3,FALSE) * VLOOKUP($AX$2,BotLevelWorld[#All],MATCH("HP Ratio - " &amp; VLOOKUP(BP$1,Enemies[[#All],[Name]:[BotLevelType]],9,FALSE),BotLevelWorld[#Headers],0),FALSE) * S6</f>
        <v>0</v>
      </c>
      <c r="BQ6">
        <f>VLOOKUP(Wave_Timeline!BQ$1,Enemies[[#All],[Name]:[BotLevelType]],3,FALSE) * VLOOKUP($AX$2,BotLevelWorld[#All],MATCH("HP Ratio - " &amp; VLOOKUP(BQ$1,Enemies[[#All],[Name]:[BotLevelType]],9,FALSE),BotLevelWorld[#Headers],0),FALSE) * T6</f>
        <v>0</v>
      </c>
      <c r="BR6">
        <f>VLOOKUP(Wave_Timeline!BR$1,Enemies[[#All],[Name]:[BotLevelType]],3,FALSE) * VLOOKUP($AX$2,BotLevelWorld[#All],MATCH("HP Ratio - " &amp; VLOOKUP(BR$1,Enemies[[#All],[Name]:[BotLevelType]],9,FALSE),BotLevelWorld[#Headers],0),FALSE) * U6</f>
        <v>0</v>
      </c>
      <c r="BS6">
        <f>VLOOKUP(Wave_Timeline!BS$1,Enemies[[#All],[Name]:[BotLevelType]],3,FALSE) * VLOOKUP($AX$2,BotLevelWorld[#All],MATCH("HP Ratio - " &amp; VLOOKUP(BS$1,Enemies[[#All],[Name]:[BotLevelType]],9,FALSE),BotLevelWorld[#Headers],0),FALSE) * V6</f>
        <v>0</v>
      </c>
      <c r="BT6">
        <f>VLOOKUP(Wave_Timeline!BT$1,Enemies[[#All],[Name]:[BotLevelType]],3,FALSE) * VLOOKUP($AX$2,BotLevelWorld[#All],MATCH("HP Ratio - " &amp; VLOOKUP(BT$1,Enemies[[#All],[Name]:[BotLevelType]],9,FALSE),BotLevelWorld[#Headers],0),FALSE) * W6</f>
        <v>0</v>
      </c>
      <c r="BU6">
        <f>VLOOKUP(Wave_Timeline!BU$1,Enemies[[#All],[Name]:[BotLevelType]],3,FALSE) * VLOOKUP($AX$2,BotLevelWorld[#All],MATCH("HP Ratio - " &amp; VLOOKUP(BU$1,Enemies[[#All],[Name]:[BotLevelType]],9,FALSE),BotLevelWorld[#Headers],0),FALSE) * X6</f>
        <v>0</v>
      </c>
      <c r="BV6">
        <f>VLOOKUP(Wave_Timeline!BV$1,Enemies[[#All],[Name]:[BotLevelType]],3,FALSE) * VLOOKUP($AX$2,BotLevelWorld[#All],MATCH("HP Ratio - " &amp; VLOOKUP(BV$1,Enemies[[#All],[Name]:[BotLevelType]],9,FALSE),BotLevelWorld[#Headers],0),FALSE) * Y6</f>
        <v>0</v>
      </c>
      <c r="BW6">
        <f>VLOOKUP(Wave_Timeline!BW$1,Enemies[[#All],[Name]:[BotLevelType]],3,FALSE) * VLOOKUP($AX$2,BotLevelWorld[#All],MATCH("HP Ratio - " &amp; VLOOKUP(BW$1,Enemies[[#All],[Name]:[BotLevelType]],9,FALSE),BotLevelWorld[#Headers],0),FALSE) * Z6</f>
        <v>0</v>
      </c>
      <c r="BX6">
        <f>VLOOKUP(Wave_Timeline!BX$1,Enemies[[#All],[Name]:[BotLevelType]],3,FALSE) * VLOOKUP($AX$2,BotLevelWorld[#All],MATCH("HP Ratio - " &amp; VLOOKUP(BX$1,Enemies[[#All],[Name]:[BotLevelType]],9,FALSE),BotLevelWorld[#Headers],0),FALSE) * AA6</f>
        <v>0</v>
      </c>
      <c r="BY6">
        <f>VLOOKUP(Wave_Timeline!BY$1,Enemies[[#All],[Name]:[BotLevelType]],3,FALSE) * VLOOKUP($AX$2,BotLevelWorld[#All],MATCH("HP Ratio - " &amp; VLOOKUP(BY$1,Enemies[[#All],[Name]:[BotLevelType]],9,FALSE),BotLevelWorld[#Headers],0),FALSE) * AB6</f>
        <v>0</v>
      </c>
      <c r="BZ6">
        <f>VLOOKUP(Wave_Timeline!BZ$1,Enemies[[#All],[Name]:[BotLevelType]],3,FALSE) * VLOOKUP($AX$2,BotLevelWorld[#All],MATCH("HP Ratio - " &amp; VLOOKUP(BZ$1,Enemies[[#All],[Name]:[BotLevelType]],9,FALSE),BotLevelWorld[#Headers],0),FALSE) * AC6</f>
        <v>0</v>
      </c>
      <c r="CA6">
        <f>VLOOKUP(Wave_Timeline!CA$1,Enemies[[#All],[Name]:[BotLevelType]],3,FALSE) * VLOOKUP($AX$2,BotLevelWorld[#All],MATCH("HP Ratio - " &amp; VLOOKUP(CA$1,Enemies[[#All],[Name]:[BotLevelType]],9,FALSE),BotLevelWorld[#Headers],0),FALSE) * AD6</f>
        <v>0</v>
      </c>
      <c r="CB6">
        <f>VLOOKUP(Wave_Timeline!CB$1,Enemies[[#All],[Name]:[BotLevelType]],3,FALSE) * VLOOKUP($AX$2,BotLevelWorld[#All],MATCH("HP Ratio - " &amp; VLOOKUP(CB$1,Enemies[[#All],[Name]:[BotLevelType]],9,FALSE),BotLevelWorld[#Headers],0),FALSE) * AE6</f>
        <v>0</v>
      </c>
      <c r="CC6">
        <f>VLOOKUP(Wave_Timeline!CC$1,Enemies[[#All],[Name]:[BotLevelType]],3,FALSE) * VLOOKUP($AX$2,BotLevelWorld[#All],MATCH("HP Ratio - " &amp; VLOOKUP(CC$1,Enemies[[#All],[Name]:[BotLevelType]],9,FALSE),BotLevelWorld[#Headers],0),FALSE) * AF6</f>
        <v>0</v>
      </c>
      <c r="CD6">
        <f>VLOOKUP(Wave_Timeline!CD$1,Enemies[[#All],[Name]:[BotLevelType]],3,FALSE) * VLOOKUP($AX$2,BotLevelWorld[#All],MATCH("HP Ratio - " &amp; VLOOKUP(CD$1,Enemies[[#All],[Name]:[BotLevelType]],9,FALSE),BotLevelWorld[#Headers],0),FALSE) * AG6</f>
        <v>0</v>
      </c>
      <c r="CE6">
        <f>VLOOKUP(Wave_Timeline!CE$1,Enemies[[#All],[Name]:[BotLevelType]],3,FALSE) * VLOOKUP($AX$2,BotLevelWorld[#All],MATCH("HP Ratio - " &amp; VLOOKUP(CE$1,Enemies[[#All],[Name]:[BotLevelType]],9,FALSE),BotLevelWorld[#Headers],0),FALSE) * AH6</f>
        <v>0</v>
      </c>
      <c r="CF6">
        <f>VLOOKUP(Wave_Timeline!CF$1,Enemies[[#All],[Name]:[BotLevelType]],3,FALSE) * VLOOKUP($AX$2,BotLevelWorld[#All],MATCH("HP Ratio - " &amp; VLOOKUP(CF$1,Enemies[[#All],[Name]:[BotLevelType]],9,FALSE),BotLevelWorld[#Headers],0),FALSE) * AI6</f>
        <v>0</v>
      </c>
      <c r="CG6">
        <f>VLOOKUP(Wave_Timeline!CG$1,Enemies[[#All],[Name]:[BotLevelType]],3,FALSE) * VLOOKUP($AX$2,BotLevelWorld[#All],MATCH("HP Ratio - " &amp; VLOOKUP(CG$1,Enemies[[#All],[Name]:[BotLevelType]],9,FALSE),BotLevelWorld[#Headers],0),FALSE) * AJ6</f>
        <v>0</v>
      </c>
      <c r="CH6">
        <f>VLOOKUP(Wave_Timeline!CH$1,Enemies[[#All],[Name]:[BotLevelType]],3,FALSE) * VLOOKUP($AX$2,BotLevelWorld[#All],MATCH("HP Ratio - " &amp; VLOOKUP(CH$1,Enemies[[#All],[Name]:[BotLevelType]],9,FALSE),BotLevelWorld[#Headers],0),FALSE) * AK6</f>
        <v>0</v>
      </c>
      <c r="CI6">
        <f>VLOOKUP(Wave_Timeline!CI$1,Enemies[[#All],[Name]:[BotLevelType]],3,FALSE) * VLOOKUP($AX$2,BotLevelWorld[#All],MATCH("HP Ratio - " &amp; VLOOKUP(CI$1,Enemies[[#All],[Name]:[BotLevelType]],9,FALSE),BotLevelWorld[#Headers],0),FALSE) * AL6</f>
        <v>0</v>
      </c>
      <c r="CJ6">
        <f>VLOOKUP(Wave_Timeline!CJ$1,Enemies[[#All],[Name]:[BotLevelType]],3,FALSE) * VLOOKUP($AX$2,BotLevelWorld[#All],MATCH("HP Ratio - " &amp; VLOOKUP(CJ$1,Enemies[[#All],[Name]:[BotLevelType]],9,FALSE),BotLevelWorld[#Headers],0),FALSE) * AM6</f>
        <v>0</v>
      </c>
      <c r="CK6">
        <f>VLOOKUP(Wave_Timeline!CK$1,Enemies[[#All],[Name]:[BotLevelType]],3,FALSE) * VLOOKUP($AX$2,BotLevelWorld[#All],MATCH("HP Ratio - " &amp; VLOOKUP(CK$1,Enemies[[#All],[Name]:[BotLevelType]],9,FALSE),BotLevelWorld[#Headers],0),FALSE) * AN6</f>
        <v>0</v>
      </c>
      <c r="CL6">
        <f>VLOOKUP(Wave_Timeline!CL$1,Enemies[[#All],[Name]:[BotLevelType]],3,FALSE) * VLOOKUP($AX$2,BotLevelWorld[#All],MATCH("HP Ratio - " &amp; VLOOKUP(CL$1,Enemies[[#All],[Name]:[BotLevelType]],9,FALSE),BotLevelWorld[#Headers],0),FALSE) * AO6</f>
        <v>0</v>
      </c>
      <c r="CM6">
        <f>VLOOKUP(Wave_Timeline!CM$1,Enemies[[#All],[Name]:[BotLevelType]],3,FALSE) * VLOOKUP($AX$2,BotLevelWorld[#All],MATCH("HP Ratio - " &amp; VLOOKUP(CM$1,Enemies[[#All],[Name]:[BotLevelType]],9,FALSE),BotLevelWorld[#Headers],0),FALSE) * AP6</f>
        <v>0</v>
      </c>
      <c r="CN6">
        <f>VLOOKUP(Wave_Timeline!CN$1,Enemies[[#All],[Name]:[BotLevelType]],3,FALSE) * VLOOKUP($AX$2,BotLevelWorld[#All],MATCH("HP Ratio - " &amp; VLOOKUP(CN$1,Enemies[[#All],[Name]:[BotLevelType]],9,FALSE),BotLevelWorld[#Headers],0),FALSE) * AQ6</f>
        <v>0</v>
      </c>
      <c r="CO6">
        <f>VLOOKUP(Wave_Timeline!CO$1,Enemies[[#All],[Name]:[BotLevelType]],3,FALSE) * VLOOKUP($AX$2,BotLevelWorld[#All],MATCH("HP Ratio - " &amp; VLOOKUP(CO$1,Enemies[[#All],[Name]:[BotLevelType]],9,FALSE),BotLevelWorld[#Headers],0),FALSE) * AR6</f>
        <v>0</v>
      </c>
      <c r="CP6">
        <f>VLOOKUP(Wave_Timeline!CP$1,Enemies[[#All],[Name]:[BotLevelType]],3,FALSE) * VLOOKUP($AX$2,BotLevelWorld[#All],MATCH("HP Ratio - " &amp; VLOOKUP(CP$1,Enemies[[#All],[Name]:[BotLevelType]],9,FALSE),BotLevelWorld[#Headers],0),FALSE) * AS6</f>
        <v>0</v>
      </c>
      <c r="CQ6">
        <f>VLOOKUP(Wave_Timeline!CQ$1,Enemies[[#All],[Name]:[BotLevelType]],3,FALSE) * VLOOKUP($AX$2,BotLevelWorld[#All],MATCH("HP Ratio - " &amp; VLOOKUP(CQ$1,Enemies[[#All],[Name]:[BotLevelType]],9,FALSE),BotLevelWorld[#Headers],0),FALSE) * AT6</f>
        <v>0</v>
      </c>
      <c r="CS6">
        <f t="shared" si="0"/>
        <v>888.94028919411016</v>
      </c>
      <c r="CU6">
        <f t="shared" si="3"/>
        <v>2500</v>
      </c>
      <c r="CV6">
        <f t="shared" si="4"/>
        <v>7500</v>
      </c>
      <c r="CW6">
        <f t="shared" si="1"/>
        <v>19104.555063524564</v>
      </c>
      <c r="CX6">
        <f t="shared" si="2"/>
        <v>11604.555063524564</v>
      </c>
      <c r="CY6">
        <f t="shared" si="5"/>
        <v>7500</v>
      </c>
    </row>
    <row r="7" spans="1:103" x14ac:dyDescent="0.25">
      <c r="A7" s="12">
        <v>4</v>
      </c>
      <c r="B7" s="12">
        <v>0.3333333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  <c r="AF7" s="12">
        <v>0</v>
      </c>
      <c r="AG7" s="12">
        <v>0</v>
      </c>
      <c r="AH7" s="12">
        <v>0</v>
      </c>
      <c r="AI7" s="12">
        <v>0</v>
      </c>
      <c r="AJ7" s="12">
        <v>0</v>
      </c>
      <c r="AK7" s="12">
        <v>0</v>
      </c>
      <c r="AL7" s="12">
        <v>0</v>
      </c>
      <c r="AM7" s="12">
        <v>0</v>
      </c>
      <c r="AN7" s="12">
        <v>0</v>
      </c>
      <c r="AO7" s="12">
        <v>0</v>
      </c>
      <c r="AP7" s="12">
        <v>0</v>
      </c>
      <c r="AQ7" s="12">
        <v>0</v>
      </c>
      <c r="AR7" s="12">
        <v>0</v>
      </c>
      <c r="AS7" s="12">
        <v>0</v>
      </c>
      <c r="AT7" s="12">
        <v>0</v>
      </c>
      <c r="AU7" s="12"/>
      <c r="AV7" s="12"/>
      <c r="AW7" s="12"/>
      <c r="AY7">
        <f>VLOOKUP(Wave_Timeline!AY$1,Enemies[[#All],[Name]:[BotLevelType]],3,FALSE) * VLOOKUP($AX$2,BotLevelWorld[#All],MATCH("HP Ratio - " &amp; VLOOKUP(AY$1,Enemies[[#All],[Name]:[BotLevelType]],9,FALSE),BotLevelWorld[#Headers],0),FALSE) * B7</f>
        <v>76.194892380509998</v>
      </c>
      <c r="AZ7">
        <f>VLOOKUP(Wave_Timeline!AZ$1,Enemies[[#All],[Name]:[BotLevelType]],3,FALSE) * VLOOKUP($AX$2,BotLevelWorld[#All],MATCH("HP Ratio - " &amp; VLOOKUP(AZ$1,Enemies[[#All],[Name]:[BotLevelType]],9,FALSE),BotLevelWorld[#Headers],0),FALSE) * C7</f>
        <v>0</v>
      </c>
      <c r="BA7">
        <f>VLOOKUP(Wave_Timeline!BA$1,Enemies[[#All],[Name]:[BotLevelType]],3,FALSE) * VLOOKUP($AX$2,BotLevelWorld[#All],MATCH("HP Ratio - " &amp; VLOOKUP(BA$1,Enemies[[#All],[Name]:[BotLevelType]],9,FALSE),BotLevelWorld[#Headers],0),FALSE) * D7</f>
        <v>0</v>
      </c>
      <c r="BB7">
        <f>VLOOKUP(Wave_Timeline!BB$1,Enemies[[#All],[Name]:[BotLevelType]],3,FALSE) * VLOOKUP($AX$2,BotLevelWorld[#All],MATCH("HP Ratio - " &amp; VLOOKUP(BB$1,Enemies[[#All],[Name]:[BotLevelType]],9,FALSE),BotLevelWorld[#Headers],0),FALSE) * E7</f>
        <v>0</v>
      </c>
      <c r="BC7">
        <f>VLOOKUP(Wave_Timeline!BC$1,Enemies[[#All],[Name]:[BotLevelType]],3,FALSE) * VLOOKUP($AX$2,BotLevelWorld[#All],MATCH("HP Ratio - " &amp; VLOOKUP(BC$1,Enemies[[#All],[Name]:[BotLevelType]],9,FALSE),BotLevelWorld[#Headers],0),FALSE) * F7</f>
        <v>0</v>
      </c>
      <c r="BD7">
        <f>VLOOKUP(Wave_Timeline!BD$1,Enemies[[#All],[Name]:[BotLevelType]],3,FALSE) * VLOOKUP($AX$2,BotLevelWorld[#All],MATCH("HP Ratio - " &amp; VLOOKUP(BD$1,Enemies[[#All],[Name]:[BotLevelType]],9,FALSE),BotLevelWorld[#Headers],0),FALSE) * G7</f>
        <v>0</v>
      </c>
      <c r="BE7">
        <f>VLOOKUP(Wave_Timeline!BE$1,Enemies[[#All],[Name]:[BotLevelType]],3,FALSE) * VLOOKUP($AX$2,BotLevelWorld[#All],MATCH("HP Ratio - " &amp; VLOOKUP(BE$1,Enemies[[#All],[Name]:[BotLevelType]],9,FALSE),BotLevelWorld[#Headers],0),FALSE) * H7</f>
        <v>0</v>
      </c>
      <c r="BF7">
        <f>VLOOKUP(Wave_Timeline!BF$1,Enemies[[#All],[Name]:[BotLevelType]],3,FALSE) * VLOOKUP($AX$2,BotLevelWorld[#All],MATCH("HP Ratio - " &amp; VLOOKUP(BF$1,Enemies[[#All],[Name]:[BotLevelType]],9,FALSE),BotLevelWorld[#Headers],0),FALSE) * I7</f>
        <v>0</v>
      </c>
      <c r="BG7">
        <f>VLOOKUP(Wave_Timeline!BG$1,Enemies[[#All],[Name]:[BotLevelType]],3,FALSE) * VLOOKUP($AX$2,BotLevelWorld[#All],MATCH("HP Ratio - " &amp; VLOOKUP(BG$1,Enemies[[#All],[Name]:[BotLevelType]],9,FALSE),BotLevelWorld[#Headers],0),FALSE) * J7</f>
        <v>0</v>
      </c>
      <c r="BH7">
        <f>VLOOKUP(Wave_Timeline!BH$1,Enemies[[#All],[Name]:[BotLevelType]],3,FALSE) * VLOOKUP($AX$2,BotLevelWorld[#All],MATCH("HP Ratio - " &amp; VLOOKUP(BH$1,Enemies[[#All],[Name]:[BotLevelType]],9,FALSE),BotLevelWorld[#Headers],0),FALSE) * K7</f>
        <v>0</v>
      </c>
      <c r="BI7">
        <f>VLOOKUP(Wave_Timeline!BI$1,Enemies[[#All],[Name]:[BotLevelType]],3,FALSE) * VLOOKUP($AX$2,BotLevelWorld[#All],MATCH("HP Ratio - " &amp; VLOOKUP(BI$1,Enemies[[#All],[Name]:[BotLevelType]],9,FALSE),BotLevelWorld[#Headers],0),FALSE) * L7</f>
        <v>0</v>
      </c>
      <c r="BJ7">
        <f>VLOOKUP(Wave_Timeline!BJ$1,Enemies[[#All],[Name]:[BotLevelType]],3,FALSE) * VLOOKUP($AX$2,BotLevelWorld[#All],MATCH("HP Ratio - " &amp; VLOOKUP(BJ$1,Enemies[[#All],[Name]:[BotLevelType]],9,FALSE),BotLevelWorld[#Headers],0),FALSE) * M7</f>
        <v>0</v>
      </c>
      <c r="BK7">
        <f>VLOOKUP(Wave_Timeline!BK$1,Enemies[[#All],[Name]:[BotLevelType]],3,FALSE) * VLOOKUP($AX$2,BotLevelWorld[#All],MATCH("HP Ratio - " &amp; VLOOKUP(BK$1,Enemies[[#All],[Name]:[BotLevelType]],9,FALSE),BotLevelWorld[#Headers],0),FALSE) * N7</f>
        <v>0</v>
      </c>
      <c r="BL7">
        <f>VLOOKUP(Wave_Timeline!BL$1,Enemies[[#All],[Name]:[BotLevelType]],3,FALSE) * VLOOKUP($AX$2,BotLevelWorld[#All],MATCH("HP Ratio - " &amp; VLOOKUP(BL$1,Enemies[[#All],[Name]:[BotLevelType]],9,FALSE),BotLevelWorld[#Headers],0),FALSE) * O7</f>
        <v>0</v>
      </c>
      <c r="BM7">
        <f>VLOOKUP(Wave_Timeline!BM$1,Enemies[[#All],[Name]:[BotLevelType]],3,FALSE) * VLOOKUP($AX$2,BotLevelWorld[#All],MATCH("HP Ratio - " &amp; VLOOKUP(BM$1,Enemies[[#All],[Name]:[BotLevelType]],9,FALSE),BotLevelWorld[#Headers],0),FALSE) * P7</f>
        <v>0</v>
      </c>
      <c r="BN7">
        <f>VLOOKUP(Wave_Timeline!BN$1,Enemies[[#All],[Name]:[BotLevelType]],3,FALSE) * VLOOKUP($AX$2,BotLevelWorld[#All],MATCH("HP Ratio - " &amp; VLOOKUP(BN$1,Enemies[[#All],[Name]:[BotLevelType]],9,FALSE),BotLevelWorld[#Headers],0),FALSE) * Q7</f>
        <v>0</v>
      </c>
      <c r="BO7">
        <f>VLOOKUP(Wave_Timeline!BO$1,Enemies[[#All],[Name]:[BotLevelType]],3,FALSE) * VLOOKUP($AX$2,BotLevelWorld[#All],MATCH("HP Ratio - " &amp; VLOOKUP(BO$1,Enemies[[#All],[Name]:[BotLevelType]],9,FALSE),BotLevelWorld[#Headers],0),FALSE) * R7</f>
        <v>0</v>
      </c>
      <c r="BP7">
        <f>VLOOKUP(Wave_Timeline!BP$1,Enemies[[#All],[Name]:[BotLevelType]],3,FALSE) * VLOOKUP($AX$2,BotLevelWorld[#All],MATCH("HP Ratio - " &amp; VLOOKUP(BP$1,Enemies[[#All],[Name]:[BotLevelType]],9,FALSE),BotLevelWorld[#Headers],0),FALSE) * S7</f>
        <v>0</v>
      </c>
      <c r="BQ7">
        <f>VLOOKUP(Wave_Timeline!BQ$1,Enemies[[#All],[Name]:[BotLevelType]],3,FALSE) * VLOOKUP($AX$2,BotLevelWorld[#All],MATCH("HP Ratio - " &amp; VLOOKUP(BQ$1,Enemies[[#All],[Name]:[BotLevelType]],9,FALSE),BotLevelWorld[#Headers],0),FALSE) * T7</f>
        <v>0</v>
      </c>
      <c r="BR7">
        <f>VLOOKUP(Wave_Timeline!BR$1,Enemies[[#All],[Name]:[BotLevelType]],3,FALSE) * VLOOKUP($AX$2,BotLevelWorld[#All],MATCH("HP Ratio - " &amp; VLOOKUP(BR$1,Enemies[[#All],[Name]:[BotLevelType]],9,FALSE),BotLevelWorld[#Headers],0),FALSE) * U7</f>
        <v>0</v>
      </c>
      <c r="BS7">
        <f>VLOOKUP(Wave_Timeline!BS$1,Enemies[[#All],[Name]:[BotLevelType]],3,FALSE) * VLOOKUP($AX$2,BotLevelWorld[#All],MATCH("HP Ratio - " &amp; VLOOKUP(BS$1,Enemies[[#All],[Name]:[BotLevelType]],9,FALSE),BotLevelWorld[#Headers],0),FALSE) * V7</f>
        <v>0</v>
      </c>
      <c r="BT7">
        <f>VLOOKUP(Wave_Timeline!BT$1,Enemies[[#All],[Name]:[BotLevelType]],3,FALSE) * VLOOKUP($AX$2,BotLevelWorld[#All],MATCH("HP Ratio - " &amp; VLOOKUP(BT$1,Enemies[[#All],[Name]:[BotLevelType]],9,FALSE),BotLevelWorld[#Headers],0),FALSE) * W7</f>
        <v>0</v>
      </c>
      <c r="BU7">
        <f>VLOOKUP(Wave_Timeline!BU$1,Enemies[[#All],[Name]:[BotLevelType]],3,FALSE) * VLOOKUP($AX$2,BotLevelWorld[#All],MATCH("HP Ratio - " &amp; VLOOKUP(BU$1,Enemies[[#All],[Name]:[BotLevelType]],9,FALSE),BotLevelWorld[#Headers],0),FALSE) * X7</f>
        <v>0</v>
      </c>
      <c r="BV7">
        <f>VLOOKUP(Wave_Timeline!BV$1,Enemies[[#All],[Name]:[BotLevelType]],3,FALSE) * VLOOKUP($AX$2,BotLevelWorld[#All],MATCH("HP Ratio - " &amp; VLOOKUP(BV$1,Enemies[[#All],[Name]:[BotLevelType]],9,FALSE),BotLevelWorld[#Headers],0),FALSE) * Y7</f>
        <v>0</v>
      </c>
      <c r="BW7">
        <f>VLOOKUP(Wave_Timeline!BW$1,Enemies[[#All],[Name]:[BotLevelType]],3,FALSE) * VLOOKUP($AX$2,BotLevelWorld[#All],MATCH("HP Ratio - " &amp; VLOOKUP(BW$1,Enemies[[#All],[Name]:[BotLevelType]],9,FALSE),BotLevelWorld[#Headers],0),FALSE) * Z7</f>
        <v>0</v>
      </c>
      <c r="BX7">
        <f>VLOOKUP(Wave_Timeline!BX$1,Enemies[[#All],[Name]:[BotLevelType]],3,FALSE) * VLOOKUP($AX$2,BotLevelWorld[#All],MATCH("HP Ratio - " &amp; VLOOKUP(BX$1,Enemies[[#All],[Name]:[BotLevelType]],9,FALSE),BotLevelWorld[#Headers],0),FALSE) * AA7</f>
        <v>0</v>
      </c>
      <c r="BY7">
        <f>VLOOKUP(Wave_Timeline!BY$1,Enemies[[#All],[Name]:[BotLevelType]],3,FALSE) * VLOOKUP($AX$2,BotLevelWorld[#All],MATCH("HP Ratio - " &amp; VLOOKUP(BY$1,Enemies[[#All],[Name]:[BotLevelType]],9,FALSE),BotLevelWorld[#Headers],0),FALSE) * AB7</f>
        <v>0</v>
      </c>
      <c r="BZ7">
        <f>VLOOKUP(Wave_Timeline!BZ$1,Enemies[[#All],[Name]:[BotLevelType]],3,FALSE) * VLOOKUP($AX$2,BotLevelWorld[#All],MATCH("HP Ratio - " &amp; VLOOKUP(BZ$1,Enemies[[#All],[Name]:[BotLevelType]],9,FALSE),BotLevelWorld[#Headers],0),FALSE) * AC7</f>
        <v>0</v>
      </c>
      <c r="CA7">
        <f>VLOOKUP(Wave_Timeline!CA$1,Enemies[[#All],[Name]:[BotLevelType]],3,FALSE) * VLOOKUP($AX$2,BotLevelWorld[#All],MATCH("HP Ratio - " &amp; VLOOKUP(CA$1,Enemies[[#All],[Name]:[BotLevelType]],9,FALSE),BotLevelWorld[#Headers],0),FALSE) * AD7</f>
        <v>0</v>
      </c>
      <c r="CB7">
        <f>VLOOKUP(Wave_Timeline!CB$1,Enemies[[#All],[Name]:[BotLevelType]],3,FALSE) * VLOOKUP($AX$2,BotLevelWorld[#All],MATCH("HP Ratio - " &amp; VLOOKUP(CB$1,Enemies[[#All],[Name]:[BotLevelType]],9,FALSE),BotLevelWorld[#Headers],0),FALSE) * AE7</f>
        <v>0</v>
      </c>
      <c r="CC7">
        <f>VLOOKUP(Wave_Timeline!CC$1,Enemies[[#All],[Name]:[BotLevelType]],3,FALSE) * VLOOKUP($AX$2,BotLevelWorld[#All],MATCH("HP Ratio - " &amp; VLOOKUP(CC$1,Enemies[[#All],[Name]:[BotLevelType]],9,FALSE),BotLevelWorld[#Headers],0),FALSE) * AF7</f>
        <v>0</v>
      </c>
      <c r="CD7">
        <f>VLOOKUP(Wave_Timeline!CD$1,Enemies[[#All],[Name]:[BotLevelType]],3,FALSE) * VLOOKUP($AX$2,BotLevelWorld[#All],MATCH("HP Ratio - " &amp; VLOOKUP(CD$1,Enemies[[#All],[Name]:[BotLevelType]],9,FALSE),BotLevelWorld[#Headers],0),FALSE) * AG7</f>
        <v>0</v>
      </c>
      <c r="CE7">
        <f>VLOOKUP(Wave_Timeline!CE$1,Enemies[[#All],[Name]:[BotLevelType]],3,FALSE) * VLOOKUP($AX$2,BotLevelWorld[#All],MATCH("HP Ratio - " &amp; VLOOKUP(CE$1,Enemies[[#All],[Name]:[BotLevelType]],9,FALSE),BotLevelWorld[#Headers],0),FALSE) * AH7</f>
        <v>0</v>
      </c>
      <c r="CF7">
        <f>VLOOKUP(Wave_Timeline!CF$1,Enemies[[#All],[Name]:[BotLevelType]],3,FALSE) * VLOOKUP($AX$2,BotLevelWorld[#All],MATCH("HP Ratio - " &amp; VLOOKUP(CF$1,Enemies[[#All],[Name]:[BotLevelType]],9,FALSE),BotLevelWorld[#Headers],0),FALSE) * AI7</f>
        <v>0</v>
      </c>
      <c r="CG7">
        <f>VLOOKUP(Wave_Timeline!CG$1,Enemies[[#All],[Name]:[BotLevelType]],3,FALSE) * VLOOKUP($AX$2,BotLevelWorld[#All],MATCH("HP Ratio - " &amp; VLOOKUP(CG$1,Enemies[[#All],[Name]:[BotLevelType]],9,FALSE),BotLevelWorld[#Headers],0),FALSE) * AJ7</f>
        <v>0</v>
      </c>
      <c r="CH7">
        <f>VLOOKUP(Wave_Timeline!CH$1,Enemies[[#All],[Name]:[BotLevelType]],3,FALSE) * VLOOKUP($AX$2,BotLevelWorld[#All],MATCH("HP Ratio - " &amp; VLOOKUP(CH$1,Enemies[[#All],[Name]:[BotLevelType]],9,FALSE),BotLevelWorld[#Headers],0),FALSE) * AK7</f>
        <v>0</v>
      </c>
      <c r="CI7">
        <f>VLOOKUP(Wave_Timeline!CI$1,Enemies[[#All],[Name]:[BotLevelType]],3,FALSE) * VLOOKUP($AX$2,BotLevelWorld[#All],MATCH("HP Ratio - " &amp; VLOOKUP(CI$1,Enemies[[#All],[Name]:[BotLevelType]],9,FALSE),BotLevelWorld[#Headers],0),FALSE) * AL7</f>
        <v>0</v>
      </c>
      <c r="CJ7">
        <f>VLOOKUP(Wave_Timeline!CJ$1,Enemies[[#All],[Name]:[BotLevelType]],3,FALSE) * VLOOKUP($AX$2,BotLevelWorld[#All],MATCH("HP Ratio - " &amp; VLOOKUP(CJ$1,Enemies[[#All],[Name]:[BotLevelType]],9,FALSE),BotLevelWorld[#Headers],0),FALSE) * AM7</f>
        <v>0</v>
      </c>
      <c r="CK7">
        <f>VLOOKUP(Wave_Timeline!CK$1,Enemies[[#All],[Name]:[BotLevelType]],3,FALSE) * VLOOKUP($AX$2,BotLevelWorld[#All],MATCH("HP Ratio - " &amp; VLOOKUP(CK$1,Enemies[[#All],[Name]:[BotLevelType]],9,FALSE),BotLevelWorld[#Headers],0),FALSE) * AN7</f>
        <v>0</v>
      </c>
      <c r="CL7">
        <f>VLOOKUP(Wave_Timeline!CL$1,Enemies[[#All],[Name]:[BotLevelType]],3,FALSE) * VLOOKUP($AX$2,BotLevelWorld[#All],MATCH("HP Ratio - " &amp; VLOOKUP(CL$1,Enemies[[#All],[Name]:[BotLevelType]],9,FALSE),BotLevelWorld[#Headers],0),FALSE) * AO7</f>
        <v>0</v>
      </c>
      <c r="CM7">
        <f>VLOOKUP(Wave_Timeline!CM$1,Enemies[[#All],[Name]:[BotLevelType]],3,FALSE) * VLOOKUP($AX$2,BotLevelWorld[#All],MATCH("HP Ratio - " &amp; VLOOKUP(CM$1,Enemies[[#All],[Name]:[BotLevelType]],9,FALSE),BotLevelWorld[#Headers],0),FALSE) * AP7</f>
        <v>0</v>
      </c>
      <c r="CN7">
        <f>VLOOKUP(Wave_Timeline!CN$1,Enemies[[#All],[Name]:[BotLevelType]],3,FALSE) * VLOOKUP($AX$2,BotLevelWorld[#All],MATCH("HP Ratio - " &amp; VLOOKUP(CN$1,Enemies[[#All],[Name]:[BotLevelType]],9,FALSE),BotLevelWorld[#Headers],0),FALSE) * AQ7</f>
        <v>0</v>
      </c>
      <c r="CO7">
        <f>VLOOKUP(Wave_Timeline!CO$1,Enemies[[#All],[Name]:[BotLevelType]],3,FALSE) * VLOOKUP($AX$2,BotLevelWorld[#All],MATCH("HP Ratio - " &amp; VLOOKUP(CO$1,Enemies[[#All],[Name]:[BotLevelType]],9,FALSE),BotLevelWorld[#Headers],0),FALSE) * AR7</f>
        <v>0</v>
      </c>
      <c r="CP7">
        <f>VLOOKUP(Wave_Timeline!CP$1,Enemies[[#All],[Name]:[BotLevelType]],3,FALSE) * VLOOKUP($AX$2,BotLevelWorld[#All],MATCH("HP Ratio - " &amp; VLOOKUP(CP$1,Enemies[[#All],[Name]:[BotLevelType]],9,FALSE),BotLevelWorld[#Headers],0),FALSE) * AS7</f>
        <v>0</v>
      </c>
      <c r="CQ7">
        <f>VLOOKUP(Wave_Timeline!CQ$1,Enemies[[#All],[Name]:[BotLevelType]],3,FALSE) * VLOOKUP($AX$2,BotLevelWorld[#All],MATCH("HP Ratio - " &amp; VLOOKUP(CQ$1,Enemies[[#All],[Name]:[BotLevelType]],9,FALSE),BotLevelWorld[#Headers],0),FALSE) * AT7</f>
        <v>0</v>
      </c>
      <c r="CS7">
        <f t="shared" si="0"/>
        <v>76.194892380509998</v>
      </c>
      <c r="CU7">
        <f t="shared" si="3"/>
        <v>2500</v>
      </c>
      <c r="CV7">
        <f t="shared" si="4"/>
        <v>10000</v>
      </c>
      <c r="CW7">
        <f t="shared" si="1"/>
        <v>19180.749955905074</v>
      </c>
      <c r="CX7">
        <f t="shared" si="2"/>
        <v>9180.7499559050739</v>
      </c>
      <c r="CY7">
        <f t="shared" si="5"/>
        <v>9180.7499559050739</v>
      </c>
    </row>
    <row r="8" spans="1:103" x14ac:dyDescent="0.25">
      <c r="A8" s="12">
        <v>4.5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0.8333334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2">
        <v>0</v>
      </c>
      <c r="AI8" s="12">
        <v>0</v>
      </c>
      <c r="AJ8" s="12">
        <v>0</v>
      </c>
      <c r="AK8" s="12">
        <v>0</v>
      </c>
      <c r="AL8" s="12">
        <v>0</v>
      </c>
      <c r="AM8" s="12">
        <v>0</v>
      </c>
      <c r="AN8" s="12">
        <v>0</v>
      </c>
      <c r="AO8" s="12">
        <v>0</v>
      </c>
      <c r="AP8" s="12">
        <v>0</v>
      </c>
      <c r="AQ8" s="12">
        <v>0</v>
      </c>
      <c r="AR8" s="12">
        <v>0</v>
      </c>
      <c r="AS8" s="12">
        <v>0</v>
      </c>
      <c r="AT8" s="12">
        <v>0</v>
      </c>
      <c r="AU8" s="12"/>
      <c r="AV8" s="12"/>
      <c r="AW8" s="12"/>
      <c r="AY8">
        <f>VLOOKUP(Wave_Timeline!AY$1,Enemies[[#All],[Name]:[BotLevelType]],3,FALSE) * VLOOKUP($AX$2,BotLevelWorld[#All],MATCH("HP Ratio - " &amp; VLOOKUP(AY$1,Enemies[[#All],[Name]:[BotLevelType]],9,FALSE),BotLevelWorld[#Headers],0),FALSE) * B8</f>
        <v>0</v>
      </c>
      <c r="AZ8">
        <f>VLOOKUP(Wave_Timeline!AZ$1,Enemies[[#All],[Name]:[BotLevelType]],3,FALSE) * VLOOKUP($AX$2,BotLevelWorld[#All],MATCH("HP Ratio - " &amp; VLOOKUP(AZ$1,Enemies[[#All],[Name]:[BotLevelType]],9,FALSE),BotLevelWorld[#Headers],0),FALSE) * C8</f>
        <v>0</v>
      </c>
      <c r="BA8">
        <f>VLOOKUP(Wave_Timeline!BA$1,Enemies[[#All],[Name]:[BotLevelType]],3,FALSE) * VLOOKUP($AX$2,BotLevelWorld[#All],MATCH("HP Ratio - " &amp; VLOOKUP(BA$1,Enemies[[#All],[Name]:[BotLevelType]],9,FALSE),BotLevelWorld[#Headers],0),FALSE) * D8</f>
        <v>0</v>
      </c>
      <c r="BB8">
        <f>VLOOKUP(Wave_Timeline!BB$1,Enemies[[#All],[Name]:[BotLevelType]],3,FALSE) * VLOOKUP($AX$2,BotLevelWorld[#All],MATCH("HP Ratio - " &amp; VLOOKUP(BB$1,Enemies[[#All],[Name]:[BotLevelType]],9,FALSE),BotLevelWorld[#Headers],0),FALSE) * E8</f>
        <v>0</v>
      </c>
      <c r="BC8">
        <f>VLOOKUP(Wave_Timeline!BC$1,Enemies[[#All],[Name]:[BotLevelType]],3,FALSE) * VLOOKUP($AX$2,BotLevelWorld[#All],MATCH("HP Ratio - " &amp; VLOOKUP(BC$1,Enemies[[#All],[Name]:[BotLevelType]],9,FALSE),BotLevelWorld[#Headers],0),FALSE) * F8</f>
        <v>0</v>
      </c>
      <c r="BD8">
        <f>VLOOKUP(Wave_Timeline!BD$1,Enemies[[#All],[Name]:[BotLevelType]],3,FALSE) * VLOOKUP($AX$2,BotLevelWorld[#All],MATCH("HP Ratio - " &amp; VLOOKUP(BD$1,Enemies[[#All],[Name]:[BotLevelType]],9,FALSE),BotLevelWorld[#Headers],0),FALSE) * G8</f>
        <v>0</v>
      </c>
      <c r="BE8">
        <f>VLOOKUP(Wave_Timeline!BE$1,Enemies[[#All],[Name]:[BotLevelType]],3,FALSE) * VLOOKUP($AX$2,BotLevelWorld[#All],MATCH("HP Ratio - " &amp; VLOOKUP(BE$1,Enemies[[#All],[Name]:[BotLevelType]],9,FALSE),BotLevelWorld[#Headers],0),FALSE) * H8</f>
        <v>507.96604063728</v>
      </c>
      <c r="BF8">
        <f>VLOOKUP(Wave_Timeline!BF$1,Enemies[[#All],[Name]:[BotLevelType]],3,FALSE) * VLOOKUP($AX$2,BotLevelWorld[#All],MATCH("HP Ratio - " &amp; VLOOKUP(BF$1,Enemies[[#All],[Name]:[BotLevelType]],9,FALSE),BotLevelWorld[#Headers],0),FALSE) * I8</f>
        <v>0</v>
      </c>
      <c r="BG8">
        <f>VLOOKUP(Wave_Timeline!BG$1,Enemies[[#All],[Name]:[BotLevelType]],3,FALSE) * VLOOKUP($AX$2,BotLevelWorld[#All],MATCH("HP Ratio - " &amp; VLOOKUP(BG$1,Enemies[[#All],[Name]:[BotLevelType]],9,FALSE),BotLevelWorld[#Headers],0),FALSE) * J8</f>
        <v>0</v>
      </c>
      <c r="BH8">
        <f>VLOOKUP(Wave_Timeline!BH$1,Enemies[[#All],[Name]:[BotLevelType]],3,FALSE) * VLOOKUP($AX$2,BotLevelWorld[#All],MATCH("HP Ratio - " &amp; VLOOKUP(BH$1,Enemies[[#All],[Name]:[BotLevelType]],9,FALSE),BotLevelWorld[#Headers],0),FALSE) * K8</f>
        <v>0</v>
      </c>
      <c r="BI8">
        <f>VLOOKUP(Wave_Timeline!BI$1,Enemies[[#All],[Name]:[BotLevelType]],3,FALSE) * VLOOKUP($AX$2,BotLevelWorld[#All],MATCH("HP Ratio - " &amp; VLOOKUP(BI$1,Enemies[[#All],[Name]:[BotLevelType]],9,FALSE),BotLevelWorld[#Headers],0),FALSE) * L8</f>
        <v>0</v>
      </c>
      <c r="BJ8">
        <f>VLOOKUP(Wave_Timeline!BJ$1,Enemies[[#All],[Name]:[BotLevelType]],3,FALSE) * VLOOKUP($AX$2,BotLevelWorld[#All],MATCH("HP Ratio - " &amp; VLOOKUP(BJ$1,Enemies[[#All],[Name]:[BotLevelType]],9,FALSE),BotLevelWorld[#Headers],0),FALSE) * M8</f>
        <v>0</v>
      </c>
      <c r="BK8">
        <f>VLOOKUP(Wave_Timeline!BK$1,Enemies[[#All],[Name]:[BotLevelType]],3,FALSE) * VLOOKUP($AX$2,BotLevelWorld[#All],MATCH("HP Ratio - " &amp; VLOOKUP(BK$1,Enemies[[#All],[Name]:[BotLevelType]],9,FALSE),BotLevelWorld[#Headers],0),FALSE) * N8</f>
        <v>0</v>
      </c>
      <c r="BL8">
        <f>VLOOKUP(Wave_Timeline!BL$1,Enemies[[#All],[Name]:[BotLevelType]],3,FALSE) * VLOOKUP($AX$2,BotLevelWorld[#All],MATCH("HP Ratio - " &amp; VLOOKUP(BL$1,Enemies[[#All],[Name]:[BotLevelType]],9,FALSE),BotLevelWorld[#Headers],0),FALSE) * O8</f>
        <v>0</v>
      </c>
      <c r="BM8">
        <f>VLOOKUP(Wave_Timeline!BM$1,Enemies[[#All],[Name]:[BotLevelType]],3,FALSE) * VLOOKUP($AX$2,BotLevelWorld[#All],MATCH("HP Ratio - " &amp; VLOOKUP(BM$1,Enemies[[#All],[Name]:[BotLevelType]],9,FALSE),BotLevelWorld[#Headers],0),FALSE) * P8</f>
        <v>0</v>
      </c>
      <c r="BN8">
        <f>VLOOKUP(Wave_Timeline!BN$1,Enemies[[#All],[Name]:[BotLevelType]],3,FALSE) * VLOOKUP($AX$2,BotLevelWorld[#All],MATCH("HP Ratio - " &amp; VLOOKUP(BN$1,Enemies[[#All],[Name]:[BotLevelType]],9,FALSE),BotLevelWorld[#Headers],0),FALSE) * Q8</f>
        <v>0</v>
      </c>
      <c r="BO8">
        <f>VLOOKUP(Wave_Timeline!BO$1,Enemies[[#All],[Name]:[BotLevelType]],3,FALSE) * VLOOKUP($AX$2,BotLevelWorld[#All],MATCH("HP Ratio - " &amp; VLOOKUP(BO$1,Enemies[[#All],[Name]:[BotLevelType]],9,FALSE),BotLevelWorld[#Headers],0),FALSE) * R8</f>
        <v>0</v>
      </c>
      <c r="BP8">
        <f>VLOOKUP(Wave_Timeline!BP$1,Enemies[[#All],[Name]:[BotLevelType]],3,FALSE) * VLOOKUP($AX$2,BotLevelWorld[#All],MATCH("HP Ratio - " &amp; VLOOKUP(BP$1,Enemies[[#All],[Name]:[BotLevelType]],9,FALSE),BotLevelWorld[#Headers],0),FALSE) * S8</f>
        <v>0</v>
      </c>
      <c r="BQ8">
        <f>VLOOKUP(Wave_Timeline!BQ$1,Enemies[[#All],[Name]:[BotLevelType]],3,FALSE) * VLOOKUP($AX$2,BotLevelWorld[#All],MATCH("HP Ratio - " &amp; VLOOKUP(BQ$1,Enemies[[#All],[Name]:[BotLevelType]],9,FALSE),BotLevelWorld[#Headers],0),FALSE) * T8</f>
        <v>0</v>
      </c>
      <c r="BR8">
        <f>VLOOKUP(Wave_Timeline!BR$1,Enemies[[#All],[Name]:[BotLevelType]],3,FALSE) * VLOOKUP($AX$2,BotLevelWorld[#All],MATCH("HP Ratio - " &amp; VLOOKUP(BR$1,Enemies[[#All],[Name]:[BotLevelType]],9,FALSE),BotLevelWorld[#Headers],0),FALSE) * U8</f>
        <v>0</v>
      </c>
      <c r="BS8">
        <f>VLOOKUP(Wave_Timeline!BS$1,Enemies[[#All],[Name]:[BotLevelType]],3,FALSE) * VLOOKUP($AX$2,BotLevelWorld[#All],MATCH("HP Ratio - " &amp; VLOOKUP(BS$1,Enemies[[#All],[Name]:[BotLevelType]],9,FALSE),BotLevelWorld[#Headers],0),FALSE) * V8</f>
        <v>0</v>
      </c>
      <c r="BT8">
        <f>VLOOKUP(Wave_Timeline!BT$1,Enemies[[#All],[Name]:[BotLevelType]],3,FALSE) * VLOOKUP($AX$2,BotLevelWorld[#All],MATCH("HP Ratio - " &amp; VLOOKUP(BT$1,Enemies[[#All],[Name]:[BotLevelType]],9,FALSE),BotLevelWorld[#Headers],0),FALSE) * W8</f>
        <v>0</v>
      </c>
      <c r="BU8">
        <f>VLOOKUP(Wave_Timeline!BU$1,Enemies[[#All],[Name]:[BotLevelType]],3,FALSE) * VLOOKUP($AX$2,BotLevelWorld[#All],MATCH("HP Ratio - " &amp; VLOOKUP(BU$1,Enemies[[#All],[Name]:[BotLevelType]],9,FALSE),BotLevelWorld[#Headers],0),FALSE) * X8</f>
        <v>0</v>
      </c>
      <c r="BV8">
        <f>VLOOKUP(Wave_Timeline!BV$1,Enemies[[#All],[Name]:[BotLevelType]],3,FALSE) * VLOOKUP($AX$2,BotLevelWorld[#All],MATCH("HP Ratio - " &amp; VLOOKUP(BV$1,Enemies[[#All],[Name]:[BotLevelType]],9,FALSE),BotLevelWorld[#Headers],0),FALSE) * Y8</f>
        <v>0</v>
      </c>
      <c r="BW8">
        <f>VLOOKUP(Wave_Timeline!BW$1,Enemies[[#All],[Name]:[BotLevelType]],3,FALSE) * VLOOKUP($AX$2,BotLevelWorld[#All],MATCH("HP Ratio - " &amp; VLOOKUP(BW$1,Enemies[[#All],[Name]:[BotLevelType]],9,FALSE),BotLevelWorld[#Headers],0),FALSE) * Z8</f>
        <v>0</v>
      </c>
      <c r="BX8">
        <f>VLOOKUP(Wave_Timeline!BX$1,Enemies[[#All],[Name]:[BotLevelType]],3,FALSE) * VLOOKUP($AX$2,BotLevelWorld[#All],MATCH("HP Ratio - " &amp; VLOOKUP(BX$1,Enemies[[#All],[Name]:[BotLevelType]],9,FALSE),BotLevelWorld[#Headers],0),FALSE) * AA8</f>
        <v>0</v>
      </c>
      <c r="BY8">
        <f>VLOOKUP(Wave_Timeline!BY$1,Enemies[[#All],[Name]:[BotLevelType]],3,FALSE) * VLOOKUP($AX$2,BotLevelWorld[#All],MATCH("HP Ratio - " &amp; VLOOKUP(BY$1,Enemies[[#All],[Name]:[BotLevelType]],9,FALSE),BotLevelWorld[#Headers],0),FALSE) * AB8</f>
        <v>0</v>
      </c>
      <c r="BZ8">
        <f>VLOOKUP(Wave_Timeline!BZ$1,Enemies[[#All],[Name]:[BotLevelType]],3,FALSE) * VLOOKUP($AX$2,BotLevelWorld[#All],MATCH("HP Ratio - " &amp; VLOOKUP(BZ$1,Enemies[[#All],[Name]:[BotLevelType]],9,FALSE),BotLevelWorld[#Headers],0),FALSE) * AC8</f>
        <v>0</v>
      </c>
      <c r="CA8">
        <f>VLOOKUP(Wave_Timeline!CA$1,Enemies[[#All],[Name]:[BotLevelType]],3,FALSE) * VLOOKUP($AX$2,BotLevelWorld[#All],MATCH("HP Ratio - " &amp; VLOOKUP(CA$1,Enemies[[#All],[Name]:[BotLevelType]],9,FALSE),BotLevelWorld[#Headers],0),FALSE) * AD8</f>
        <v>0</v>
      </c>
      <c r="CB8">
        <f>VLOOKUP(Wave_Timeline!CB$1,Enemies[[#All],[Name]:[BotLevelType]],3,FALSE) * VLOOKUP($AX$2,BotLevelWorld[#All],MATCH("HP Ratio - " &amp; VLOOKUP(CB$1,Enemies[[#All],[Name]:[BotLevelType]],9,FALSE),BotLevelWorld[#Headers],0),FALSE) * AE8</f>
        <v>0</v>
      </c>
      <c r="CC8">
        <f>VLOOKUP(Wave_Timeline!CC$1,Enemies[[#All],[Name]:[BotLevelType]],3,FALSE) * VLOOKUP($AX$2,BotLevelWorld[#All],MATCH("HP Ratio - " &amp; VLOOKUP(CC$1,Enemies[[#All],[Name]:[BotLevelType]],9,FALSE),BotLevelWorld[#Headers],0),FALSE) * AF8</f>
        <v>0</v>
      </c>
      <c r="CD8">
        <f>VLOOKUP(Wave_Timeline!CD$1,Enemies[[#All],[Name]:[BotLevelType]],3,FALSE) * VLOOKUP($AX$2,BotLevelWorld[#All],MATCH("HP Ratio - " &amp; VLOOKUP(CD$1,Enemies[[#All],[Name]:[BotLevelType]],9,FALSE),BotLevelWorld[#Headers],0),FALSE) * AG8</f>
        <v>0</v>
      </c>
      <c r="CE8">
        <f>VLOOKUP(Wave_Timeline!CE$1,Enemies[[#All],[Name]:[BotLevelType]],3,FALSE) * VLOOKUP($AX$2,BotLevelWorld[#All],MATCH("HP Ratio - " &amp; VLOOKUP(CE$1,Enemies[[#All],[Name]:[BotLevelType]],9,FALSE),BotLevelWorld[#Headers],0),FALSE) * AH8</f>
        <v>0</v>
      </c>
      <c r="CF8">
        <f>VLOOKUP(Wave_Timeline!CF$1,Enemies[[#All],[Name]:[BotLevelType]],3,FALSE) * VLOOKUP($AX$2,BotLevelWorld[#All],MATCH("HP Ratio - " &amp; VLOOKUP(CF$1,Enemies[[#All],[Name]:[BotLevelType]],9,FALSE),BotLevelWorld[#Headers],0),FALSE) * AI8</f>
        <v>0</v>
      </c>
      <c r="CG8">
        <f>VLOOKUP(Wave_Timeline!CG$1,Enemies[[#All],[Name]:[BotLevelType]],3,FALSE) * VLOOKUP($AX$2,BotLevelWorld[#All],MATCH("HP Ratio - " &amp; VLOOKUP(CG$1,Enemies[[#All],[Name]:[BotLevelType]],9,FALSE),BotLevelWorld[#Headers],0),FALSE) * AJ8</f>
        <v>0</v>
      </c>
      <c r="CH8">
        <f>VLOOKUP(Wave_Timeline!CH$1,Enemies[[#All],[Name]:[BotLevelType]],3,FALSE) * VLOOKUP($AX$2,BotLevelWorld[#All],MATCH("HP Ratio - " &amp; VLOOKUP(CH$1,Enemies[[#All],[Name]:[BotLevelType]],9,FALSE),BotLevelWorld[#Headers],0),FALSE) * AK8</f>
        <v>0</v>
      </c>
      <c r="CI8">
        <f>VLOOKUP(Wave_Timeline!CI$1,Enemies[[#All],[Name]:[BotLevelType]],3,FALSE) * VLOOKUP($AX$2,BotLevelWorld[#All],MATCH("HP Ratio - " &amp; VLOOKUP(CI$1,Enemies[[#All],[Name]:[BotLevelType]],9,FALSE),BotLevelWorld[#Headers],0),FALSE) * AL8</f>
        <v>0</v>
      </c>
      <c r="CJ8">
        <f>VLOOKUP(Wave_Timeline!CJ$1,Enemies[[#All],[Name]:[BotLevelType]],3,FALSE) * VLOOKUP($AX$2,BotLevelWorld[#All],MATCH("HP Ratio - " &amp; VLOOKUP(CJ$1,Enemies[[#All],[Name]:[BotLevelType]],9,FALSE),BotLevelWorld[#Headers],0),FALSE) * AM8</f>
        <v>0</v>
      </c>
      <c r="CK8">
        <f>VLOOKUP(Wave_Timeline!CK$1,Enemies[[#All],[Name]:[BotLevelType]],3,FALSE) * VLOOKUP($AX$2,BotLevelWorld[#All],MATCH("HP Ratio - " &amp; VLOOKUP(CK$1,Enemies[[#All],[Name]:[BotLevelType]],9,FALSE),BotLevelWorld[#Headers],0),FALSE) * AN8</f>
        <v>0</v>
      </c>
      <c r="CL8">
        <f>VLOOKUP(Wave_Timeline!CL$1,Enemies[[#All],[Name]:[BotLevelType]],3,FALSE) * VLOOKUP($AX$2,BotLevelWorld[#All],MATCH("HP Ratio - " &amp; VLOOKUP(CL$1,Enemies[[#All],[Name]:[BotLevelType]],9,FALSE),BotLevelWorld[#Headers],0),FALSE) * AO8</f>
        <v>0</v>
      </c>
      <c r="CM8">
        <f>VLOOKUP(Wave_Timeline!CM$1,Enemies[[#All],[Name]:[BotLevelType]],3,FALSE) * VLOOKUP($AX$2,BotLevelWorld[#All],MATCH("HP Ratio - " &amp; VLOOKUP(CM$1,Enemies[[#All],[Name]:[BotLevelType]],9,FALSE),BotLevelWorld[#Headers],0),FALSE) * AP8</f>
        <v>0</v>
      </c>
      <c r="CN8">
        <f>VLOOKUP(Wave_Timeline!CN$1,Enemies[[#All],[Name]:[BotLevelType]],3,FALSE) * VLOOKUP($AX$2,BotLevelWorld[#All],MATCH("HP Ratio - " &amp; VLOOKUP(CN$1,Enemies[[#All],[Name]:[BotLevelType]],9,FALSE),BotLevelWorld[#Headers],0),FALSE) * AQ8</f>
        <v>0</v>
      </c>
      <c r="CO8">
        <f>VLOOKUP(Wave_Timeline!CO$1,Enemies[[#All],[Name]:[BotLevelType]],3,FALSE) * VLOOKUP($AX$2,BotLevelWorld[#All],MATCH("HP Ratio - " &amp; VLOOKUP(CO$1,Enemies[[#All],[Name]:[BotLevelType]],9,FALSE),BotLevelWorld[#Headers],0),FALSE) * AR8</f>
        <v>0</v>
      </c>
      <c r="CP8">
        <f>VLOOKUP(Wave_Timeline!CP$1,Enemies[[#All],[Name]:[BotLevelType]],3,FALSE) * VLOOKUP($AX$2,BotLevelWorld[#All],MATCH("HP Ratio - " &amp; VLOOKUP(CP$1,Enemies[[#All],[Name]:[BotLevelType]],9,FALSE),BotLevelWorld[#Headers],0),FALSE) * AS8</f>
        <v>0</v>
      </c>
      <c r="CQ8">
        <f>VLOOKUP(Wave_Timeline!CQ$1,Enemies[[#All],[Name]:[BotLevelType]],3,FALSE) * VLOOKUP($AX$2,BotLevelWorld[#All],MATCH("HP Ratio - " &amp; VLOOKUP(CQ$1,Enemies[[#All],[Name]:[BotLevelType]],9,FALSE),BotLevelWorld[#Headers],0),FALSE) * AT8</f>
        <v>0</v>
      </c>
      <c r="CS8">
        <f t="shared" si="0"/>
        <v>507.96604063728</v>
      </c>
      <c r="CU8">
        <f t="shared" si="3"/>
        <v>1250</v>
      </c>
      <c r="CV8">
        <f t="shared" si="4"/>
        <v>11250</v>
      </c>
      <c r="CW8">
        <f t="shared" si="1"/>
        <v>19688.715996542353</v>
      </c>
      <c r="CX8">
        <f t="shared" si="2"/>
        <v>8438.7159965423525</v>
      </c>
      <c r="CY8">
        <f t="shared" si="5"/>
        <v>8438.7159965423525</v>
      </c>
    </row>
    <row r="9" spans="1:103" x14ac:dyDescent="0.25">
      <c r="A9" s="12">
        <v>5</v>
      </c>
      <c r="B9" s="12">
        <v>0.3333333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0</v>
      </c>
      <c r="AK9" s="12">
        <v>0</v>
      </c>
      <c r="AL9" s="12">
        <v>0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/>
      <c r="AV9" s="12"/>
      <c r="AW9" s="12"/>
      <c r="AY9">
        <f>VLOOKUP(Wave_Timeline!AY$1,Enemies[[#All],[Name]:[BotLevelType]],3,FALSE) * VLOOKUP($AX$2,BotLevelWorld[#All],MATCH("HP Ratio - " &amp; VLOOKUP(AY$1,Enemies[[#All],[Name]:[BotLevelType]],9,FALSE),BotLevelWorld[#Headers],0),FALSE) * B9</f>
        <v>76.194892380509998</v>
      </c>
      <c r="AZ9">
        <f>VLOOKUP(Wave_Timeline!AZ$1,Enemies[[#All],[Name]:[BotLevelType]],3,FALSE) * VLOOKUP($AX$2,BotLevelWorld[#All],MATCH("HP Ratio - " &amp; VLOOKUP(AZ$1,Enemies[[#All],[Name]:[BotLevelType]],9,FALSE),BotLevelWorld[#Headers],0),FALSE) * C9</f>
        <v>0</v>
      </c>
      <c r="BA9">
        <f>VLOOKUP(Wave_Timeline!BA$1,Enemies[[#All],[Name]:[BotLevelType]],3,FALSE) * VLOOKUP($AX$2,BotLevelWorld[#All],MATCH("HP Ratio - " &amp; VLOOKUP(BA$1,Enemies[[#All],[Name]:[BotLevelType]],9,FALSE),BotLevelWorld[#Headers],0),FALSE) * D9</f>
        <v>0</v>
      </c>
      <c r="BB9">
        <f>VLOOKUP(Wave_Timeline!BB$1,Enemies[[#All],[Name]:[BotLevelType]],3,FALSE) * VLOOKUP($AX$2,BotLevelWorld[#All],MATCH("HP Ratio - " &amp; VLOOKUP(BB$1,Enemies[[#All],[Name]:[BotLevelType]],9,FALSE),BotLevelWorld[#Headers],0),FALSE) * E9</f>
        <v>0</v>
      </c>
      <c r="BC9">
        <f>VLOOKUP(Wave_Timeline!BC$1,Enemies[[#All],[Name]:[BotLevelType]],3,FALSE) * VLOOKUP($AX$2,BotLevelWorld[#All],MATCH("HP Ratio - " &amp; VLOOKUP(BC$1,Enemies[[#All],[Name]:[BotLevelType]],9,FALSE),BotLevelWorld[#Headers],0),FALSE) * F9</f>
        <v>0</v>
      </c>
      <c r="BD9">
        <f>VLOOKUP(Wave_Timeline!BD$1,Enemies[[#All],[Name]:[BotLevelType]],3,FALSE) * VLOOKUP($AX$2,BotLevelWorld[#All],MATCH("HP Ratio - " &amp; VLOOKUP(BD$1,Enemies[[#All],[Name]:[BotLevelType]],9,FALSE),BotLevelWorld[#Headers],0),FALSE) * G9</f>
        <v>0</v>
      </c>
      <c r="BE9">
        <f>VLOOKUP(Wave_Timeline!BE$1,Enemies[[#All],[Name]:[BotLevelType]],3,FALSE) * VLOOKUP($AX$2,BotLevelWorld[#All],MATCH("HP Ratio - " &amp; VLOOKUP(BE$1,Enemies[[#All],[Name]:[BotLevelType]],9,FALSE),BotLevelWorld[#Headers],0),FALSE) * H9</f>
        <v>0</v>
      </c>
      <c r="BF9">
        <f>VLOOKUP(Wave_Timeline!BF$1,Enemies[[#All],[Name]:[BotLevelType]],3,FALSE) * VLOOKUP($AX$2,BotLevelWorld[#All],MATCH("HP Ratio - " &amp; VLOOKUP(BF$1,Enemies[[#All],[Name]:[BotLevelType]],9,FALSE),BotLevelWorld[#Headers],0),FALSE) * I9</f>
        <v>0</v>
      </c>
      <c r="BG9">
        <f>VLOOKUP(Wave_Timeline!BG$1,Enemies[[#All],[Name]:[BotLevelType]],3,FALSE) * VLOOKUP($AX$2,BotLevelWorld[#All],MATCH("HP Ratio - " &amp; VLOOKUP(BG$1,Enemies[[#All],[Name]:[BotLevelType]],9,FALSE),BotLevelWorld[#Headers],0),FALSE) * J9</f>
        <v>0</v>
      </c>
      <c r="BH9">
        <f>VLOOKUP(Wave_Timeline!BH$1,Enemies[[#All],[Name]:[BotLevelType]],3,FALSE) * VLOOKUP($AX$2,BotLevelWorld[#All],MATCH("HP Ratio - " &amp; VLOOKUP(BH$1,Enemies[[#All],[Name]:[BotLevelType]],9,FALSE),BotLevelWorld[#Headers],0),FALSE) * K9</f>
        <v>0</v>
      </c>
      <c r="BI9">
        <f>VLOOKUP(Wave_Timeline!BI$1,Enemies[[#All],[Name]:[BotLevelType]],3,FALSE) * VLOOKUP($AX$2,BotLevelWorld[#All],MATCH("HP Ratio - " &amp; VLOOKUP(BI$1,Enemies[[#All],[Name]:[BotLevelType]],9,FALSE),BotLevelWorld[#Headers],0),FALSE) * L9</f>
        <v>0</v>
      </c>
      <c r="BJ9">
        <f>VLOOKUP(Wave_Timeline!BJ$1,Enemies[[#All],[Name]:[BotLevelType]],3,FALSE) * VLOOKUP($AX$2,BotLevelWorld[#All],MATCH("HP Ratio - " &amp; VLOOKUP(BJ$1,Enemies[[#All],[Name]:[BotLevelType]],9,FALSE),BotLevelWorld[#Headers],0),FALSE) * M9</f>
        <v>0</v>
      </c>
      <c r="BK9">
        <f>VLOOKUP(Wave_Timeline!BK$1,Enemies[[#All],[Name]:[BotLevelType]],3,FALSE) * VLOOKUP($AX$2,BotLevelWorld[#All],MATCH("HP Ratio - " &amp; VLOOKUP(BK$1,Enemies[[#All],[Name]:[BotLevelType]],9,FALSE),BotLevelWorld[#Headers],0),FALSE) * N9</f>
        <v>0</v>
      </c>
      <c r="BL9">
        <f>VLOOKUP(Wave_Timeline!BL$1,Enemies[[#All],[Name]:[BotLevelType]],3,FALSE) * VLOOKUP($AX$2,BotLevelWorld[#All],MATCH("HP Ratio - " &amp; VLOOKUP(BL$1,Enemies[[#All],[Name]:[BotLevelType]],9,FALSE),BotLevelWorld[#Headers],0),FALSE) * O9</f>
        <v>0</v>
      </c>
      <c r="BM9">
        <f>VLOOKUP(Wave_Timeline!BM$1,Enemies[[#All],[Name]:[BotLevelType]],3,FALSE) * VLOOKUP($AX$2,BotLevelWorld[#All],MATCH("HP Ratio - " &amp; VLOOKUP(BM$1,Enemies[[#All],[Name]:[BotLevelType]],9,FALSE),BotLevelWorld[#Headers],0),FALSE) * P9</f>
        <v>0</v>
      </c>
      <c r="BN9">
        <f>VLOOKUP(Wave_Timeline!BN$1,Enemies[[#All],[Name]:[BotLevelType]],3,FALSE) * VLOOKUP($AX$2,BotLevelWorld[#All],MATCH("HP Ratio - " &amp; VLOOKUP(BN$1,Enemies[[#All],[Name]:[BotLevelType]],9,FALSE),BotLevelWorld[#Headers],0),FALSE) * Q9</f>
        <v>0</v>
      </c>
      <c r="BO9">
        <f>VLOOKUP(Wave_Timeline!BO$1,Enemies[[#All],[Name]:[BotLevelType]],3,FALSE) * VLOOKUP($AX$2,BotLevelWorld[#All],MATCH("HP Ratio - " &amp; VLOOKUP(BO$1,Enemies[[#All],[Name]:[BotLevelType]],9,FALSE),BotLevelWorld[#Headers],0),FALSE) * R9</f>
        <v>0</v>
      </c>
      <c r="BP9">
        <f>VLOOKUP(Wave_Timeline!BP$1,Enemies[[#All],[Name]:[BotLevelType]],3,FALSE) * VLOOKUP($AX$2,BotLevelWorld[#All],MATCH("HP Ratio - " &amp; VLOOKUP(BP$1,Enemies[[#All],[Name]:[BotLevelType]],9,FALSE),BotLevelWorld[#Headers],0),FALSE) * S9</f>
        <v>0</v>
      </c>
      <c r="BQ9">
        <f>VLOOKUP(Wave_Timeline!BQ$1,Enemies[[#All],[Name]:[BotLevelType]],3,FALSE) * VLOOKUP($AX$2,BotLevelWorld[#All],MATCH("HP Ratio - " &amp; VLOOKUP(BQ$1,Enemies[[#All],[Name]:[BotLevelType]],9,FALSE),BotLevelWorld[#Headers],0),FALSE) * T9</f>
        <v>0</v>
      </c>
      <c r="BR9">
        <f>VLOOKUP(Wave_Timeline!BR$1,Enemies[[#All],[Name]:[BotLevelType]],3,FALSE) * VLOOKUP($AX$2,BotLevelWorld[#All],MATCH("HP Ratio - " &amp; VLOOKUP(BR$1,Enemies[[#All],[Name]:[BotLevelType]],9,FALSE),BotLevelWorld[#Headers],0),FALSE) * U9</f>
        <v>0</v>
      </c>
      <c r="BS9">
        <f>VLOOKUP(Wave_Timeline!BS$1,Enemies[[#All],[Name]:[BotLevelType]],3,FALSE) * VLOOKUP($AX$2,BotLevelWorld[#All],MATCH("HP Ratio - " &amp; VLOOKUP(BS$1,Enemies[[#All],[Name]:[BotLevelType]],9,FALSE),BotLevelWorld[#Headers],0),FALSE) * V9</f>
        <v>0</v>
      </c>
      <c r="BT9">
        <f>VLOOKUP(Wave_Timeline!BT$1,Enemies[[#All],[Name]:[BotLevelType]],3,FALSE) * VLOOKUP($AX$2,BotLevelWorld[#All],MATCH("HP Ratio - " &amp; VLOOKUP(BT$1,Enemies[[#All],[Name]:[BotLevelType]],9,FALSE),BotLevelWorld[#Headers],0),FALSE) * W9</f>
        <v>0</v>
      </c>
      <c r="BU9">
        <f>VLOOKUP(Wave_Timeline!BU$1,Enemies[[#All],[Name]:[BotLevelType]],3,FALSE) * VLOOKUP($AX$2,BotLevelWorld[#All],MATCH("HP Ratio - " &amp; VLOOKUP(BU$1,Enemies[[#All],[Name]:[BotLevelType]],9,FALSE),BotLevelWorld[#Headers],0),FALSE) * X9</f>
        <v>0</v>
      </c>
      <c r="BV9">
        <f>VLOOKUP(Wave_Timeline!BV$1,Enemies[[#All],[Name]:[BotLevelType]],3,FALSE) * VLOOKUP($AX$2,BotLevelWorld[#All],MATCH("HP Ratio - " &amp; VLOOKUP(BV$1,Enemies[[#All],[Name]:[BotLevelType]],9,FALSE),BotLevelWorld[#Headers],0),FALSE) * Y9</f>
        <v>0</v>
      </c>
      <c r="BW9">
        <f>VLOOKUP(Wave_Timeline!BW$1,Enemies[[#All],[Name]:[BotLevelType]],3,FALSE) * VLOOKUP($AX$2,BotLevelWorld[#All],MATCH("HP Ratio - " &amp; VLOOKUP(BW$1,Enemies[[#All],[Name]:[BotLevelType]],9,FALSE),BotLevelWorld[#Headers],0),FALSE) * Z9</f>
        <v>0</v>
      </c>
      <c r="BX9">
        <f>VLOOKUP(Wave_Timeline!BX$1,Enemies[[#All],[Name]:[BotLevelType]],3,FALSE) * VLOOKUP($AX$2,BotLevelWorld[#All],MATCH("HP Ratio - " &amp; VLOOKUP(BX$1,Enemies[[#All],[Name]:[BotLevelType]],9,FALSE),BotLevelWorld[#Headers],0),FALSE) * AA9</f>
        <v>0</v>
      </c>
      <c r="BY9">
        <f>VLOOKUP(Wave_Timeline!BY$1,Enemies[[#All],[Name]:[BotLevelType]],3,FALSE) * VLOOKUP($AX$2,BotLevelWorld[#All],MATCH("HP Ratio - " &amp; VLOOKUP(BY$1,Enemies[[#All],[Name]:[BotLevelType]],9,FALSE),BotLevelWorld[#Headers],0),FALSE) * AB9</f>
        <v>0</v>
      </c>
      <c r="BZ9">
        <f>VLOOKUP(Wave_Timeline!BZ$1,Enemies[[#All],[Name]:[BotLevelType]],3,FALSE) * VLOOKUP($AX$2,BotLevelWorld[#All],MATCH("HP Ratio - " &amp; VLOOKUP(BZ$1,Enemies[[#All],[Name]:[BotLevelType]],9,FALSE),BotLevelWorld[#Headers],0),FALSE) * AC9</f>
        <v>0</v>
      </c>
      <c r="CA9">
        <f>VLOOKUP(Wave_Timeline!CA$1,Enemies[[#All],[Name]:[BotLevelType]],3,FALSE) * VLOOKUP($AX$2,BotLevelWorld[#All],MATCH("HP Ratio - " &amp; VLOOKUP(CA$1,Enemies[[#All],[Name]:[BotLevelType]],9,FALSE),BotLevelWorld[#Headers],0),FALSE) * AD9</f>
        <v>0</v>
      </c>
      <c r="CB9">
        <f>VLOOKUP(Wave_Timeline!CB$1,Enemies[[#All],[Name]:[BotLevelType]],3,FALSE) * VLOOKUP($AX$2,BotLevelWorld[#All],MATCH("HP Ratio - " &amp; VLOOKUP(CB$1,Enemies[[#All],[Name]:[BotLevelType]],9,FALSE),BotLevelWorld[#Headers],0),FALSE) * AE9</f>
        <v>0</v>
      </c>
      <c r="CC9">
        <f>VLOOKUP(Wave_Timeline!CC$1,Enemies[[#All],[Name]:[BotLevelType]],3,FALSE) * VLOOKUP($AX$2,BotLevelWorld[#All],MATCH("HP Ratio - " &amp; VLOOKUP(CC$1,Enemies[[#All],[Name]:[BotLevelType]],9,FALSE),BotLevelWorld[#Headers],0),FALSE) * AF9</f>
        <v>0</v>
      </c>
      <c r="CD9">
        <f>VLOOKUP(Wave_Timeline!CD$1,Enemies[[#All],[Name]:[BotLevelType]],3,FALSE) * VLOOKUP($AX$2,BotLevelWorld[#All],MATCH("HP Ratio - " &amp; VLOOKUP(CD$1,Enemies[[#All],[Name]:[BotLevelType]],9,FALSE),BotLevelWorld[#Headers],0),FALSE) * AG9</f>
        <v>0</v>
      </c>
      <c r="CE9">
        <f>VLOOKUP(Wave_Timeline!CE$1,Enemies[[#All],[Name]:[BotLevelType]],3,FALSE) * VLOOKUP($AX$2,BotLevelWorld[#All],MATCH("HP Ratio - " &amp; VLOOKUP(CE$1,Enemies[[#All],[Name]:[BotLevelType]],9,FALSE),BotLevelWorld[#Headers],0),FALSE) * AH9</f>
        <v>0</v>
      </c>
      <c r="CF9">
        <f>VLOOKUP(Wave_Timeline!CF$1,Enemies[[#All],[Name]:[BotLevelType]],3,FALSE) * VLOOKUP($AX$2,BotLevelWorld[#All],MATCH("HP Ratio - " &amp; VLOOKUP(CF$1,Enemies[[#All],[Name]:[BotLevelType]],9,FALSE),BotLevelWorld[#Headers],0),FALSE) * AI9</f>
        <v>0</v>
      </c>
      <c r="CG9">
        <f>VLOOKUP(Wave_Timeline!CG$1,Enemies[[#All],[Name]:[BotLevelType]],3,FALSE) * VLOOKUP($AX$2,BotLevelWorld[#All],MATCH("HP Ratio - " &amp; VLOOKUP(CG$1,Enemies[[#All],[Name]:[BotLevelType]],9,FALSE),BotLevelWorld[#Headers],0),FALSE) * AJ9</f>
        <v>0</v>
      </c>
      <c r="CH9">
        <f>VLOOKUP(Wave_Timeline!CH$1,Enemies[[#All],[Name]:[BotLevelType]],3,FALSE) * VLOOKUP($AX$2,BotLevelWorld[#All],MATCH("HP Ratio - " &amp; VLOOKUP(CH$1,Enemies[[#All],[Name]:[BotLevelType]],9,FALSE),BotLevelWorld[#Headers],0),FALSE) * AK9</f>
        <v>0</v>
      </c>
      <c r="CI9">
        <f>VLOOKUP(Wave_Timeline!CI$1,Enemies[[#All],[Name]:[BotLevelType]],3,FALSE) * VLOOKUP($AX$2,BotLevelWorld[#All],MATCH("HP Ratio - " &amp; VLOOKUP(CI$1,Enemies[[#All],[Name]:[BotLevelType]],9,FALSE),BotLevelWorld[#Headers],0),FALSE) * AL9</f>
        <v>0</v>
      </c>
      <c r="CJ9">
        <f>VLOOKUP(Wave_Timeline!CJ$1,Enemies[[#All],[Name]:[BotLevelType]],3,FALSE) * VLOOKUP($AX$2,BotLevelWorld[#All],MATCH("HP Ratio - " &amp; VLOOKUP(CJ$1,Enemies[[#All],[Name]:[BotLevelType]],9,FALSE),BotLevelWorld[#Headers],0),FALSE) * AM9</f>
        <v>0</v>
      </c>
      <c r="CK9">
        <f>VLOOKUP(Wave_Timeline!CK$1,Enemies[[#All],[Name]:[BotLevelType]],3,FALSE) * VLOOKUP($AX$2,BotLevelWorld[#All],MATCH("HP Ratio - " &amp; VLOOKUP(CK$1,Enemies[[#All],[Name]:[BotLevelType]],9,FALSE),BotLevelWorld[#Headers],0),FALSE) * AN9</f>
        <v>0</v>
      </c>
      <c r="CL9">
        <f>VLOOKUP(Wave_Timeline!CL$1,Enemies[[#All],[Name]:[BotLevelType]],3,FALSE) * VLOOKUP($AX$2,BotLevelWorld[#All],MATCH("HP Ratio - " &amp; VLOOKUP(CL$1,Enemies[[#All],[Name]:[BotLevelType]],9,FALSE),BotLevelWorld[#Headers],0),FALSE) * AO9</f>
        <v>0</v>
      </c>
      <c r="CM9">
        <f>VLOOKUP(Wave_Timeline!CM$1,Enemies[[#All],[Name]:[BotLevelType]],3,FALSE) * VLOOKUP($AX$2,BotLevelWorld[#All],MATCH("HP Ratio - " &amp; VLOOKUP(CM$1,Enemies[[#All],[Name]:[BotLevelType]],9,FALSE),BotLevelWorld[#Headers],0),FALSE) * AP9</f>
        <v>0</v>
      </c>
      <c r="CN9">
        <f>VLOOKUP(Wave_Timeline!CN$1,Enemies[[#All],[Name]:[BotLevelType]],3,FALSE) * VLOOKUP($AX$2,BotLevelWorld[#All],MATCH("HP Ratio - " &amp; VLOOKUP(CN$1,Enemies[[#All],[Name]:[BotLevelType]],9,FALSE),BotLevelWorld[#Headers],0),FALSE) * AQ9</f>
        <v>0</v>
      </c>
      <c r="CO9">
        <f>VLOOKUP(Wave_Timeline!CO$1,Enemies[[#All],[Name]:[BotLevelType]],3,FALSE) * VLOOKUP($AX$2,BotLevelWorld[#All],MATCH("HP Ratio - " &amp; VLOOKUP(CO$1,Enemies[[#All],[Name]:[BotLevelType]],9,FALSE),BotLevelWorld[#Headers],0),FALSE) * AR9</f>
        <v>0</v>
      </c>
      <c r="CP9">
        <f>VLOOKUP(Wave_Timeline!CP$1,Enemies[[#All],[Name]:[BotLevelType]],3,FALSE) * VLOOKUP($AX$2,BotLevelWorld[#All],MATCH("HP Ratio - " &amp; VLOOKUP(CP$1,Enemies[[#All],[Name]:[BotLevelType]],9,FALSE),BotLevelWorld[#Headers],0),FALSE) * AS9</f>
        <v>0</v>
      </c>
      <c r="CQ9">
        <f>VLOOKUP(Wave_Timeline!CQ$1,Enemies[[#All],[Name]:[BotLevelType]],3,FALSE) * VLOOKUP($AX$2,BotLevelWorld[#All],MATCH("HP Ratio - " &amp; VLOOKUP(CQ$1,Enemies[[#All],[Name]:[BotLevelType]],9,FALSE),BotLevelWorld[#Headers],0),FALSE) * AT9</f>
        <v>0</v>
      </c>
      <c r="CS9">
        <f t="shared" si="0"/>
        <v>76.194892380509998</v>
      </c>
      <c r="CU9">
        <f t="shared" si="3"/>
        <v>1250</v>
      </c>
      <c r="CV9">
        <f t="shared" si="4"/>
        <v>12500</v>
      </c>
      <c r="CW9">
        <f t="shared" si="1"/>
        <v>19764.910888922863</v>
      </c>
      <c r="CX9">
        <f t="shared" si="2"/>
        <v>7264.9108889228628</v>
      </c>
      <c r="CY9">
        <f t="shared" si="5"/>
        <v>7264.9108889228628</v>
      </c>
    </row>
    <row r="10" spans="1:103" x14ac:dyDescent="0.25">
      <c r="A10" s="12">
        <v>6</v>
      </c>
      <c r="B10" s="12">
        <v>0.3333333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0.3333333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/>
      <c r="AV10" s="12"/>
      <c r="AW10" s="12"/>
      <c r="AY10">
        <f>VLOOKUP(Wave_Timeline!AY$1,Enemies[[#All],[Name]:[BotLevelType]],3,FALSE) * VLOOKUP($AX$2,BotLevelWorld[#All],MATCH("HP Ratio - " &amp; VLOOKUP(AY$1,Enemies[[#All],[Name]:[BotLevelType]],9,FALSE),BotLevelWorld[#Headers],0),FALSE) * B10</f>
        <v>76.194892380509998</v>
      </c>
      <c r="AZ10">
        <f>VLOOKUP(Wave_Timeline!AZ$1,Enemies[[#All],[Name]:[BotLevelType]],3,FALSE) * VLOOKUP($AX$2,BotLevelWorld[#All],MATCH("HP Ratio - " &amp; VLOOKUP(AZ$1,Enemies[[#All],[Name]:[BotLevelType]],9,FALSE),BotLevelWorld[#Headers],0),FALSE) * C10</f>
        <v>0</v>
      </c>
      <c r="BA10">
        <f>VLOOKUP(Wave_Timeline!BA$1,Enemies[[#All],[Name]:[BotLevelType]],3,FALSE) * VLOOKUP($AX$2,BotLevelWorld[#All],MATCH("HP Ratio - " &amp; VLOOKUP(BA$1,Enemies[[#All],[Name]:[BotLevelType]],9,FALSE),BotLevelWorld[#Headers],0),FALSE) * D10</f>
        <v>0</v>
      </c>
      <c r="BB10">
        <f>VLOOKUP(Wave_Timeline!BB$1,Enemies[[#All],[Name]:[BotLevelType]],3,FALSE) * VLOOKUP($AX$2,BotLevelWorld[#All],MATCH("HP Ratio - " &amp; VLOOKUP(BB$1,Enemies[[#All],[Name]:[BotLevelType]],9,FALSE),BotLevelWorld[#Headers],0),FALSE) * E10</f>
        <v>0</v>
      </c>
      <c r="BC10">
        <f>VLOOKUP(Wave_Timeline!BC$1,Enemies[[#All],[Name]:[BotLevelType]],3,FALSE) * VLOOKUP($AX$2,BotLevelWorld[#All],MATCH("HP Ratio - " &amp; VLOOKUP(BC$1,Enemies[[#All],[Name]:[BotLevelType]],9,FALSE),BotLevelWorld[#Headers],0),FALSE) * F10</f>
        <v>0</v>
      </c>
      <c r="BD10">
        <f>VLOOKUP(Wave_Timeline!BD$1,Enemies[[#All],[Name]:[BotLevelType]],3,FALSE) * VLOOKUP($AX$2,BotLevelWorld[#All],MATCH("HP Ratio - " &amp; VLOOKUP(BD$1,Enemies[[#All],[Name]:[BotLevelType]],9,FALSE),BotLevelWorld[#Headers],0),FALSE) * G10</f>
        <v>0</v>
      </c>
      <c r="BE10">
        <f>VLOOKUP(Wave_Timeline!BE$1,Enemies[[#All],[Name]:[BotLevelType]],3,FALSE) * VLOOKUP($AX$2,BotLevelWorld[#All],MATCH("HP Ratio - " &amp; VLOOKUP(BE$1,Enemies[[#All],[Name]:[BotLevelType]],9,FALSE),BotLevelWorld[#Headers],0),FALSE) * H10</f>
        <v>203.18637968136002</v>
      </c>
      <c r="BF10">
        <f>VLOOKUP(Wave_Timeline!BF$1,Enemies[[#All],[Name]:[BotLevelType]],3,FALSE) * VLOOKUP($AX$2,BotLevelWorld[#All],MATCH("HP Ratio - " &amp; VLOOKUP(BF$1,Enemies[[#All],[Name]:[BotLevelType]],9,FALSE),BotLevelWorld[#Headers],0),FALSE) * I10</f>
        <v>0</v>
      </c>
      <c r="BG10">
        <f>VLOOKUP(Wave_Timeline!BG$1,Enemies[[#All],[Name]:[BotLevelType]],3,FALSE) * VLOOKUP($AX$2,BotLevelWorld[#All],MATCH("HP Ratio - " &amp; VLOOKUP(BG$1,Enemies[[#All],[Name]:[BotLevelType]],9,FALSE),BotLevelWorld[#Headers],0),FALSE) * J10</f>
        <v>0</v>
      </c>
      <c r="BH10">
        <f>VLOOKUP(Wave_Timeline!BH$1,Enemies[[#All],[Name]:[BotLevelType]],3,FALSE) * VLOOKUP($AX$2,BotLevelWorld[#All],MATCH("HP Ratio - " &amp; VLOOKUP(BH$1,Enemies[[#All],[Name]:[BotLevelType]],9,FALSE),BotLevelWorld[#Headers],0),FALSE) * K10</f>
        <v>0</v>
      </c>
      <c r="BI10">
        <f>VLOOKUP(Wave_Timeline!BI$1,Enemies[[#All],[Name]:[BotLevelType]],3,FALSE) * VLOOKUP($AX$2,BotLevelWorld[#All],MATCH("HP Ratio - " &amp; VLOOKUP(BI$1,Enemies[[#All],[Name]:[BotLevelType]],9,FALSE),BotLevelWorld[#Headers],0),FALSE) * L10</f>
        <v>0</v>
      </c>
      <c r="BJ10">
        <f>VLOOKUP(Wave_Timeline!BJ$1,Enemies[[#All],[Name]:[BotLevelType]],3,FALSE) * VLOOKUP($AX$2,BotLevelWorld[#All],MATCH("HP Ratio - " &amp; VLOOKUP(BJ$1,Enemies[[#All],[Name]:[BotLevelType]],9,FALSE),BotLevelWorld[#Headers],0),FALSE) * M10</f>
        <v>0</v>
      </c>
      <c r="BK10">
        <f>VLOOKUP(Wave_Timeline!BK$1,Enemies[[#All],[Name]:[BotLevelType]],3,FALSE) * VLOOKUP($AX$2,BotLevelWorld[#All],MATCH("HP Ratio - " &amp; VLOOKUP(BK$1,Enemies[[#All],[Name]:[BotLevelType]],9,FALSE),BotLevelWorld[#Headers],0),FALSE) * N10</f>
        <v>0</v>
      </c>
      <c r="BL10">
        <f>VLOOKUP(Wave_Timeline!BL$1,Enemies[[#All],[Name]:[BotLevelType]],3,FALSE) * VLOOKUP($AX$2,BotLevelWorld[#All],MATCH("HP Ratio - " &amp; VLOOKUP(BL$1,Enemies[[#All],[Name]:[BotLevelType]],9,FALSE),BotLevelWorld[#Headers],0),FALSE) * O10</f>
        <v>0</v>
      </c>
      <c r="BM10">
        <f>VLOOKUP(Wave_Timeline!BM$1,Enemies[[#All],[Name]:[BotLevelType]],3,FALSE) * VLOOKUP($AX$2,BotLevelWorld[#All],MATCH("HP Ratio - " &amp; VLOOKUP(BM$1,Enemies[[#All],[Name]:[BotLevelType]],9,FALSE),BotLevelWorld[#Headers],0),FALSE) * P10</f>
        <v>0</v>
      </c>
      <c r="BN10">
        <f>VLOOKUP(Wave_Timeline!BN$1,Enemies[[#All],[Name]:[BotLevelType]],3,FALSE) * VLOOKUP($AX$2,BotLevelWorld[#All],MATCH("HP Ratio - " &amp; VLOOKUP(BN$1,Enemies[[#All],[Name]:[BotLevelType]],9,FALSE),BotLevelWorld[#Headers],0),FALSE) * Q10</f>
        <v>0</v>
      </c>
      <c r="BO10">
        <f>VLOOKUP(Wave_Timeline!BO$1,Enemies[[#All],[Name]:[BotLevelType]],3,FALSE) * VLOOKUP($AX$2,BotLevelWorld[#All],MATCH("HP Ratio - " &amp; VLOOKUP(BO$1,Enemies[[#All],[Name]:[BotLevelType]],9,FALSE),BotLevelWorld[#Headers],0),FALSE) * R10</f>
        <v>0</v>
      </c>
      <c r="BP10">
        <f>VLOOKUP(Wave_Timeline!BP$1,Enemies[[#All],[Name]:[BotLevelType]],3,FALSE) * VLOOKUP($AX$2,BotLevelWorld[#All],MATCH("HP Ratio - " &amp; VLOOKUP(BP$1,Enemies[[#All],[Name]:[BotLevelType]],9,FALSE),BotLevelWorld[#Headers],0),FALSE) * S10</f>
        <v>0</v>
      </c>
      <c r="BQ10">
        <f>VLOOKUP(Wave_Timeline!BQ$1,Enemies[[#All],[Name]:[BotLevelType]],3,FALSE) * VLOOKUP($AX$2,BotLevelWorld[#All],MATCH("HP Ratio - " &amp; VLOOKUP(BQ$1,Enemies[[#All],[Name]:[BotLevelType]],9,FALSE),BotLevelWorld[#Headers],0),FALSE) * T10</f>
        <v>0</v>
      </c>
      <c r="BR10">
        <f>VLOOKUP(Wave_Timeline!BR$1,Enemies[[#All],[Name]:[BotLevelType]],3,FALSE) * VLOOKUP($AX$2,BotLevelWorld[#All],MATCH("HP Ratio - " &amp; VLOOKUP(BR$1,Enemies[[#All],[Name]:[BotLevelType]],9,FALSE),BotLevelWorld[#Headers],0),FALSE) * U10</f>
        <v>0</v>
      </c>
      <c r="BS10">
        <f>VLOOKUP(Wave_Timeline!BS$1,Enemies[[#All],[Name]:[BotLevelType]],3,FALSE) * VLOOKUP($AX$2,BotLevelWorld[#All],MATCH("HP Ratio - " &amp; VLOOKUP(BS$1,Enemies[[#All],[Name]:[BotLevelType]],9,FALSE),BotLevelWorld[#Headers],0),FALSE) * V10</f>
        <v>0</v>
      </c>
      <c r="BT10">
        <f>VLOOKUP(Wave_Timeline!BT$1,Enemies[[#All],[Name]:[BotLevelType]],3,FALSE) * VLOOKUP($AX$2,BotLevelWorld[#All],MATCH("HP Ratio - " &amp; VLOOKUP(BT$1,Enemies[[#All],[Name]:[BotLevelType]],9,FALSE),BotLevelWorld[#Headers],0),FALSE) * W10</f>
        <v>0</v>
      </c>
      <c r="BU10">
        <f>VLOOKUP(Wave_Timeline!BU$1,Enemies[[#All],[Name]:[BotLevelType]],3,FALSE) * VLOOKUP($AX$2,BotLevelWorld[#All],MATCH("HP Ratio - " &amp; VLOOKUP(BU$1,Enemies[[#All],[Name]:[BotLevelType]],9,FALSE),BotLevelWorld[#Headers],0),FALSE) * X10</f>
        <v>0</v>
      </c>
      <c r="BV10">
        <f>VLOOKUP(Wave_Timeline!BV$1,Enemies[[#All],[Name]:[BotLevelType]],3,FALSE) * VLOOKUP($AX$2,BotLevelWorld[#All],MATCH("HP Ratio - " &amp; VLOOKUP(BV$1,Enemies[[#All],[Name]:[BotLevelType]],9,FALSE),BotLevelWorld[#Headers],0),FALSE) * Y10</f>
        <v>0</v>
      </c>
      <c r="BW10">
        <f>VLOOKUP(Wave_Timeline!BW$1,Enemies[[#All],[Name]:[BotLevelType]],3,FALSE) * VLOOKUP($AX$2,BotLevelWorld[#All],MATCH("HP Ratio - " &amp; VLOOKUP(BW$1,Enemies[[#All],[Name]:[BotLevelType]],9,FALSE),BotLevelWorld[#Headers],0),FALSE) * Z10</f>
        <v>0</v>
      </c>
      <c r="BX10">
        <f>VLOOKUP(Wave_Timeline!BX$1,Enemies[[#All],[Name]:[BotLevelType]],3,FALSE) * VLOOKUP($AX$2,BotLevelWorld[#All],MATCH("HP Ratio - " &amp; VLOOKUP(BX$1,Enemies[[#All],[Name]:[BotLevelType]],9,FALSE),BotLevelWorld[#Headers],0),FALSE) * AA10</f>
        <v>0</v>
      </c>
      <c r="BY10">
        <f>VLOOKUP(Wave_Timeline!BY$1,Enemies[[#All],[Name]:[BotLevelType]],3,FALSE) * VLOOKUP($AX$2,BotLevelWorld[#All],MATCH("HP Ratio - " &amp; VLOOKUP(BY$1,Enemies[[#All],[Name]:[BotLevelType]],9,FALSE),BotLevelWorld[#Headers],0),FALSE) * AB10</f>
        <v>0</v>
      </c>
      <c r="BZ10">
        <f>VLOOKUP(Wave_Timeline!BZ$1,Enemies[[#All],[Name]:[BotLevelType]],3,FALSE) * VLOOKUP($AX$2,BotLevelWorld[#All],MATCH("HP Ratio - " &amp; VLOOKUP(BZ$1,Enemies[[#All],[Name]:[BotLevelType]],9,FALSE),BotLevelWorld[#Headers],0),FALSE) * AC10</f>
        <v>0</v>
      </c>
      <c r="CA10">
        <f>VLOOKUP(Wave_Timeline!CA$1,Enemies[[#All],[Name]:[BotLevelType]],3,FALSE) * VLOOKUP($AX$2,BotLevelWorld[#All],MATCH("HP Ratio - " &amp; VLOOKUP(CA$1,Enemies[[#All],[Name]:[BotLevelType]],9,FALSE),BotLevelWorld[#Headers],0),FALSE) * AD10</f>
        <v>0</v>
      </c>
      <c r="CB10">
        <f>VLOOKUP(Wave_Timeline!CB$1,Enemies[[#All],[Name]:[BotLevelType]],3,FALSE) * VLOOKUP($AX$2,BotLevelWorld[#All],MATCH("HP Ratio - " &amp; VLOOKUP(CB$1,Enemies[[#All],[Name]:[BotLevelType]],9,FALSE),BotLevelWorld[#Headers],0),FALSE) * AE10</f>
        <v>0</v>
      </c>
      <c r="CC10">
        <f>VLOOKUP(Wave_Timeline!CC$1,Enemies[[#All],[Name]:[BotLevelType]],3,FALSE) * VLOOKUP($AX$2,BotLevelWorld[#All],MATCH("HP Ratio - " &amp; VLOOKUP(CC$1,Enemies[[#All],[Name]:[BotLevelType]],9,FALSE),BotLevelWorld[#Headers],0),FALSE) * AF10</f>
        <v>0</v>
      </c>
      <c r="CD10">
        <f>VLOOKUP(Wave_Timeline!CD$1,Enemies[[#All],[Name]:[BotLevelType]],3,FALSE) * VLOOKUP($AX$2,BotLevelWorld[#All],MATCH("HP Ratio - " &amp; VLOOKUP(CD$1,Enemies[[#All],[Name]:[BotLevelType]],9,FALSE),BotLevelWorld[#Headers],0),FALSE) * AG10</f>
        <v>0</v>
      </c>
      <c r="CE10">
        <f>VLOOKUP(Wave_Timeline!CE$1,Enemies[[#All],[Name]:[BotLevelType]],3,FALSE) * VLOOKUP($AX$2,BotLevelWorld[#All],MATCH("HP Ratio - " &amp; VLOOKUP(CE$1,Enemies[[#All],[Name]:[BotLevelType]],9,FALSE),BotLevelWorld[#Headers],0),FALSE) * AH10</f>
        <v>0</v>
      </c>
      <c r="CF10">
        <f>VLOOKUP(Wave_Timeline!CF$1,Enemies[[#All],[Name]:[BotLevelType]],3,FALSE) * VLOOKUP($AX$2,BotLevelWorld[#All],MATCH("HP Ratio - " &amp; VLOOKUP(CF$1,Enemies[[#All],[Name]:[BotLevelType]],9,FALSE),BotLevelWorld[#Headers],0),FALSE) * AI10</f>
        <v>0</v>
      </c>
      <c r="CG10">
        <f>VLOOKUP(Wave_Timeline!CG$1,Enemies[[#All],[Name]:[BotLevelType]],3,FALSE) * VLOOKUP($AX$2,BotLevelWorld[#All],MATCH("HP Ratio - " &amp; VLOOKUP(CG$1,Enemies[[#All],[Name]:[BotLevelType]],9,FALSE),BotLevelWorld[#Headers],0),FALSE) * AJ10</f>
        <v>0</v>
      </c>
      <c r="CH10">
        <f>VLOOKUP(Wave_Timeline!CH$1,Enemies[[#All],[Name]:[BotLevelType]],3,FALSE) * VLOOKUP($AX$2,BotLevelWorld[#All],MATCH("HP Ratio - " &amp; VLOOKUP(CH$1,Enemies[[#All],[Name]:[BotLevelType]],9,FALSE),BotLevelWorld[#Headers],0),FALSE) * AK10</f>
        <v>0</v>
      </c>
      <c r="CI10">
        <f>VLOOKUP(Wave_Timeline!CI$1,Enemies[[#All],[Name]:[BotLevelType]],3,FALSE) * VLOOKUP($AX$2,BotLevelWorld[#All],MATCH("HP Ratio - " &amp; VLOOKUP(CI$1,Enemies[[#All],[Name]:[BotLevelType]],9,FALSE),BotLevelWorld[#Headers],0),FALSE) * AL10</f>
        <v>0</v>
      </c>
      <c r="CJ10">
        <f>VLOOKUP(Wave_Timeline!CJ$1,Enemies[[#All],[Name]:[BotLevelType]],3,FALSE) * VLOOKUP($AX$2,BotLevelWorld[#All],MATCH("HP Ratio - " &amp; VLOOKUP(CJ$1,Enemies[[#All],[Name]:[BotLevelType]],9,FALSE),BotLevelWorld[#Headers],0),FALSE) * AM10</f>
        <v>0</v>
      </c>
      <c r="CK10">
        <f>VLOOKUP(Wave_Timeline!CK$1,Enemies[[#All],[Name]:[BotLevelType]],3,FALSE) * VLOOKUP($AX$2,BotLevelWorld[#All],MATCH("HP Ratio - " &amp; VLOOKUP(CK$1,Enemies[[#All],[Name]:[BotLevelType]],9,FALSE),BotLevelWorld[#Headers],0),FALSE) * AN10</f>
        <v>0</v>
      </c>
      <c r="CL10">
        <f>VLOOKUP(Wave_Timeline!CL$1,Enemies[[#All],[Name]:[BotLevelType]],3,FALSE) * VLOOKUP($AX$2,BotLevelWorld[#All],MATCH("HP Ratio - " &amp; VLOOKUP(CL$1,Enemies[[#All],[Name]:[BotLevelType]],9,FALSE),BotLevelWorld[#Headers],0),FALSE) * AO10</f>
        <v>0</v>
      </c>
      <c r="CM10">
        <f>VLOOKUP(Wave_Timeline!CM$1,Enemies[[#All],[Name]:[BotLevelType]],3,FALSE) * VLOOKUP($AX$2,BotLevelWorld[#All],MATCH("HP Ratio - " &amp; VLOOKUP(CM$1,Enemies[[#All],[Name]:[BotLevelType]],9,FALSE),BotLevelWorld[#Headers],0),FALSE) * AP10</f>
        <v>0</v>
      </c>
      <c r="CN10">
        <f>VLOOKUP(Wave_Timeline!CN$1,Enemies[[#All],[Name]:[BotLevelType]],3,FALSE) * VLOOKUP($AX$2,BotLevelWorld[#All],MATCH("HP Ratio - " &amp; VLOOKUP(CN$1,Enemies[[#All],[Name]:[BotLevelType]],9,FALSE),BotLevelWorld[#Headers],0),FALSE) * AQ10</f>
        <v>0</v>
      </c>
      <c r="CO10">
        <f>VLOOKUP(Wave_Timeline!CO$1,Enemies[[#All],[Name]:[BotLevelType]],3,FALSE) * VLOOKUP($AX$2,BotLevelWorld[#All],MATCH("HP Ratio - " &amp; VLOOKUP(CO$1,Enemies[[#All],[Name]:[BotLevelType]],9,FALSE),BotLevelWorld[#Headers],0),FALSE) * AR10</f>
        <v>0</v>
      </c>
      <c r="CP10">
        <f>VLOOKUP(Wave_Timeline!CP$1,Enemies[[#All],[Name]:[BotLevelType]],3,FALSE) * VLOOKUP($AX$2,BotLevelWorld[#All],MATCH("HP Ratio - " &amp; VLOOKUP(CP$1,Enemies[[#All],[Name]:[BotLevelType]],9,FALSE),BotLevelWorld[#Headers],0),FALSE) * AS10</f>
        <v>0</v>
      </c>
      <c r="CQ10">
        <f>VLOOKUP(Wave_Timeline!CQ$1,Enemies[[#All],[Name]:[BotLevelType]],3,FALSE) * VLOOKUP($AX$2,BotLevelWorld[#All],MATCH("HP Ratio - " &amp; VLOOKUP(CQ$1,Enemies[[#All],[Name]:[BotLevelType]],9,FALSE),BotLevelWorld[#Headers],0),FALSE) * AT10</f>
        <v>0</v>
      </c>
      <c r="CS10">
        <f t="shared" si="0"/>
        <v>279.38127206187005</v>
      </c>
      <c r="CU10">
        <f t="shared" si="3"/>
        <v>2500</v>
      </c>
      <c r="CV10">
        <f t="shared" si="4"/>
        <v>15000</v>
      </c>
      <c r="CW10">
        <f t="shared" si="1"/>
        <v>20044.292160984733</v>
      </c>
      <c r="CX10">
        <f t="shared" si="2"/>
        <v>5044.2921609847326</v>
      </c>
      <c r="CY10">
        <f t="shared" si="5"/>
        <v>5044.2921609847326</v>
      </c>
    </row>
    <row r="11" spans="1:103" x14ac:dyDescent="0.25">
      <c r="A11" s="12">
        <v>7</v>
      </c>
      <c r="B11" s="12">
        <v>0.3333333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2.5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1.6666669999999999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/>
      <c r="AV11" s="12"/>
      <c r="AW11" s="12"/>
      <c r="AY11">
        <f>VLOOKUP(Wave_Timeline!AY$1,Enemies[[#All],[Name]:[BotLevelType]],3,FALSE) * VLOOKUP($AX$2,BotLevelWorld[#All],MATCH("HP Ratio - " &amp; VLOOKUP(AY$1,Enemies[[#All],[Name]:[BotLevelType]],9,FALSE),BotLevelWorld[#Headers],0),FALSE) * B11</f>
        <v>76.194892380509998</v>
      </c>
      <c r="AZ11">
        <f>VLOOKUP(Wave_Timeline!AZ$1,Enemies[[#All],[Name]:[BotLevelType]],3,FALSE) * VLOOKUP($AX$2,BotLevelWorld[#All],MATCH("HP Ratio - " &amp; VLOOKUP(AZ$1,Enemies[[#All],[Name]:[BotLevelType]],9,FALSE),BotLevelWorld[#Headers],0),FALSE) * C11</f>
        <v>0</v>
      </c>
      <c r="BA11">
        <f>VLOOKUP(Wave_Timeline!BA$1,Enemies[[#All],[Name]:[BotLevelType]],3,FALSE) * VLOOKUP($AX$2,BotLevelWorld[#All],MATCH("HP Ratio - " &amp; VLOOKUP(BA$1,Enemies[[#All],[Name]:[BotLevelType]],9,FALSE),BotLevelWorld[#Headers],0),FALSE) * D11</f>
        <v>0</v>
      </c>
      <c r="BB11">
        <f>VLOOKUP(Wave_Timeline!BB$1,Enemies[[#All],[Name]:[BotLevelType]],3,FALSE) * VLOOKUP($AX$2,BotLevelWorld[#All],MATCH("HP Ratio - " &amp; VLOOKUP(BB$1,Enemies[[#All],[Name]:[BotLevelType]],9,FALSE),BotLevelWorld[#Headers],0),FALSE) * E11</f>
        <v>0</v>
      </c>
      <c r="BC11">
        <f>VLOOKUP(Wave_Timeline!BC$1,Enemies[[#All],[Name]:[BotLevelType]],3,FALSE) * VLOOKUP($AX$2,BotLevelWorld[#All],MATCH("HP Ratio - " &amp; VLOOKUP(BC$1,Enemies[[#All],[Name]:[BotLevelType]],9,FALSE),BotLevelWorld[#Headers],0),FALSE) * F11</f>
        <v>0</v>
      </c>
      <c r="BD11">
        <f>VLOOKUP(Wave_Timeline!BD$1,Enemies[[#All],[Name]:[BotLevelType]],3,FALSE) * VLOOKUP($AX$2,BotLevelWorld[#All],MATCH("HP Ratio - " &amp; VLOOKUP(BD$1,Enemies[[#All],[Name]:[BotLevelType]],9,FALSE),BotLevelWorld[#Headers],0),FALSE) * G11</f>
        <v>0</v>
      </c>
      <c r="BE11">
        <f>VLOOKUP(Wave_Timeline!BE$1,Enemies[[#All],[Name]:[BotLevelType]],3,FALSE) * VLOOKUP($AX$2,BotLevelWorld[#All],MATCH("HP Ratio - " &amp; VLOOKUP(BE$1,Enemies[[#All],[Name]:[BotLevelType]],9,FALSE),BotLevelWorld[#Headers],0),FALSE) * H11</f>
        <v>1523.8980000000001</v>
      </c>
      <c r="BF11">
        <f>VLOOKUP(Wave_Timeline!BF$1,Enemies[[#All],[Name]:[BotLevelType]],3,FALSE) * VLOOKUP($AX$2,BotLevelWorld[#All],MATCH("HP Ratio - " &amp; VLOOKUP(BF$1,Enemies[[#All],[Name]:[BotLevelType]],9,FALSE),BotLevelWorld[#Headers],0),FALSE) * I11</f>
        <v>0</v>
      </c>
      <c r="BG11">
        <f>VLOOKUP(Wave_Timeline!BG$1,Enemies[[#All],[Name]:[BotLevelType]],3,FALSE) * VLOOKUP($AX$2,BotLevelWorld[#All],MATCH("HP Ratio - " &amp; VLOOKUP(BG$1,Enemies[[#All],[Name]:[BotLevelType]],9,FALSE),BotLevelWorld[#Headers],0),FALSE) * J11</f>
        <v>0</v>
      </c>
      <c r="BH11">
        <f>VLOOKUP(Wave_Timeline!BH$1,Enemies[[#All],[Name]:[BotLevelType]],3,FALSE) * VLOOKUP($AX$2,BotLevelWorld[#All],MATCH("HP Ratio - " &amp; VLOOKUP(BH$1,Enemies[[#All],[Name]:[BotLevelType]],9,FALSE),BotLevelWorld[#Headers],0),FALSE) * K11</f>
        <v>0</v>
      </c>
      <c r="BI11">
        <f>VLOOKUP(Wave_Timeline!BI$1,Enemies[[#All],[Name]:[BotLevelType]],3,FALSE) * VLOOKUP($AX$2,BotLevelWorld[#All],MATCH("HP Ratio - " &amp; VLOOKUP(BI$1,Enemies[[#All],[Name]:[BotLevelType]],9,FALSE),BotLevelWorld[#Headers],0),FALSE) * L11</f>
        <v>0</v>
      </c>
      <c r="BJ11">
        <f>VLOOKUP(Wave_Timeline!BJ$1,Enemies[[#All],[Name]:[BotLevelType]],3,FALSE) * VLOOKUP($AX$2,BotLevelWorld[#All],MATCH("HP Ratio - " &amp; VLOOKUP(BJ$1,Enemies[[#All],[Name]:[BotLevelType]],9,FALSE),BotLevelWorld[#Headers],0),FALSE) * M11</f>
        <v>0</v>
      </c>
      <c r="BK11">
        <f>VLOOKUP(Wave_Timeline!BK$1,Enemies[[#All],[Name]:[BotLevelType]],3,FALSE) * VLOOKUP($AX$2,BotLevelWorld[#All],MATCH("HP Ratio - " &amp; VLOOKUP(BK$1,Enemies[[#All],[Name]:[BotLevelType]],9,FALSE),BotLevelWorld[#Headers],0),FALSE) * N11</f>
        <v>0</v>
      </c>
      <c r="BL11">
        <f>VLOOKUP(Wave_Timeline!BL$1,Enemies[[#All],[Name]:[BotLevelType]],3,FALSE) * VLOOKUP($AX$2,BotLevelWorld[#All],MATCH("HP Ratio - " &amp; VLOOKUP(BL$1,Enemies[[#All],[Name]:[BotLevelType]],9,FALSE),BotLevelWorld[#Headers],0),FALSE) * O11</f>
        <v>3792.1445917620995</v>
      </c>
      <c r="BM11">
        <f>VLOOKUP(Wave_Timeline!BM$1,Enemies[[#All],[Name]:[BotLevelType]],3,FALSE) * VLOOKUP($AX$2,BotLevelWorld[#All],MATCH("HP Ratio - " &amp; VLOOKUP(BM$1,Enemies[[#All],[Name]:[BotLevelType]],9,FALSE),BotLevelWorld[#Headers],0),FALSE) * P11</f>
        <v>0</v>
      </c>
      <c r="BN11">
        <f>VLOOKUP(Wave_Timeline!BN$1,Enemies[[#All],[Name]:[BotLevelType]],3,FALSE) * VLOOKUP($AX$2,BotLevelWorld[#All],MATCH("HP Ratio - " &amp; VLOOKUP(BN$1,Enemies[[#All],[Name]:[BotLevelType]],9,FALSE),BotLevelWorld[#Headers],0),FALSE) * Q11</f>
        <v>0</v>
      </c>
      <c r="BO11">
        <f>VLOOKUP(Wave_Timeline!BO$1,Enemies[[#All],[Name]:[BotLevelType]],3,FALSE) * VLOOKUP($AX$2,BotLevelWorld[#All],MATCH("HP Ratio - " &amp; VLOOKUP(BO$1,Enemies[[#All],[Name]:[BotLevelType]],9,FALSE),BotLevelWorld[#Headers],0),FALSE) * R11</f>
        <v>0</v>
      </c>
      <c r="BP11">
        <f>VLOOKUP(Wave_Timeline!BP$1,Enemies[[#All],[Name]:[BotLevelType]],3,FALSE) * VLOOKUP($AX$2,BotLevelWorld[#All],MATCH("HP Ratio - " &amp; VLOOKUP(BP$1,Enemies[[#All],[Name]:[BotLevelType]],9,FALSE),BotLevelWorld[#Headers],0),FALSE) * S11</f>
        <v>0</v>
      </c>
      <c r="BQ11">
        <f>VLOOKUP(Wave_Timeline!BQ$1,Enemies[[#All],[Name]:[BotLevelType]],3,FALSE) * VLOOKUP($AX$2,BotLevelWorld[#All],MATCH("HP Ratio - " &amp; VLOOKUP(BQ$1,Enemies[[#All],[Name]:[BotLevelType]],9,FALSE),BotLevelWorld[#Headers],0),FALSE) * T11</f>
        <v>0</v>
      </c>
      <c r="BR11">
        <f>VLOOKUP(Wave_Timeline!BR$1,Enemies[[#All],[Name]:[BotLevelType]],3,FALSE) * VLOOKUP($AX$2,BotLevelWorld[#All],MATCH("HP Ratio - " &amp; VLOOKUP(BR$1,Enemies[[#All],[Name]:[BotLevelType]],9,FALSE),BotLevelWorld[#Headers],0),FALSE) * U11</f>
        <v>0</v>
      </c>
      <c r="BS11">
        <f>VLOOKUP(Wave_Timeline!BS$1,Enemies[[#All],[Name]:[BotLevelType]],3,FALSE) * VLOOKUP($AX$2,BotLevelWorld[#All],MATCH("HP Ratio - " &amp; VLOOKUP(BS$1,Enemies[[#All],[Name]:[BotLevelType]],9,FALSE),BotLevelWorld[#Headers],0),FALSE) * V11</f>
        <v>0</v>
      </c>
      <c r="BT11">
        <f>VLOOKUP(Wave_Timeline!BT$1,Enemies[[#All],[Name]:[BotLevelType]],3,FALSE) * VLOOKUP($AX$2,BotLevelWorld[#All],MATCH("HP Ratio - " &amp; VLOOKUP(BT$1,Enemies[[#All],[Name]:[BotLevelType]],9,FALSE),BotLevelWorld[#Headers],0),FALSE) * W11</f>
        <v>0</v>
      </c>
      <c r="BU11">
        <f>VLOOKUP(Wave_Timeline!BU$1,Enemies[[#All],[Name]:[BotLevelType]],3,FALSE) * VLOOKUP($AX$2,BotLevelWorld[#All],MATCH("HP Ratio - " &amp; VLOOKUP(BU$1,Enemies[[#All],[Name]:[BotLevelType]],9,FALSE),BotLevelWorld[#Headers],0),FALSE) * X11</f>
        <v>0</v>
      </c>
      <c r="BV11">
        <f>VLOOKUP(Wave_Timeline!BV$1,Enemies[[#All],[Name]:[BotLevelType]],3,FALSE) * VLOOKUP($AX$2,BotLevelWorld[#All],MATCH("HP Ratio - " &amp; VLOOKUP(BV$1,Enemies[[#All],[Name]:[BotLevelType]],9,FALSE),BotLevelWorld[#Headers],0),FALSE) * Y11</f>
        <v>0</v>
      </c>
      <c r="BW11">
        <f>VLOOKUP(Wave_Timeline!BW$1,Enemies[[#All],[Name]:[BotLevelType]],3,FALSE) * VLOOKUP($AX$2,BotLevelWorld[#All],MATCH("HP Ratio - " &amp; VLOOKUP(BW$1,Enemies[[#All],[Name]:[BotLevelType]],9,FALSE),BotLevelWorld[#Headers],0),FALSE) * Z11</f>
        <v>0</v>
      </c>
      <c r="BX11">
        <f>VLOOKUP(Wave_Timeline!BX$1,Enemies[[#All],[Name]:[BotLevelType]],3,FALSE) * VLOOKUP($AX$2,BotLevelWorld[#All],MATCH("HP Ratio - " &amp; VLOOKUP(BX$1,Enemies[[#All],[Name]:[BotLevelType]],9,FALSE),BotLevelWorld[#Headers],0),FALSE) * AA11</f>
        <v>0</v>
      </c>
      <c r="BY11">
        <f>VLOOKUP(Wave_Timeline!BY$1,Enemies[[#All],[Name]:[BotLevelType]],3,FALSE) * VLOOKUP($AX$2,BotLevelWorld[#All],MATCH("HP Ratio - " &amp; VLOOKUP(BY$1,Enemies[[#All],[Name]:[BotLevelType]],9,FALSE),BotLevelWorld[#Headers],0),FALSE) * AB11</f>
        <v>0</v>
      </c>
      <c r="BZ11">
        <f>VLOOKUP(Wave_Timeline!BZ$1,Enemies[[#All],[Name]:[BotLevelType]],3,FALSE) * VLOOKUP($AX$2,BotLevelWorld[#All],MATCH("HP Ratio - " &amp; VLOOKUP(BZ$1,Enemies[[#All],[Name]:[BotLevelType]],9,FALSE),BotLevelWorld[#Headers],0),FALSE) * AC11</f>
        <v>0</v>
      </c>
      <c r="CA11">
        <f>VLOOKUP(Wave_Timeline!CA$1,Enemies[[#All],[Name]:[BotLevelType]],3,FALSE) * VLOOKUP($AX$2,BotLevelWorld[#All],MATCH("HP Ratio - " &amp; VLOOKUP(CA$1,Enemies[[#All],[Name]:[BotLevelType]],9,FALSE),BotLevelWorld[#Headers],0),FALSE) * AD11</f>
        <v>0</v>
      </c>
      <c r="CB11">
        <f>VLOOKUP(Wave_Timeline!CB$1,Enemies[[#All],[Name]:[BotLevelType]],3,FALSE) * VLOOKUP($AX$2,BotLevelWorld[#All],MATCH("HP Ratio - " &amp; VLOOKUP(CB$1,Enemies[[#All],[Name]:[BotLevelType]],9,FALSE),BotLevelWorld[#Headers],0),FALSE) * AE11</f>
        <v>0</v>
      </c>
      <c r="CC11">
        <f>VLOOKUP(Wave_Timeline!CC$1,Enemies[[#All],[Name]:[BotLevelType]],3,FALSE) * VLOOKUP($AX$2,BotLevelWorld[#All],MATCH("HP Ratio - " &amp; VLOOKUP(CC$1,Enemies[[#All],[Name]:[BotLevelType]],9,FALSE),BotLevelWorld[#Headers],0),FALSE) * AF11</f>
        <v>0</v>
      </c>
      <c r="CD11">
        <f>VLOOKUP(Wave_Timeline!CD$1,Enemies[[#All],[Name]:[BotLevelType]],3,FALSE) * VLOOKUP($AX$2,BotLevelWorld[#All],MATCH("HP Ratio - " &amp; VLOOKUP(CD$1,Enemies[[#All],[Name]:[BotLevelType]],9,FALSE),BotLevelWorld[#Headers],0),FALSE) * AG11</f>
        <v>0</v>
      </c>
      <c r="CE11">
        <f>VLOOKUP(Wave_Timeline!CE$1,Enemies[[#All],[Name]:[BotLevelType]],3,FALSE) * VLOOKUP($AX$2,BotLevelWorld[#All],MATCH("HP Ratio - " &amp; VLOOKUP(CE$1,Enemies[[#All],[Name]:[BotLevelType]],9,FALSE),BotLevelWorld[#Headers],0),FALSE) * AH11</f>
        <v>0</v>
      </c>
      <c r="CF11">
        <f>VLOOKUP(Wave_Timeline!CF$1,Enemies[[#All],[Name]:[BotLevelType]],3,FALSE) * VLOOKUP($AX$2,BotLevelWorld[#All],MATCH("HP Ratio - " &amp; VLOOKUP(CF$1,Enemies[[#All],[Name]:[BotLevelType]],9,FALSE),BotLevelWorld[#Headers],0),FALSE) * AI11</f>
        <v>0</v>
      </c>
      <c r="CG11">
        <f>VLOOKUP(Wave_Timeline!CG$1,Enemies[[#All],[Name]:[BotLevelType]],3,FALSE) * VLOOKUP($AX$2,BotLevelWorld[#All],MATCH("HP Ratio - " &amp; VLOOKUP(CG$1,Enemies[[#All],[Name]:[BotLevelType]],9,FALSE),BotLevelWorld[#Headers],0),FALSE) * AJ11</f>
        <v>0</v>
      </c>
      <c r="CH11">
        <f>VLOOKUP(Wave_Timeline!CH$1,Enemies[[#All],[Name]:[BotLevelType]],3,FALSE) * VLOOKUP($AX$2,BotLevelWorld[#All],MATCH("HP Ratio - " &amp; VLOOKUP(CH$1,Enemies[[#All],[Name]:[BotLevelType]],9,FALSE),BotLevelWorld[#Headers],0),FALSE) * AK11</f>
        <v>0</v>
      </c>
      <c r="CI11">
        <f>VLOOKUP(Wave_Timeline!CI$1,Enemies[[#All],[Name]:[BotLevelType]],3,FALSE) * VLOOKUP($AX$2,BotLevelWorld[#All],MATCH("HP Ratio - " &amp; VLOOKUP(CI$1,Enemies[[#All],[Name]:[BotLevelType]],9,FALSE),BotLevelWorld[#Headers],0),FALSE) * AL11</f>
        <v>0</v>
      </c>
      <c r="CJ11">
        <f>VLOOKUP(Wave_Timeline!CJ$1,Enemies[[#All],[Name]:[BotLevelType]],3,FALSE) * VLOOKUP($AX$2,BotLevelWorld[#All],MATCH("HP Ratio - " &amp; VLOOKUP(CJ$1,Enemies[[#All],[Name]:[BotLevelType]],9,FALSE),BotLevelWorld[#Headers],0),FALSE) * AM11</f>
        <v>0</v>
      </c>
      <c r="CK11">
        <f>VLOOKUP(Wave_Timeline!CK$1,Enemies[[#All],[Name]:[BotLevelType]],3,FALSE) * VLOOKUP($AX$2,BotLevelWorld[#All],MATCH("HP Ratio - " &amp; VLOOKUP(CK$1,Enemies[[#All],[Name]:[BotLevelType]],9,FALSE),BotLevelWorld[#Headers],0),FALSE) * AN11</f>
        <v>0</v>
      </c>
      <c r="CL11">
        <f>VLOOKUP(Wave_Timeline!CL$1,Enemies[[#All],[Name]:[BotLevelType]],3,FALSE) * VLOOKUP($AX$2,BotLevelWorld[#All],MATCH("HP Ratio - " &amp; VLOOKUP(CL$1,Enemies[[#All],[Name]:[BotLevelType]],9,FALSE),BotLevelWorld[#Headers],0),FALSE) * AO11</f>
        <v>0</v>
      </c>
      <c r="CM11">
        <f>VLOOKUP(Wave_Timeline!CM$1,Enemies[[#All],[Name]:[BotLevelType]],3,FALSE) * VLOOKUP($AX$2,BotLevelWorld[#All],MATCH("HP Ratio - " &amp; VLOOKUP(CM$1,Enemies[[#All],[Name]:[BotLevelType]],9,FALSE),BotLevelWorld[#Headers],0),FALSE) * AP11</f>
        <v>0</v>
      </c>
      <c r="CN11">
        <f>VLOOKUP(Wave_Timeline!CN$1,Enemies[[#All],[Name]:[BotLevelType]],3,FALSE) * VLOOKUP($AX$2,BotLevelWorld[#All],MATCH("HP Ratio - " &amp; VLOOKUP(CN$1,Enemies[[#All],[Name]:[BotLevelType]],9,FALSE),BotLevelWorld[#Headers],0),FALSE) * AQ11</f>
        <v>0</v>
      </c>
      <c r="CO11">
        <f>VLOOKUP(Wave_Timeline!CO$1,Enemies[[#All],[Name]:[BotLevelType]],3,FALSE) * VLOOKUP($AX$2,BotLevelWorld[#All],MATCH("HP Ratio - " &amp; VLOOKUP(CO$1,Enemies[[#All],[Name]:[BotLevelType]],9,FALSE),BotLevelWorld[#Headers],0),FALSE) * AR11</f>
        <v>0</v>
      </c>
      <c r="CP11">
        <f>VLOOKUP(Wave_Timeline!CP$1,Enemies[[#All],[Name]:[BotLevelType]],3,FALSE) * VLOOKUP($AX$2,BotLevelWorld[#All],MATCH("HP Ratio - " &amp; VLOOKUP(CP$1,Enemies[[#All],[Name]:[BotLevelType]],9,FALSE),BotLevelWorld[#Headers],0),FALSE) * AS11</f>
        <v>0</v>
      </c>
      <c r="CQ11">
        <f>VLOOKUP(Wave_Timeline!CQ$1,Enemies[[#All],[Name]:[BotLevelType]],3,FALSE) * VLOOKUP($AX$2,BotLevelWorld[#All],MATCH("HP Ratio - " &amp; VLOOKUP(CQ$1,Enemies[[#All],[Name]:[BotLevelType]],9,FALSE),BotLevelWorld[#Headers],0),FALSE) * AT11</f>
        <v>0</v>
      </c>
      <c r="CS11">
        <f t="shared" si="0"/>
        <v>5392.2374841426099</v>
      </c>
      <c r="CU11">
        <f t="shared" si="3"/>
        <v>2500</v>
      </c>
      <c r="CV11">
        <f t="shared" si="4"/>
        <v>17500</v>
      </c>
      <c r="CW11">
        <f t="shared" si="1"/>
        <v>25436.529645127343</v>
      </c>
      <c r="CX11">
        <f t="shared" si="2"/>
        <v>7936.5296451273425</v>
      </c>
      <c r="CY11">
        <f t="shared" si="5"/>
        <v>7936.5296451273425</v>
      </c>
    </row>
    <row r="12" spans="1:103" x14ac:dyDescent="0.25">
      <c r="A12" s="12">
        <v>8</v>
      </c>
      <c r="B12" s="12">
        <v>0.3333333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/>
      <c r="AV12" s="12"/>
      <c r="AW12" s="12"/>
      <c r="AY12">
        <f>VLOOKUP(Wave_Timeline!AY$1,Enemies[[#All],[Name]:[BotLevelType]],3,FALSE) * VLOOKUP($AX$2,BotLevelWorld[#All],MATCH("HP Ratio - " &amp; VLOOKUP(AY$1,Enemies[[#All],[Name]:[BotLevelType]],9,FALSE),BotLevelWorld[#Headers],0),FALSE) * B12</f>
        <v>76.194892380509998</v>
      </c>
      <c r="AZ12">
        <f>VLOOKUP(Wave_Timeline!AZ$1,Enemies[[#All],[Name]:[BotLevelType]],3,FALSE) * VLOOKUP($AX$2,BotLevelWorld[#All],MATCH("HP Ratio - " &amp; VLOOKUP(AZ$1,Enemies[[#All],[Name]:[BotLevelType]],9,FALSE),BotLevelWorld[#Headers],0),FALSE) * C12</f>
        <v>0</v>
      </c>
      <c r="BA12">
        <f>VLOOKUP(Wave_Timeline!BA$1,Enemies[[#All],[Name]:[BotLevelType]],3,FALSE) * VLOOKUP($AX$2,BotLevelWorld[#All],MATCH("HP Ratio - " &amp; VLOOKUP(BA$1,Enemies[[#All],[Name]:[BotLevelType]],9,FALSE),BotLevelWorld[#Headers],0),FALSE) * D12</f>
        <v>0</v>
      </c>
      <c r="BB12">
        <f>VLOOKUP(Wave_Timeline!BB$1,Enemies[[#All],[Name]:[BotLevelType]],3,FALSE) * VLOOKUP($AX$2,BotLevelWorld[#All],MATCH("HP Ratio - " &amp; VLOOKUP(BB$1,Enemies[[#All],[Name]:[BotLevelType]],9,FALSE),BotLevelWorld[#Headers],0),FALSE) * E12</f>
        <v>0</v>
      </c>
      <c r="BC12">
        <f>VLOOKUP(Wave_Timeline!BC$1,Enemies[[#All],[Name]:[BotLevelType]],3,FALSE) * VLOOKUP($AX$2,BotLevelWorld[#All],MATCH("HP Ratio - " &amp; VLOOKUP(BC$1,Enemies[[#All],[Name]:[BotLevelType]],9,FALSE),BotLevelWorld[#Headers],0),FALSE) * F12</f>
        <v>0</v>
      </c>
      <c r="BD12">
        <f>VLOOKUP(Wave_Timeline!BD$1,Enemies[[#All],[Name]:[BotLevelType]],3,FALSE) * VLOOKUP($AX$2,BotLevelWorld[#All],MATCH("HP Ratio - " &amp; VLOOKUP(BD$1,Enemies[[#All],[Name]:[BotLevelType]],9,FALSE),BotLevelWorld[#Headers],0),FALSE) * G12</f>
        <v>0</v>
      </c>
      <c r="BE12">
        <f>VLOOKUP(Wave_Timeline!BE$1,Enemies[[#All],[Name]:[BotLevelType]],3,FALSE) * VLOOKUP($AX$2,BotLevelWorld[#All],MATCH("HP Ratio - " &amp; VLOOKUP(BE$1,Enemies[[#All],[Name]:[BotLevelType]],9,FALSE),BotLevelWorld[#Headers],0),FALSE) * H12</f>
        <v>0</v>
      </c>
      <c r="BF12">
        <f>VLOOKUP(Wave_Timeline!BF$1,Enemies[[#All],[Name]:[BotLevelType]],3,FALSE) * VLOOKUP($AX$2,BotLevelWorld[#All],MATCH("HP Ratio - " &amp; VLOOKUP(BF$1,Enemies[[#All],[Name]:[BotLevelType]],9,FALSE),BotLevelWorld[#Headers],0),FALSE) * I12</f>
        <v>0</v>
      </c>
      <c r="BG12">
        <f>VLOOKUP(Wave_Timeline!BG$1,Enemies[[#All],[Name]:[BotLevelType]],3,FALSE) * VLOOKUP($AX$2,BotLevelWorld[#All],MATCH("HP Ratio - " &amp; VLOOKUP(BG$1,Enemies[[#All],[Name]:[BotLevelType]],9,FALSE),BotLevelWorld[#Headers],0),FALSE) * J12</f>
        <v>0</v>
      </c>
      <c r="BH12">
        <f>VLOOKUP(Wave_Timeline!BH$1,Enemies[[#All],[Name]:[BotLevelType]],3,FALSE) * VLOOKUP($AX$2,BotLevelWorld[#All],MATCH("HP Ratio - " &amp; VLOOKUP(BH$1,Enemies[[#All],[Name]:[BotLevelType]],9,FALSE),BotLevelWorld[#Headers],0),FALSE) * K12</f>
        <v>0</v>
      </c>
      <c r="BI12">
        <f>VLOOKUP(Wave_Timeline!BI$1,Enemies[[#All],[Name]:[BotLevelType]],3,FALSE) * VLOOKUP($AX$2,BotLevelWorld[#All],MATCH("HP Ratio - " &amp; VLOOKUP(BI$1,Enemies[[#All],[Name]:[BotLevelType]],9,FALSE),BotLevelWorld[#Headers],0),FALSE) * L12</f>
        <v>0</v>
      </c>
      <c r="BJ12">
        <f>VLOOKUP(Wave_Timeline!BJ$1,Enemies[[#All],[Name]:[BotLevelType]],3,FALSE) * VLOOKUP($AX$2,BotLevelWorld[#All],MATCH("HP Ratio - " &amp; VLOOKUP(BJ$1,Enemies[[#All],[Name]:[BotLevelType]],9,FALSE),BotLevelWorld[#Headers],0),FALSE) * M12</f>
        <v>0</v>
      </c>
      <c r="BK12">
        <f>VLOOKUP(Wave_Timeline!BK$1,Enemies[[#All],[Name]:[BotLevelType]],3,FALSE) * VLOOKUP($AX$2,BotLevelWorld[#All],MATCH("HP Ratio - " &amp; VLOOKUP(BK$1,Enemies[[#All],[Name]:[BotLevelType]],9,FALSE),BotLevelWorld[#Headers],0),FALSE) * N12</f>
        <v>0</v>
      </c>
      <c r="BL12">
        <f>VLOOKUP(Wave_Timeline!BL$1,Enemies[[#All],[Name]:[BotLevelType]],3,FALSE) * VLOOKUP($AX$2,BotLevelWorld[#All],MATCH("HP Ratio - " &amp; VLOOKUP(BL$1,Enemies[[#All],[Name]:[BotLevelType]],9,FALSE),BotLevelWorld[#Headers],0),FALSE) * O12</f>
        <v>0</v>
      </c>
      <c r="BM12">
        <f>VLOOKUP(Wave_Timeline!BM$1,Enemies[[#All],[Name]:[BotLevelType]],3,FALSE) * VLOOKUP($AX$2,BotLevelWorld[#All],MATCH("HP Ratio - " &amp; VLOOKUP(BM$1,Enemies[[#All],[Name]:[BotLevelType]],9,FALSE),BotLevelWorld[#Headers],0),FALSE) * P12</f>
        <v>0</v>
      </c>
      <c r="BN12">
        <f>VLOOKUP(Wave_Timeline!BN$1,Enemies[[#All],[Name]:[BotLevelType]],3,FALSE) * VLOOKUP($AX$2,BotLevelWorld[#All],MATCH("HP Ratio - " &amp; VLOOKUP(BN$1,Enemies[[#All],[Name]:[BotLevelType]],9,FALSE),BotLevelWorld[#Headers],0),FALSE) * Q12</f>
        <v>0</v>
      </c>
      <c r="BO12">
        <f>VLOOKUP(Wave_Timeline!BO$1,Enemies[[#All],[Name]:[BotLevelType]],3,FALSE) * VLOOKUP($AX$2,BotLevelWorld[#All],MATCH("HP Ratio - " &amp; VLOOKUP(BO$1,Enemies[[#All],[Name]:[BotLevelType]],9,FALSE),BotLevelWorld[#Headers],0),FALSE) * R12</f>
        <v>0</v>
      </c>
      <c r="BP12">
        <f>VLOOKUP(Wave_Timeline!BP$1,Enemies[[#All],[Name]:[BotLevelType]],3,FALSE) * VLOOKUP($AX$2,BotLevelWorld[#All],MATCH("HP Ratio - " &amp; VLOOKUP(BP$1,Enemies[[#All],[Name]:[BotLevelType]],9,FALSE),BotLevelWorld[#Headers],0),FALSE) * S12</f>
        <v>0</v>
      </c>
      <c r="BQ12">
        <f>VLOOKUP(Wave_Timeline!BQ$1,Enemies[[#All],[Name]:[BotLevelType]],3,FALSE) * VLOOKUP($AX$2,BotLevelWorld[#All],MATCH("HP Ratio - " &amp; VLOOKUP(BQ$1,Enemies[[#All],[Name]:[BotLevelType]],9,FALSE),BotLevelWorld[#Headers],0),FALSE) * T12</f>
        <v>0</v>
      </c>
      <c r="BR12">
        <f>VLOOKUP(Wave_Timeline!BR$1,Enemies[[#All],[Name]:[BotLevelType]],3,FALSE) * VLOOKUP($AX$2,BotLevelWorld[#All],MATCH("HP Ratio - " &amp; VLOOKUP(BR$1,Enemies[[#All],[Name]:[BotLevelType]],9,FALSE),BotLevelWorld[#Headers],0),FALSE) * U12</f>
        <v>0</v>
      </c>
      <c r="BS12">
        <f>VLOOKUP(Wave_Timeline!BS$1,Enemies[[#All],[Name]:[BotLevelType]],3,FALSE) * VLOOKUP($AX$2,BotLevelWorld[#All],MATCH("HP Ratio - " &amp; VLOOKUP(BS$1,Enemies[[#All],[Name]:[BotLevelType]],9,FALSE),BotLevelWorld[#Headers],0),FALSE) * V12</f>
        <v>0</v>
      </c>
      <c r="BT12">
        <f>VLOOKUP(Wave_Timeline!BT$1,Enemies[[#All],[Name]:[BotLevelType]],3,FALSE) * VLOOKUP($AX$2,BotLevelWorld[#All],MATCH("HP Ratio - " &amp; VLOOKUP(BT$1,Enemies[[#All],[Name]:[BotLevelType]],9,FALSE),BotLevelWorld[#Headers],0),FALSE) * W12</f>
        <v>0</v>
      </c>
      <c r="BU12">
        <f>VLOOKUP(Wave_Timeline!BU$1,Enemies[[#All],[Name]:[BotLevelType]],3,FALSE) * VLOOKUP($AX$2,BotLevelWorld[#All],MATCH("HP Ratio - " &amp; VLOOKUP(BU$1,Enemies[[#All],[Name]:[BotLevelType]],9,FALSE),BotLevelWorld[#Headers],0),FALSE) * X12</f>
        <v>0</v>
      </c>
      <c r="BV12">
        <f>VLOOKUP(Wave_Timeline!BV$1,Enemies[[#All],[Name]:[BotLevelType]],3,FALSE) * VLOOKUP($AX$2,BotLevelWorld[#All],MATCH("HP Ratio - " &amp; VLOOKUP(BV$1,Enemies[[#All],[Name]:[BotLevelType]],9,FALSE),BotLevelWorld[#Headers],0),FALSE) * Y12</f>
        <v>0</v>
      </c>
      <c r="BW12">
        <f>VLOOKUP(Wave_Timeline!BW$1,Enemies[[#All],[Name]:[BotLevelType]],3,FALSE) * VLOOKUP($AX$2,BotLevelWorld[#All],MATCH("HP Ratio - " &amp; VLOOKUP(BW$1,Enemies[[#All],[Name]:[BotLevelType]],9,FALSE),BotLevelWorld[#Headers],0),FALSE) * Z12</f>
        <v>0</v>
      </c>
      <c r="BX12">
        <f>VLOOKUP(Wave_Timeline!BX$1,Enemies[[#All],[Name]:[BotLevelType]],3,FALSE) * VLOOKUP($AX$2,BotLevelWorld[#All],MATCH("HP Ratio - " &amp; VLOOKUP(BX$1,Enemies[[#All],[Name]:[BotLevelType]],9,FALSE),BotLevelWorld[#Headers],0),FALSE) * AA12</f>
        <v>0</v>
      </c>
      <c r="BY12">
        <f>VLOOKUP(Wave_Timeline!BY$1,Enemies[[#All],[Name]:[BotLevelType]],3,FALSE) * VLOOKUP($AX$2,BotLevelWorld[#All],MATCH("HP Ratio - " &amp; VLOOKUP(BY$1,Enemies[[#All],[Name]:[BotLevelType]],9,FALSE),BotLevelWorld[#Headers],0),FALSE) * AB12</f>
        <v>0</v>
      </c>
      <c r="BZ12">
        <f>VLOOKUP(Wave_Timeline!BZ$1,Enemies[[#All],[Name]:[BotLevelType]],3,FALSE) * VLOOKUP($AX$2,BotLevelWorld[#All],MATCH("HP Ratio - " &amp; VLOOKUP(BZ$1,Enemies[[#All],[Name]:[BotLevelType]],9,FALSE),BotLevelWorld[#Headers],0),FALSE) * AC12</f>
        <v>0</v>
      </c>
      <c r="CA12">
        <f>VLOOKUP(Wave_Timeline!CA$1,Enemies[[#All],[Name]:[BotLevelType]],3,FALSE) * VLOOKUP($AX$2,BotLevelWorld[#All],MATCH("HP Ratio - " &amp; VLOOKUP(CA$1,Enemies[[#All],[Name]:[BotLevelType]],9,FALSE),BotLevelWorld[#Headers],0),FALSE) * AD12</f>
        <v>0</v>
      </c>
      <c r="CB12">
        <f>VLOOKUP(Wave_Timeline!CB$1,Enemies[[#All],[Name]:[BotLevelType]],3,FALSE) * VLOOKUP($AX$2,BotLevelWorld[#All],MATCH("HP Ratio - " &amp; VLOOKUP(CB$1,Enemies[[#All],[Name]:[BotLevelType]],9,FALSE),BotLevelWorld[#Headers],0),FALSE) * AE12</f>
        <v>0</v>
      </c>
      <c r="CC12">
        <f>VLOOKUP(Wave_Timeline!CC$1,Enemies[[#All],[Name]:[BotLevelType]],3,FALSE) * VLOOKUP($AX$2,BotLevelWorld[#All],MATCH("HP Ratio - " &amp; VLOOKUP(CC$1,Enemies[[#All],[Name]:[BotLevelType]],9,FALSE),BotLevelWorld[#Headers],0),FALSE) * AF12</f>
        <v>0</v>
      </c>
      <c r="CD12">
        <f>VLOOKUP(Wave_Timeline!CD$1,Enemies[[#All],[Name]:[BotLevelType]],3,FALSE) * VLOOKUP($AX$2,BotLevelWorld[#All],MATCH("HP Ratio - " &amp; VLOOKUP(CD$1,Enemies[[#All],[Name]:[BotLevelType]],9,FALSE),BotLevelWorld[#Headers],0),FALSE) * AG12</f>
        <v>0</v>
      </c>
      <c r="CE12">
        <f>VLOOKUP(Wave_Timeline!CE$1,Enemies[[#All],[Name]:[BotLevelType]],3,FALSE) * VLOOKUP($AX$2,BotLevelWorld[#All],MATCH("HP Ratio - " &amp; VLOOKUP(CE$1,Enemies[[#All],[Name]:[BotLevelType]],9,FALSE),BotLevelWorld[#Headers],0),FALSE) * AH12</f>
        <v>0</v>
      </c>
      <c r="CF12">
        <f>VLOOKUP(Wave_Timeline!CF$1,Enemies[[#All],[Name]:[BotLevelType]],3,FALSE) * VLOOKUP($AX$2,BotLevelWorld[#All],MATCH("HP Ratio - " &amp; VLOOKUP(CF$1,Enemies[[#All],[Name]:[BotLevelType]],9,FALSE),BotLevelWorld[#Headers],0),FALSE) * AI12</f>
        <v>0</v>
      </c>
      <c r="CG12">
        <f>VLOOKUP(Wave_Timeline!CG$1,Enemies[[#All],[Name]:[BotLevelType]],3,FALSE) * VLOOKUP($AX$2,BotLevelWorld[#All],MATCH("HP Ratio - " &amp; VLOOKUP(CG$1,Enemies[[#All],[Name]:[BotLevelType]],9,FALSE),BotLevelWorld[#Headers],0),FALSE) * AJ12</f>
        <v>0</v>
      </c>
      <c r="CH12">
        <f>VLOOKUP(Wave_Timeline!CH$1,Enemies[[#All],[Name]:[BotLevelType]],3,FALSE) * VLOOKUP($AX$2,BotLevelWorld[#All],MATCH("HP Ratio - " &amp; VLOOKUP(CH$1,Enemies[[#All],[Name]:[BotLevelType]],9,FALSE),BotLevelWorld[#Headers],0),FALSE) * AK12</f>
        <v>0</v>
      </c>
      <c r="CI12">
        <f>VLOOKUP(Wave_Timeline!CI$1,Enemies[[#All],[Name]:[BotLevelType]],3,FALSE) * VLOOKUP($AX$2,BotLevelWorld[#All],MATCH("HP Ratio - " &amp; VLOOKUP(CI$1,Enemies[[#All],[Name]:[BotLevelType]],9,FALSE),BotLevelWorld[#Headers],0),FALSE) * AL12</f>
        <v>0</v>
      </c>
      <c r="CJ12">
        <f>VLOOKUP(Wave_Timeline!CJ$1,Enemies[[#All],[Name]:[BotLevelType]],3,FALSE) * VLOOKUP($AX$2,BotLevelWorld[#All],MATCH("HP Ratio - " &amp; VLOOKUP(CJ$1,Enemies[[#All],[Name]:[BotLevelType]],9,FALSE),BotLevelWorld[#Headers],0),FALSE) * AM12</f>
        <v>0</v>
      </c>
      <c r="CK12">
        <f>VLOOKUP(Wave_Timeline!CK$1,Enemies[[#All],[Name]:[BotLevelType]],3,FALSE) * VLOOKUP($AX$2,BotLevelWorld[#All],MATCH("HP Ratio - " &amp; VLOOKUP(CK$1,Enemies[[#All],[Name]:[BotLevelType]],9,FALSE),BotLevelWorld[#Headers],0),FALSE) * AN12</f>
        <v>0</v>
      </c>
      <c r="CL12">
        <f>VLOOKUP(Wave_Timeline!CL$1,Enemies[[#All],[Name]:[BotLevelType]],3,FALSE) * VLOOKUP($AX$2,BotLevelWorld[#All],MATCH("HP Ratio - " &amp; VLOOKUP(CL$1,Enemies[[#All],[Name]:[BotLevelType]],9,FALSE),BotLevelWorld[#Headers],0),FALSE) * AO12</f>
        <v>0</v>
      </c>
      <c r="CM12">
        <f>VLOOKUP(Wave_Timeline!CM$1,Enemies[[#All],[Name]:[BotLevelType]],3,FALSE) * VLOOKUP($AX$2,BotLevelWorld[#All],MATCH("HP Ratio - " &amp; VLOOKUP(CM$1,Enemies[[#All],[Name]:[BotLevelType]],9,FALSE),BotLevelWorld[#Headers],0),FALSE) * AP12</f>
        <v>0</v>
      </c>
      <c r="CN12">
        <f>VLOOKUP(Wave_Timeline!CN$1,Enemies[[#All],[Name]:[BotLevelType]],3,FALSE) * VLOOKUP($AX$2,BotLevelWorld[#All],MATCH("HP Ratio - " &amp; VLOOKUP(CN$1,Enemies[[#All],[Name]:[BotLevelType]],9,FALSE),BotLevelWorld[#Headers],0),FALSE) * AQ12</f>
        <v>0</v>
      </c>
      <c r="CO12">
        <f>VLOOKUP(Wave_Timeline!CO$1,Enemies[[#All],[Name]:[BotLevelType]],3,FALSE) * VLOOKUP($AX$2,BotLevelWorld[#All],MATCH("HP Ratio - " &amp; VLOOKUP(CO$1,Enemies[[#All],[Name]:[BotLevelType]],9,FALSE),BotLevelWorld[#Headers],0),FALSE) * AR12</f>
        <v>0</v>
      </c>
      <c r="CP12">
        <f>VLOOKUP(Wave_Timeline!CP$1,Enemies[[#All],[Name]:[BotLevelType]],3,FALSE) * VLOOKUP($AX$2,BotLevelWorld[#All],MATCH("HP Ratio - " &amp; VLOOKUP(CP$1,Enemies[[#All],[Name]:[BotLevelType]],9,FALSE),BotLevelWorld[#Headers],0),FALSE) * AS12</f>
        <v>0</v>
      </c>
      <c r="CQ12">
        <f>VLOOKUP(Wave_Timeline!CQ$1,Enemies[[#All],[Name]:[BotLevelType]],3,FALSE) * VLOOKUP($AX$2,BotLevelWorld[#All],MATCH("HP Ratio - " &amp; VLOOKUP(CQ$1,Enemies[[#All],[Name]:[BotLevelType]],9,FALSE),BotLevelWorld[#Headers],0),FALSE) * AT12</f>
        <v>0</v>
      </c>
      <c r="CS12">
        <f t="shared" si="0"/>
        <v>76.194892380509998</v>
      </c>
      <c r="CU12">
        <f t="shared" si="3"/>
        <v>2500</v>
      </c>
      <c r="CV12">
        <f t="shared" si="4"/>
        <v>20000</v>
      </c>
      <c r="CW12">
        <f t="shared" si="1"/>
        <v>25512.724537507853</v>
      </c>
      <c r="CX12">
        <f t="shared" si="2"/>
        <v>5512.7245375078528</v>
      </c>
      <c r="CY12">
        <f t="shared" si="5"/>
        <v>5512.7245375078528</v>
      </c>
    </row>
    <row r="13" spans="1:103" x14ac:dyDescent="0.25">
      <c r="A13" s="12">
        <v>9</v>
      </c>
      <c r="B13" s="12">
        <v>0.3333333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/>
      <c r="AV13" s="12"/>
      <c r="AW13" s="12"/>
      <c r="AY13">
        <f>VLOOKUP(Wave_Timeline!AY$1,Enemies[[#All],[Name]:[BotLevelType]],3,FALSE) * VLOOKUP($AX$2,BotLevelWorld[#All],MATCH("HP Ratio - " &amp; VLOOKUP(AY$1,Enemies[[#All],[Name]:[BotLevelType]],9,FALSE),BotLevelWorld[#Headers],0),FALSE) * B13</f>
        <v>76.194892380509998</v>
      </c>
      <c r="AZ13">
        <f>VLOOKUP(Wave_Timeline!AZ$1,Enemies[[#All],[Name]:[BotLevelType]],3,FALSE) * VLOOKUP($AX$2,BotLevelWorld[#All],MATCH("HP Ratio - " &amp; VLOOKUP(AZ$1,Enemies[[#All],[Name]:[BotLevelType]],9,FALSE),BotLevelWorld[#Headers],0),FALSE) * C13</f>
        <v>0</v>
      </c>
      <c r="BA13">
        <f>VLOOKUP(Wave_Timeline!BA$1,Enemies[[#All],[Name]:[BotLevelType]],3,FALSE) * VLOOKUP($AX$2,BotLevelWorld[#All],MATCH("HP Ratio - " &amp; VLOOKUP(BA$1,Enemies[[#All],[Name]:[BotLevelType]],9,FALSE),BotLevelWorld[#Headers],0),FALSE) * D13</f>
        <v>0</v>
      </c>
      <c r="BB13">
        <f>VLOOKUP(Wave_Timeline!BB$1,Enemies[[#All],[Name]:[BotLevelType]],3,FALSE) * VLOOKUP($AX$2,BotLevelWorld[#All],MATCH("HP Ratio - " &amp; VLOOKUP(BB$1,Enemies[[#All],[Name]:[BotLevelType]],9,FALSE),BotLevelWorld[#Headers],0),FALSE) * E13</f>
        <v>0</v>
      </c>
      <c r="BC13">
        <f>VLOOKUP(Wave_Timeline!BC$1,Enemies[[#All],[Name]:[BotLevelType]],3,FALSE) * VLOOKUP($AX$2,BotLevelWorld[#All],MATCH("HP Ratio - " &amp; VLOOKUP(BC$1,Enemies[[#All],[Name]:[BotLevelType]],9,FALSE),BotLevelWorld[#Headers],0),FALSE) * F13</f>
        <v>0</v>
      </c>
      <c r="BD13">
        <f>VLOOKUP(Wave_Timeline!BD$1,Enemies[[#All],[Name]:[BotLevelType]],3,FALSE) * VLOOKUP($AX$2,BotLevelWorld[#All],MATCH("HP Ratio - " &amp; VLOOKUP(BD$1,Enemies[[#All],[Name]:[BotLevelType]],9,FALSE),BotLevelWorld[#Headers],0),FALSE) * G13</f>
        <v>0</v>
      </c>
      <c r="BE13">
        <f>VLOOKUP(Wave_Timeline!BE$1,Enemies[[#All],[Name]:[BotLevelType]],3,FALSE) * VLOOKUP($AX$2,BotLevelWorld[#All],MATCH("HP Ratio - " &amp; VLOOKUP(BE$1,Enemies[[#All],[Name]:[BotLevelType]],9,FALSE),BotLevelWorld[#Headers],0),FALSE) * H13</f>
        <v>0</v>
      </c>
      <c r="BF13">
        <f>VLOOKUP(Wave_Timeline!BF$1,Enemies[[#All],[Name]:[BotLevelType]],3,FALSE) * VLOOKUP($AX$2,BotLevelWorld[#All],MATCH("HP Ratio - " &amp; VLOOKUP(BF$1,Enemies[[#All],[Name]:[BotLevelType]],9,FALSE),BotLevelWorld[#Headers],0),FALSE) * I13</f>
        <v>0</v>
      </c>
      <c r="BG13">
        <f>VLOOKUP(Wave_Timeline!BG$1,Enemies[[#All],[Name]:[BotLevelType]],3,FALSE) * VLOOKUP($AX$2,BotLevelWorld[#All],MATCH("HP Ratio - " &amp; VLOOKUP(BG$1,Enemies[[#All],[Name]:[BotLevelType]],9,FALSE),BotLevelWorld[#Headers],0),FALSE) * J13</f>
        <v>0</v>
      </c>
      <c r="BH13">
        <f>VLOOKUP(Wave_Timeline!BH$1,Enemies[[#All],[Name]:[BotLevelType]],3,FALSE) * VLOOKUP($AX$2,BotLevelWorld[#All],MATCH("HP Ratio - " &amp; VLOOKUP(BH$1,Enemies[[#All],[Name]:[BotLevelType]],9,FALSE),BotLevelWorld[#Headers],0),FALSE) * K13</f>
        <v>0</v>
      </c>
      <c r="BI13">
        <f>VLOOKUP(Wave_Timeline!BI$1,Enemies[[#All],[Name]:[BotLevelType]],3,FALSE) * VLOOKUP($AX$2,BotLevelWorld[#All],MATCH("HP Ratio - " &amp; VLOOKUP(BI$1,Enemies[[#All],[Name]:[BotLevelType]],9,FALSE),BotLevelWorld[#Headers],0),FALSE) * L13</f>
        <v>0</v>
      </c>
      <c r="BJ13">
        <f>VLOOKUP(Wave_Timeline!BJ$1,Enemies[[#All],[Name]:[BotLevelType]],3,FALSE) * VLOOKUP($AX$2,BotLevelWorld[#All],MATCH("HP Ratio - " &amp; VLOOKUP(BJ$1,Enemies[[#All],[Name]:[BotLevelType]],9,FALSE),BotLevelWorld[#Headers],0),FALSE) * M13</f>
        <v>0</v>
      </c>
      <c r="BK13">
        <f>VLOOKUP(Wave_Timeline!BK$1,Enemies[[#All],[Name]:[BotLevelType]],3,FALSE) * VLOOKUP($AX$2,BotLevelWorld[#All],MATCH("HP Ratio - " &amp; VLOOKUP(BK$1,Enemies[[#All],[Name]:[BotLevelType]],9,FALSE),BotLevelWorld[#Headers],0),FALSE) * N13</f>
        <v>0</v>
      </c>
      <c r="BL13">
        <f>VLOOKUP(Wave_Timeline!BL$1,Enemies[[#All],[Name]:[BotLevelType]],3,FALSE) * VLOOKUP($AX$2,BotLevelWorld[#All],MATCH("HP Ratio - " &amp; VLOOKUP(BL$1,Enemies[[#All],[Name]:[BotLevelType]],9,FALSE),BotLevelWorld[#Headers],0),FALSE) * O13</f>
        <v>0</v>
      </c>
      <c r="BM13">
        <f>VLOOKUP(Wave_Timeline!BM$1,Enemies[[#All],[Name]:[BotLevelType]],3,FALSE) * VLOOKUP($AX$2,BotLevelWorld[#All],MATCH("HP Ratio - " &amp; VLOOKUP(BM$1,Enemies[[#All],[Name]:[BotLevelType]],9,FALSE),BotLevelWorld[#Headers],0),FALSE) * P13</f>
        <v>0</v>
      </c>
      <c r="BN13">
        <f>VLOOKUP(Wave_Timeline!BN$1,Enemies[[#All],[Name]:[BotLevelType]],3,FALSE) * VLOOKUP($AX$2,BotLevelWorld[#All],MATCH("HP Ratio - " &amp; VLOOKUP(BN$1,Enemies[[#All],[Name]:[BotLevelType]],9,FALSE),BotLevelWorld[#Headers],0),FALSE) * Q13</f>
        <v>0</v>
      </c>
      <c r="BO13">
        <f>VLOOKUP(Wave_Timeline!BO$1,Enemies[[#All],[Name]:[BotLevelType]],3,FALSE) * VLOOKUP($AX$2,BotLevelWorld[#All],MATCH("HP Ratio - " &amp; VLOOKUP(BO$1,Enemies[[#All],[Name]:[BotLevelType]],9,FALSE),BotLevelWorld[#Headers],0),FALSE) * R13</f>
        <v>0</v>
      </c>
      <c r="BP13">
        <f>VLOOKUP(Wave_Timeline!BP$1,Enemies[[#All],[Name]:[BotLevelType]],3,FALSE) * VLOOKUP($AX$2,BotLevelWorld[#All],MATCH("HP Ratio - " &amp; VLOOKUP(BP$1,Enemies[[#All],[Name]:[BotLevelType]],9,FALSE),BotLevelWorld[#Headers],0),FALSE) * S13</f>
        <v>0</v>
      </c>
      <c r="BQ13">
        <f>VLOOKUP(Wave_Timeline!BQ$1,Enemies[[#All],[Name]:[BotLevelType]],3,FALSE) * VLOOKUP($AX$2,BotLevelWorld[#All],MATCH("HP Ratio - " &amp; VLOOKUP(BQ$1,Enemies[[#All],[Name]:[BotLevelType]],9,FALSE),BotLevelWorld[#Headers],0),FALSE) * T13</f>
        <v>0</v>
      </c>
      <c r="BR13">
        <f>VLOOKUP(Wave_Timeline!BR$1,Enemies[[#All],[Name]:[BotLevelType]],3,FALSE) * VLOOKUP($AX$2,BotLevelWorld[#All],MATCH("HP Ratio - " &amp; VLOOKUP(BR$1,Enemies[[#All],[Name]:[BotLevelType]],9,FALSE),BotLevelWorld[#Headers],0),FALSE) * U13</f>
        <v>0</v>
      </c>
      <c r="BS13">
        <f>VLOOKUP(Wave_Timeline!BS$1,Enemies[[#All],[Name]:[BotLevelType]],3,FALSE) * VLOOKUP($AX$2,BotLevelWorld[#All],MATCH("HP Ratio - " &amp; VLOOKUP(BS$1,Enemies[[#All],[Name]:[BotLevelType]],9,FALSE),BotLevelWorld[#Headers],0),FALSE) * V13</f>
        <v>0</v>
      </c>
      <c r="BT13">
        <f>VLOOKUP(Wave_Timeline!BT$1,Enemies[[#All],[Name]:[BotLevelType]],3,FALSE) * VLOOKUP($AX$2,BotLevelWorld[#All],MATCH("HP Ratio - " &amp; VLOOKUP(BT$1,Enemies[[#All],[Name]:[BotLevelType]],9,FALSE),BotLevelWorld[#Headers],0),FALSE) * W13</f>
        <v>0</v>
      </c>
      <c r="BU13">
        <f>VLOOKUP(Wave_Timeline!BU$1,Enemies[[#All],[Name]:[BotLevelType]],3,FALSE) * VLOOKUP($AX$2,BotLevelWorld[#All],MATCH("HP Ratio - " &amp; VLOOKUP(BU$1,Enemies[[#All],[Name]:[BotLevelType]],9,FALSE),BotLevelWorld[#Headers],0),FALSE) * X13</f>
        <v>0</v>
      </c>
      <c r="BV13">
        <f>VLOOKUP(Wave_Timeline!BV$1,Enemies[[#All],[Name]:[BotLevelType]],3,FALSE) * VLOOKUP($AX$2,BotLevelWorld[#All],MATCH("HP Ratio - " &amp; VLOOKUP(BV$1,Enemies[[#All],[Name]:[BotLevelType]],9,FALSE),BotLevelWorld[#Headers],0),FALSE) * Y13</f>
        <v>0</v>
      </c>
      <c r="BW13">
        <f>VLOOKUP(Wave_Timeline!BW$1,Enemies[[#All],[Name]:[BotLevelType]],3,FALSE) * VLOOKUP($AX$2,BotLevelWorld[#All],MATCH("HP Ratio - " &amp; VLOOKUP(BW$1,Enemies[[#All],[Name]:[BotLevelType]],9,FALSE),BotLevelWorld[#Headers],0),FALSE) * Z13</f>
        <v>0</v>
      </c>
      <c r="BX13">
        <f>VLOOKUP(Wave_Timeline!BX$1,Enemies[[#All],[Name]:[BotLevelType]],3,FALSE) * VLOOKUP($AX$2,BotLevelWorld[#All],MATCH("HP Ratio - " &amp; VLOOKUP(BX$1,Enemies[[#All],[Name]:[BotLevelType]],9,FALSE),BotLevelWorld[#Headers],0),FALSE) * AA13</f>
        <v>0</v>
      </c>
      <c r="BY13">
        <f>VLOOKUP(Wave_Timeline!BY$1,Enemies[[#All],[Name]:[BotLevelType]],3,FALSE) * VLOOKUP($AX$2,BotLevelWorld[#All],MATCH("HP Ratio - " &amp; VLOOKUP(BY$1,Enemies[[#All],[Name]:[BotLevelType]],9,FALSE),BotLevelWorld[#Headers],0),FALSE) * AB13</f>
        <v>0</v>
      </c>
      <c r="BZ13">
        <f>VLOOKUP(Wave_Timeline!BZ$1,Enemies[[#All],[Name]:[BotLevelType]],3,FALSE) * VLOOKUP($AX$2,BotLevelWorld[#All],MATCH("HP Ratio - " &amp; VLOOKUP(BZ$1,Enemies[[#All],[Name]:[BotLevelType]],9,FALSE),BotLevelWorld[#Headers],0),FALSE) * AC13</f>
        <v>0</v>
      </c>
      <c r="CA13">
        <f>VLOOKUP(Wave_Timeline!CA$1,Enemies[[#All],[Name]:[BotLevelType]],3,FALSE) * VLOOKUP($AX$2,BotLevelWorld[#All],MATCH("HP Ratio - " &amp; VLOOKUP(CA$1,Enemies[[#All],[Name]:[BotLevelType]],9,FALSE),BotLevelWorld[#Headers],0),FALSE) * AD13</f>
        <v>0</v>
      </c>
      <c r="CB13">
        <f>VLOOKUP(Wave_Timeline!CB$1,Enemies[[#All],[Name]:[BotLevelType]],3,FALSE) * VLOOKUP($AX$2,BotLevelWorld[#All],MATCH("HP Ratio - " &amp; VLOOKUP(CB$1,Enemies[[#All],[Name]:[BotLevelType]],9,FALSE),BotLevelWorld[#Headers],0),FALSE) * AE13</f>
        <v>0</v>
      </c>
      <c r="CC13">
        <f>VLOOKUP(Wave_Timeline!CC$1,Enemies[[#All],[Name]:[BotLevelType]],3,FALSE) * VLOOKUP($AX$2,BotLevelWorld[#All],MATCH("HP Ratio - " &amp; VLOOKUP(CC$1,Enemies[[#All],[Name]:[BotLevelType]],9,FALSE),BotLevelWorld[#Headers],0),FALSE) * AF13</f>
        <v>0</v>
      </c>
      <c r="CD13">
        <f>VLOOKUP(Wave_Timeline!CD$1,Enemies[[#All],[Name]:[BotLevelType]],3,FALSE) * VLOOKUP($AX$2,BotLevelWorld[#All],MATCH("HP Ratio - " &amp; VLOOKUP(CD$1,Enemies[[#All],[Name]:[BotLevelType]],9,FALSE),BotLevelWorld[#Headers],0),FALSE) * AG13</f>
        <v>0</v>
      </c>
      <c r="CE13">
        <f>VLOOKUP(Wave_Timeline!CE$1,Enemies[[#All],[Name]:[BotLevelType]],3,FALSE) * VLOOKUP($AX$2,BotLevelWorld[#All],MATCH("HP Ratio - " &amp; VLOOKUP(CE$1,Enemies[[#All],[Name]:[BotLevelType]],9,FALSE),BotLevelWorld[#Headers],0),FALSE) * AH13</f>
        <v>0</v>
      </c>
      <c r="CF13">
        <f>VLOOKUP(Wave_Timeline!CF$1,Enemies[[#All],[Name]:[BotLevelType]],3,FALSE) * VLOOKUP($AX$2,BotLevelWorld[#All],MATCH("HP Ratio - " &amp; VLOOKUP(CF$1,Enemies[[#All],[Name]:[BotLevelType]],9,FALSE),BotLevelWorld[#Headers],0),FALSE) * AI13</f>
        <v>0</v>
      </c>
      <c r="CG13">
        <f>VLOOKUP(Wave_Timeline!CG$1,Enemies[[#All],[Name]:[BotLevelType]],3,FALSE) * VLOOKUP($AX$2,BotLevelWorld[#All],MATCH("HP Ratio - " &amp; VLOOKUP(CG$1,Enemies[[#All],[Name]:[BotLevelType]],9,FALSE),BotLevelWorld[#Headers],0),FALSE) * AJ13</f>
        <v>0</v>
      </c>
      <c r="CH13">
        <f>VLOOKUP(Wave_Timeline!CH$1,Enemies[[#All],[Name]:[BotLevelType]],3,FALSE) * VLOOKUP($AX$2,BotLevelWorld[#All],MATCH("HP Ratio - " &amp; VLOOKUP(CH$1,Enemies[[#All],[Name]:[BotLevelType]],9,FALSE),BotLevelWorld[#Headers],0),FALSE) * AK13</f>
        <v>0</v>
      </c>
      <c r="CI13">
        <f>VLOOKUP(Wave_Timeline!CI$1,Enemies[[#All],[Name]:[BotLevelType]],3,FALSE) * VLOOKUP($AX$2,BotLevelWorld[#All],MATCH("HP Ratio - " &amp; VLOOKUP(CI$1,Enemies[[#All],[Name]:[BotLevelType]],9,FALSE),BotLevelWorld[#Headers],0),FALSE) * AL13</f>
        <v>0</v>
      </c>
      <c r="CJ13">
        <f>VLOOKUP(Wave_Timeline!CJ$1,Enemies[[#All],[Name]:[BotLevelType]],3,FALSE) * VLOOKUP($AX$2,BotLevelWorld[#All],MATCH("HP Ratio - " &amp; VLOOKUP(CJ$1,Enemies[[#All],[Name]:[BotLevelType]],9,FALSE),BotLevelWorld[#Headers],0),FALSE) * AM13</f>
        <v>0</v>
      </c>
      <c r="CK13">
        <f>VLOOKUP(Wave_Timeline!CK$1,Enemies[[#All],[Name]:[BotLevelType]],3,FALSE) * VLOOKUP($AX$2,BotLevelWorld[#All],MATCH("HP Ratio - " &amp; VLOOKUP(CK$1,Enemies[[#All],[Name]:[BotLevelType]],9,FALSE),BotLevelWorld[#Headers],0),FALSE) * AN13</f>
        <v>0</v>
      </c>
      <c r="CL13">
        <f>VLOOKUP(Wave_Timeline!CL$1,Enemies[[#All],[Name]:[BotLevelType]],3,FALSE) * VLOOKUP($AX$2,BotLevelWorld[#All],MATCH("HP Ratio - " &amp; VLOOKUP(CL$1,Enemies[[#All],[Name]:[BotLevelType]],9,FALSE),BotLevelWorld[#Headers],0),FALSE) * AO13</f>
        <v>0</v>
      </c>
      <c r="CM13">
        <f>VLOOKUP(Wave_Timeline!CM$1,Enemies[[#All],[Name]:[BotLevelType]],3,FALSE) * VLOOKUP($AX$2,BotLevelWorld[#All],MATCH("HP Ratio - " &amp; VLOOKUP(CM$1,Enemies[[#All],[Name]:[BotLevelType]],9,FALSE),BotLevelWorld[#Headers],0),FALSE) * AP13</f>
        <v>0</v>
      </c>
      <c r="CN13">
        <f>VLOOKUP(Wave_Timeline!CN$1,Enemies[[#All],[Name]:[BotLevelType]],3,FALSE) * VLOOKUP($AX$2,BotLevelWorld[#All],MATCH("HP Ratio - " &amp; VLOOKUP(CN$1,Enemies[[#All],[Name]:[BotLevelType]],9,FALSE),BotLevelWorld[#Headers],0),FALSE) * AQ13</f>
        <v>0</v>
      </c>
      <c r="CO13">
        <f>VLOOKUP(Wave_Timeline!CO$1,Enemies[[#All],[Name]:[BotLevelType]],3,FALSE) * VLOOKUP($AX$2,BotLevelWorld[#All],MATCH("HP Ratio - " &amp; VLOOKUP(CO$1,Enemies[[#All],[Name]:[BotLevelType]],9,FALSE),BotLevelWorld[#Headers],0),FALSE) * AR13</f>
        <v>0</v>
      </c>
      <c r="CP13">
        <f>VLOOKUP(Wave_Timeline!CP$1,Enemies[[#All],[Name]:[BotLevelType]],3,FALSE) * VLOOKUP($AX$2,BotLevelWorld[#All],MATCH("HP Ratio - " &amp; VLOOKUP(CP$1,Enemies[[#All],[Name]:[BotLevelType]],9,FALSE),BotLevelWorld[#Headers],0),FALSE) * AS13</f>
        <v>0</v>
      </c>
      <c r="CQ13">
        <f>VLOOKUP(Wave_Timeline!CQ$1,Enemies[[#All],[Name]:[BotLevelType]],3,FALSE) * VLOOKUP($AX$2,BotLevelWorld[#All],MATCH("HP Ratio - " &amp; VLOOKUP(CQ$1,Enemies[[#All],[Name]:[BotLevelType]],9,FALSE),BotLevelWorld[#Headers],0),FALSE) * AT13</f>
        <v>0</v>
      </c>
      <c r="CS13">
        <f t="shared" si="0"/>
        <v>76.194892380509998</v>
      </c>
      <c r="CU13">
        <f t="shared" si="3"/>
        <v>2500</v>
      </c>
      <c r="CV13">
        <f t="shared" si="4"/>
        <v>22500</v>
      </c>
      <c r="CW13">
        <f t="shared" si="1"/>
        <v>25588.919429888363</v>
      </c>
      <c r="CX13">
        <f t="shared" si="2"/>
        <v>3088.9194298883631</v>
      </c>
      <c r="CY13">
        <f>MAX(CX13,CV13)</f>
        <v>22500</v>
      </c>
    </row>
    <row r="14" spans="1:103" x14ac:dyDescent="0.25">
      <c r="A14" s="12">
        <v>10</v>
      </c>
      <c r="B14" s="12">
        <v>0.3333333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1.6666669999999999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0.8333334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/>
      <c r="AV14" s="12"/>
      <c r="AW14" s="12"/>
      <c r="AY14">
        <f>VLOOKUP(Wave_Timeline!AY$1,Enemies[[#All],[Name]:[BotLevelType]],3,FALSE) * VLOOKUP($AX$2,BotLevelWorld[#All],MATCH("HP Ratio - " &amp; VLOOKUP(AY$1,Enemies[[#All],[Name]:[BotLevelType]],9,FALSE),BotLevelWorld[#Headers],0),FALSE) * B14</f>
        <v>76.194892380509998</v>
      </c>
      <c r="AZ14">
        <f>VLOOKUP(Wave_Timeline!AZ$1,Enemies[[#All],[Name]:[BotLevelType]],3,FALSE) * VLOOKUP($AX$2,BotLevelWorld[#All],MATCH("HP Ratio - " &amp; VLOOKUP(AZ$1,Enemies[[#All],[Name]:[BotLevelType]],9,FALSE),BotLevelWorld[#Headers],0),FALSE) * C14</f>
        <v>0</v>
      </c>
      <c r="BA14">
        <f>VLOOKUP(Wave_Timeline!BA$1,Enemies[[#All],[Name]:[BotLevelType]],3,FALSE) * VLOOKUP($AX$2,BotLevelWorld[#All],MATCH("HP Ratio - " &amp; VLOOKUP(BA$1,Enemies[[#All],[Name]:[BotLevelType]],9,FALSE),BotLevelWorld[#Headers],0),FALSE) * D14</f>
        <v>0</v>
      </c>
      <c r="BB14">
        <f>VLOOKUP(Wave_Timeline!BB$1,Enemies[[#All],[Name]:[BotLevelType]],3,FALSE) * VLOOKUP($AX$2,BotLevelWorld[#All],MATCH("HP Ratio - " &amp; VLOOKUP(BB$1,Enemies[[#All],[Name]:[BotLevelType]],9,FALSE),BotLevelWorld[#Headers],0),FALSE) * E14</f>
        <v>0</v>
      </c>
      <c r="BC14">
        <f>VLOOKUP(Wave_Timeline!BC$1,Enemies[[#All],[Name]:[BotLevelType]],3,FALSE) * VLOOKUP($AX$2,BotLevelWorld[#All],MATCH("HP Ratio - " &amp; VLOOKUP(BC$1,Enemies[[#All],[Name]:[BotLevelType]],9,FALSE),BotLevelWorld[#Headers],0),FALSE) * F14</f>
        <v>0</v>
      </c>
      <c r="BD14">
        <f>VLOOKUP(Wave_Timeline!BD$1,Enemies[[#All],[Name]:[BotLevelType]],3,FALSE) * VLOOKUP($AX$2,BotLevelWorld[#All],MATCH("HP Ratio - " &amp; VLOOKUP(BD$1,Enemies[[#All],[Name]:[BotLevelType]],9,FALSE),BotLevelWorld[#Headers],0),FALSE) * G14</f>
        <v>0</v>
      </c>
      <c r="BE14">
        <f>VLOOKUP(Wave_Timeline!BE$1,Enemies[[#All],[Name]:[BotLevelType]],3,FALSE) * VLOOKUP($AX$2,BotLevelWorld[#All],MATCH("HP Ratio - " &amp; VLOOKUP(BE$1,Enemies[[#All],[Name]:[BotLevelType]],9,FALSE),BotLevelWorld[#Headers],0),FALSE) * H14</f>
        <v>1015.9322031864</v>
      </c>
      <c r="BF14">
        <f>VLOOKUP(Wave_Timeline!BF$1,Enemies[[#All],[Name]:[BotLevelType]],3,FALSE) * VLOOKUP($AX$2,BotLevelWorld[#All],MATCH("HP Ratio - " &amp; VLOOKUP(BF$1,Enemies[[#All],[Name]:[BotLevelType]],9,FALSE),BotLevelWorld[#Headers],0),FALSE) * I14</f>
        <v>0</v>
      </c>
      <c r="BG14">
        <f>VLOOKUP(Wave_Timeline!BG$1,Enemies[[#All],[Name]:[BotLevelType]],3,FALSE) * VLOOKUP($AX$2,BotLevelWorld[#All],MATCH("HP Ratio - " &amp; VLOOKUP(BG$1,Enemies[[#All],[Name]:[BotLevelType]],9,FALSE),BotLevelWorld[#Headers],0),FALSE) * J14</f>
        <v>0</v>
      </c>
      <c r="BH14">
        <f>VLOOKUP(Wave_Timeline!BH$1,Enemies[[#All],[Name]:[BotLevelType]],3,FALSE) * VLOOKUP($AX$2,BotLevelWorld[#All],MATCH("HP Ratio - " &amp; VLOOKUP(BH$1,Enemies[[#All],[Name]:[BotLevelType]],9,FALSE),BotLevelWorld[#Headers],0),FALSE) * K14</f>
        <v>0</v>
      </c>
      <c r="BI14">
        <f>VLOOKUP(Wave_Timeline!BI$1,Enemies[[#All],[Name]:[BotLevelType]],3,FALSE) * VLOOKUP($AX$2,BotLevelWorld[#All],MATCH("HP Ratio - " &amp; VLOOKUP(BI$1,Enemies[[#All],[Name]:[BotLevelType]],9,FALSE),BotLevelWorld[#Headers],0),FALSE) * L14</f>
        <v>0</v>
      </c>
      <c r="BJ14">
        <f>VLOOKUP(Wave_Timeline!BJ$1,Enemies[[#All],[Name]:[BotLevelType]],3,FALSE) * VLOOKUP($AX$2,BotLevelWorld[#All],MATCH("HP Ratio - " &amp; VLOOKUP(BJ$1,Enemies[[#All],[Name]:[BotLevelType]],9,FALSE),BotLevelWorld[#Headers],0),FALSE) * M14</f>
        <v>0</v>
      </c>
      <c r="BK14">
        <f>VLOOKUP(Wave_Timeline!BK$1,Enemies[[#All],[Name]:[BotLevelType]],3,FALSE) * VLOOKUP($AX$2,BotLevelWorld[#All],MATCH("HP Ratio - " &amp; VLOOKUP(BK$1,Enemies[[#All],[Name]:[BotLevelType]],9,FALSE),BotLevelWorld[#Headers],0),FALSE) * N14</f>
        <v>0</v>
      </c>
      <c r="BL14">
        <f>VLOOKUP(Wave_Timeline!BL$1,Enemies[[#All],[Name]:[BotLevelType]],3,FALSE) * VLOOKUP($AX$2,BotLevelWorld[#All],MATCH("HP Ratio - " &amp; VLOOKUP(BL$1,Enemies[[#All],[Name]:[BotLevelType]],9,FALSE),BotLevelWorld[#Headers],0),FALSE) * O14</f>
        <v>1896.0720683524198</v>
      </c>
      <c r="BM14">
        <f>VLOOKUP(Wave_Timeline!BM$1,Enemies[[#All],[Name]:[BotLevelType]],3,FALSE) * VLOOKUP($AX$2,BotLevelWorld[#All],MATCH("HP Ratio - " &amp; VLOOKUP(BM$1,Enemies[[#All],[Name]:[BotLevelType]],9,FALSE),BotLevelWorld[#Headers],0),FALSE) * P14</f>
        <v>0</v>
      </c>
      <c r="BN14">
        <f>VLOOKUP(Wave_Timeline!BN$1,Enemies[[#All],[Name]:[BotLevelType]],3,FALSE) * VLOOKUP($AX$2,BotLevelWorld[#All],MATCH("HP Ratio - " &amp; VLOOKUP(BN$1,Enemies[[#All],[Name]:[BotLevelType]],9,FALSE),BotLevelWorld[#Headers],0),FALSE) * Q14</f>
        <v>0</v>
      </c>
      <c r="BO14">
        <f>VLOOKUP(Wave_Timeline!BO$1,Enemies[[#All],[Name]:[BotLevelType]],3,FALSE) * VLOOKUP($AX$2,BotLevelWorld[#All],MATCH("HP Ratio - " &amp; VLOOKUP(BO$1,Enemies[[#All],[Name]:[BotLevelType]],9,FALSE),BotLevelWorld[#Headers],0),FALSE) * R14</f>
        <v>0</v>
      </c>
      <c r="BP14">
        <f>VLOOKUP(Wave_Timeline!BP$1,Enemies[[#All],[Name]:[BotLevelType]],3,FALSE) * VLOOKUP($AX$2,BotLevelWorld[#All],MATCH("HP Ratio - " &amp; VLOOKUP(BP$1,Enemies[[#All],[Name]:[BotLevelType]],9,FALSE),BotLevelWorld[#Headers],0),FALSE) * S14</f>
        <v>0</v>
      </c>
      <c r="BQ14">
        <f>VLOOKUP(Wave_Timeline!BQ$1,Enemies[[#All],[Name]:[BotLevelType]],3,FALSE) * VLOOKUP($AX$2,BotLevelWorld[#All],MATCH("HP Ratio - " &amp; VLOOKUP(BQ$1,Enemies[[#All],[Name]:[BotLevelType]],9,FALSE),BotLevelWorld[#Headers],0),FALSE) * T14</f>
        <v>0</v>
      </c>
      <c r="BR14">
        <f>VLOOKUP(Wave_Timeline!BR$1,Enemies[[#All],[Name]:[BotLevelType]],3,FALSE) * VLOOKUP($AX$2,BotLevelWorld[#All],MATCH("HP Ratio - " &amp; VLOOKUP(BR$1,Enemies[[#All],[Name]:[BotLevelType]],9,FALSE),BotLevelWorld[#Headers],0),FALSE) * U14</f>
        <v>0</v>
      </c>
      <c r="BS14">
        <f>VLOOKUP(Wave_Timeline!BS$1,Enemies[[#All],[Name]:[BotLevelType]],3,FALSE) * VLOOKUP($AX$2,BotLevelWorld[#All],MATCH("HP Ratio - " &amp; VLOOKUP(BS$1,Enemies[[#All],[Name]:[BotLevelType]],9,FALSE),BotLevelWorld[#Headers],0),FALSE) * V14</f>
        <v>0</v>
      </c>
      <c r="BT14">
        <f>VLOOKUP(Wave_Timeline!BT$1,Enemies[[#All],[Name]:[BotLevelType]],3,FALSE) * VLOOKUP($AX$2,BotLevelWorld[#All],MATCH("HP Ratio - " &amp; VLOOKUP(BT$1,Enemies[[#All],[Name]:[BotLevelType]],9,FALSE),BotLevelWorld[#Headers],0),FALSE) * W14</f>
        <v>0</v>
      </c>
      <c r="BU14">
        <f>VLOOKUP(Wave_Timeline!BU$1,Enemies[[#All],[Name]:[BotLevelType]],3,FALSE) * VLOOKUP($AX$2,BotLevelWorld[#All],MATCH("HP Ratio - " &amp; VLOOKUP(BU$1,Enemies[[#All],[Name]:[BotLevelType]],9,FALSE),BotLevelWorld[#Headers],0),FALSE) * X14</f>
        <v>0</v>
      </c>
      <c r="BV14">
        <f>VLOOKUP(Wave_Timeline!BV$1,Enemies[[#All],[Name]:[BotLevelType]],3,FALSE) * VLOOKUP($AX$2,BotLevelWorld[#All],MATCH("HP Ratio - " &amp; VLOOKUP(BV$1,Enemies[[#All],[Name]:[BotLevelType]],9,FALSE),BotLevelWorld[#Headers],0),FALSE) * Y14</f>
        <v>0</v>
      </c>
      <c r="BW14">
        <f>VLOOKUP(Wave_Timeline!BW$1,Enemies[[#All],[Name]:[BotLevelType]],3,FALSE) * VLOOKUP($AX$2,BotLevelWorld[#All],MATCH("HP Ratio - " &amp; VLOOKUP(BW$1,Enemies[[#All],[Name]:[BotLevelType]],9,FALSE),BotLevelWorld[#Headers],0),FALSE) * Z14</f>
        <v>0</v>
      </c>
      <c r="BX14">
        <f>VLOOKUP(Wave_Timeline!BX$1,Enemies[[#All],[Name]:[BotLevelType]],3,FALSE) * VLOOKUP($AX$2,BotLevelWorld[#All],MATCH("HP Ratio - " &amp; VLOOKUP(BX$1,Enemies[[#All],[Name]:[BotLevelType]],9,FALSE),BotLevelWorld[#Headers],0),FALSE) * AA14</f>
        <v>0</v>
      </c>
      <c r="BY14">
        <f>VLOOKUP(Wave_Timeline!BY$1,Enemies[[#All],[Name]:[BotLevelType]],3,FALSE) * VLOOKUP($AX$2,BotLevelWorld[#All],MATCH("HP Ratio - " &amp; VLOOKUP(BY$1,Enemies[[#All],[Name]:[BotLevelType]],9,FALSE),BotLevelWorld[#Headers],0),FALSE) * AB14</f>
        <v>0</v>
      </c>
      <c r="BZ14">
        <f>VLOOKUP(Wave_Timeline!BZ$1,Enemies[[#All],[Name]:[BotLevelType]],3,FALSE) * VLOOKUP($AX$2,BotLevelWorld[#All],MATCH("HP Ratio - " &amp; VLOOKUP(BZ$1,Enemies[[#All],[Name]:[BotLevelType]],9,FALSE),BotLevelWorld[#Headers],0),FALSE) * AC14</f>
        <v>0</v>
      </c>
      <c r="CA14">
        <f>VLOOKUP(Wave_Timeline!CA$1,Enemies[[#All],[Name]:[BotLevelType]],3,FALSE) * VLOOKUP($AX$2,BotLevelWorld[#All],MATCH("HP Ratio - " &amp; VLOOKUP(CA$1,Enemies[[#All],[Name]:[BotLevelType]],9,FALSE),BotLevelWorld[#Headers],0),FALSE) * AD14</f>
        <v>0</v>
      </c>
      <c r="CB14">
        <f>VLOOKUP(Wave_Timeline!CB$1,Enemies[[#All],[Name]:[BotLevelType]],3,FALSE) * VLOOKUP($AX$2,BotLevelWorld[#All],MATCH("HP Ratio - " &amp; VLOOKUP(CB$1,Enemies[[#All],[Name]:[BotLevelType]],9,FALSE),BotLevelWorld[#Headers],0),FALSE) * AE14</f>
        <v>0</v>
      </c>
      <c r="CC14">
        <f>VLOOKUP(Wave_Timeline!CC$1,Enemies[[#All],[Name]:[BotLevelType]],3,FALSE) * VLOOKUP($AX$2,BotLevelWorld[#All],MATCH("HP Ratio - " &amp; VLOOKUP(CC$1,Enemies[[#All],[Name]:[BotLevelType]],9,FALSE),BotLevelWorld[#Headers],0),FALSE) * AF14</f>
        <v>0</v>
      </c>
      <c r="CD14">
        <f>VLOOKUP(Wave_Timeline!CD$1,Enemies[[#All],[Name]:[BotLevelType]],3,FALSE) * VLOOKUP($AX$2,BotLevelWorld[#All],MATCH("HP Ratio - " &amp; VLOOKUP(CD$1,Enemies[[#All],[Name]:[BotLevelType]],9,FALSE),BotLevelWorld[#Headers],0),FALSE) * AG14</f>
        <v>0</v>
      </c>
      <c r="CE14">
        <f>VLOOKUP(Wave_Timeline!CE$1,Enemies[[#All],[Name]:[BotLevelType]],3,FALSE) * VLOOKUP($AX$2,BotLevelWorld[#All],MATCH("HP Ratio - " &amp; VLOOKUP(CE$1,Enemies[[#All],[Name]:[BotLevelType]],9,FALSE),BotLevelWorld[#Headers],0),FALSE) * AH14</f>
        <v>0</v>
      </c>
      <c r="CF14">
        <f>VLOOKUP(Wave_Timeline!CF$1,Enemies[[#All],[Name]:[BotLevelType]],3,FALSE) * VLOOKUP($AX$2,BotLevelWorld[#All],MATCH("HP Ratio - " &amp; VLOOKUP(CF$1,Enemies[[#All],[Name]:[BotLevelType]],9,FALSE),BotLevelWorld[#Headers],0),FALSE) * AI14</f>
        <v>0</v>
      </c>
      <c r="CG14">
        <f>VLOOKUP(Wave_Timeline!CG$1,Enemies[[#All],[Name]:[BotLevelType]],3,FALSE) * VLOOKUP($AX$2,BotLevelWorld[#All],MATCH("HP Ratio - " &amp; VLOOKUP(CG$1,Enemies[[#All],[Name]:[BotLevelType]],9,FALSE),BotLevelWorld[#Headers],0),FALSE) * AJ14</f>
        <v>0</v>
      </c>
      <c r="CH14">
        <f>VLOOKUP(Wave_Timeline!CH$1,Enemies[[#All],[Name]:[BotLevelType]],3,FALSE) * VLOOKUP($AX$2,BotLevelWorld[#All],MATCH("HP Ratio - " &amp; VLOOKUP(CH$1,Enemies[[#All],[Name]:[BotLevelType]],9,FALSE),BotLevelWorld[#Headers],0),FALSE) * AK14</f>
        <v>0</v>
      </c>
      <c r="CI14">
        <f>VLOOKUP(Wave_Timeline!CI$1,Enemies[[#All],[Name]:[BotLevelType]],3,FALSE) * VLOOKUP($AX$2,BotLevelWorld[#All],MATCH("HP Ratio - " &amp; VLOOKUP(CI$1,Enemies[[#All],[Name]:[BotLevelType]],9,FALSE),BotLevelWorld[#Headers],0),FALSE) * AL14</f>
        <v>0</v>
      </c>
      <c r="CJ14">
        <f>VLOOKUP(Wave_Timeline!CJ$1,Enemies[[#All],[Name]:[BotLevelType]],3,FALSE) * VLOOKUP($AX$2,BotLevelWorld[#All],MATCH("HP Ratio - " &amp; VLOOKUP(CJ$1,Enemies[[#All],[Name]:[BotLevelType]],9,FALSE),BotLevelWorld[#Headers],0),FALSE) * AM14</f>
        <v>0</v>
      </c>
      <c r="CK14">
        <f>VLOOKUP(Wave_Timeline!CK$1,Enemies[[#All],[Name]:[BotLevelType]],3,FALSE) * VLOOKUP($AX$2,BotLevelWorld[#All],MATCH("HP Ratio - " &amp; VLOOKUP(CK$1,Enemies[[#All],[Name]:[BotLevelType]],9,FALSE),BotLevelWorld[#Headers],0),FALSE) * AN14</f>
        <v>0</v>
      </c>
      <c r="CL14">
        <f>VLOOKUP(Wave_Timeline!CL$1,Enemies[[#All],[Name]:[BotLevelType]],3,FALSE) * VLOOKUP($AX$2,BotLevelWorld[#All],MATCH("HP Ratio - " &amp; VLOOKUP(CL$1,Enemies[[#All],[Name]:[BotLevelType]],9,FALSE),BotLevelWorld[#Headers],0),FALSE) * AO14</f>
        <v>0</v>
      </c>
      <c r="CM14">
        <f>VLOOKUP(Wave_Timeline!CM$1,Enemies[[#All],[Name]:[BotLevelType]],3,FALSE) * VLOOKUP($AX$2,BotLevelWorld[#All],MATCH("HP Ratio - " &amp; VLOOKUP(CM$1,Enemies[[#All],[Name]:[BotLevelType]],9,FALSE),BotLevelWorld[#Headers],0),FALSE) * AP14</f>
        <v>0</v>
      </c>
      <c r="CN14">
        <f>VLOOKUP(Wave_Timeline!CN$1,Enemies[[#All],[Name]:[BotLevelType]],3,FALSE) * VLOOKUP($AX$2,BotLevelWorld[#All],MATCH("HP Ratio - " &amp; VLOOKUP(CN$1,Enemies[[#All],[Name]:[BotLevelType]],9,FALSE),BotLevelWorld[#Headers],0),FALSE) * AQ14</f>
        <v>0</v>
      </c>
      <c r="CO14">
        <f>VLOOKUP(Wave_Timeline!CO$1,Enemies[[#All],[Name]:[BotLevelType]],3,FALSE) * VLOOKUP($AX$2,BotLevelWorld[#All],MATCH("HP Ratio - " &amp; VLOOKUP(CO$1,Enemies[[#All],[Name]:[BotLevelType]],9,FALSE),BotLevelWorld[#Headers],0),FALSE) * AR14</f>
        <v>0</v>
      </c>
      <c r="CP14">
        <f>VLOOKUP(Wave_Timeline!CP$1,Enemies[[#All],[Name]:[BotLevelType]],3,FALSE) * VLOOKUP($AX$2,BotLevelWorld[#All],MATCH("HP Ratio - " &amp; VLOOKUP(CP$1,Enemies[[#All],[Name]:[BotLevelType]],9,FALSE),BotLevelWorld[#Headers],0),FALSE) * AS14</f>
        <v>0</v>
      </c>
      <c r="CQ14">
        <f>VLOOKUP(Wave_Timeline!CQ$1,Enemies[[#All],[Name]:[BotLevelType]],3,FALSE) * VLOOKUP($AX$2,BotLevelWorld[#All],MATCH("HP Ratio - " &amp; VLOOKUP(CQ$1,Enemies[[#All],[Name]:[BotLevelType]],9,FALSE),BotLevelWorld[#Headers],0),FALSE) * AT14</f>
        <v>0</v>
      </c>
      <c r="CS14">
        <f t="shared" si="0"/>
        <v>2988.1991639193297</v>
      </c>
      <c r="CU14">
        <f t="shared" si="3"/>
        <v>2500</v>
      </c>
      <c r="CV14">
        <f t="shared" si="4"/>
        <v>25000</v>
      </c>
      <c r="CW14">
        <f t="shared" si="1"/>
        <v>28577.118593807692</v>
      </c>
      <c r="CX14">
        <f t="shared" si="2"/>
        <v>3577.1185938076924</v>
      </c>
      <c r="CY14">
        <f t="shared" si="5"/>
        <v>3577.1185938076924</v>
      </c>
    </row>
    <row r="15" spans="1:103" x14ac:dyDescent="0.25">
      <c r="A15" s="12">
        <v>11</v>
      </c>
      <c r="B15" s="12">
        <v>0.3333333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/>
      <c r="AV15" s="12"/>
      <c r="AW15" s="12"/>
      <c r="AY15">
        <f>VLOOKUP(Wave_Timeline!AY$1,Enemies[[#All],[Name]:[BotLevelType]],3,FALSE) * VLOOKUP($AX$2,BotLevelWorld[#All],MATCH("HP Ratio - " &amp; VLOOKUP(AY$1,Enemies[[#All],[Name]:[BotLevelType]],9,FALSE),BotLevelWorld[#Headers],0),FALSE) * B15</f>
        <v>76.194892380509998</v>
      </c>
      <c r="AZ15">
        <f>VLOOKUP(Wave_Timeline!AZ$1,Enemies[[#All],[Name]:[BotLevelType]],3,FALSE) * VLOOKUP($AX$2,BotLevelWorld[#All],MATCH("HP Ratio - " &amp; VLOOKUP(AZ$1,Enemies[[#All],[Name]:[BotLevelType]],9,FALSE),BotLevelWorld[#Headers],0),FALSE) * C15</f>
        <v>0</v>
      </c>
      <c r="BA15">
        <f>VLOOKUP(Wave_Timeline!BA$1,Enemies[[#All],[Name]:[BotLevelType]],3,FALSE) * VLOOKUP($AX$2,BotLevelWorld[#All],MATCH("HP Ratio - " &amp; VLOOKUP(BA$1,Enemies[[#All],[Name]:[BotLevelType]],9,FALSE),BotLevelWorld[#Headers],0),FALSE) * D15</f>
        <v>0</v>
      </c>
      <c r="BB15">
        <f>VLOOKUP(Wave_Timeline!BB$1,Enemies[[#All],[Name]:[BotLevelType]],3,FALSE) * VLOOKUP($AX$2,BotLevelWorld[#All],MATCH("HP Ratio - " &amp; VLOOKUP(BB$1,Enemies[[#All],[Name]:[BotLevelType]],9,FALSE),BotLevelWorld[#Headers],0),FALSE) * E15</f>
        <v>0</v>
      </c>
      <c r="BC15">
        <f>VLOOKUP(Wave_Timeline!BC$1,Enemies[[#All],[Name]:[BotLevelType]],3,FALSE) * VLOOKUP($AX$2,BotLevelWorld[#All],MATCH("HP Ratio - " &amp; VLOOKUP(BC$1,Enemies[[#All],[Name]:[BotLevelType]],9,FALSE),BotLevelWorld[#Headers],0),FALSE) * F15</f>
        <v>0</v>
      </c>
      <c r="BD15">
        <f>VLOOKUP(Wave_Timeline!BD$1,Enemies[[#All],[Name]:[BotLevelType]],3,FALSE) * VLOOKUP($AX$2,BotLevelWorld[#All],MATCH("HP Ratio - " &amp; VLOOKUP(BD$1,Enemies[[#All],[Name]:[BotLevelType]],9,FALSE),BotLevelWorld[#Headers],0),FALSE) * G15</f>
        <v>0</v>
      </c>
      <c r="BE15">
        <f>VLOOKUP(Wave_Timeline!BE$1,Enemies[[#All],[Name]:[BotLevelType]],3,FALSE) * VLOOKUP($AX$2,BotLevelWorld[#All],MATCH("HP Ratio - " &amp; VLOOKUP(BE$1,Enemies[[#All],[Name]:[BotLevelType]],9,FALSE),BotLevelWorld[#Headers],0),FALSE) * H15</f>
        <v>0</v>
      </c>
      <c r="BF15">
        <f>VLOOKUP(Wave_Timeline!BF$1,Enemies[[#All],[Name]:[BotLevelType]],3,FALSE) * VLOOKUP($AX$2,BotLevelWorld[#All],MATCH("HP Ratio - " &amp; VLOOKUP(BF$1,Enemies[[#All],[Name]:[BotLevelType]],9,FALSE),BotLevelWorld[#Headers],0),FALSE) * I15</f>
        <v>0</v>
      </c>
      <c r="BG15">
        <f>VLOOKUP(Wave_Timeline!BG$1,Enemies[[#All],[Name]:[BotLevelType]],3,FALSE) * VLOOKUP($AX$2,BotLevelWorld[#All],MATCH("HP Ratio - " &amp; VLOOKUP(BG$1,Enemies[[#All],[Name]:[BotLevelType]],9,FALSE),BotLevelWorld[#Headers],0),FALSE) * J15</f>
        <v>0</v>
      </c>
      <c r="BH15">
        <f>VLOOKUP(Wave_Timeline!BH$1,Enemies[[#All],[Name]:[BotLevelType]],3,FALSE) * VLOOKUP($AX$2,BotLevelWorld[#All],MATCH("HP Ratio - " &amp; VLOOKUP(BH$1,Enemies[[#All],[Name]:[BotLevelType]],9,FALSE),BotLevelWorld[#Headers],0),FALSE) * K15</f>
        <v>0</v>
      </c>
      <c r="BI15">
        <f>VLOOKUP(Wave_Timeline!BI$1,Enemies[[#All],[Name]:[BotLevelType]],3,FALSE) * VLOOKUP($AX$2,BotLevelWorld[#All],MATCH("HP Ratio - " &amp; VLOOKUP(BI$1,Enemies[[#All],[Name]:[BotLevelType]],9,FALSE),BotLevelWorld[#Headers],0),FALSE) * L15</f>
        <v>0</v>
      </c>
      <c r="BJ15">
        <f>VLOOKUP(Wave_Timeline!BJ$1,Enemies[[#All],[Name]:[BotLevelType]],3,FALSE) * VLOOKUP($AX$2,BotLevelWorld[#All],MATCH("HP Ratio - " &amp; VLOOKUP(BJ$1,Enemies[[#All],[Name]:[BotLevelType]],9,FALSE),BotLevelWorld[#Headers],0),FALSE) * M15</f>
        <v>0</v>
      </c>
      <c r="BK15">
        <f>VLOOKUP(Wave_Timeline!BK$1,Enemies[[#All],[Name]:[BotLevelType]],3,FALSE) * VLOOKUP($AX$2,BotLevelWorld[#All],MATCH("HP Ratio - " &amp; VLOOKUP(BK$1,Enemies[[#All],[Name]:[BotLevelType]],9,FALSE),BotLevelWorld[#Headers],0),FALSE) * N15</f>
        <v>0</v>
      </c>
      <c r="BL15">
        <f>VLOOKUP(Wave_Timeline!BL$1,Enemies[[#All],[Name]:[BotLevelType]],3,FALSE) * VLOOKUP($AX$2,BotLevelWorld[#All],MATCH("HP Ratio - " &amp; VLOOKUP(BL$1,Enemies[[#All],[Name]:[BotLevelType]],9,FALSE),BotLevelWorld[#Headers],0),FALSE) * O15</f>
        <v>0</v>
      </c>
      <c r="BM15">
        <f>VLOOKUP(Wave_Timeline!BM$1,Enemies[[#All],[Name]:[BotLevelType]],3,FALSE) * VLOOKUP($AX$2,BotLevelWorld[#All],MATCH("HP Ratio - " &amp; VLOOKUP(BM$1,Enemies[[#All],[Name]:[BotLevelType]],9,FALSE),BotLevelWorld[#Headers],0),FALSE) * P15</f>
        <v>0</v>
      </c>
      <c r="BN15">
        <f>VLOOKUP(Wave_Timeline!BN$1,Enemies[[#All],[Name]:[BotLevelType]],3,FALSE) * VLOOKUP($AX$2,BotLevelWorld[#All],MATCH("HP Ratio - " &amp; VLOOKUP(BN$1,Enemies[[#All],[Name]:[BotLevelType]],9,FALSE),BotLevelWorld[#Headers],0),FALSE) * Q15</f>
        <v>0</v>
      </c>
      <c r="BO15">
        <f>VLOOKUP(Wave_Timeline!BO$1,Enemies[[#All],[Name]:[BotLevelType]],3,FALSE) * VLOOKUP($AX$2,BotLevelWorld[#All],MATCH("HP Ratio - " &amp; VLOOKUP(BO$1,Enemies[[#All],[Name]:[BotLevelType]],9,FALSE),BotLevelWorld[#Headers],0),FALSE) * R15</f>
        <v>0</v>
      </c>
      <c r="BP15">
        <f>VLOOKUP(Wave_Timeline!BP$1,Enemies[[#All],[Name]:[BotLevelType]],3,FALSE) * VLOOKUP($AX$2,BotLevelWorld[#All],MATCH("HP Ratio - " &amp; VLOOKUP(BP$1,Enemies[[#All],[Name]:[BotLevelType]],9,FALSE),BotLevelWorld[#Headers],0),FALSE) * S15</f>
        <v>0</v>
      </c>
      <c r="BQ15">
        <f>VLOOKUP(Wave_Timeline!BQ$1,Enemies[[#All],[Name]:[BotLevelType]],3,FALSE) * VLOOKUP($AX$2,BotLevelWorld[#All],MATCH("HP Ratio - " &amp; VLOOKUP(BQ$1,Enemies[[#All],[Name]:[BotLevelType]],9,FALSE),BotLevelWorld[#Headers],0),FALSE) * T15</f>
        <v>0</v>
      </c>
      <c r="BR15">
        <f>VLOOKUP(Wave_Timeline!BR$1,Enemies[[#All],[Name]:[BotLevelType]],3,FALSE) * VLOOKUP($AX$2,BotLevelWorld[#All],MATCH("HP Ratio - " &amp; VLOOKUP(BR$1,Enemies[[#All],[Name]:[BotLevelType]],9,FALSE),BotLevelWorld[#Headers],0),FALSE) * U15</f>
        <v>0</v>
      </c>
      <c r="BS15">
        <f>VLOOKUP(Wave_Timeline!BS$1,Enemies[[#All],[Name]:[BotLevelType]],3,FALSE) * VLOOKUP($AX$2,BotLevelWorld[#All],MATCH("HP Ratio - " &amp; VLOOKUP(BS$1,Enemies[[#All],[Name]:[BotLevelType]],9,FALSE),BotLevelWorld[#Headers],0),FALSE) * V15</f>
        <v>0</v>
      </c>
      <c r="BT15">
        <f>VLOOKUP(Wave_Timeline!BT$1,Enemies[[#All],[Name]:[BotLevelType]],3,FALSE) * VLOOKUP($AX$2,BotLevelWorld[#All],MATCH("HP Ratio - " &amp; VLOOKUP(BT$1,Enemies[[#All],[Name]:[BotLevelType]],9,FALSE),BotLevelWorld[#Headers],0),FALSE) * W15</f>
        <v>0</v>
      </c>
      <c r="BU15">
        <f>VLOOKUP(Wave_Timeline!BU$1,Enemies[[#All],[Name]:[BotLevelType]],3,FALSE) * VLOOKUP($AX$2,BotLevelWorld[#All],MATCH("HP Ratio - " &amp; VLOOKUP(BU$1,Enemies[[#All],[Name]:[BotLevelType]],9,FALSE),BotLevelWorld[#Headers],0),FALSE) * X15</f>
        <v>0</v>
      </c>
      <c r="BV15">
        <f>VLOOKUP(Wave_Timeline!BV$1,Enemies[[#All],[Name]:[BotLevelType]],3,FALSE) * VLOOKUP($AX$2,BotLevelWorld[#All],MATCH("HP Ratio - " &amp; VLOOKUP(BV$1,Enemies[[#All],[Name]:[BotLevelType]],9,FALSE),BotLevelWorld[#Headers],0),FALSE) * Y15</f>
        <v>0</v>
      </c>
      <c r="BW15">
        <f>VLOOKUP(Wave_Timeline!BW$1,Enemies[[#All],[Name]:[BotLevelType]],3,FALSE) * VLOOKUP($AX$2,BotLevelWorld[#All],MATCH("HP Ratio - " &amp; VLOOKUP(BW$1,Enemies[[#All],[Name]:[BotLevelType]],9,FALSE),BotLevelWorld[#Headers],0),FALSE) * Z15</f>
        <v>0</v>
      </c>
      <c r="BX15">
        <f>VLOOKUP(Wave_Timeline!BX$1,Enemies[[#All],[Name]:[BotLevelType]],3,FALSE) * VLOOKUP($AX$2,BotLevelWorld[#All],MATCH("HP Ratio - " &amp; VLOOKUP(BX$1,Enemies[[#All],[Name]:[BotLevelType]],9,FALSE),BotLevelWorld[#Headers],0),FALSE) * AA15</f>
        <v>0</v>
      </c>
      <c r="BY15">
        <f>VLOOKUP(Wave_Timeline!BY$1,Enemies[[#All],[Name]:[BotLevelType]],3,FALSE) * VLOOKUP($AX$2,BotLevelWorld[#All],MATCH("HP Ratio - " &amp; VLOOKUP(BY$1,Enemies[[#All],[Name]:[BotLevelType]],9,FALSE),BotLevelWorld[#Headers],0),FALSE) * AB15</f>
        <v>0</v>
      </c>
      <c r="BZ15">
        <f>VLOOKUP(Wave_Timeline!BZ$1,Enemies[[#All],[Name]:[BotLevelType]],3,FALSE) * VLOOKUP($AX$2,BotLevelWorld[#All],MATCH("HP Ratio - " &amp; VLOOKUP(BZ$1,Enemies[[#All],[Name]:[BotLevelType]],9,FALSE),BotLevelWorld[#Headers],0),FALSE) * AC15</f>
        <v>0</v>
      </c>
      <c r="CA15">
        <f>VLOOKUP(Wave_Timeline!CA$1,Enemies[[#All],[Name]:[BotLevelType]],3,FALSE) * VLOOKUP($AX$2,BotLevelWorld[#All],MATCH("HP Ratio - " &amp; VLOOKUP(CA$1,Enemies[[#All],[Name]:[BotLevelType]],9,FALSE),BotLevelWorld[#Headers],0),FALSE) * AD15</f>
        <v>0</v>
      </c>
      <c r="CB15">
        <f>VLOOKUP(Wave_Timeline!CB$1,Enemies[[#All],[Name]:[BotLevelType]],3,FALSE) * VLOOKUP($AX$2,BotLevelWorld[#All],MATCH("HP Ratio - " &amp; VLOOKUP(CB$1,Enemies[[#All],[Name]:[BotLevelType]],9,FALSE),BotLevelWorld[#Headers],0),FALSE) * AE15</f>
        <v>0</v>
      </c>
      <c r="CC15">
        <f>VLOOKUP(Wave_Timeline!CC$1,Enemies[[#All],[Name]:[BotLevelType]],3,FALSE) * VLOOKUP($AX$2,BotLevelWorld[#All],MATCH("HP Ratio - " &amp; VLOOKUP(CC$1,Enemies[[#All],[Name]:[BotLevelType]],9,FALSE),BotLevelWorld[#Headers],0),FALSE) * AF15</f>
        <v>0</v>
      </c>
      <c r="CD15">
        <f>VLOOKUP(Wave_Timeline!CD$1,Enemies[[#All],[Name]:[BotLevelType]],3,FALSE) * VLOOKUP($AX$2,BotLevelWorld[#All],MATCH("HP Ratio - " &amp; VLOOKUP(CD$1,Enemies[[#All],[Name]:[BotLevelType]],9,FALSE),BotLevelWorld[#Headers],0),FALSE) * AG15</f>
        <v>0</v>
      </c>
      <c r="CE15">
        <f>VLOOKUP(Wave_Timeline!CE$1,Enemies[[#All],[Name]:[BotLevelType]],3,FALSE) * VLOOKUP($AX$2,BotLevelWorld[#All],MATCH("HP Ratio - " &amp; VLOOKUP(CE$1,Enemies[[#All],[Name]:[BotLevelType]],9,FALSE),BotLevelWorld[#Headers],0),FALSE) * AH15</f>
        <v>0</v>
      </c>
      <c r="CF15">
        <f>VLOOKUP(Wave_Timeline!CF$1,Enemies[[#All],[Name]:[BotLevelType]],3,FALSE) * VLOOKUP($AX$2,BotLevelWorld[#All],MATCH("HP Ratio - " &amp; VLOOKUP(CF$1,Enemies[[#All],[Name]:[BotLevelType]],9,FALSE),BotLevelWorld[#Headers],0),FALSE) * AI15</f>
        <v>0</v>
      </c>
      <c r="CG15">
        <f>VLOOKUP(Wave_Timeline!CG$1,Enemies[[#All],[Name]:[BotLevelType]],3,FALSE) * VLOOKUP($AX$2,BotLevelWorld[#All],MATCH("HP Ratio - " &amp; VLOOKUP(CG$1,Enemies[[#All],[Name]:[BotLevelType]],9,FALSE),BotLevelWorld[#Headers],0),FALSE) * AJ15</f>
        <v>0</v>
      </c>
      <c r="CH15">
        <f>VLOOKUP(Wave_Timeline!CH$1,Enemies[[#All],[Name]:[BotLevelType]],3,FALSE) * VLOOKUP($AX$2,BotLevelWorld[#All],MATCH("HP Ratio - " &amp; VLOOKUP(CH$1,Enemies[[#All],[Name]:[BotLevelType]],9,FALSE),BotLevelWorld[#Headers],0),FALSE) * AK15</f>
        <v>0</v>
      </c>
      <c r="CI15">
        <f>VLOOKUP(Wave_Timeline!CI$1,Enemies[[#All],[Name]:[BotLevelType]],3,FALSE) * VLOOKUP($AX$2,BotLevelWorld[#All],MATCH("HP Ratio - " &amp; VLOOKUP(CI$1,Enemies[[#All],[Name]:[BotLevelType]],9,FALSE),BotLevelWorld[#Headers],0),FALSE) * AL15</f>
        <v>0</v>
      </c>
      <c r="CJ15">
        <f>VLOOKUP(Wave_Timeline!CJ$1,Enemies[[#All],[Name]:[BotLevelType]],3,FALSE) * VLOOKUP($AX$2,BotLevelWorld[#All],MATCH("HP Ratio - " &amp; VLOOKUP(CJ$1,Enemies[[#All],[Name]:[BotLevelType]],9,FALSE),BotLevelWorld[#Headers],0),FALSE) * AM15</f>
        <v>0</v>
      </c>
      <c r="CK15">
        <f>VLOOKUP(Wave_Timeline!CK$1,Enemies[[#All],[Name]:[BotLevelType]],3,FALSE) * VLOOKUP($AX$2,BotLevelWorld[#All],MATCH("HP Ratio - " &amp; VLOOKUP(CK$1,Enemies[[#All],[Name]:[BotLevelType]],9,FALSE),BotLevelWorld[#Headers],0),FALSE) * AN15</f>
        <v>0</v>
      </c>
      <c r="CL15">
        <f>VLOOKUP(Wave_Timeline!CL$1,Enemies[[#All],[Name]:[BotLevelType]],3,FALSE) * VLOOKUP($AX$2,BotLevelWorld[#All],MATCH("HP Ratio - " &amp; VLOOKUP(CL$1,Enemies[[#All],[Name]:[BotLevelType]],9,FALSE),BotLevelWorld[#Headers],0),FALSE) * AO15</f>
        <v>0</v>
      </c>
      <c r="CM15">
        <f>VLOOKUP(Wave_Timeline!CM$1,Enemies[[#All],[Name]:[BotLevelType]],3,FALSE) * VLOOKUP($AX$2,BotLevelWorld[#All],MATCH("HP Ratio - " &amp; VLOOKUP(CM$1,Enemies[[#All],[Name]:[BotLevelType]],9,FALSE),BotLevelWorld[#Headers],0),FALSE) * AP15</f>
        <v>0</v>
      </c>
      <c r="CN15">
        <f>VLOOKUP(Wave_Timeline!CN$1,Enemies[[#All],[Name]:[BotLevelType]],3,FALSE) * VLOOKUP($AX$2,BotLevelWorld[#All],MATCH("HP Ratio - " &amp; VLOOKUP(CN$1,Enemies[[#All],[Name]:[BotLevelType]],9,FALSE),BotLevelWorld[#Headers],0),FALSE) * AQ15</f>
        <v>0</v>
      </c>
      <c r="CO15">
        <f>VLOOKUP(Wave_Timeline!CO$1,Enemies[[#All],[Name]:[BotLevelType]],3,FALSE) * VLOOKUP($AX$2,BotLevelWorld[#All],MATCH("HP Ratio - " &amp; VLOOKUP(CO$1,Enemies[[#All],[Name]:[BotLevelType]],9,FALSE),BotLevelWorld[#Headers],0),FALSE) * AR15</f>
        <v>0</v>
      </c>
      <c r="CP15">
        <f>VLOOKUP(Wave_Timeline!CP$1,Enemies[[#All],[Name]:[BotLevelType]],3,FALSE) * VLOOKUP($AX$2,BotLevelWorld[#All],MATCH("HP Ratio - " &amp; VLOOKUP(CP$1,Enemies[[#All],[Name]:[BotLevelType]],9,FALSE),BotLevelWorld[#Headers],0),FALSE) * AS15</f>
        <v>0</v>
      </c>
      <c r="CQ15">
        <f>VLOOKUP(Wave_Timeline!CQ$1,Enemies[[#All],[Name]:[BotLevelType]],3,FALSE) * VLOOKUP($AX$2,BotLevelWorld[#All],MATCH("HP Ratio - " &amp; VLOOKUP(CQ$1,Enemies[[#All],[Name]:[BotLevelType]],9,FALSE),BotLevelWorld[#Headers],0),FALSE) * AT15</f>
        <v>0</v>
      </c>
      <c r="CS15">
        <f t="shared" si="0"/>
        <v>76.194892380509998</v>
      </c>
      <c r="CU15">
        <f t="shared" si="3"/>
        <v>2500</v>
      </c>
      <c r="CV15">
        <f t="shared" si="4"/>
        <v>27500</v>
      </c>
      <c r="CW15">
        <f t="shared" si="1"/>
        <v>28653.313486188203</v>
      </c>
      <c r="CX15">
        <f t="shared" si="2"/>
        <v>1153.3134861882027</v>
      </c>
      <c r="CY15">
        <f t="shared" si="5"/>
        <v>1153.3134861882027</v>
      </c>
    </row>
    <row r="16" spans="1:103" x14ac:dyDescent="0.25">
      <c r="A16" s="12">
        <v>11.5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0.5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/>
      <c r="AV16" s="12"/>
      <c r="AW16" s="12"/>
      <c r="AY16">
        <f>VLOOKUP(Wave_Timeline!AY$1,Enemies[[#All],[Name]:[BotLevelType]],3,FALSE) * VLOOKUP($AX$2,BotLevelWorld[#All],MATCH("HP Ratio - " &amp; VLOOKUP(AY$1,Enemies[[#All],[Name]:[BotLevelType]],9,FALSE),BotLevelWorld[#Headers],0),FALSE) * B16</f>
        <v>0</v>
      </c>
      <c r="AZ16">
        <f>VLOOKUP(Wave_Timeline!AZ$1,Enemies[[#All],[Name]:[BotLevelType]],3,FALSE) * VLOOKUP($AX$2,BotLevelWorld[#All],MATCH("HP Ratio - " &amp; VLOOKUP(AZ$1,Enemies[[#All],[Name]:[BotLevelType]],9,FALSE),BotLevelWorld[#Headers],0),FALSE) * C16</f>
        <v>0</v>
      </c>
      <c r="BA16">
        <f>VLOOKUP(Wave_Timeline!BA$1,Enemies[[#All],[Name]:[BotLevelType]],3,FALSE) * VLOOKUP($AX$2,BotLevelWorld[#All],MATCH("HP Ratio - " &amp; VLOOKUP(BA$1,Enemies[[#All],[Name]:[BotLevelType]],9,FALSE),BotLevelWorld[#Headers],0),FALSE) * D16</f>
        <v>0</v>
      </c>
      <c r="BB16">
        <f>VLOOKUP(Wave_Timeline!BB$1,Enemies[[#All],[Name]:[BotLevelType]],3,FALSE) * VLOOKUP($AX$2,BotLevelWorld[#All],MATCH("HP Ratio - " &amp; VLOOKUP(BB$1,Enemies[[#All],[Name]:[BotLevelType]],9,FALSE),BotLevelWorld[#Headers],0),FALSE) * E16</f>
        <v>0</v>
      </c>
      <c r="BC16">
        <f>VLOOKUP(Wave_Timeline!BC$1,Enemies[[#All],[Name]:[BotLevelType]],3,FALSE) * VLOOKUP($AX$2,BotLevelWorld[#All],MATCH("HP Ratio - " &amp; VLOOKUP(BC$1,Enemies[[#All],[Name]:[BotLevelType]],9,FALSE),BotLevelWorld[#Headers],0),FALSE) * F16</f>
        <v>0</v>
      </c>
      <c r="BD16">
        <f>VLOOKUP(Wave_Timeline!BD$1,Enemies[[#All],[Name]:[BotLevelType]],3,FALSE) * VLOOKUP($AX$2,BotLevelWorld[#All],MATCH("HP Ratio - " &amp; VLOOKUP(BD$1,Enemies[[#All],[Name]:[BotLevelType]],9,FALSE),BotLevelWorld[#Headers],0),FALSE) * G16</f>
        <v>0</v>
      </c>
      <c r="BE16">
        <f>VLOOKUP(Wave_Timeline!BE$1,Enemies[[#All],[Name]:[BotLevelType]],3,FALSE) * VLOOKUP($AX$2,BotLevelWorld[#All],MATCH("HP Ratio - " &amp; VLOOKUP(BE$1,Enemies[[#All],[Name]:[BotLevelType]],9,FALSE),BotLevelWorld[#Headers],0),FALSE) * H16</f>
        <v>304.77960000000002</v>
      </c>
      <c r="BF16">
        <f>VLOOKUP(Wave_Timeline!BF$1,Enemies[[#All],[Name]:[BotLevelType]],3,FALSE) * VLOOKUP($AX$2,BotLevelWorld[#All],MATCH("HP Ratio - " &amp; VLOOKUP(BF$1,Enemies[[#All],[Name]:[BotLevelType]],9,FALSE),BotLevelWorld[#Headers],0),FALSE) * I16</f>
        <v>0</v>
      </c>
      <c r="BG16">
        <f>VLOOKUP(Wave_Timeline!BG$1,Enemies[[#All],[Name]:[BotLevelType]],3,FALSE) * VLOOKUP($AX$2,BotLevelWorld[#All],MATCH("HP Ratio - " &amp; VLOOKUP(BG$1,Enemies[[#All],[Name]:[BotLevelType]],9,FALSE),BotLevelWorld[#Headers],0),FALSE) * J16</f>
        <v>0</v>
      </c>
      <c r="BH16">
        <f>VLOOKUP(Wave_Timeline!BH$1,Enemies[[#All],[Name]:[BotLevelType]],3,FALSE) * VLOOKUP($AX$2,BotLevelWorld[#All],MATCH("HP Ratio - " &amp; VLOOKUP(BH$1,Enemies[[#All],[Name]:[BotLevelType]],9,FALSE),BotLevelWorld[#Headers],0),FALSE) * K16</f>
        <v>0</v>
      </c>
      <c r="BI16">
        <f>VLOOKUP(Wave_Timeline!BI$1,Enemies[[#All],[Name]:[BotLevelType]],3,FALSE) * VLOOKUP($AX$2,BotLevelWorld[#All],MATCH("HP Ratio - " &amp; VLOOKUP(BI$1,Enemies[[#All],[Name]:[BotLevelType]],9,FALSE),BotLevelWorld[#Headers],0),FALSE) * L16</f>
        <v>0</v>
      </c>
      <c r="BJ16">
        <f>VLOOKUP(Wave_Timeline!BJ$1,Enemies[[#All],[Name]:[BotLevelType]],3,FALSE) * VLOOKUP($AX$2,BotLevelWorld[#All],MATCH("HP Ratio - " &amp; VLOOKUP(BJ$1,Enemies[[#All],[Name]:[BotLevelType]],9,FALSE),BotLevelWorld[#Headers],0),FALSE) * M16</f>
        <v>0</v>
      </c>
      <c r="BK16">
        <f>VLOOKUP(Wave_Timeline!BK$1,Enemies[[#All],[Name]:[BotLevelType]],3,FALSE) * VLOOKUP($AX$2,BotLevelWorld[#All],MATCH("HP Ratio - " &amp; VLOOKUP(BK$1,Enemies[[#All],[Name]:[BotLevelType]],9,FALSE),BotLevelWorld[#Headers],0),FALSE) * N16</f>
        <v>0</v>
      </c>
      <c r="BL16">
        <f>VLOOKUP(Wave_Timeline!BL$1,Enemies[[#All],[Name]:[BotLevelType]],3,FALSE) * VLOOKUP($AX$2,BotLevelWorld[#All],MATCH("HP Ratio - " &amp; VLOOKUP(BL$1,Enemies[[#All],[Name]:[BotLevelType]],9,FALSE),BotLevelWorld[#Headers],0),FALSE) * O16</f>
        <v>0</v>
      </c>
      <c r="BM16">
        <f>VLOOKUP(Wave_Timeline!BM$1,Enemies[[#All],[Name]:[BotLevelType]],3,FALSE) * VLOOKUP($AX$2,BotLevelWorld[#All],MATCH("HP Ratio - " &amp; VLOOKUP(BM$1,Enemies[[#All],[Name]:[BotLevelType]],9,FALSE),BotLevelWorld[#Headers],0),FALSE) * P16</f>
        <v>0</v>
      </c>
      <c r="BN16">
        <f>VLOOKUP(Wave_Timeline!BN$1,Enemies[[#All],[Name]:[BotLevelType]],3,FALSE) * VLOOKUP($AX$2,BotLevelWorld[#All],MATCH("HP Ratio - " &amp; VLOOKUP(BN$1,Enemies[[#All],[Name]:[BotLevelType]],9,FALSE),BotLevelWorld[#Headers],0),FALSE) * Q16</f>
        <v>0</v>
      </c>
      <c r="BO16">
        <f>VLOOKUP(Wave_Timeline!BO$1,Enemies[[#All],[Name]:[BotLevelType]],3,FALSE) * VLOOKUP($AX$2,BotLevelWorld[#All],MATCH("HP Ratio - " &amp; VLOOKUP(BO$1,Enemies[[#All],[Name]:[BotLevelType]],9,FALSE),BotLevelWorld[#Headers],0),FALSE) * R16</f>
        <v>0</v>
      </c>
      <c r="BP16">
        <f>VLOOKUP(Wave_Timeline!BP$1,Enemies[[#All],[Name]:[BotLevelType]],3,FALSE) * VLOOKUP($AX$2,BotLevelWorld[#All],MATCH("HP Ratio - " &amp; VLOOKUP(BP$1,Enemies[[#All],[Name]:[BotLevelType]],9,FALSE),BotLevelWorld[#Headers],0),FALSE) * S16</f>
        <v>0</v>
      </c>
      <c r="BQ16">
        <f>VLOOKUP(Wave_Timeline!BQ$1,Enemies[[#All],[Name]:[BotLevelType]],3,FALSE) * VLOOKUP($AX$2,BotLevelWorld[#All],MATCH("HP Ratio - " &amp; VLOOKUP(BQ$1,Enemies[[#All],[Name]:[BotLevelType]],9,FALSE),BotLevelWorld[#Headers],0),FALSE) * T16</f>
        <v>0</v>
      </c>
      <c r="BR16">
        <f>VLOOKUP(Wave_Timeline!BR$1,Enemies[[#All],[Name]:[BotLevelType]],3,FALSE) * VLOOKUP($AX$2,BotLevelWorld[#All],MATCH("HP Ratio - " &amp; VLOOKUP(BR$1,Enemies[[#All],[Name]:[BotLevelType]],9,FALSE),BotLevelWorld[#Headers],0),FALSE) * U16</f>
        <v>0</v>
      </c>
      <c r="BS16">
        <f>VLOOKUP(Wave_Timeline!BS$1,Enemies[[#All],[Name]:[BotLevelType]],3,FALSE) * VLOOKUP($AX$2,BotLevelWorld[#All],MATCH("HP Ratio - " &amp; VLOOKUP(BS$1,Enemies[[#All],[Name]:[BotLevelType]],9,FALSE),BotLevelWorld[#Headers],0),FALSE) * V16</f>
        <v>0</v>
      </c>
      <c r="BT16">
        <f>VLOOKUP(Wave_Timeline!BT$1,Enemies[[#All],[Name]:[BotLevelType]],3,FALSE) * VLOOKUP($AX$2,BotLevelWorld[#All],MATCH("HP Ratio - " &amp; VLOOKUP(BT$1,Enemies[[#All],[Name]:[BotLevelType]],9,FALSE),BotLevelWorld[#Headers],0),FALSE) * W16</f>
        <v>0</v>
      </c>
      <c r="BU16">
        <f>VLOOKUP(Wave_Timeline!BU$1,Enemies[[#All],[Name]:[BotLevelType]],3,FALSE) * VLOOKUP($AX$2,BotLevelWorld[#All],MATCH("HP Ratio - " &amp; VLOOKUP(BU$1,Enemies[[#All],[Name]:[BotLevelType]],9,FALSE),BotLevelWorld[#Headers],0),FALSE) * X16</f>
        <v>0</v>
      </c>
      <c r="BV16">
        <f>VLOOKUP(Wave_Timeline!BV$1,Enemies[[#All],[Name]:[BotLevelType]],3,FALSE) * VLOOKUP($AX$2,BotLevelWorld[#All],MATCH("HP Ratio - " &amp; VLOOKUP(BV$1,Enemies[[#All],[Name]:[BotLevelType]],9,FALSE),BotLevelWorld[#Headers],0),FALSE) * Y16</f>
        <v>0</v>
      </c>
      <c r="BW16">
        <f>VLOOKUP(Wave_Timeline!BW$1,Enemies[[#All],[Name]:[BotLevelType]],3,FALSE) * VLOOKUP($AX$2,BotLevelWorld[#All],MATCH("HP Ratio - " &amp; VLOOKUP(BW$1,Enemies[[#All],[Name]:[BotLevelType]],9,FALSE),BotLevelWorld[#Headers],0),FALSE) * Z16</f>
        <v>0</v>
      </c>
      <c r="BX16">
        <f>VLOOKUP(Wave_Timeline!BX$1,Enemies[[#All],[Name]:[BotLevelType]],3,FALSE) * VLOOKUP($AX$2,BotLevelWorld[#All],MATCH("HP Ratio - " &amp; VLOOKUP(BX$1,Enemies[[#All],[Name]:[BotLevelType]],9,FALSE),BotLevelWorld[#Headers],0),FALSE) * AA16</f>
        <v>0</v>
      </c>
      <c r="BY16">
        <f>VLOOKUP(Wave_Timeline!BY$1,Enemies[[#All],[Name]:[BotLevelType]],3,FALSE) * VLOOKUP($AX$2,BotLevelWorld[#All],MATCH("HP Ratio - " &amp; VLOOKUP(BY$1,Enemies[[#All],[Name]:[BotLevelType]],9,FALSE),BotLevelWorld[#Headers],0),FALSE) * AB16</f>
        <v>0</v>
      </c>
      <c r="BZ16">
        <f>VLOOKUP(Wave_Timeline!BZ$1,Enemies[[#All],[Name]:[BotLevelType]],3,FALSE) * VLOOKUP($AX$2,BotLevelWorld[#All],MATCH("HP Ratio - " &amp; VLOOKUP(BZ$1,Enemies[[#All],[Name]:[BotLevelType]],9,FALSE),BotLevelWorld[#Headers],0),FALSE) * AC16</f>
        <v>0</v>
      </c>
      <c r="CA16">
        <f>VLOOKUP(Wave_Timeline!CA$1,Enemies[[#All],[Name]:[BotLevelType]],3,FALSE) * VLOOKUP($AX$2,BotLevelWorld[#All],MATCH("HP Ratio - " &amp; VLOOKUP(CA$1,Enemies[[#All],[Name]:[BotLevelType]],9,FALSE),BotLevelWorld[#Headers],0),FALSE) * AD16</f>
        <v>0</v>
      </c>
      <c r="CB16">
        <f>VLOOKUP(Wave_Timeline!CB$1,Enemies[[#All],[Name]:[BotLevelType]],3,FALSE) * VLOOKUP($AX$2,BotLevelWorld[#All],MATCH("HP Ratio - " &amp; VLOOKUP(CB$1,Enemies[[#All],[Name]:[BotLevelType]],9,FALSE),BotLevelWorld[#Headers],0),FALSE) * AE16</f>
        <v>0</v>
      </c>
      <c r="CC16">
        <f>VLOOKUP(Wave_Timeline!CC$1,Enemies[[#All],[Name]:[BotLevelType]],3,FALSE) * VLOOKUP($AX$2,BotLevelWorld[#All],MATCH("HP Ratio - " &amp; VLOOKUP(CC$1,Enemies[[#All],[Name]:[BotLevelType]],9,FALSE),BotLevelWorld[#Headers],0),FALSE) * AF16</f>
        <v>0</v>
      </c>
      <c r="CD16">
        <f>VLOOKUP(Wave_Timeline!CD$1,Enemies[[#All],[Name]:[BotLevelType]],3,FALSE) * VLOOKUP($AX$2,BotLevelWorld[#All],MATCH("HP Ratio - " &amp; VLOOKUP(CD$1,Enemies[[#All],[Name]:[BotLevelType]],9,FALSE),BotLevelWorld[#Headers],0),FALSE) * AG16</f>
        <v>0</v>
      </c>
      <c r="CE16">
        <f>VLOOKUP(Wave_Timeline!CE$1,Enemies[[#All],[Name]:[BotLevelType]],3,FALSE) * VLOOKUP($AX$2,BotLevelWorld[#All],MATCH("HP Ratio - " &amp; VLOOKUP(CE$1,Enemies[[#All],[Name]:[BotLevelType]],9,FALSE),BotLevelWorld[#Headers],0),FALSE) * AH16</f>
        <v>0</v>
      </c>
      <c r="CF16">
        <f>VLOOKUP(Wave_Timeline!CF$1,Enemies[[#All],[Name]:[BotLevelType]],3,FALSE) * VLOOKUP($AX$2,BotLevelWorld[#All],MATCH("HP Ratio - " &amp; VLOOKUP(CF$1,Enemies[[#All],[Name]:[BotLevelType]],9,FALSE),BotLevelWorld[#Headers],0),FALSE) * AI16</f>
        <v>0</v>
      </c>
      <c r="CG16">
        <f>VLOOKUP(Wave_Timeline!CG$1,Enemies[[#All],[Name]:[BotLevelType]],3,FALSE) * VLOOKUP($AX$2,BotLevelWorld[#All],MATCH("HP Ratio - " &amp; VLOOKUP(CG$1,Enemies[[#All],[Name]:[BotLevelType]],9,FALSE),BotLevelWorld[#Headers],0),FALSE) * AJ16</f>
        <v>0</v>
      </c>
      <c r="CH16">
        <f>VLOOKUP(Wave_Timeline!CH$1,Enemies[[#All],[Name]:[BotLevelType]],3,FALSE) * VLOOKUP($AX$2,BotLevelWorld[#All],MATCH("HP Ratio - " &amp; VLOOKUP(CH$1,Enemies[[#All],[Name]:[BotLevelType]],9,FALSE),BotLevelWorld[#Headers],0),FALSE) * AK16</f>
        <v>0</v>
      </c>
      <c r="CI16">
        <f>VLOOKUP(Wave_Timeline!CI$1,Enemies[[#All],[Name]:[BotLevelType]],3,FALSE) * VLOOKUP($AX$2,BotLevelWorld[#All],MATCH("HP Ratio - " &amp; VLOOKUP(CI$1,Enemies[[#All],[Name]:[BotLevelType]],9,FALSE),BotLevelWorld[#Headers],0),FALSE) * AL16</f>
        <v>0</v>
      </c>
      <c r="CJ16">
        <f>VLOOKUP(Wave_Timeline!CJ$1,Enemies[[#All],[Name]:[BotLevelType]],3,FALSE) * VLOOKUP($AX$2,BotLevelWorld[#All],MATCH("HP Ratio - " &amp; VLOOKUP(CJ$1,Enemies[[#All],[Name]:[BotLevelType]],9,FALSE),BotLevelWorld[#Headers],0),FALSE) * AM16</f>
        <v>0</v>
      </c>
      <c r="CK16">
        <f>VLOOKUP(Wave_Timeline!CK$1,Enemies[[#All],[Name]:[BotLevelType]],3,FALSE) * VLOOKUP($AX$2,BotLevelWorld[#All],MATCH("HP Ratio - " &amp; VLOOKUP(CK$1,Enemies[[#All],[Name]:[BotLevelType]],9,FALSE),BotLevelWorld[#Headers],0),FALSE) * AN16</f>
        <v>0</v>
      </c>
      <c r="CL16">
        <f>VLOOKUP(Wave_Timeline!CL$1,Enemies[[#All],[Name]:[BotLevelType]],3,FALSE) * VLOOKUP($AX$2,BotLevelWorld[#All],MATCH("HP Ratio - " &amp; VLOOKUP(CL$1,Enemies[[#All],[Name]:[BotLevelType]],9,FALSE),BotLevelWorld[#Headers],0),FALSE) * AO16</f>
        <v>0</v>
      </c>
      <c r="CM16">
        <f>VLOOKUP(Wave_Timeline!CM$1,Enemies[[#All],[Name]:[BotLevelType]],3,FALSE) * VLOOKUP($AX$2,BotLevelWorld[#All],MATCH("HP Ratio - " &amp; VLOOKUP(CM$1,Enemies[[#All],[Name]:[BotLevelType]],9,FALSE),BotLevelWorld[#Headers],0),FALSE) * AP16</f>
        <v>0</v>
      </c>
      <c r="CN16">
        <f>VLOOKUP(Wave_Timeline!CN$1,Enemies[[#All],[Name]:[BotLevelType]],3,FALSE) * VLOOKUP($AX$2,BotLevelWorld[#All],MATCH("HP Ratio - " &amp; VLOOKUP(CN$1,Enemies[[#All],[Name]:[BotLevelType]],9,FALSE),BotLevelWorld[#Headers],0),FALSE) * AQ16</f>
        <v>0</v>
      </c>
      <c r="CO16">
        <f>VLOOKUP(Wave_Timeline!CO$1,Enemies[[#All],[Name]:[BotLevelType]],3,FALSE) * VLOOKUP($AX$2,BotLevelWorld[#All],MATCH("HP Ratio - " &amp; VLOOKUP(CO$1,Enemies[[#All],[Name]:[BotLevelType]],9,FALSE),BotLevelWorld[#Headers],0),FALSE) * AR16</f>
        <v>0</v>
      </c>
      <c r="CP16">
        <f>VLOOKUP(Wave_Timeline!CP$1,Enemies[[#All],[Name]:[BotLevelType]],3,FALSE) * VLOOKUP($AX$2,BotLevelWorld[#All],MATCH("HP Ratio - " &amp; VLOOKUP(CP$1,Enemies[[#All],[Name]:[BotLevelType]],9,FALSE),BotLevelWorld[#Headers],0),FALSE) * AS16</f>
        <v>0</v>
      </c>
      <c r="CQ16">
        <f>VLOOKUP(Wave_Timeline!CQ$1,Enemies[[#All],[Name]:[BotLevelType]],3,FALSE) * VLOOKUP($AX$2,BotLevelWorld[#All],MATCH("HP Ratio - " &amp; VLOOKUP(CQ$1,Enemies[[#All],[Name]:[BotLevelType]],9,FALSE),BotLevelWorld[#Headers],0),FALSE) * AT16</f>
        <v>0</v>
      </c>
      <c r="CS16">
        <f t="shared" si="0"/>
        <v>304.77960000000002</v>
      </c>
      <c r="CU16">
        <f t="shared" si="3"/>
        <v>76.194892380510282</v>
      </c>
      <c r="CV16">
        <f t="shared" si="4"/>
        <v>27576.19489238051</v>
      </c>
      <c r="CW16">
        <f t="shared" si="1"/>
        <v>28958.093086188204</v>
      </c>
      <c r="CX16">
        <f t="shared" si="2"/>
        <v>1381.898193807694</v>
      </c>
      <c r="CY16">
        <f t="shared" si="5"/>
        <v>1381.898193807694</v>
      </c>
    </row>
    <row r="17" spans="1:103" x14ac:dyDescent="0.25">
      <c r="A17" s="12">
        <v>12</v>
      </c>
      <c r="B17" s="12">
        <v>0.3333333</v>
      </c>
      <c r="C17" s="12">
        <v>0.5</v>
      </c>
      <c r="D17" s="12">
        <v>0</v>
      </c>
      <c r="E17" s="12">
        <v>0</v>
      </c>
      <c r="F17" s="12">
        <v>0</v>
      </c>
      <c r="G17" s="12">
        <v>0</v>
      </c>
      <c r="H17" s="12">
        <v>0.3333333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0.3333333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/>
      <c r="AV17" s="12"/>
      <c r="AW17" s="12"/>
      <c r="AY17">
        <f>VLOOKUP(Wave_Timeline!AY$1,Enemies[[#All],[Name]:[BotLevelType]],3,FALSE) * VLOOKUP($AX$2,BotLevelWorld[#All],MATCH("HP Ratio - " &amp; VLOOKUP(AY$1,Enemies[[#All],[Name]:[BotLevelType]],9,FALSE),BotLevelWorld[#Headers],0),FALSE) * B17</f>
        <v>76.194892380509998</v>
      </c>
      <c r="AZ17">
        <f>VLOOKUP(Wave_Timeline!AZ$1,Enemies[[#All],[Name]:[BotLevelType]],3,FALSE) * VLOOKUP($AX$2,BotLevelWorld[#All],MATCH("HP Ratio - " &amp; VLOOKUP(AZ$1,Enemies[[#All],[Name]:[BotLevelType]],9,FALSE),BotLevelWorld[#Headers],0),FALSE) * C17</f>
        <v>2502.81493</v>
      </c>
      <c r="BA17">
        <f>VLOOKUP(Wave_Timeline!BA$1,Enemies[[#All],[Name]:[BotLevelType]],3,FALSE) * VLOOKUP($AX$2,BotLevelWorld[#All],MATCH("HP Ratio - " &amp; VLOOKUP(BA$1,Enemies[[#All],[Name]:[BotLevelType]],9,FALSE),BotLevelWorld[#Headers],0),FALSE) * D17</f>
        <v>0</v>
      </c>
      <c r="BB17">
        <f>VLOOKUP(Wave_Timeline!BB$1,Enemies[[#All],[Name]:[BotLevelType]],3,FALSE) * VLOOKUP($AX$2,BotLevelWorld[#All],MATCH("HP Ratio - " &amp; VLOOKUP(BB$1,Enemies[[#All],[Name]:[BotLevelType]],9,FALSE),BotLevelWorld[#Headers],0),FALSE) * E17</f>
        <v>0</v>
      </c>
      <c r="BC17">
        <f>VLOOKUP(Wave_Timeline!BC$1,Enemies[[#All],[Name]:[BotLevelType]],3,FALSE) * VLOOKUP($AX$2,BotLevelWorld[#All],MATCH("HP Ratio - " &amp; VLOOKUP(BC$1,Enemies[[#All],[Name]:[BotLevelType]],9,FALSE),BotLevelWorld[#Headers],0),FALSE) * F17</f>
        <v>0</v>
      </c>
      <c r="BD17">
        <f>VLOOKUP(Wave_Timeline!BD$1,Enemies[[#All],[Name]:[BotLevelType]],3,FALSE) * VLOOKUP($AX$2,BotLevelWorld[#All],MATCH("HP Ratio - " &amp; VLOOKUP(BD$1,Enemies[[#All],[Name]:[BotLevelType]],9,FALSE),BotLevelWorld[#Headers],0),FALSE) * G17</f>
        <v>0</v>
      </c>
      <c r="BE17">
        <f>VLOOKUP(Wave_Timeline!BE$1,Enemies[[#All],[Name]:[BotLevelType]],3,FALSE) * VLOOKUP($AX$2,BotLevelWorld[#All],MATCH("HP Ratio - " &amp; VLOOKUP(BE$1,Enemies[[#All],[Name]:[BotLevelType]],9,FALSE),BotLevelWorld[#Headers],0),FALSE) * H17</f>
        <v>203.18637968136002</v>
      </c>
      <c r="BF17">
        <f>VLOOKUP(Wave_Timeline!BF$1,Enemies[[#All],[Name]:[BotLevelType]],3,FALSE) * VLOOKUP($AX$2,BotLevelWorld[#All],MATCH("HP Ratio - " &amp; VLOOKUP(BF$1,Enemies[[#All],[Name]:[BotLevelType]],9,FALSE),BotLevelWorld[#Headers],0),FALSE) * I17</f>
        <v>0</v>
      </c>
      <c r="BG17">
        <f>VLOOKUP(Wave_Timeline!BG$1,Enemies[[#All],[Name]:[BotLevelType]],3,FALSE) * VLOOKUP($AX$2,BotLevelWorld[#All],MATCH("HP Ratio - " &amp; VLOOKUP(BG$1,Enemies[[#All],[Name]:[BotLevelType]],9,FALSE),BotLevelWorld[#Headers],0),FALSE) * J17</f>
        <v>0</v>
      </c>
      <c r="BH17">
        <f>VLOOKUP(Wave_Timeline!BH$1,Enemies[[#All],[Name]:[BotLevelType]],3,FALSE) * VLOOKUP($AX$2,BotLevelWorld[#All],MATCH("HP Ratio - " &amp; VLOOKUP(BH$1,Enemies[[#All],[Name]:[BotLevelType]],9,FALSE),BotLevelWorld[#Headers],0),FALSE) * K17</f>
        <v>0</v>
      </c>
      <c r="BI17">
        <f>VLOOKUP(Wave_Timeline!BI$1,Enemies[[#All],[Name]:[BotLevelType]],3,FALSE) * VLOOKUP($AX$2,BotLevelWorld[#All],MATCH("HP Ratio - " &amp; VLOOKUP(BI$1,Enemies[[#All],[Name]:[BotLevelType]],9,FALSE),BotLevelWorld[#Headers],0),FALSE) * L17</f>
        <v>0</v>
      </c>
      <c r="BJ17">
        <f>VLOOKUP(Wave_Timeline!BJ$1,Enemies[[#All],[Name]:[BotLevelType]],3,FALSE) * VLOOKUP($AX$2,BotLevelWorld[#All],MATCH("HP Ratio - " &amp; VLOOKUP(BJ$1,Enemies[[#All],[Name]:[BotLevelType]],9,FALSE),BotLevelWorld[#Headers],0),FALSE) * M17</f>
        <v>0</v>
      </c>
      <c r="BK17">
        <f>VLOOKUP(Wave_Timeline!BK$1,Enemies[[#All],[Name]:[BotLevelType]],3,FALSE) * VLOOKUP($AX$2,BotLevelWorld[#All],MATCH("HP Ratio - " &amp; VLOOKUP(BK$1,Enemies[[#All],[Name]:[BotLevelType]],9,FALSE),BotLevelWorld[#Headers],0),FALSE) * N17</f>
        <v>0</v>
      </c>
      <c r="BL17">
        <f>VLOOKUP(Wave_Timeline!BL$1,Enemies[[#All],[Name]:[BotLevelType]],3,FALSE) * VLOOKUP($AX$2,BotLevelWorld[#All],MATCH("HP Ratio - " &amp; VLOOKUP(BL$1,Enemies[[#All],[Name]:[BotLevelType]],9,FALSE),BotLevelWorld[#Headers],0),FALSE) * O17</f>
        <v>758.42869082378991</v>
      </c>
      <c r="BM17">
        <f>VLOOKUP(Wave_Timeline!BM$1,Enemies[[#All],[Name]:[BotLevelType]],3,FALSE) * VLOOKUP($AX$2,BotLevelWorld[#All],MATCH("HP Ratio - " &amp; VLOOKUP(BM$1,Enemies[[#All],[Name]:[BotLevelType]],9,FALSE),BotLevelWorld[#Headers],0),FALSE) * P17</f>
        <v>0</v>
      </c>
      <c r="BN17">
        <f>VLOOKUP(Wave_Timeline!BN$1,Enemies[[#All],[Name]:[BotLevelType]],3,FALSE) * VLOOKUP($AX$2,BotLevelWorld[#All],MATCH("HP Ratio - " &amp; VLOOKUP(BN$1,Enemies[[#All],[Name]:[BotLevelType]],9,FALSE),BotLevelWorld[#Headers],0),FALSE) * Q17</f>
        <v>0</v>
      </c>
      <c r="BO17">
        <f>VLOOKUP(Wave_Timeline!BO$1,Enemies[[#All],[Name]:[BotLevelType]],3,FALSE) * VLOOKUP($AX$2,BotLevelWorld[#All],MATCH("HP Ratio - " &amp; VLOOKUP(BO$1,Enemies[[#All],[Name]:[BotLevelType]],9,FALSE),BotLevelWorld[#Headers],0),FALSE) * R17</f>
        <v>0</v>
      </c>
      <c r="BP17">
        <f>VLOOKUP(Wave_Timeline!BP$1,Enemies[[#All],[Name]:[BotLevelType]],3,FALSE) * VLOOKUP($AX$2,BotLevelWorld[#All],MATCH("HP Ratio - " &amp; VLOOKUP(BP$1,Enemies[[#All],[Name]:[BotLevelType]],9,FALSE),BotLevelWorld[#Headers],0),FALSE) * S17</f>
        <v>0</v>
      </c>
      <c r="BQ17">
        <f>VLOOKUP(Wave_Timeline!BQ$1,Enemies[[#All],[Name]:[BotLevelType]],3,FALSE) * VLOOKUP($AX$2,BotLevelWorld[#All],MATCH("HP Ratio - " &amp; VLOOKUP(BQ$1,Enemies[[#All],[Name]:[BotLevelType]],9,FALSE),BotLevelWorld[#Headers],0),FALSE) * T17</f>
        <v>0</v>
      </c>
      <c r="BR17">
        <f>VLOOKUP(Wave_Timeline!BR$1,Enemies[[#All],[Name]:[BotLevelType]],3,FALSE) * VLOOKUP($AX$2,BotLevelWorld[#All],MATCH("HP Ratio - " &amp; VLOOKUP(BR$1,Enemies[[#All],[Name]:[BotLevelType]],9,FALSE),BotLevelWorld[#Headers],0),FALSE) * U17</f>
        <v>0</v>
      </c>
      <c r="BS17">
        <f>VLOOKUP(Wave_Timeline!BS$1,Enemies[[#All],[Name]:[BotLevelType]],3,FALSE) * VLOOKUP($AX$2,BotLevelWorld[#All],MATCH("HP Ratio - " &amp; VLOOKUP(BS$1,Enemies[[#All],[Name]:[BotLevelType]],9,FALSE),BotLevelWorld[#Headers],0),FALSE) * V17</f>
        <v>0</v>
      </c>
      <c r="BT17">
        <f>VLOOKUP(Wave_Timeline!BT$1,Enemies[[#All],[Name]:[BotLevelType]],3,FALSE) * VLOOKUP($AX$2,BotLevelWorld[#All],MATCH("HP Ratio - " &amp; VLOOKUP(BT$1,Enemies[[#All],[Name]:[BotLevelType]],9,FALSE),BotLevelWorld[#Headers],0),FALSE) * W17</f>
        <v>0</v>
      </c>
      <c r="BU17">
        <f>VLOOKUP(Wave_Timeline!BU$1,Enemies[[#All],[Name]:[BotLevelType]],3,FALSE) * VLOOKUP($AX$2,BotLevelWorld[#All],MATCH("HP Ratio - " &amp; VLOOKUP(BU$1,Enemies[[#All],[Name]:[BotLevelType]],9,FALSE),BotLevelWorld[#Headers],0),FALSE) * X17</f>
        <v>0</v>
      </c>
      <c r="BV17">
        <f>VLOOKUP(Wave_Timeline!BV$1,Enemies[[#All],[Name]:[BotLevelType]],3,FALSE) * VLOOKUP($AX$2,BotLevelWorld[#All],MATCH("HP Ratio - " &amp; VLOOKUP(BV$1,Enemies[[#All],[Name]:[BotLevelType]],9,FALSE),BotLevelWorld[#Headers],0),FALSE) * Y17</f>
        <v>0</v>
      </c>
      <c r="BW17">
        <f>VLOOKUP(Wave_Timeline!BW$1,Enemies[[#All],[Name]:[BotLevelType]],3,FALSE) * VLOOKUP($AX$2,BotLevelWorld[#All],MATCH("HP Ratio - " &amp; VLOOKUP(BW$1,Enemies[[#All],[Name]:[BotLevelType]],9,FALSE),BotLevelWorld[#Headers],0),FALSE) * Z17</f>
        <v>0</v>
      </c>
      <c r="BX17">
        <f>VLOOKUP(Wave_Timeline!BX$1,Enemies[[#All],[Name]:[BotLevelType]],3,FALSE) * VLOOKUP($AX$2,BotLevelWorld[#All],MATCH("HP Ratio - " &amp; VLOOKUP(BX$1,Enemies[[#All],[Name]:[BotLevelType]],9,FALSE),BotLevelWorld[#Headers],0),FALSE) * AA17</f>
        <v>0</v>
      </c>
      <c r="BY17">
        <f>VLOOKUP(Wave_Timeline!BY$1,Enemies[[#All],[Name]:[BotLevelType]],3,FALSE) * VLOOKUP($AX$2,BotLevelWorld[#All],MATCH("HP Ratio - " &amp; VLOOKUP(BY$1,Enemies[[#All],[Name]:[BotLevelType]],9,FALSE),BotLevelWorld[#Headers],0),FALSE) * AB17</f>
        <v>0</v>
      </c>
      <c r="BZ17">
        <f>VLOOKUP(Wave_Timeline!BZ$1,Enemies[[#All],[Name]:[BotLevelType]],3,FALSE) * VLOOKUP($AX$2,BotLevelWorld[#All],MATCH("HP Ratio - " &amp; VLOOKUP(BZ$1,Enemies[[#All],[Name]:[BotLevelType]],9,FALSE),BotLevelWorld[#Headers],0),FALSE) * AC17</f>
        <v>0</v>
      </c>
      <c r="CA17">
        <f>VLOOKUP(Wave_Timeline!CA$1,Enemies[[#All],[Name]:[BotLevelType]],3,FALSE) * VLOOKUP($AX$2,BotLevelWorld[#All],MATCH("HP Ratio - " &amp; VLOOKUP(CA$1,Enemies[[#All],[Name]:[BotLevelType]],9,FALSE),BotLevelWorld[#Headers],0),FALSE) * AD17</f>
        <v>0</v>
      </c>
      <c r="CB17">
        <f>VLOOKUP(Wave_Timeline!CB$1,Enemies[[#All],[Name]:[BotLevelType]],3,FALSE) * VLOOKUP($AX$2,BotLevelWorld[#All],MATCH("HP Ratio - " &amp; VLOOKUP(CB$1,Enemies[[#All],[Name]:[BotLevelType]],9,FALSE),BotLevelWorld[#Headers],0),FALSE) * AE17</f>
        <v>0</v>
      </c>
      <c r="CC17">
        <f>VLOOKUP(Wave_Timeline!CC$1,Enemies[[#All],[Name]:[BotLevelType]],3,FALSE) * VLOOKUP($AX$2,BotLevelWorld[#All],MATCH("HP Ratio - " &amp; VLOOKUP(CC$1,Enemies[[#All],[Name]:[BotLevelType]],9,FALSE),BotLevelWorld[#Headers],0),FALSE) * AF17</f>
        <v>0</v>
      </c>
      <c r="CD17">
        <f>VLOOKUP(Wave_Timeline!CD$1,Enemies[[#All],[Name]:[BotLevelType]],3,FALSE) * VLOOKUP($AX$2,BotLevelWorld[#All],MATCH("HP Ratio - " &amp; VLOOKUP(CD$1,Enemies[[#All],[Name]:[BotLevelType]],9,FALSE),BotLevelWorld[#Headers],0),FALSE) * AG17</f>
        <v>0</v>
      </c>
      <c r="CE17">
        <f>VLOOKUP(Wave_Timeline!CE$1,Enemies[[#All],[Name]:[BotLevelType]],3,FALSE) * VLOOKUP($AX$2,BotLevelWorld[#All],MATCH("HP Ratio - " &amp; VLOOKUP(CE$1,Enemies[[#All],[Name]:[BotLevelType]],9,FALSE),BotLevelWorld[#Headers],0),FALSE) * AH17</f>
        <v>0</v>
      </c>
      <c r="CF17">
        <f>VLOOKUP(Wave_Timeline!CF$1,Enemies[[#All],[Name]:[BotLevelType]],3,FALSE) * VLOOKUP($AX$2,BotLevelWorld[#All],MATCH("HP Ratio - " &amp; VLOOKUP(CF$1,Enemies[[#All],[Name]:[BotLevelType]],9,FALSE),BotLevelWorld[#Headers],0),FALSE) * AI17</f>
        <v>0</v>
      </c>
      <c r="CG17">
        <f>VLOOKUP(Wave_Timeline!CG$1,Enemies[[#All],[Name]:[BotLevelType]],3,FALSE) * VLOOKUP($AX$2,BotLevelWorld[#All],MATCH("HP Ratio - " &amp; VLOOKUP(CG$1,Enemies[[#All],[Name]:[BotLevelType]],9,FALSE),BotLevelWorld[#Headers],0),FALSE) * AJ17</f>
        <v>0</v>
      </c>
      <c r="CH17">
        <f>VLOOKUP(Wave_Timeline!CH$1,Enemies[[#All],[Name]:[BotLevelType]],3,FALSE) * VLOOKUP($AX$2,BotLevelWorld[#All],MATCH("HP Ratio - " &amp; VLOOKUP(CH$1,Enemies[[#All],[Name]:[BotLevelType]],9,FALSE),BotLevelWorld[#Headers],0),FALSE) * AK17</f>
        <v>0</v>
      </c>
      <c r="CI17">
        <f>VLOOKUP(Wave_Timeline!CI$1,Enemies[[#All],[Name]:[BotLevelType]],3,FALSE) * VLOOKUP($AX$2,BotLevelWorld[#All],MATCH("HP Ratio - " &amp; VLOOKUP(CI$1,Enemies[[#All],[Name]:[BotLevelType]],9,FALSE),BotLevelWorld[#Headers],0),FALSE) * AL17</f>
        <v>0</v>
      </c>
      <c r="CJ17">
        <f>VLOOKUP(Wave_Timeline!CJ$1,Enemies[[#All],[Name]:[BotLevelType]],3,FALSE) * VLOOKUP($AX$2,BotLevelWorld[#All],MATCH("HP Ratio - " &amp; VLOOKUP(CJ$1,Enemies[[#All],[Name]:[BotLevelType]],9,FALSE),BotLevelWorld[#Headers],0),FALSE) * AM17</f>
        <v>0</v>
      </c>
      <c r="CK17">
        <f>VLOOKUP(Wave_Timeline!CK$1,Enemies[[#All],[Name]:[BotLevelType]],3,FALSE) * VLOOKUP($AX$2,BotLevelWorld[#All],MATCH("HP Ratio - " &amp; VLOOKUP(CK$1,Enemies[[#All],[Name]:[BotLevelType]],9,FALSE),BotLevelWorld[#Headers],0),FALSE) * AN17</f>
        <v>0</v>
      </c>
      <c r="CL17">
        <f>VLOOKUP(Wave_Timeline!CL$1,Enemies[[#All],[Name]:[BotLevelType]],3,FALSE) * VLOOKUP($AX$2,BotLevelWorld[#All],MATCH("HP Ratio - " &amp; VLOOKUP(CL$1,Enemies[[#All],[Name]:[BotLevelType]],9,FALSE),BotLevelWorld[#Headers],0),FALSE) * AO17</f>
        <v>0</v>
      </c>
      <c r="CM17">
        <f>VLOOKUP(Wave_Timeline!CM$1,Enemies[[#All],[Name]:[BotLevelType]],3,FALSE) * VLOOKUP($AX$2,BotLevelWorld[#All],MATCH("HP Ratio - " &amp; VLOOKUP(CM$1,Enemies[[#All],[Name]:[BotLevelType]],9,FALSE),BotLevelWorld[#Headers],0),FALSE) * AP17</f>
        <v>0</v>
      </c>
      <c r="CN17">
        <f>VLOOKUP(Wave_Timeline!CN$1,Enemies[[#All],[Name]:[BotLevelType]],3,FALSE) * VLOOKUP($AX$2,BotLevelWorld[#All],MATCH("HP Ratio - " &amp; VLOOKUP(CN$1,Enemies[[#All],[Name]:[BotLevelType]],9,FALSE),BotLevelWorld[#Headers],0),FALSE) * AQ17</f>
        <v>0</v>
      </c>
      <c r="CO17">
        <f>VLOOKUP(Wave_Timeline!CO$1,Enemies[[#All],[Name]:[BotLevelType]],3,FALSE) * VLOOKUP($AX$2,BotLevelWorld[#All],MATCH("HP Ratio - " &amp; VLOOKUP(CO$1,Enemies[[#All],[Name]:[BotLevelType]],9,FALSE),BotLevelWorld[#Headers],0),FALSE) * AR17</f>
        <v>0</v>
      </c>
      <c r="CP17">
        <f>VLOOKUP(Wave_Timeline!CP$1,Enemies[[#All],[Name]:[BotLevelType]],3,FALSE) * VLOOKUP($AX$2,BotLevelWorld[#All],MATCH("HP Ratio - " &amp; VLOOKUP(CP$1,Enemies[[#All],[Name]:[BotLevelType]],9,FALSE),BotLevelWorld[#Headers],0),FALSE) * AS17</f>
        <v>0</v>
      </c>
      <c r="CQ17">
        <f>VLOOKUP(Wave_Timeline!CQ$1,Enemies[[#All],[Name]:[BotLevelType]],3,FALSE) * VLOOKUP($AX$2,BotLevelWorld[#All],MATCH("HP Ratio - " &amp; VLOOKUP(CQ$1,Enemies[[#All],[Name]:[BotLevelType]],9,FALSE),BotLevelWorld[#Headers],0),FALSE) * AT17</f>
        <v>0</v>
      </c>
      <c r="CS17">
        <f t="shared" si="0"/>
        <v>3540.6248928856598</v>
      </c>
      <c r="CU17">
        <f t="shared" si="3"/>
        <v>1250</v>
      </c>
      <c r="CV17">
        <f t="shared" si="4"/>
        <v>28826.19489238051</v>
      </c>
      <c r="CW17">
        <f t="shared" si="1"/>
        <v>32498.717979073863</v>
      </c>
      <c r="CX17">
        <f t="shared" si="2"/>
        <v>3672.5230866933525</v>
      </c>
      <c r="CY17">
        <f t="shared" si="5"/>
        <v>3672.5230866933525</v>
      </c>
    </row>
    <row r="18" spans="1:103" x14ac:dyDescent="0.25">
      <c r="A18" s="12">
        <v>13</v>
      </c>
      <c r="B18" s="12">
        <v>0.3333333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0.5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/>
      <c r="AV18" s="12"/>
      <c r="AW18" s="12"/>
      <c r="AY18">
        <f>VLOOKUP(Wave_Timeline!AY$1,Enemies[[#All],[Name]:[BotLevelType]],3,FALSE) * VLOOKUP($AX$2,BotLevelWorld[#All],MATCH("HP Ratio - " &amp; VLOOKUP(AY$1,Enemies[[#All],[Name]:[BotLevelType]],9,FALSE),BotLevelWorld[#Headers],0),FALSE) * B18</f>
        <v>76.194892380509998</v>
      </c>
      <c r="AZ18">
        <f>VLOOKUP(Wave_Timeline!AZ$1,Enemies[[#All],[Name]:[BotLevelType]],3,FALSE) * VLOOKUP($AX$2,BotLevelWorld[#All],MATCH("HP Ratio - " &amp; VLOOKUP(AZ$1,Enemies[[#All],[Name]:[BotLevelType]],9,FALSE),BotLevelWorld[#Headers],0),FALSE) * C18</f>
        <v>0</v>
      </c>
      <c r="BA18">
        <f>VLOOKUP(Wave_Timeline!BA$1,Enemies[[#All],[Name]:[BotLevelType]],3,FALSE) * VLOOKUP($AX$2,BotLevelWorld[#All],MATCH("HP Ratio - " &amp; VLOOKUP(BA$1,Enemies[[#All],[Name]:[BotLevelType]],9,FALSE),BotLevelWorld[#Headers],0),FALSE) * D18</f>
        <v>0</v>
      </c>
      <c r="BB18">
        <f>VLOOKUP(Wave_Timeline!BB$1,Enemies[[#All],[Name]:[BotLevelType]],3,FALSE) * VLOOKUP($AX$2,BotLevelWorld[#All],MATCH("HP Ratio - " &amp; VLOOKUP(BB$1,Enemies[[#All],[Name]:[BotLevelType]],9,FALSE),BotLevelWorld[#Headers],0),FALSE) * E18</f>
        <v>0</v>
      </c>
      <c r="BC18">
        <f>VLOOKUP(Wave_Timeline!BC$1,Enemies[[#All],[Name]:[BotLevelType]],3,FALSE) * VLOOKUP($AX$2,BotLevelWorld[#All],MATCH("HP Ratio - " &amp; VLOOKUP(BC$1,Enemies[[#All],[Name]:[BotLevelType]],9,FALSE),BotLevelWorld[#Headers],0),FALSE) * F18</f>
        <v>0</v>
      </c>
      <c r="BD18">
        <f>VLOOKUP(Wave_Timeline!BD$1,Enemies[[#All],[Name]:[BotLevelType]],3,FALSE) * VLOOKUP($AX$2,BotLevelWorld[#All],MATCH("HP Ratio - " &amp; VLOOKUP(BD$1,Enemies[[#All],[Name]:[BotLevelType]],9,FALSE),BotLevelWorld[#Headers],0),FALSE) * G18</f>
        <v>0</v>
      </c>
      <c r="BE18">
        <f>VLOOKUP(Wave_Timeline!BE$1,Enemies[[#All],[Name]:[BotLevelType]],3,FALSE) * VLOOKUP($AX$2,BotLevelWorld[#All],MATCH("HP Ratio - " &amp; VLOOKUP(BE$1,Enemies[[#All],[Name]:[BotLevelType]],9,FALSE),BotLevelWorld[#Headers],0),FALSE) * H18</f>
        <v>304.77960000000002</v>
      </c>
      <c r="BF18">
        <f>VLOOKUP(Wave_Timeline!BF$1,Enemies[[#All],[Name]:[BotLevelType]],3,FALSE) * VLOOKUP($AX$2,BotLevelWorld[#All],MATCH("HP Ratio - " &amp; VLOOKUP(BF$1,Enemies[[#All],[Name]:[BotLevelType]],9,FALSE),BotLevelWorld[#Headers],0),FALSE) * I18</f>
        <v>0</v>
      </c>
      <c r="BG18">
        <f>VLOOKUP(Wave_Timeline!BG$1,Enemies[[#All],[Name]:[BotLevelType]],3,FALSE) * VLOOKUP($AX$2,BotLevelWorld[#All],MATCH("HP Ratio - " &amp; VLOOKUP(BG$1,Enemies[[#All],[Name]:[BotLevelType]],9,FALSE),BotLevelWorld[#Headers],0),FALSE) * J18</f>
        <v>0</v>
      </c>
      <c r="BH18">
        <f>VLOOKUP(Wave_Timeline!BH$1,Enemies[[#All],[Name]:[BotLevelType]],3,FALSE) * VLOOKUP($AX$2,BotLevelWorld[#All],MATCH("HP Ratio - " &amp; VLOOKUP(BH$1,Enemies[[#All],[Name]:[BotLevelType]],9,FALSE),BotLevelWorld[#Headers],0),FALSE) * K18</f>
        <v>0</v>
      </c>
      <c r="BI18">
        <f>VLOOKUP(Wave_Timeline!BI$1,Enemies[[#All],[Name]:[BotLevelType]],3,FALSE) * VLOOKUP($AX$2,BotLevelWorld[#All],MATCH("HP Ratio - " &amp; VLOOKUP(BI$1,Enemies[[#All],[Name]:[BotLevelType]],9,FALSE),BotLevelWorld[#Headers],0),FALSE) * L18</f>
        <v>0</v>
      </c>
      <c r="BJ18">
        <f>VLOOKUP(Wave_Timeline!BJ$1,Enemies[[#All],[Name]:[BotLevelType]],3,FALSE) * VLOOKUP($AX$2,BotLevelWorld[#All],MATCH("HP Ratio - " &amp; VLOOKUP(BJ$1,Enemies[[#All],[Name]:[BotLevelType]],9,FALSE),BotLevelWorld[#Headers],0),FALSE) * M18</f>
        <v>0</v>
      </c>
      <c r="BK18">
        <f>VLOOKUP(Wave_Timeline!BK$1,Enemies[[#All],[Name]:[BotLevelType]],3,FALSE) * VLOOKUP($AX$2,BotLevelWorld[#All],MATCH("HP Ratio - " &amp; VLOOKUP(BK$1,Enemies[[#All],[Name]:[BotLevelType]],9,FALSE),BotLevelWorld[#Headers],0),FALSE) * N18</f>
        <v>0</v>
      </c>
      <c r="BL18">
        <f>VLOOKUP(Wave_Timeline!BL$1,Enemies[[#All],[Name]:[BotLevelType]],3,FALSE) * VLOOKUP($AX$2,BotLevelWorld[#All],MATCH("HP Ratio - " &amp; VLOOKUP(BL$1,Enemies[[#All],[Name]:[BotLevelType]],9,FALSE),BotLevelWorld[#Headers],0),FALSE) * O18</f>
        <v>0</v>
      </c>
      <c r="BM18">
        <f>VLOOKUP(Wave_Timeline!BM$1,Enemies[[#All],[Name]:[BotLevelType]],3,FALSE) * VLOOKUP($AX$2,BotLevelWorld[#All],MATCH("HP Ratio - " &amp; VLOOKUP(BM$1,Enemies[[#All],[Name]:[BotLevelType]],9,FALSE),BotLevelWorld[#Headers],0),FALSE) * P18</f>
        <v>0</v>
      </c>
      <c r="BN18">
        <f>VLOOKUP(Wave_Timeline!BN$1,Enemies[[#All],[Name]:[BotLevelType]],3,FALSE) * VLOOKUP($AX$2,BotLevelWorld[#All],MATCH("HP Ratio - " &amp; VLOOKUP(BN$1,Enemies[[#All],[Name]:[BotLevelType]],9,FALSE),BotLevelWorld[#Headers],0),FALSE) * Q18</f>
        <v>0</v>
      </c>
      <c r="BO18">
        <f>VLOOKUP(Wave_Timeline!BO$1,Enemies[[#All],[Name]:[BotLevelType]],3,FALSE) * VLOOKUP($AX$2,BotLevelWorld[#All],MATCH("HP Ratio - " &amp; VLOOKUP(BO$1,Enemies[[#All],[Name]:[BotLevelType]],9,FALSE),BotLevelWorld[#Headers],0),FALSE) * R18</f>
        <v>0</v>
      </c>
      <c r="BP18">
        <f>VLOOKUP(Wave_Timeline!BP$1,Enemies[[#All],[Name]:[BotLevelType]],3,FALSE) * VLOOKUP($AX$2,BotLevelWorld[#All],MATCH("HP Ratio - " &amp; VLOOKUP(BP$1,Enemies[[#All],[Name]:[BotLevelType]],9,FALSE),BotLevelWorld[#Headers],0),FALSE) * S18</f>
        <v>0</v>
      </c>
      <c r="BQ18">
        <f>VLOOKUP(Wave_Timeline!BQ$1,Enemies[[#All],[Name]:[BotLevelType]],3,FALSE) * VLOOKUP($AX$2,BotLevelWorld[#All],MATCH("HP Ratio - " &amp; VLOOKUP(BQ$1,Enemies[[#All],[Name]:[BotLevelType]],9,FALSE),BotLevelWorld[#Headers],0),FALSE) * T18</f>
        <v>0</v>
      </c>
      <c r="BR18">
        <f>VLOOKUP(Wave_Timeline!BR$1,Enemies[[#All],[Name]:[BotLevelType]],3,FALSE) * VLOOKUP($AX$2,BotLevelWorld[#All],MATCH("HP Ratio - " &amp; VLOOKUP(BR$1,Enemies[[#All],[Name]:[BotLevelType]],9,FALSE),BotLevelWorld[#Headers],0),FALSE) * U18</f>
        <v>0</v>
      </c>
      <c r="BS18">
        <f>VLOOKUP(Wave_Timeline!BS$1,Enemies[[#All],[Name]:[BotLevelType]],3,FALSE) * VLOOKUP($AX$2,BotLevelWorld[#All],MATCH("HP Ratio - " &amp; VLOOKUP(BS$1,Enemies[[#All],[Name]:[BotLevelType]],9,FALSE),BotLevelWorld[#Headers],0),FALSE) * V18</f>
        <v>0</v>
      </c>
      <c r="BT18">
        <f>VLOOKUP(Wave_Timeline!BT$1,Enemies[[#All],[Name]:[BotLevelType]],3,FALSE) * VLOOKUP($AX$2,BotLevelWorld[#All],MATCH("HP Ratio - " &amp; VLOOKUP(BT$1,Enemies[[#All],[Name]:[BotLevelType]],9,FALSE),BotLevelWorld[#Headers],0),FALSE) * W18</f>
        <v>0</v>
      </c>
      <c r="BU18">
        <f>VLOOKUP(Wave_Timeline!BU$1,Enemies[[#All],[Name]:[BotLevelType]],3,FALSE) * VLOOKUP($AX$2,BotLevelWorld[#All],MATCH("HP Ratio - " &amp; VLOOKUP(BU$1,Enemies[[#All],[Name]:[BotLevelType]],9,FALSE),BotLevelWorld[#Headers],0),FALSE) * X18</f>
        <v>0</v>
      </c>
      <c r="BV18">
        <f>VLOOKUP(Wave_Timeline!BV$1,Enemies[[#All],[Name]:[BotLevelType]],3,FALSE) * VLOOKUP($AX$2,BotLevelWorld[#All],MATCH("HP Ratio - " &amp; VLOOKUP(BV$1,Enemies[[#All],[Name]:[BotLevelType]],9,FALSE),BotLevelWorld[#Headers],0),FALSE) * Y18</f>
        <v>0</v>
      </c>
      <c r="BW18">
        <f>VLOOKUP(Wave_Timeline!BW$1,Enemies[[#All],[Name]:[BotLevelType]],3,FALSE) * VLOOKUP($AX$2,BotLevelWorld[#All],MATCH("HP Ratio - " &amp; VLOOKUP(BW$1,Enemies[[#All],[Name]:[BotLevelType]],9,FALSE),BotLevelWorld[#Headers],0),FALSE) * Z18</f>
        <v>0</v>
      </c>
      <c r="BX18">
        <f>VLOOKUP(Wave_Timeline!BX$1,Enemies[[#All],[Name]:[BotLevelType]],3,FALSE) * VLOOKUP($AX$2,BotLevelWorld[#All],MATCH("HP Ratio - " &amp; VLOOKUP(BX$1,Enemies[[#All],[Name]:[BotLevelType]],9,FALSE),BotLevelWorld[#Headers],0),FALSE) * AA18</f>
        <v>0</v>
      </c>
      <c r="BY18">
        <f>VLOOKUP(Wave_Timeline!BY$1,Enemies[[#All],[Name]:[BotLevelType]],3,FALSE) * VLOOKUP($AX$2,BotLevelWorld[#All],MATCH("HP Ratio - " &amp; VLOOKUP(BY$1,Enemies[[#All],[Name]:[BotLevelType]],9,FALSE),BotLevelWorld[#Headers],0),FALSE) * AB18</f>
        <v>0</v>
      </c>
      <c r="BZ18">
        <f>VLOOKUP(Wave_Timeline!BZ$1,Enemies[[#All],[Name]:[BotLevelType]],3,FALSE) * VLOOKUP($AX$2,BotLevelWorld[#All],MATCH("HP Ratio - " &amp; VLOOKUP(BZ$1,Enemies[[#All],[Name]:[BotLevelType]],9,FALSE),BotLevelWorld[#Headers],0),FALSE) * AC18</f>
        <v>0</v>
      </c>
      <c r="CA18">
        <f>VLOOKUP(Wave_Timeline!CA$1,Enemies[[#All],[Name]:[BotLevelType]],3,FALSE) * VLOOKUP($AX$2,BotLevelWorld[#All],MATCH("HP Ratio - " &amp; VLOOKUP(CA$1,Enemies[[#All],[Name]:[BotLevelType]],9,FALSE),BotLevelWorld[#Headers],0),FALSE) * AD18</f>
        <v>0</v>
      </c>
      <c r="CB18">
        <f>VLOOKUP(Wave_Timeline!CB$1,Enemies[[#All],[Name]:[BotLevelType]],3,FALSE) * VLOOKUP($AX$2,BotLevelWorld[#All],MATCH("HP Ratio - " &amp; VLOOKUP(CB$1,Enemies[[#All],[Name]:[BotLevelType]],9,FALSE),BotLevelWorld[#Headers],0),FALSE) * AE18</f>
        <v>0</v>
      </c>
      <c r="CC18">
        <f>VLOOKUP(Wave_Timeline!CC$1,Enemies[[#All],[Name]:[BotLevelType]],3,FALSE) * VLOOKUP($AX$2,BotLevelWorld[#All],MATCH("HP Ratio - " &amp; VLOOKUP(CC$1,Enemies[[#All],[Name]:[BotLevelType]],9,FALSE),BotLevelWorld[#Headers],0),FALSE) * AF18</f>
        <v>0</v>
      </c>
      <c r="CD18">
        <f>VLOOKUP(Wave_Timeline!CD$1,Enemies[[#All],[Name]:[BotLevelType]],3,FALSE) * VLOOKUP($AX$2,BotLevelWorld[#All],MATCH("HP Ratio - " &amp; VLOOKUP(CD$1,Enemies[[#All],[Name]:[BotLevelType]],9,FALSE),BotLevelWorld[#Headers],0),FALSE) * AG18</f>
        <v>0</v>
      </c>
      <c r="CE18">
        <f>VLOOKUP(Wave_Timeline!CE$1,Enemies[[#All],[Name]:[BotLevelType]],3,FALSE) * VLOOKUP($AX$2,BotLevelWorld[#All],MATCH("HP Ratio - " &amp; VLOOKUP(CE$1,Enemies[[#All],[Name]:[BotLevelType]],9,FALSE),BotLevelWorld[#Headers],0),FALSE) * AH18</f>
        <v>0</v>
      </c>
      <c r="CF18">
        <f>VLOOKUP(Wave_Timeline!CF$1,Enemies[[#All],[Name]:[BotLevelType]],3,FALSE) * VLOOKUP($AX$2,BotLevelWorld[#All],MATCH("HP Ratio - " &amp; VLOOKUP(CF$1,Enemies[[#All],[Name]:[BotLevelType]],9,FALSE),BotLevelWorld[#Headers],0),FALSE) * AI18</f>
        <v>0</v>
      </c>
      <c r="CG18">
        <f>VLOOKUP(Wave_Timeline!CG$1,Enemies[[#All],[Name]:[BotLevelType]],3,FALSE) * VLOOKUP($AX$2,BotLevelWorld[#All],MATCH("HP Ratio - " &amp; VLOOKUP(CG$1,Enemies[[#All],[Name]:[BotLevelType]],9,FALSE),BotLevelWorld[#Headers],0),FALSE) * AJ18</f>
        <v>0</v>
      </c>
      <c r="CH18">
        <f>VLOOKUP(Wave_Timeline!CH$1,Enemies[[#All],[Name]:[BotLevelType]],3,FALSE) * VLOOKUP($AX$2,BotLevelWorld[#All],MATCH("HP Ratio - " &amp; VLOOKUP(CH$1,Enemies[[#All],[Name]:[BotLevelType]],9,FALSE),BotLevelWorld[#Headers],0),FALSE) * AK18</f>
        <v>0</v>
      </c>
      <c r="CI18">
        <f>VLOOKUP(Wave_Timeline!CI$1,Enemies[[#All],[Name]:[BotLevelType]],3,FALSE) * VLOOKUP($AX$2,BotLevelWorld[#All],MATCH("HP Ratio - " &amp; VLOOKUP(CI$1,Enemies[[#All],[Name]:[BotLevelType]],9,FALSE),BotLevelWorld[#Headers],0),FALSE) * AL18</f>
        <v>0</v>
      </c>
      <c r="CJ18">
        <f>VLOOKUP(Wave_Timeline!CJ$1,Enemies[[#All],[Name]:[BotLevelType]],3,FALSE) * VLOOKUP($AX$2,BotLevelWorld[#All],MATCH("HP Ratio - " &amp; VLOOKUP(CJ$1,Enemies[[#All],[Name]:[BotLevelType]],9,FALSE),BotLevelWorld[#Headers],0),FALSE) * AM18</f>
        <v>0</v>
      </c>
      <c r="CK18">
        <f>VLOOKUP(Wave_Timeline!CK$1,Enemies[[#All],[Name]:[BotLevelType]],3,FALSE) * VLOOKUP($AX$2,BotLevelWorld[#All],MATCH("HP Ratio - " &amp; VLOOKUP(CK$1,Enemies[[#All],[Name]:[BotLevelType]],9,FALSE),BotLevelWorld[#Headers],0),FALSE) * AN18</f>
        <v>0</v>
      </c>
      <c r="CL18">
        <f>VLOOKUP(Wave_Timeline!CL$1,Enemies[[#All],[Name]:[BotLevelType]],3,FALSE) * VLOOKUP($AX$2,BotLevelWorld[#All],MATCH("HP Ratio - " &amp; VLOOKUP(CL$1,Enemies[[#All],[Name]:[BotLevelType]],9,FALSE),BotLevelWorld[#Headers],0),FALSE) * AO18</f>
        <v>0</v>
      </c>
      <c r="CM18">
        <f>VLOOKUP(Wave_Timeline!CM$1,Enemies[[#All],[Name]:[BotLevelType]],3,FALSE) * VLOOKUP($AX$2,BotLevelWorld[#All],MATCH("HP Ratio - " &amp; VLOOKUP(CM$1,Enemies[[#All],[Name]:[BotLevelType]],9,FALSE),BotLevelWorld[#Headers],0),FALSE) * AP18</f>
        <v>0</v>
      </c>
      <c r="CN18">
        <f>VLOOKUP(Wave_Timeline!CN$1,Enemies[[#All],[Name]:[BotLevelType]],3,FALSE) * VLOOKUP($AX$2,BotLevelWorld[#All],MATCH("HP Ratio - " &amp; VLOOKUP(CN$1,Enemies[[#All],[Name]:[BotLevelType]],9,FALSE),BotLevelWorld[#Headers],0),FALSE) * AQ18</f>
        <v>0</v>
      </c>
      <c r="CO18">
        <f>VLOOKUP(Wave_Timeline!CO$1,Enemies[[#All],[Name]:[BotLevelType]],3,FALSE) * VLOOKUP($AX$2,BotLevelWorld[#All],MATCH("HP Ratio - " &amp; VLOOKUP(CO$1,Enemies[[#All],[Name]:[BotLevelType]],9,FALSE),BotLevelWorld[#Headers],0),FALSE) * AR18</f>
        <v>0</v>
      </c>
      <c r="CP18">
        <f>VLOOKUP(Wave_Timeline!CP$1,Enemies[[#All],[Name]:[BotLevelType]],3,FALSE) * VLOOKUP($AX$2,BotLevelWorld[#All],MATCH("HP Ratio - " &amp; VLOOKUP(CP$1,Enemies[[#All],[Name]:[BotLevelType]],9,FALSE),BotLevelWorld[#Headers],0),FALSE) * AS18</f>
        <v>0</v>
      </c>
      <c r="CQ18">
        <f>VLOOKUP(Wave_Timeline!CQ$1,Enemies[[#All],[Name]:[BotLevelType]],3,FALSE) * VLOOKUP($AX$2,BotLevelWorld[#All],MATCH("HP Ratio - " &amp; VLOOKUP(CQ$1,Enemies[[#All],[Name]:[BotLevelType]],9,FALSE),BotLevelWorld[#Headers],0),FALSE) * AT18</f>
        <v>0</v>
      </c>
      <c r="CS18">
        <f t="shared" si="0"/>
        <v>380.97449238051001</v>
      </c>
      <c r="CU18">
        <f t="shared" si="3"/>
        <v>2500</v>
      </c>
      <c r="CV18">
        <f t="shared" si="4"/>
        <v>31326.19489238051</v>
      </c>
      <c r="CW18">
        <f t="shared" si="1"/>
        <v>32879.692471454371</v>
      </c>
      <c r="CX18">
        <f t="shared" si="2"/>
        <v>1553.4975790738608</v>
      </c>
      <c r="CY18">
        <f t="shared" si="5"/>
        <v>1553.4975790738608</v>
      </c>
    </row>
    <row r="19" spans="1:103" x14ac:dyDescent="0.25">
      <c r="A19" s="12">
        <v>14</v>
      </c>
      <c r="B19" s="12">
        <v>0.3333333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2.8333330000000001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0.3333333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/>
      <c r="AV19" s="12"/>
      <c r="AW19" s="12"/>
      <c r="AY19">
        <f>VLOOKUP(Wave_Timeline!AY$1,Enemies[[#All],[Name]:[BotLevelType]],3,FALSE) * VLOOKUP($AX$2,BotLevelWorld[#All],MATCH("HP Ratio - " &amp; VLOOKUP(AY$1,Enemies[[#All],[Name]:[BotLevelType]],9,FALSE),BotLevelWorld[#Headers],0),FALSE) * B19</f>
        <v>76.194892380509998</v>
      </c>
      <c r="AZ19">
        <f>VLOOKUP(Wave_Timeline!AZ$1,Enemies[[#All],[Name]:[BotLevelType]],3,FALSE) * VLOOKUP($AX$2,BotLevelWorld[#All],MATCH("HP Ratio - " &amp; VLOOKUP(AZ$1,Enemies[[#All],[Name]:[BotLevelType]],9,FALSE),BotLevelWorld[#Headers],0),FALSE) * C19</f>
        <v>0</v>
      </c>
      <c r="BA19">
        <f>VLOOKUP(Wave_Timeline!BA$1,Enemies[[#All],[Name]:[BotLevelType]],3,FALSE) * VLOOKUP($AX$2,BotLevelWorld[#All],MATCH("HP Ratio - " &amp; VLOOKUP(BA$1,Enemies[[#All],[Name]:[BotLevelType]],9,FALSE),BotLevelWorld[#Headers],0),FALSE) * D19</f>
        <v>0</v>
      </c>
      <c r="BB19">
        <f>VLOOKUP(Wave_Timeline!BB$1,Enemies[[#All],[Name]:[BotLevelType]],3,FALSE) * VLOOKUP($AX$2,BotLevelWorld[#All],MATCH("HP Ratio - " &amp; VLOOKUP(BB$1,Enemies[[#All],[Name]:[BotLevelType]],9,FALSE),BotLevelWorld[#Headers],0),FALSE) * E19</f>
        <v>0</v>
      </c>
      <c r="BC19">
        <f>VLOOKUP(Wave_Timeline!BC$1,Enemies[[#All],[Name]:[BotLevelType]],3,FALSE) * VLOOKUP($AX$2,BotLevelWorld[#All],MATCH("HP Ratio - " &amp; VLOOKUP(BC$1,Enemies[[#All],[Name]:[BotLevelType]],9,FALSE),BotLevelWorld[#Headers],0),FALSE) * F19</f>
        <v>0</v>
      </c>
      <c r="BD19">
        <f>VLOOKUP(Wave_Timeline!BD$1,Enemies[[#All],[Name]:[BotLevelType]],3,FALSE) * VLOOKUP($AX$2,BotLevelWorld[#All],MATCH("HP Ratio - " &amp; VLOOKUP(BD$1,Enemies[[#All],[Name]:[BotLevelType]],9,FALSE),BotLevelWorld[#Headers],0),FALSE) * G19</f>
        <v>0</v>
      </c>
      <c r="BE19">
        <f>VLOOKUP(Wave_Timeline!BE$1,Enemies[[#All],[Name]:[BotLevelType]],3,FALSE) * VLOOKUP($AX$2,BotLevelWorld[#All],MATCH("HP Ratio - " &amp; VLOOKUP(BE$1,Enemies[[#All],[Name]:[BotLevelType]],9,FALSE),BotLevelWorld[#Headers],0),FALSE) * H19</f>
        <v>1727.0841968136001</v>
      </c>
      <c r="BF19">
        <f>VLOOKUP(Wave_Timeline!BF$1,Enemies[[#All],[Name]:[BotLevelType]],3,FALSE) * VLOOKUP($AX$2,BotLevelWorld[#All],MATCH("HP Ratio - " &amp; VLOOKUP(BF$1,Enemies[[#All],[Name]:[BotLevelType]],9,FALSE),BotLevelWorld[#Headers],0),FALSE) * I19</f>
        <v>0</v>
      </c>
      <c r="BG19">
        <f>VLOOKUP(Wave_Timeline!BG$1,Enemies[[#All],[Name]:[BotLevelType]],3,FALSE) * VLOOKUP($AX$2,BotLevelWorld[#All],MATCH("HP Ratio - " &amp; VLOOKUP(BG$1,Enemies[[#All],[Name]:[BotLevelType]],9,FALSE),BotLevelWorld[#Headers],0),FALSE) * J19</f>
        <v>0</v>
      </c>
      <c r="BH19">
        <f>VLOOKUP(Wave_Timeline!BH$1,Enemies[[#All],[Name]:[BotLevelType]],3,FALSE) * VLOOKUP($AX$2,BotLevelWorld[#All],MATCH("HP Ratio - " &amp; VLOOKUP(BH$1,Enemies[[#All],[Name]:[BotLevelType]],9,FALSE),BotLevelWorld[#Headers],0),FALSE) * K19</f>
        <v>0</v>
      </c>
      <c r="BI19">
        <f>VLOOKUP(Wave_Timeline!BI$1,Enemies[[#All],[Name]:[BotLevelType]],3,FALSE) * VLOOKUP($AX$2,BotLevelWorld[#All],MATCH("HP Ratio - " &amp; VLOOKUP(BI$1,Enemies[[#All],[Name]:[BotLevelType]],9,FALSE),BotLevelWorld[#Headers],0),FALSE) * L19</f>
        <v>0</v>
      </c>
      <c r="BJ19">
        <f>VLOOKUP(Wave_Timeline!BJ$1,Enemies[[#All],[Name]:[BotLevelType]],3,FALSE) * VLOOKUP($AX$2,BotLevelWorld[#All],MATCH("HP Ratio - " &amp; VLOOKUP(BJ$1,Enemies[[#All],[Name]:[BotLevelType]],9,FALSE),BotLevelWorld[#Headers],0),FALSE) * M19</f>
        <v>0</v>
      </c>
      <c r="BK19">
        <f>VLOOKUP(Wave_Timeline!BK$1,Enemies[[#All],[Name]:[BotLevelType]],3,FALSE) * VLOOKUP($AX$2,BotLevelWorld[#All],MATCH("HP Ratio - " &amp; VLOOKUP(BK$1,Enemies[[#All],[Name]:[BotLevelType]],9,FALSE),BotLevelWorld[#Headers],0),FALSE) * N19</f>
        <v>0</v>
      </c>
      <c r="BL19">
        <f>VLOOKUP(Wave_Timeline!BL$1,Enemies[[#All],[Name]:[BotLevelType]],3,FALSE) * VLOOKUP($AX$2,BotLevelWorld[#All],MATCH("HP Ratio - " &amp; VLOOKUP(BL$1,Enemies[[#All],[Name]:[BotLevelType]],9,FALSE),BotLevelWorld[#Headers],0),FALSE) * O19</f>
        <v>758.42869082378991</v>
      </c>
      <c r="BM19">
        <f>VLOOKUP(Wave_Timeline!BM$1,Enemies[[#All],[Name]:[BotLevelType]],3,FALSE) * VLOOKUP($AX$2,BotLevelWorld[#All],MATCH("HP Ratio - " &amp; VLOOKUP(BM$1,Enemies[[#All],[Name]:[BotLevelType]],9,FALSE),BotLevelWorld[#Headers],0),FALSE) * P19</f>
        <v>0</v>
      </c>
      <c r="BN19">
        <f>VLOOKUP(Wave_Timeline!BN$1,Enemies[[#All],[Name]:[BotLevelType]],3,FALSE) * VLOOKUP($AX$2,BotLevelWorld[#All],MATCH("HP Ratio - " &amp; VLOOKUP(BN$1,Enemies[[#All],[Name]:[BotLevelType]],9,FALSE),BotLevelWorld[#Headers],0),FALSE) * Q19</f>
        <v>0</v>
      </c>
      <c r="BO19">
        <f>VLOOKUP(Wave_Timeline!BO$1,Enemies[[#All],[Name]:[BotLevelType]],3,FALSE) * VLOOKUP($AX$2,BotLevelWorld[#All],MATCH("HP Ratio - " &amp; VLOOKUP(BO$1,Enemies[[#All],[Name]:[BotLevelType]],9,FALSE),BotLevelWorld[#Headers],0),FALSE) * R19</f>
        <v>0</v>
      </c>
      <c r="BP19">
        <f>VLOOKUP(Wave_Timeline!BP$1,Enemies[[#All],[Name]:[BotLevelType]],3,FALSE) * VLOOKUP($AX$2,BotLevelWorld[#All],MATCH("HP Ratio - " &amp; VLOOKUP(BP$1,Enemies[[#All],[Name]:[BotLevelType]],9,FALSE),BotLevelWorld[#Headers],0),FALSE) * S19</f>
        <v>0</v>
      </c>
      <c r="BQ19">
        <f>VLOOKUP(Wave_Timeline!BQ$1,Enemies[[#All],[Name]:[BotLevelType]],3,FALSE) * VLOOKUP($AX$2,BotLevelWorld[#All],MATCH("HP Ratio - " &amp; VLOOKUP(BQ$1,Enemies[[#All],[Name]:[BotLevelType]],9,FALSE),BotLevelWorld[#Headers],0),FALSE) * T19</f>
        <v>0</v>
      </c>
      <c r="BR19">
        <f>VLOOKUP(Wave_Timeline!BR$1,Enemies[[#All],[Name]:[BotLevelType]],3,FALSE) * VLOOKUP($AX$2,BotLevelWorld[#All],MATCH("HP Ratio - " &amp; VLOOKUP(BR$1,Enemies[[#All],[Name]:[BotLevelType]],9,FALSE),BotLevelWorld[#Headers],0),FALSE) * U19</f>
        <v>0</v>
      </c>
      <c r="BS19">
        <f>VLOOKUP(Wave_Timeline!BS$1,Enemies[[#All],[Name]:[BotLevelType]],3,FALSE) * VLOOKUP($AX$2,BotLevelWorld[#All],MATCH("HP Ratio - " &amp; VLOOKUP(BS$1,Enemies[[#All],[Name]:[BotLevelType]],9,FALSE),BotLevelWorld[#Headers],0),FALSE) * V19</f>
        <v>0</v>
      </c>
      <c r="BT19">
        <f>VLOOKUP(Wave_Timeline!BT$1,Enemies[[#All],[Name]:[BotLevelType]],3,FALSE) * VLOOKUP($AX$2,BotLevelWorld[#All],MATCH("HP Ratio - " &amp; VLOOKUP(BT$1,Enemies[[#All],[Name]:[BotLevelType]],9,FALSE),BotLevelWorld[#Headers],0),FALSE) * W19</f>
        <v>0</v>
      </c>
      <c r="BU19">
        <f>VLOOKUP(Wave_Timeline!BU$1,Enemies[[#All],[Name]:[BotLevelType]],3,FALSE) * VLOOKUP($AX$2,BotLevelWorld[#All],MATCH("HP Ratio - " &amp; VLOOKUP(BU$1,Enemies[[#All],[Name]:[BotLevelType]],9,FALSE),BotLevelWorld[#Headers],0),FALSE) * X19</f>
        <v>0</v>
      </c>
      <c r="BV19">
        <f>VLOOKUP(Wave_Timeline!BV$1,Enemies[[#All],[Name]:[BotLevelType]],3,FALSE) * VLOOKUP($AX$2,BotLevelWorld[#All],MATCH("HP Ratio - " &amp; VLOOKUP(BV$1,Enemies[[#All],[Name]:[BotLevelType]],9,FALSE),BotLevelWorld[#Headers],0),FALSE) * Y19</f>
        <v>0</v>
      </c>
      <c r="BW19">
        <f>VLOOKUP(Wave_Timeline!BW$1,Enemies[[#All],[Name]:[BotLevelType]],3,FALSE) * VLOOKUP($AX$2,BotLevelWorld[#All],MATCH("HP Ratio - " &amp; VLOOKUP(BW$1,Enemies[[#All],[Name]:[BotLevelType]],9,FALSE),BotLevelWorld[#Headers],0),FALSE) * Z19</f>
        <v>0</v>
      </c>
      <c r="BX19">
        <f>VLOOKUP(Wave_Timeline!BX$1,Enemies[[#All],[Name]:[BotLevelType]],3,FALSE) * VLOOKUP($AX$2,BotLevelWorld[#All],MATCH("HP Ratio - " &amp; VLOOKUP(BX$1,Enemies[[#All],[Name]:[BotLevelType]],9,FALSE),BotLevelWorld[#Headers],0),FALSE) * AA19</f>
        <v>0</v>
      </c>
      <c r="BY19">
        <f>VLOOKUP(Wave_Timeline!BY$1,Enemies[[#All],[Name]:[BotLevelType]],3,FALSE) * VLOOKUP($AX$2,BotLevelWorld[#All],MATCH("HP Ratio - " &amp; VLOOKUP(BY$1,Enemies[[#All],[Name]:[BotLevelType]],9,FALSE),BotLevelWorld[#Headers],0),FALSE) * AB19</f>
        <v>0</v>
      </c>
      <c r="BZ19">
        <f>VLOOKUP(Wave_Timeline!BZ$1,Enemies[[#All],[Name]:[BotLevelType]],3,FALSE) * VLOOKUP($AX$2,BotLevelWorld[#All],MATCH("HP Ratio - " &amp; VLOOKUP(BZ$1,Enemies[[#All],[Name]:[BotLevelType]],9,FALSE),BotLevelWorld[#Headers],0),FALSE) * AC19</f>
        <v>0</v>
      </c>
      <c r="CA19">
        <f>VLOOKUP(Wave_Timeline!CA$1,Enemies[[#All],[Name]:[BotLevelType]],3,FALSE) * VLOOKUP($AX$2,BotLevelWorld[#All],MATCH("HP Ratio - " &amp; VLOOKUP(CA$1,Enemies[[#All],[Name]:[BotLevelType]],9,FALSE),BotLevelWorld[#Headers],0),FALSE) * AD19</f>
        <v>0</v>
      </c>
      <c r="CB19">
        <f>VLOOKUP(Wave_Timeline!CB$1,Enemies[[#All],[Name]:[BotLevelType]],3,FALSE) * VLOOKUP($AX$2,BotLevelWorld[#All],MATCH("HP Ratio - " &amp; VLOOKUP(CB$1,Enemies[[#All],[Name]:[BotLevelType]],9,FALSE),BotLevelWorld[#Headers],0),FALSE) * AE19</f>
        <v>0</v>
      </c>
      <c r="CC19">
        <f>VLOOKUP(Wave_Timeline!CC$1,Enemies[[#All],[Name]:[BotLevelType]],3,FALSE) * VLOOKUP($AX$2,BotLevelWorld[#All],MATCH("HP Ratio - " &amp; VLOOKUP(CC$1,Enemies[[#All],[Name]:[BotLevelType]],9,FALSE),BotLevelWorld[#Headers],0),FALSE) * AF19</f>
        <v>0</v>
      </c>
      <c r="CD19">
        <f>VLOOKUP(Wave_Timeline!CD$1,Enemies[[#All],[Name]:[BotLevelType]],3,FALSE) * VLOOKUP($AX$2,BotLevelWorld[#All],MATCH("HP Ratio - " &amp; VLOOKUP(CD$1,Enemies[[#All],[Name]:[BotLevelType]],9,FALSE),BotLevelWorld[#Headers],0),FALSE) * AG19</f>
        <v>0</v>
      </c>
      <c r="CE19">
        <f>VLOOKUP(Wave_Timeline!CE$1,Enemies[[#All],[Name]:[BotLevelType]],3,FALSE) * VLOOKUP($AX$2,BotLevelWorld[#All],MATCH("HP Ratio - " &amp; VLOOKUP(CE$1,Enemies[[#All],[Name]:[BotLevelType]],9,FALSE),BotLevelWorld[#Headers],0),FALSE) * AH19</f>
        <v>0</v>
      </c>
      <c r="CF19">
        <f>VLOOKUP(Wave_Timeline!CF$1,Enemies[[#All],[Name]:[BotLevelType]],3,FALSE) * VLOOKUP($AX$2,BotLevelWorld[#All],MATCH("HP Ratio - " &amp; VLOOKUP(CF$1,Enemies[[#All],[Name]:[BotLevelType]],9,FALSE),BotLevelWorld[#Headers],0),FALSE) * AI19</f>
        <v>0</v>
      </c>
      <c r="CG19">
        <f>VLOOKUP(Wave_Timeline!CG$1,Enemies[[#All],[Name]:[BotLevelType]],3,FALSE) * VLOOKUP($AX$2,BotLevelWorld[#All],MATCH("HP Ratio - " &amp; VLOOKUP(CG$1,Enemies[[#All],[Name]:[BotLevelType]],9,FALSE),BotLevelWorld[#Headers],0),FALSE) * AJ19</f>
        <v>0</v>
      </c>
      <c r="CH19">
        <f>VLOOKUP(Wave_Timeline!CH$1,Enemies[[#All],[Name]:[BotLevelType]],3,FALSE) * VLOOKUP($AX$2,BotLevelWorld[#All],MATCH("HP Ratio - " &amp; VLOOKUP(CH$1,Enemies[[#All],[Name]:[BotLevelType]],9,FALSE),BotLevelWorld[#Headers],0),FALSE) * AK19</f>
        <v>0</v>
      </c>
      <c r="CI19">
        <f>VLOOKUP(Wave_Timeline!CI$1,Enemies[[#All],[Name]:[BotLevelType]],3,FALSE) * VLOOKUP($AX$2,BotLevelWorld[#All],MATCH("HP Ratio - " &amp; VLOOKUP(CI$1,Enemies[[#All],[Name]:[BotLevelType]],9,FALSE),BotLevelWorld[#Headers],0),FALSE) * AL19</f>
        <v>0</v>
      </c>
      <c r="CJ19">
        <f>VLOOKUP(Wave_Timeline!CJ$1,Enemies[[#All],[Name]:[BotLevelType]],3,FALSE) * VLOOKUP($AX$2,BotLevelWorld[#All],MATCH("HP Ratio - " &amp; VLOOKUP(CJ$1,Enemies[[#All],[Name]:[BotLevelType]],9,FALSE),BotLevelWorld[#Headers],0),FALSE) * AM19</f>
        <v>0</v>
      </c>
      <c r="CK19">
        <f>VLOOKUP(Wave_Timeline!CK$1,Enemies[[#All],[Name]:[BotLevelType]],3,FALSE) * VLOOKUP($AX$2,BotLevelWorld[#All],MATCH("HP Ratio - " &amp; VLOOKUP(CK$1,Enemies[[#All],[Name]:[BotLevelType]],9,FALSE),BotLevelWorld[#Headers],0),FALSE) * AN19</f>
        <v>0</v>
      </c>
      <c r="CL19">
        <f>VLOOKUP(Wave_Timeline!CL$1,Enemies[[#All],[Name]:[BotLevelType]],3,FALSE) * VLOOKUP($AX$2,BotLevelWorld[#All],MATCH("HP Ratio - " &amp; VLOOKUP(CL$1,Enemies[[#All],[Name]:[BotLevelType]],9,FALSE),BotLevelWorld[#Headers],0),FALSE) * AO19</f>
        <v>0</v>
      </c>
      <c r="CM19">
        <f>VLOOKUP(Wave_Timeline!CM$1,Enemies[[#All],[Name]:[BotLevelType]],3,FALSE) * VLOOKUP($AX$2,BotLevelWorld[#All],MATCH("HP Ratio - " &amp; VLOOKUP(CM$1,Enemies[[#All],[Name]:[BotLevelType]],9,FALSE),BotLevelWorld[#Headers],0),FALSE) * AP19</f>
        <v>0</v>
      </c>
      <c r="CN19">
        <f>VLOOKUP(Wave_Timeline!CN$1,Enemies[[#All],[Name]:[BotLevelType]],3,FALSE) * VLOOKUP($AX$2,BotLevelWorld[#All],MATCH("HP Ratio - " &amp; VLOOKUP(CN$1,Enemies[[#All],[Name]:[BotLevelType]],9,FALSE),BotLevelWorld[#Headers],0),FALSE) * AQ19</f>
        <v>0</v>
      </c>
      <c r="CO19">
        <f>VLOOKUP(Wave_Timeline!CO$1,Enemies[[#All],[Name]:[BotLevelType]],3,FALSE) * VLOOKUP($AX$2,BotLevelWorld[#All],MATCH("HP Ratio - " &amp; VLOOKUP(CO$1,Enemies[[#All],[Name]:[BotLevelType]],9,FALSE),BotLevelWorld[#Headers],0),FALSE) * AR19</f>
        <v>0</v>
      </c>
      <c r="CP19">
        <f>VLOOKUP(Wave_Timeline!CP$1,Enemies[[#All],[Name]:[BotLevelType]],3,FALSE) * VLOOKUP($AX$2,BotLevelWorld[#All],MATCH("HP Ratio - " &amp; VLOOKUP(CP$1,Enemies[[#All],[Name]:[BotLevelType]],9,FALSE),BotLevelWorld[#Headers],0),FALSE) * AS19</f>
        <v>0</v>
      </c>
      <c r="CQ19">
        <f>VLOOKUP(Wave_Timeline!CQ$1,Enemies[[#All],[Name]:[BotLevelType]],3,FALSE) * VLOOKUP($AX$2,BotLevelWorld[#All],MATCH("HP Ratio - " &amp; VLOOKUP(CQ$1,Enemies[[#All],[Name]:[BotLevelType]],9,FALSE),BotLevelWorld[#Headers],0),FALSE) * AT19</f>
        <v>0</v>
      </c>
      <c r="CS19">
        <f t="shared" si="0"/>
        <v>2561.7077800178999</v>
      </c>
      <c r="CU19">
        <f t="shared" si="3"/>
        <v>380.97449238050831</v>
      </c>
      <c r="CV19">
        <f t="shared" si="4"/>
        <v>31707.169384761019</v>
      </c>
      <c r="CW19">
        <f t="shared" si="1"/>
        <v>35441.400251472274</v>
      </c>
      <c r="CX19">
        <f t="shared" si="2"/>
        <v>3734.2308667112557</v>
      </c>
      <c r="CY19">
        <f t="shared" si="5"/>
        <v>3734.2308667112557</v>
      </c>
    </row>
    <row r="20" spans="1:103" x14ac:dyDescent="0.25">
      <c r="A20" s="12">
        <v>15</v>
      </c>
      <c r="B20" s="12">
        <v>0.3333333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/>
      <c r="AV20" s="12"/>
      <c r="AW20" s="12"/>
      <c r="AY20">
        <f>VLOOKUP(Wave_Timeline!AY$1,Enemies[[#All],[Name]:[BotLevelType]],3,FALSE) * VLOOKUP($AX$2,BotLevelWorld[#All],MATCH("HP Ratio - " &amp; VLOOKUP(AY$1,Enemies[[#All],[Name]:[BotLevelType]],9,FALSE),BotLevelWorld[#Headers],0),FALSE) * B20</f>
        <v>76.194892380509998</v>
      </c>
      <c r="AZ20">
        <f>VLOOKUP(Wave_Timeline!AZ$1,Enemies[[#All],[Name]:[BotLevelType]],3,FALSE) * VLOOKUP($AX$2,BotLevelWorld[#All],MATCH("HP Ratio - " &amp; VLOOKUP(AZ$1,Enemies[[#All],[Name]:[BotLevelType]],9,FALSE),BotLevelWorld[#Headers],0),FALSE) * C20</f>
        <v>0</v>
      </c>
      <c r="BA20">
        <f>VLOOKUP(Wave_Timeline!BA$1,Enemies[[#All],[Name]:[BotLevelType]],3,FALSE) * VLOOKUP($AX$2,BotLevelWorld[#All],MATCH("HP Ratio - " &amp; VLOOKUP(BA$1,Enemies[[#All],[Name]:[BotLevelType]],9,FALSE),BotLevelWorld[#Headers],0),FALSE) * D20</f>
        <v>0</v>
      </c>
      <c r="BB20">
        <f>VLOOKUP(Wave_Timeline!BB$1,Enemies[[#All],[Name]:[BotLevelType]],3,FALSE) * VLOOKUP($AX$2,BotLevelWorld[#All],MATCH("HP Ratio - " &amp; VLOOKUP(BB$1,Enemies[[#All],[Name]:[BotLevelType]],9,FALSE),BotLevelWorld[#Headers],0),FALSE) * E20</f>
        <v>0</v>
      </c>
      <c r="BC20">
        <f>VLOOKUP(Wave_Timeline!BC$1,Enemies[[#All],[Name]:[BotLevelType]],3,FALSE) * VLOOKUP($AX$2,BotLevelWorld[#All],MATCH("HP Ratio - " &amp; VLOOKUP(BC$1,Enemies[[#All],[Name]:[BotLevelType]],9,FALSE),BotLevelWorld[#Headers],0),FALSE) * F20</f>
        <v>0</v>
      </c>
      <c r="BD20">
        <f>VLOOKUP(Wave_Timeline!BD$1,Enemies[[#All],[Name]:[BotLevelType]],3,FALSE) * VLOOKUP($AX$2,BotLevelWorld[#All],MATCH("HP Ratio - " &amp; VLOOKUP(BD$1,Enemies[[#All],[Name]:[BotLevelType]],9,FALSE),BotLevelWorld[#Headers],0),FALSE) * G20</f>
        <v>0</v>
      </c>
      <c r="BE20">
        <f>VLOOKUP(Wave_Timeline!BE$1,Enemies[[#All],[Name]:[BotLevelType]],3,FALSE) * VLOOKUP($AX$2,BotLevelWorld[#All],MATCH("HP Ratio - " &amp; VLOOKUP(BE$1,Enemies[[#All],[Name]:[BotLevelType]],9,FALSE),BotLevelWorld[#Headers],0),FALSE) * H20</f>
        <v>0</v>
      </c>
      <c r="BF20">
        <f>VLOOKUP(Wave_Timeline!BF$1,Enemies[[#All],[Name]:[BotLevelType]],3,FALSE) * VLOOKUP($AX$2,BotLevelWorld[#All],MATCH("HP Ratio - " &amp; VLOOKUP(BF$1,Enemies[[#All],[Name]:[BotLevelType]],9,FALSE),BotLevelWorld[#Headers],0),FALSE) * I20</f>
        <v>0</v>
      </c>
      <c r="BG20">
        <f>VLOOKUP(Wave_Timeline!BG$1,Enemies[[#All],[Name]:[BotLevelType]],3,FALSE) * VLOOKUP($AX$2,BotLevelWorld[#All],MATCH("HP Ratio - " &amp; VLOOKUP(BG$1,Enemies[[#All],[Name]:[BotLevelType]],9,FALSE),BotLevelWorld[#Headers],0),FALSE) * J20</f>
        <v>0</v>
      </c>
      <c r="BH20">
        <f>VLOOKUP(Wave_Timeline!BH$1,Enemies[[#All],[Name]:[BotLevelType]],3,FALSE) * VLOOKUP($AX$2,BotLevelWorld[#All],MATCH("HP Ratio - " &amp; VLOOKUP(BH$1,Enemies[[#All],[Name]:[BotLevelType]],9,FALSE),BotLevelWorld[#Headers],0),FALSE) * K20</f>
        <v>0</v>
      </c>
      <c r="BI20">
        <f>VLOOKUP(Wave_Timeline!BI$1,Enemies[[#All],[Name]:[BotLevelType]],3,FALSE) * VLOOKUP($AX$2,BotLevelWorld[#All],MATCH("HP Ratio - " &amp; VLOOKUP(BI$1,Enemies[[#All],[Name]:[BotLevelType]],9,FALSE),BotLevelWorld[#Headers],0),FALSE) * L20</f>
        <v>0</v>
      </c>
      <c r="BJ20">
        <f>VLOOKUP(Wave_Timeline!BJ$1,Enemies[[#All],[Name]:[BotLevelType]],3,FALSE) * VLOOKUP($AX$2,BotLevelWorld[#All],MATCH("HP Ratio - " &amp; VLOOKUP(BJ$1,Enemies[[#All],[Name]:[BotLevelType]],9,FALSE),BotLevelWorld[#Headers],0),FALSE) * M20</f>
        <v>0</v>
      </c>
      <c r="BK20">
        <f>VLOOKUP(Wave_Timeline!BK$1,Enemies[[#All],[Name]:[BotLevelType]],3,FALSE) * VLOOKUP($AX$2,BotLevelWorld[#All],MATCH("HP Ratio - " &amp; VLOOKUP(BK$1,Enemies[[#All],[Name]:[BotLevelType]],9,FALSE),BotLevelWorld[#Headers],0),FALSE) * N20</f>
        <v>0</v>
      </c>
      <c r="BL20">
        <f>VLOOKUP(Wave_Timeline!BL$1,Enemies[[#All],[Name]:[BotLevelType]],3,FALSE) * VLOOKUP($AX$2,BotLevelWorld[#All],MATCH("HP Ratio - " &amp; VLOOKUP(BL$1,Enemies[[#All],[Name]:[BotLevelType]],9,FALSE),BotLevelWorld[#Headers],0),FALSE) * O20</f>
        <v>0</v>
      </c>
      <c r="BM20">
        <f>VLOOKUP(Wave_Timeline!BM$1,Enemies[[#All],[Name]:[BotLevelType]],3,FALSE) * VLOOKUP($AX$2,BotLevelWorld[#All],MATCH("HP Ratio - " &amp; VLOOKUP(BM$1,Enemies[[#All],[Name]:[BotLevelType]],9,FALSE),BotLevelWorld[#Headers],0),FALSE) * P20</f>
        <v>0</v>
      </c>
      <c r="BN20">
        <f>VLOOKUP(Wave_Timeline!BN$1,Enemies[[#All],[Name]:[BotLevelType]],3,FALSE) * VLOOKUP($AX$2,BotLevelWorld[#All],MATCH("HP Ratio - " &amp; VLOOKUP(BN$1,Enemies[[#All],[Name]:[BotLevelType]],9,FALSE),BotLevelWorld[#Headers],0),FALSE) * Q20</f>
        <v>0</v>
      </c>
      <c r="BO20">
        <f>VLOOKUP(Wave_Timeline!BO$1,Enemies[[#All],[Name]:[BotLevelType]],3,FALSE) * VLOOKUP($AX$2,BotLevelWorld[#All],MATCH("HP Ratio - " &amp; VLOOKUP(BO$1,Enemies[[#All],[Name]:[BotLevelType]],9,FALSE),BotLevelWorld[#Headers],0),FALSE) * R20</f>
        <v>0</v>
      </c>
      <c r="BP20">
        <f>VLOOKUP(Wave_Timeline!BP$1,Enemies[[#All],[Name]:[BotLevelType]],3,FALSE) * VLOOKUP($AX$2,BotLevelWorld[#All],MATCH("HP Ratio - " &amp; VLOOKUP(BP$1,Enemies[[#All],[Name]:[BotLevelType]],9,FALSE),BotLevelWorld[#Headers],0),FALSE) * S20</f>
        <v>0</v>
      </c>
      <c r="BQ20">
        <f>VLOOKUP(Wave_Timeline!BQ$1,Enemies[[#All],[Name]:[BotLevelType]],3,FALSE) * VLOOKUP($AX$2,BotLevelWorld[#All],MATCH("HP Ratio - " &amp; VLOOKUP(BQ$1,Enemies[[#All],[Name]:[BotLevelType]],9,FALSE),BotLevelWorld[#Headers],0),FALSE) * T20</f>
        <v>0</v>
      </c>
      <c r="BR20">
        <f>VLOOKUP(Wave_Timeline!BR$1,Enemies[[#All],[Name]:[BotLevelType]],3,FALSE) * VLOOKUP($AX$2,BotLevelWorld[#All],MATCH("HP Ratio - " &amp; VLOOKUP(BR$1,Enemies[[#All],[Name]:[BotLevelType]],9,FALSE),BotLevelWorld[#Headers],0),FALSE) * U20</f>
        <v>0</v>
      </c>
      <c r="BS20">
        <f>VLOOKUP(Wave_Timeline!BS$1,Enemies[[#All],[Name]:[BotLevelType]],3,FALSE) * VLOOKUP($AX$2,BotLevelWorld[#All],MATCH("HP Ratio - " &amp; VLOOKUP(BS$1,Enemies[[#All],[Name]:[BotLevelType]],9,FALSE),BotLevelWorld[#Headers],0),FALSE) * V20</f>
        <v>0</v>
      </c>
      <c r="BT20">
        <f>VLOOKUP(Wave_Timeline!BT$1,Enemies[[#All],[Name]:[BotLevelType]],3,FALSE) * VLOOKUP($AX$2,BotLevelWorld[#All],MATCH("HP Ratio - " &amp; VLOOKUP(BT$1,Enemies[[#All],[Name]:[BotLevelType]],9,FALSE),BotLevelWorld[#Headers],0),FALSE) * W20</f>
        <v>0</v>
      </c>
      <c r="BU20">
        <f>VLOOKUP(Wave_Timeline!BU$1,Enemies[[#All],[Name]:[BotLevelType]],3,FALSE) * VLOOKUP($AX$2,BotLevelWorld[#All],MATCH("HP Ratio - " &amp; VLOOKUP(BU$1,Enemies[[#All],[Name]:[BotLevelType]],9,FALSE),BotLevelWorld[#Headers],0),FALSE) * X20</f>
        <v>0</v>
      </c>
      <c r="BV20">
        <f>VLOOKUP(Wave_Timeline!BV$1,Enemies[[#All],[Name]:[BotLevelType]],3,FALSE) * VLOOKUP($AX$2,BotLevelWorld[#All],MATCH("HP Ratio - " &amp; VLOOKUP(BV$1,Enemies[[#All],[Name]:[BotLevelType]],9,FALSE),BotLevelWorld[#Headers],0),FALSE) * Y20</f>
        <v>0</v>
      </c>
      <c r="BW20">
        <f>VLOOKUP(Wave_Timeline!BW$1,Enemies[[#All],[Name]:[BotLevelType]],3,FALSE) * VLOOKUP($AX$2,BotLevelWorld[#All],MATCH("HP Ratio - " &amp; VLOOKUP(BW$1,Enemies[[#All],[Name]:[BotLevelType]],9,FALSE),BotLevelWorld[#Headers],0),FALSE) * Z20</f>
        <v>0</v>
      </c>
      <c r="BX20">
        <f>VLOOKUP(Wave_Timeline!BX$1,Enemies[[#All],[Name]:[BotLevelType]],3,FALSE) * VLOOKUP($AX$2,BotLevelWorld[#All],MATCH("HP Ratio - " &amp; VLOOKUP(BX$1,Enemies[[#All],[Name]:[BotLevelType]],9,FALSE),BotLevelWorld[#Headers],0),FALSE) * AA20</f>
        <v>0</v>
      </c>
      <c r="BY20">
        <f>VLOOKUP(Wave_Timeline!BY$1,Enemies[[#All],[Name]:[BotLevelType]],3,FALSE) * VLOOKUP($AX$2,BotLevelWorld[#All],MATCH("HP Ratio - " &amp; VLOOKUP(BY$1,Enemies[[#All],[Name]:[BotLevelType]],9,FALSE),BotLevelWorld[#Headers],0),FALSE) * AB20</f>
        <v>0</v>
      </c>
      <c r="BZ20">
        <f>VLOOKUP(Wave_Timeline!BZ$1,Enemies[[#All],[Name]:[BotLevelType]],3,FALSE) * VLOOKUP($AX$2,BotLevelWorld[#All],MATCH("HP Ratio - " &amp; VLOOKUP(BZ$1,Enemies[[#All],[Name]:[BotLevelType]],9,FALSE),BotLevelWorld[#Headers],0),FALSE) * AC20</f>
        <v>0</v>
      </c>
      <c r="CA20">
        <f>VLOOKUP(Wave_Timeline!CA$1,Enemies[[#All],[Name]:[BotLevelType]],3,FALSE) * VLOOKUP($AX$2,BotLevelWorld[#All],MATCH("HP Ratio - " &amp; VLOOKUP(CA$1,Enemies[[#All],[Name]:[BotLevelType]],9,FALSE),BotLevelWorld[#Headers],0),FALSE) * AD20</f>
        <v>0</v>
      </c>
      <c r="CB20">
        <f>VLOOKUP(Wave_Timeline!CB$1,Enemies[[#All],[Name]:[BotLevelType]],3,FALSE) * VLOOKUP($AX$2,BotLevelWorld[#All],MATCH("HP Ratio - " &amp; VLOOKUP(CB$1,Enemies[[#All],[Name]:[BotLevelType]],9,FALSE),BotLevelWorld[#Headers],0),FALSE) * AE20</f>
        <v>0</v>
      </c>
      <c r="CC20">
        <f>VLOOKUP(Wave_Timeline!CC$1,Enemies[[#All],[Name]:[BotLevelType]],3,FALSE) * VLOOKUP($AX$2,BotLevelWorld[#All],MATCH("HP Ratio - " &amp; VLOOKUP(CC$1,Enemies[[#All],[Name]:[BotLevelType]],9,FALSE),BotLevelWorld[#Headers],0),FALSE) * AF20</f>
        <v>0</v>
      </c>
      <c r="CD20">
        <f>VLOOKUP(Wave_Timeline!CD$1,Enemies[[#All],[Name]:[BotLevelType]],3,FALSE) * VLOOKUP($AX$2,BotLevelWorld[#All],MATCH("HP Ratio - " &amp; VLOOKUP(CD$1,Enemies[[#All],[Name]:[BotLevelType]],9,FALSE),BotLevelWorld[#Headers],0),FALSE) * AG20</f>
        <v>0</v>
      </c>
      <c r="CE20">
        <f>VLOOKUP(Wave_Timeline!CE$1,Enemies[[#All],[Name]:[BotLevelType]],3,FALSE) * VLOOKUP($AX$2,BotLevelWorld[#All],MATCH("HP Ratio - " &amp; VLOOKUP(CE$1,Enemies[[#All],[Name]:[BotLevelType]],9,FALSE),BotLevelWorld[#Headers],0),FALSE) * AH20</f>
        <v>0</v>
      </c>
      <c r="CF20">
        <f>VLOOKUP(Wave_Timeline!CF$1,Enemies[[#All],[Name]:[BotLevelType]],3,FALSE) * VLOOKUP($AX$2,BotLevelWorld[#All],MATCH("HP Ratio - " &amp; VLOOKUP(CF$1,Enemies[[#All],[Name]:[BotLevelType]],9,FALSE),BotLevelWorld[#Headers],0),FALSE) * AI20</f>
        <v>0</v>
      </c>
      <c r="CG20">
        <f>VLOOKUP(Wave_Timeline!CG$1,Enemies[[#All],[Name]:[BotLevelType]],3,FALSE) * VLOOKUP($AX$2,BotLevelWorld[#All],MATCH("HP Ratio - " &amp; VLOOKUP(CG$1,Enemies[[#All],[Name]:[BotLevelType]],9,FALSE),BotLevelWorld[#Headers],0),FALSE) * AJ20</f>
        <v>0</v>
      </c>
      <c r="CH20">
        <f>VLOOKUP(Wave_Timeline!CH$1,Enemies[[#All],[Name]:[BotLevelType]],3,FALSE) * VLOOKUP($AX$2,BotLevelWorld[#All],MATCH("HP Ratio - " &amp; VLOOKUP(CH$1,Enemies[[#All],[Name]:[BotLevelType]],9,FALSE),BotLevelWorld[#Headers],0),FALSE) * AK20</f>
        <v>0</v>
      </c>
      <c r="CI20">
        <f>VLOOKUP(Wave_Timeline!CI$1,Enemies[[#All],[Name]:[BotLevelType]],3,FALSE) * VLOOKUP($AX$2,BotLevelWorld[#All],MATCH("HP Ratio - " &amp; VLOOKUP(CI$1,Enemies[[#All],[Name]:[BotLevelType]],9,FALSE),BotLevelWorld[#Headers],0),FALSE) * AL20</f>
        <v>0</v>
      </c>
      <c r="CJ20">
        <f>VLOOKUP(Wave_Timeline!CJ$1,Enemies[[#All],[Name]:[BotLevelType]],3,FALSE) * VLOOKUP($AX$2,BotLevelWorld[#All],MATCH("HP Ratio - " &amp; VLOOKUP(CJ$1,Enemies[[#All],[Name]:[BotLevelType]],9,FALSE),BotLevelWorld[#Headers],0),FALSE) * AM20</f>
        <v>0</v>
      </c>
      <c r="CK20">
        <f>VLOOKUP(Wave_Timeline!CK$1,Enemies[[#All],[Name]:[BotLevelType]],3,FALSE) * VLOOKUP($AX$2,BotLevelWorld[#All],MATCH("HP Ratio - " &amp; VLOOKUP(CK$1,Enemies[[#All],[Name]:[BotLevelType]],9,FALSE),BotLevelWorld[#Headers],0),FALSE) * AN20</f>
        <v>0</v>
      </c>
      <c r="CL20">
        <f>VLOOKUP(Wave_Timeline!CL$1,Enemies[[#All],[Name]:[BotLevelType]],3,FALSE) * VLOOKUP($AX$2,BotLevelWorld[#All],MATCH("HP Ratio - " &amp; VLOOKUP(CL$1,Enemies[[#All],[Name]:[BotLevelType]],9,FALSE),BotLevelWorld[#Headers],0),FALSE) * AO20</f>
        <v>0</v>
      </c>
      <c r="CM20">
        <f>VLOOKUP(Wave_Timeline!CM$1,Enemies[[#All],[Name]:[BotLevelType]],3,FALSE) * VLOOKUP($AX$2,BotLevelWorld[#All],MATCH("HP Ratio - " &amp; VLOOKUP(CM$1,Enemies[[#All],[Name]:[BotLevelType]],9,FALSE),BotLevelWorld[#Headers],0),FALSE) * AP20</f>
        <v>0</v>
      </c>
      <c r="CN20">
        <f>VLOOKUP(Wave_Timeline!CN$1,Enemies[[#All],[Name]:[BotLevelType]],3,FALSE) * VLOOKUP($AX$2,BotLevelWorld[#All],MATCH("HP Ratio - " &amp; VLOOKUP(CN$1,Enemies[[#All],[Name]:[BotLevelType]],9,FALSE),BotLevelWorld[#Headers],0),FALSE) * AQ20</f>
        <v>0</v>
      </c>
      <c r="CO20">
        <f>VLOOKUP(Wave_Timeline!CO$1,Enemies[[#All],[Name]:[BotLevelType]],3,FALSE) * VLOOKUP($AX$2,BotLevelWorld[#All],MATCH("HP Ratio - " &amp; VLOOKUP(CO$1,Enemies[[#All],[Name]:[BotLevelType]],9,FALSE),BotLevelWorld[#Headers],0),FALSE) * AR20</f>
        <v>0</v>
      </c>
      <c r="CP20">
        <f>VLOOKUP(Wave_Timeline!CP$1,Enemies[[#All],[Name]:[BotLevelType]],3,FALSE) * VLOOKUP($AX$2,BotLevelWorld[#All],MATCH("HP Ratio - " &amp; VLOOKUP(CP$1,Enemies[[#All],[Name]:[BotLevelType]],9,FALSE),BotLevelWorld[#Headers],0),FALSE) * AS20</f>
        <v>0</v>
      </c>
      <c r="CQ20">
        <f>VLOOKUP(Wave_Timeline!CQ$1,Enemies[[#All],[Name]:[BotLevelType]],3,FALSE) * VLOOKUP($AX$2,BotLevelWorld[#All],MATCH("HP Ratio - " &amp; VLOOKUP(CQ$1,Enemies[[#All],[Name]:[BotLevelType]],9,FALSE),BotLevelWorld[#Headers],0),FALSE) * AT20</f>
        <v>0</v>
      </c>
      <c r="CS20">
        <f t="shared" si="0"/>
        <v>76.194892380509998</v>
      </c>
      <c r="CU20">
        <f t="shared" si="3"/>
        <v>2500</v>
      </c>
      <c r="CV20">
        <f t="shared" si="4"/>
        <v>34207.169384761015</v>
      </c>
      <c r="CW20">
        <f t="shared" si="1"/>
        <v>35517.595143852785</v>
      </c>
      <c r="CX20">
        <f t="shared" si="2"/>
        <v>1310.4257590917696</v>
      </c>
      <c r="CY20">
        <f t="shared" si="5"/>
        <v>1310.4257590917696</v>
      </c>
    </row>
    <row r="21" spans="1:103" x14ac:dyDescent="0.25">
      <c r="A21" s="12">
        <v>16</v>
      </c>
      <c r="B21" s="12">
        <v>0.3333333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/>
      <c r="AV21" s="12"/>
      <c r="AW21" s="12"/>
      <c r="AY21">
        <f>VLOOKUP(Wave_Timeline!AY$1,Enemies[[#All],[Name]:[BotLevelType]],3,FALSE) * VLOOKUP($AX$2,BotLevelWorld[#All],MATCH("HP Ratio - " &amp; VLOOKUP(AY$1,Enemies[[#All],[Name]:[BotLevelType]],9,FALSE),BotLevelWorld[#Headers],0),FALSE) * B21</f>
        <v>76.194892380509998</v>
      </c>
      <c r="AZ21">
        <f>VLOOKUP(Wave_Timeline!AZ$1,Enemies[[#All],[Name]:[BotLevelType]],3,FALSE) * VLOOKUP($AX$2,BotLevelWorld[#All],MATCH("HP Ratio - " &amp; VLOOKUP(AZ$1,Enemies[[#All],[Name]:[BotLevelType]],9,FALSE),BotLevelWorld[#Headers],0),FALSE) * C21</f>
        <v>0</v>
      </c>
      <c r="BA21">
        <f>VLOOKUP(Wave_Timeline!BA$1,Enemies[[#All],[Name]:[BotLevelType]],3,FALSE) * VLOOKUP($AX$2,BotLevelWorld[#All],MATCH("HP Ratio - " &amp; VLOOKUP(BA$1,Enemies[[#All],[Name]:[BotLevelType]],9,FALSE),BotLevelWorld[#Headers],0),FALSE) * D21</f>
        <v>0</v>
      </c>
      <c r="BB21">
        <f>VLOOKUP(Wave_Timeline!BB$1,Enemies[[#All],[Name]:[BotLevelType]],3,FALSE) * VLOOKUP($AX$2,BotLevelWorld[#All],MATCH("HP Ratio - " &amp; VLOOKUP(BB$1,Enemies[[#All],[Name]:[BotLevelType]],9,FALSE),BotLevelWorld[#Headers],0),FALSE) * E21</f>
        <v>0</v>
      </c>
      <c r="BC21">
        <f>VLOOKUP(Wave_Timeline!BC$1,Enemies[[#All],[Name]:[BotLevelType]],3,FALSE) * VLOOKUP($AX$2,BotLevelWorld[#All],MATCH("HP Ratio - " &amp; VLOOKUP(BC$1,Enemies[[#All],[Name]:[BotLevelType]],9,FALSE),BotLevelWorld[#Headers],0),FALSE) * F21</f>
        <v>0</v>
      </c>
      <c r="BD21">
        <f>VLOOKUP(Wave_Timeline!BD$1,Enemies[[#All],[Name]:[BotLevelType]],3,FALSE) * VLOOKUP($AX$2,BotLevelWorld[#All],MATCH("HP Ratio - " &amp; VLOOKUP(BD$1,Enemies[[#All],[Name]:[BotLevelType]],9,FALSE),BotLevelWorld[#Headers],0),FALSE) * G21</f>
        <v>0</v>
      </c>
      <c r="BE21">
        <f>VLOOKUP(Wave_Timeline!BE$1,Enemies[[#All],[Name]:[BotLevelType]],3,FALSE) * VLOOKUP($AX$2,BotLevelWorld[#All],MATCH("HP Ratio - " &amp; VLOOKUP(BE$1,Enemies[[#All],[Name]:[BotLevelType]],9,FALSE),BotLevelWorld[#Headers],0),FALSE) * H21</f>
        <v>0</v>
      </c>
      <c r="BF21">
        <f>VLOOKUP(Wave_Timeline!BF$1,Enemies[[#All],[Name]:[BotLevelType]],3,FALSE) * VLOOKUP($AX$2,BotLevelWorld[#All],MATCH("HP Ratio - " &amp; VLOOKUP(BF$1,Enemies[[#All],[Name]:[BotLevelType]],9,FALSE),BotLevelWorld[#Headers],0),FALSE) * I21</f>
        <v>0</v>
      </c>
      <c r="BG21">
        <f>VLOOKUP(Wave_Timeline!BG$1,Enemies[[#All],[Name]:[BotLevelType]],3,FALSE) * VLOOKUP($AX$2,BotLevelWorld[#All],MATCH("HP Ratio - " &amp; VLOOKUP(BG$1,Enemies[[#All],[Name]:[BotLevelType]],9,FALSE),BotLevelWorld[#Headers],0),FALSE) * J21</f>
        <v>0</v>
      </c>
      <c r="BH21">
        <f>VLOOKUP(Wave_Timeline!BH$1,Enemies[[#All],[Name]:[BotLevelType]],3,FALSE) * VLOOKUP($AX$2,BotLevelWorld[#All],MATCH("HP Ratio - " &amp; VLOOKUP(BH$1,Enemies[[#All],[Name]:[BotLevelType]],9,FALSE),BotLevelWorld[#Headers],0),FALSE) * K21</f>
        <v>0</v>
      </c>
      <c r="BI21">
        <f>VLOOKUP(Wave_Timeline!BI$1,Enemies[[#All],[Name]:[BotLevelType]],3,FALSE) * VLOOKUP($AX$2,BotLevelWorld[#All],MATCH("HP Ratio - " &amp; VLOOKUP(BI$1,Enemies[[#All],[Name]:[BotLevelType]],9,FALSE),BotLevelWorld[#Headers],0),FALSE) * L21</f>
        <v>0</v>
      </c>
      <c r="BJ21">
        <f>VLOOKUP(Wave_Timeline!BJ$1,Enemies[[#All],[Name]:[BotLevelType]],3,FALSE) * VLOOKUP($AX$2,BotLevelWorld[#All],MATCH("HP Ratio - " &amp; VLOOKUP(BJ$1,Enemies[[#All],[Name]:[BotLevelType]],9,FALSE),BotLevelWorld[#Headers],0),FALSE) * M21</f>
        <v>0</v>
      </c>
      <c r="BK21">
        <f>VLOOKUP(Wave_Timeline!BK$1,Enemies[[#All],[Name]:[BotLevelType]],3,FALSE) * VLOOKUP($AX$2,BotLevelWorld[#All],MATCH("HP Ratio - " &amp; VLOOKUP(BK$1,Enemies[[#All],[Name]:[BotLevelType]],9,FALSE),BotLevelWorld[#Headers],0),FALSE) * N21</f>
        <v>0</v>
      </c>
      <c r="BL21">
        <f>VLOOKUP(Wave_Timeline!BL$1,Enemies[[#All],[Name]:[BotLevelType]],3,FALSE) * VLOOKUP($AX$2,BotLevelWorld[#All],MATCH("HP Ratio - " &amp; VLOOKUP(BL$1,Enemies[[#All],[Name]:[BotLevelType]],9,FALSE),BotLevelWorld[#Headers],0),FALSE) * O21</f>
        <v>0</v>
      </c>
      <c r="BM21">
        <f>VLOOKUP(Wave_Timeline!BM$1,Enemies[[#All],[Name]:[BotLevelType]],3,FALSE) * VLOOKUP($AX$2,BotLevelWorld[#All],MATCH("HP Ratio - " &amp; VLOOKUP(BM$1,Enemies[[#All],[Name]:[BotLevelType]],9,FALSE),BotLevelWorld[#Headers],0),FALSE) * P21</f>
        <v>0</v>
      </c>
      <c r="BN21">
        <f>VLOOKUP(Wave_Timeline!BN$1,Enemies[[#All],[Name]:[BotLevelType]],3,FALSE) * VLOOKUP($AX$2,BotLevelWorld[#All],MATCH("HP Ratio - " &amp; VLOOKUP(BN$1,Enemies[[#All],[Name]:[BotLevelType]],9,FALSE),BotLevelWorld[#Headers],0),FALSE) * Q21</f>
        <v>0</v>
      </c>
      <c r="BO21">
        <f>VLOOKUP(Wave_Timeline!BO$1,Enemies[[#All],[Name]:[BotLevelType]],3,FALSE) * VLOOKUP($AX$2,BotLevelWorld[#All],MATCH("HP Ratio - " &amp; VLOOKUP(BO$1,Enemies[[#All],[Name]:[BotLevelType]],9,FALSE),BotLevelWorld[#Headers],0),FALSE) * R21</f>
        <v>0</v>
      </c>
      <c r="BP21">
        <f>VLOOKUP(Wave_Timeline!BP$1,Enemies[[#All],[Name]:[BotLevelType]],3,FALSE) * VLOOKUP($AX$2,BotLevelWorld[#All],MATCH("HP Ratio - " &amp; VLOOKUP(BP$1,Enemies[[#All],[Name]:[BotLevelType]],9,FALSE),BotLevelWorld[#Headers],0),FALSE) * S21</f>
        <v>0</v>
      </c>
      <c r="BQ21">
        <f>VLOOKUP(Wave_Timeline!BQ$1,Enemies[[#All],[Name]:[BotLevelType]],3,FALSE) * VLOOKUP($AX$2,BotLevelWorld[#All],MATCH("HP Ratio - " &amp; VLOOKUP(BQ$1,Enemies[[#All],[Name]:[BotLevelType]],9,FALSE),BotLevelWorld[#Headers],0),FALSE) * T21</f>
        <v>0</v>
      </c>
      <c r="BR21">
        <f>VLOOKUP(Wave_Timeline!BR$1,Enemies[[#All],[Name]:[BotLevelType]],3,FALSE) * VLOOKUP($AX$2,BotLevelWorld[#All],MATCH("HP Ratio - " &amp; VLOOKUP(BR$1,Enemies[[#All],[Name]:[BotLevelType]],9,FALSE),BotLevelWorld[#Headers],0),FALSE) * U21</f>
        <v>0</v>
      </c>
      <c r="BS21">
        <f>VLOOKUP(Wave_Timeline!BS$1,Enemies[[#All],[Name]:[BotLevelType]],3,FALSE) * VLOOKUP($AX$2,BotLevelWorld[#All],MATCH("HP Ratio - " &amp; VLOOKUP(BS$1,Enemies[[#All],[Name]:[BotLevelType]],9,FALSE),BotLevelWorld[#Headers],0),FALSE) * V21</f>
        <v>0</v>
      </c>
      <c r="BT21">
        <f>VLOOKUP(Wave_Timeline!BT$1,Enemies[[#All],[Name]:[BotLevelType]],3,FALSE) * VLOOKUP($AX$2,BotLevelWorld[#All],MATCH("HP Ratio - " &amp; VLOOKUP(BT$1,Enemies[[#All],[Name]:[BotLevelType]],9,FALSE),BotLevelWorld[#Headers],0),FALSE) * W21</f>
        <v>0</v>
      </c>
      <c r="BU21">
        <f>VLOOKUP(Wave_Timeline!BU$1,Enemies[[#All],[Name]:[BotLevelType]],3,FALSE) * VLOOKUP($AX$2,BotLevelWorld[#All],MATCH("HP Ratio - " &amp; VLOOKUP(BU$1,Enemies[[#All],[Name]:[BotLevelType]],9,FALSE),BotLevelWorld[#Headers],0),FALSE) * X21</f>
        <v>0</v>
      </c>
      <c r="BV21">
        <f>VLOOKUP(Wave_Timeline!BV$1,Enemies[[#All],[Name]:[BotLevelType]],3,FALSE) * VLOOKUP($AX$2,BotLevelWorld[#All],MATCH("HP Ratio - " &amp; VLOOKUP(BV$1,Enemies[[#All],[Name]:[BotLevelType]],9,FALSE),BotLevelWorld[#Headers],0),FALSE) * Y21</f>
        <v>0</v>
      </c>
      <c r="BW21">
        <f>VLOOKUP(Wave_Timeline!BW$1,Enemies[[#All],[Name]:[BotLevelType]],3,FALSE) * VLOOKUP($AX$2,BotLevelWorld[#All],MATCH("HP Ratio - " &amp; VLOOKUP(BW$1,Enemies[[#All],[Name]:[BotLevelType]],9,FALSE),BotLevelWorld[#Headers],0),FALSE) * Z21</f>
        <v>0</v>
      </c>
      <c r="BX21">
        <f>VLOOKUP(Wave_Timeline!BX$1,Enemies[[#All],[Name]:[BotLevelType]],3,FALSE) * VLOOKUP($AX$2,BotLevelWorld[#All],MATCH("HP Ratio - " &amp; VLOOKUP(BX$1,Enemies[[#All],[Name]:[BotLevelType]],9,FALSE),BotLevelWorld[#Headers],0),FALSE) * AA21</f>
        <v>0</v>
      </c>
      <c r="BY21">
        <f>VLOOKUP(Wave_Timeline!BY$1,Enemies[[#All],[Name]:[BotLevelType]],3,FALSE) * VLOOKUP($AX$2,BotLevelWorld[#All],MATCH("HP Ratio - " &amp; VLOOKUP(BY$1,Enemies[[#All],[Name]:[BotLevelType]],9,FALSE),BotLevelWorld[#Headers],0),FALSE) * AB21</f>
        <v>0</v>
      </c>
      <c r="BZ21">
        <f>VLOOKUP(Wave_Timeline!BZ$1,Enemies[[#All],[Name]:[BotLevelType]],3,FALSE) * VLOOKUP($AX$2,BotLevelWorld[#All],MATCH("HP Ratio - " &amp; VLOOKUP(BZ$1,Enemies[[#All],[Name]:[BotLevelType]],9,FALSE),BotLevelWorld[#Headers],0),FALSE) * AC21</f>
        <v>0</v>
      </c>
      <c r="CA21">
        <f>VLOOKUP(Wave_Timeline!CA$1,Enemies[[#All],[Name]:[BotLevelType]],3,FALSE) * VLOOKUP($AX$2,BotLevelWorld[#All],MATCH("HP Ratio - " &amp; VLOOKUP(CA$1,Enemies[[#All],[Name]:[BotLevelType]],9,FALSE),BotLevelWorld[#Headers],0),FALSE) * AD21</f>
        <v>0</v>
      </c>
      <c r="CB21">
        <f>VLOOKUP(Wave_Timeline!CB$1,Enemies[[#All],[Name]:[BotLevelType]],3,FALSE) * VLOOKUP($AX$2,BotLevelWorld[#All],MATCH("HP Ratio - " &amp; VLOOKUP(CB$1,Enemies[[#All],[Name]:[BotLevelType]],9,FALSE),BotLevelWorld[#Headers],0),FALSE) * AE21</f>
        <v>0</v>
      </c>
      <c r="CC21">
        <f>VLOOKUP(Wave_Timeline!CC$1,Enemies[[#All],[Name]:[BotLevelType]],3,FALSE) * VLOOKUP($AX$2,BotLevelWorld[#All],MATCH("HP Ratio - " &amp; VLOOKUP(CC$1,Enemies[[#All],[Name]:[BotLevelType]],9,FALSE),BotLevelWorld[#Headers],0),FALSE) * AF21</f>
        <v>0</v>
      </c>
      <c r="CD21">
        <f>VLOOKUP(Wave_Timeline!CD$1,Enemies[[#All],[Name]:[BotLevelType]],3,FALSE) * VLOOKUP($AX$2,BotLevelWorld[#All],MATCH("HP Ratio - " &amp; VLOOKUP(CD$1,Enemies[[#All],[Name]:[BotLevelType]],9,FALSE),BotLevelWorld[#Headers],0),FALSE) * AG21</f>
        <v>0</v>
      </c>
      <c r="CE21">
        <f>VLOOKUP(Wave_Timeline!CE$1,Enemies[[#All],[Name]:[BotLevelType]],3,FALSE) * VLOOKUP($AX$2,BotLevelWorld[#All],MATCH("HP Ratio - " &amp; VLOOKUP(CE$1,Enemies[[#All],[Name]:[BotLevelType]],9,FALSE),BotLevelWorld[#Headers],0),FALSE) * AH21</f>
        <v>0</v>
      </c>
      <c r="CF21">
        <f>VLOOKUP(Wave_Timeline!CF$1,Enemies[[#All],[Name]:[BotLevelType]],3,FALSE) * VLOOKUP($AX$2,BotLevelWorld[#All],MATCH("HP Ratio - " &amp; VLOOKUP(CF$1,Enemies[[#All],[Name]:[BotLevelType]],9,FALSE),BotLevelWorld[#Headers],0),FALSE) * AI21</f>
        <v>0</v>
      </c>
      <c r="CG21">
        <f>VLOOKUP(Wave_Timeline!CG$1,Enemies[[#All],[Name]:[BotLevelType]],3,FALSE) * VLOOKUP($AX$2,BotLevelWorld[#All],MATCH("HP Ratio - " &amp; VLOOKUP(CG$1,Enemies[[#All],[Name]:[BotLevelType]],9,FALSE),BotLevelWorld[#Headers],0),FALSE) * AJ21</f>
        <v>0</v>
      </c>
      <c r="CH21">
        <f>VLOOKUP(Wave_Timeline!CH$1,Enemies[[#All],[Name]:[BotLevelType]],3,FALSE) * VLOOKUP($AX$2,BotLevelWorld[#All],MATCH("HP Ratio - " &amp; VLOOKUP(CH$1,Enemies[[#All],[Name]:[BotLevelType]],9,FALSE),BotLevelWorld[#Headers],0),FALSE) * AK21</f>
        <v>0</v>
      </c>
      <c r="CI21">
        <f>VLOOKUP(Wave_Timeline!CI$1,Enemies[[#All],[Name]:[BotLevelType]],3,FALSE) * VLOOKUP($AX$2,BotLevelWorld[#All],MATCH("HP Ratio - " &amp; VLOOKUP(CI$1,Enemies[[#All],[Name]:[BotLevelType]],9,FALSE),BotLevelWorld[#Headers],0),FALSE) * AL21</f>
        <v>0</v>
      </c>
      <c r="CJ21">
        <f>VLOOKUP(Wave_Timeline!CJ$1,Enemies[[#All],[Name]:[BotLevelType]],3,FALSE) * VLOOKUP($AX$2,BotLevelWorld[#All],MATCH("HP Ratio - " &amp; VLOOKUP(CJ$1,Enemies[[#All],[Name]:[BotLevelType]],9,FALSE),BotLevelWorld[#Headers],0),FALSE) * AM21</f>
        <v>0</v>
      </c>
      <c r="CK21">
        <f>VLOOKUP(Wave_Timeline!CK$1,Enemies[[#All],[Name]:[BotLevelType]],3,FALSE) * VLOOKUP($AX$2,BotLevelWorld[#All],MATCH("HP Ratio - " &amp; VLOOKUP(CK$1,Enemies[[#All],[Name]:[BotLevelType]],9,FALSE),BotLevelWorld[#Headers],0),FALSE) * AN21</f>
        <v>0</v>
      </c>
      <c r="CL21">
        <f>VLOOKUP(Wave_Timeline!CL$1,Enemies[[#All],[Name]:[BotLevelType]],3,FALSE) * VLOOKUP($AX$2,BotLevelWorld[#All],MATCH("HP Ratio - " &amp; VLOOKUP(CL$1,Enemies[[#All],[Name]:[BotLevelType]],9,FALSE),BotLevelWorld[#Headers],0),FALSE) * AO21</f>
        <v>0</v>
      </c>
      <c r="CM21">
        <f>VLOOKUP(Wave_Timeline!CM$1,Enemies[[#All],[Name]:[BotLevelType]],3,FALSE) * VLOOKUP($AX$2,BotLevelWorld[#All],MATCH("HP Ratio - " &amp; VLOOKUP(CM$1,Enemies[[#All],[Name]:[BotLevelType]],9,FALSE),BotLevelWorld[#Headers],0),FALSE) * AP21</f>
        <v>0</v>
      </c>
      <c r="CN21">
        <f>VLOOKUP(Wave_Timeline!CN$1,Enemies[[#All],[Name]:[BotLevelType]],3,FALSE) * VLOOKUP($AX$2,BotLevelWorld[#All],MATCH("HP Ratio - " &amp; VLOOKUP(CN$1,Enemies[[#All],[Name]:[BotLevelType]],9,FALSE),BotLevelWorld[#Headers],0),FALSE) * AQ21</f>
        <v>0</v>
      </c>
      <c r="CO21">
        <f>VLOOKUP(Wave_Timeline!CO$1,Enemies[[#All],[Name]:[BotLevelType]],3,FALSE) * VLOOKUP($AX$2,BotLevelWorld[#All],MATCH("HP Ratio - " &amp; VLOOKUP(CO$1,Enemies[[#All],[Name]:[BotLevelType]],9,FALSE),BotLevelWorld[#Headers],0),FALSE) * AR21</f>
        <v>0</v>
      </c>
      <c r="CP21">
        <f>VLOOKUP(Wave_Timeline!CP$1,Enemies[[#All],[Name]:[BotLevelType]],3,FALSE) * VLOOKUP($AX$2,BotLevelWorld[#All],MATCH("HP Ratio - " &amp; VLOOKUP(CP$1,Enemies[[#All],[Name]:[BotLevelType]],9,FALSE),BotLevelWorld[#Headers],0),FALSE) * AS21</f>
        <v>0</v>
      </c>
      <c r="CQ21">
        <f>VLOOKUP(Wave_Timeline!CQ$1,Enemies[[#All],[Name]:[BotLevelType]],3,FALSE) * VLOOKUP($AX$2,BotLevelWorld[#All],MATCH("HP Ratio - " &amp; VLOOKUP(CQ$1,Enemies[[#All],[Name]:[BotLevelType]],9,FALSE),BotLevelWorld[#Headers],0),FALSE) * AT21</f>
        <v>0</v>
      </c>
      <c r="CS21">
        <f t="shared" si="0"/>
        <v>76.194892380509998</v>
      </c>
      <c r="CU21">
        <f t="shared" si="3"/>
        <v>76.194892380510282</v>
      </c>
      <c r="CV21">
        <f t="shared" si="4"/>
        <v>34283.364277141525</v>
      </c>
      <c r="CW21">
        <f t="shared" si="1"/>
        <v>35593.790036233295</v>
      </c>
      <c r="CX21">
        <f t="shared" si="2"/>
        <v>1310.4257590917696</v>
      </c>
      <c r="CY21">
        <f t="shared" si="5"/>
        <v>1310.4257590917696</v>
      </c>
    </row>
    <row r="22" spans="1:103" x14ac:dyDescent="0.25">
      <c r="A22" s="12">
        <v>17</v>
      </c>
      <c r="B22" s="12">
        <v>0.3333333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/>
      <c r="AV22" s="12"/>
      <c r="AW22" s="12"/>
      <c r="AY22">
        <f>VLOOKUP(Wave_Timeline!AY$1,Enemies[[#All],[Name]:[BotLevelType]],3,FALSE) * VLOOKUP($AX$2,BotLevelWorld[#All],MATCH("HP Ratio - " &amp; VLOOKUP(AY$1,Enemies[[#All],[Name]:[BotLevelType]],9,FALSE),BotLevelWorld[#Headers],0),FALSE) * B22</f>
        <v>76.194892380509998</v>
      </c>
      <c r="AZ22">
        <f>VLOOKUP(Wave_Timeline!AZ$1,Enemies[[#All],[Name]:[BotLevelType]],3,FALSE) * VLOOKUP($AX$2,BotLevelWorld[#All],MATCH("HP Ratio - " &amp; VLOOKUP(AZ$1,Enemies[[#All],[Name]:[BotLevelType]],9,FALSE),BotLevelWorld[#Headers],0),FALSE) * C22</f>
        <v>0</v>
      </c>
      <c r="BA22">
        <f>VLOOKUP(Wave_Timeline!BA$1,Enemies[[#All],[Name]:[BotLevelType]],3,FALSE) * VLOOKUP($AX$2,BotLevelWorld[#All],MATCH("HP Ratio - " &amp; VLOOKUP(BA$1,Enemies[[#All],[Name]:[BotLevelType]],9,FALSE),BotLevelWorld[#Headers],0),FALSE) * D22</f>
        <v>0</v>
      </c>
      <c r="BB22">
        <f>VLOOKUP(Wave_Timeline!BB$1,Enemies[[#All],[Name]:[BotLevelType]],3,FALSE) * VLOOKUP($AX$2,BotLevelWorld[#All],MATCH("HP Ratio - " &amp; VLOOKUP(BB$1,Enemies[[#All],[Name]:[BotLevelType]],9,FALSE),BotLevelWorld[#Headers],0),FALSE) * E22</f>
        <v>0</v>
      </c>
      <c r="BC22">
        <f>VLOOKUP(Wave_Timeline!BC$1,Enemies[[#All],[Name]:[BotLevelType]],3,FALSE) * VLOOKUP($AX$2,BotLevelWorld[#All],MATCH("HP Ratio - " &amp; VLOOKUP(BC$1,Enemies[[#All],[Name]:[BotLevelType]],9,FALSE),BotLevelWorld[#Headers],0),FALSE) * F22</f>
        <v>0</v>
      </c>
      <c r="BD22">
        <f>VLOOKUP(Wave_Timeline!BD$1,Enemies[[#All],[Name]:[BotLevelType]],3,FALSE) * VLOOKUP($AX$2,BotLevelWorld[#All],MATCH("HP Ratio - " &amp; VLOOKUP(BD$1,Enemies[[#All],[Name]:[BotLevelType]],9,FALSE),BotLevelWorld[#Headers],0),FALSE) * G22</f>
        <v>0</v>
      </c>
      <c r="BE22">
        <f>VLOOKUP(Wave_Timeline!BE$1,Enemies[[#All],[Name]:[BotLevelType]],3,FALSE) * VLOOKUP($AX$2,BotLevelWorld[#All],MATCH("HP Ratio - " &amp; VLOOKUP(BE$1,Enemies[[#All],[Name]:[BotLevelType]],9,FALSE),BotLevelWorld[#Headers],0),FALSE) * H22</f>
        <v>0</v>
      </c>
      <c r="BF22">
        <f>VLOOKUP(Wave_Timeline!BF$1,Enemies[[#All],[Name]:[BotLevelType]],3,FALSE) * VLOOKUP($AX$2,BotLevelWorld[#All],MATCH("HP Ratio - " &amp; VLOOKUP(BF$1,Enemies[[#All],[Name]:[BotLevelType]],9,FALSE),BotLevelWorld[#Headers],0),FALSE) * I22</f>
        <v>0</v>
      </c>
      <c r="BG22">
        <f>VLOOKUP(Wave_Timeline!BG$1,Enemies[[#All],[Name]:[BotLevelType]],3,FALSE) * VLOOKUP($AX$2,BotLevelWorld[#All],MATCH("HP Ratio - " &amp; VLOOKUP(BG$1,Enemies[[#All],[Name]:[BotLevelType]],9,FALSE),BotLevelWorld[#Headers],0),FALSE) * J22</f>
        <v>0</v>
      </c>
      <c r="BH22">
        <f>VLOOKUP(Wave_Timeline!BH$1,Enemies[[#All],[Name]:[BotLevelType]],3,FALSE) * VLOOKUP($AX$2,BotLevelWorld[#All],MATCH("HP Ratio - " &amp; VLOOKUP(BH$1,Enemies[[#All],[Name]:[BotLevelType]],9,FALSE),BotLevelWorld[#Headers],0),FALSE) * K22</f>
        <v>0</v>
      </c>
      <c r="BI22">
        <f>VLOOKUP(Wave_Timeline!BI$1,Enemies[[#All],[Name]:[BotLevelType]],3,FALSE) * VLOOKUP($AX$2,BotLevelWorld[#All],MATCH("HP Ratio - " &amp; VLOOKUP(BI$1,Enemies[[#All],[Name]:[BotLevelType]],9,FALSE),BotLevelWorld[#Headers],0),FALSE) * L22</f>
        <v>0</v>
      </c>
      <c r="BJ22">
        <f>VLOOKUP(Wave_Timeline!BJ$1,Enemies[[#All],[Name]:[BotLevelType]],3,FALSE) * VLOOKUP($AX$2,BotLevelWorld[#All],MATCH("HP Ratio - " &amp; VLOOKUP(BJ$1,Enemies[[#All],[Name]:[BotLevelType]],9,FALSE),BotLevelWorld[#Headers],0),FALSE) * M22</f>
        <v>0</v>
      </c>
      <c r="BK22">
        <f>VLOOKUP(Wave_Timeline!BK$1,Enemies[[#All],[Name]:[BotLevelType]],3,FALSE) * VLOOKUP($AX$2,BotLevelWorld[#All],MATCH("HP Ratio - " &amp; VLOOKUP(BK$1,Enemies[[#All],[Name]:[BotLevelType]],9,FALSE),BotLevelWorld[#Headers],0),FALSE) * N22</f>
        <v>0</v>
      </c>
      <c r="BL22">
        <f>VLOOKUP(Wave_Timeline!BL$1,Enemies[[#All],[Name]:[BotLevelType]],3,FALSE) * VLOOKUP($AX$2,BotLevelWorld[#All],MATCH("HP Ratio - " &amp; VLOOKUP(BL$1,Enemies[[#All],[Name]:[BotLevelType]],9,FALSE),BotLevelWorld[#Headers],0),FALSE) * O22</f>
        <v>0</v>
      </c>
      <c r="BM22">
        <f>VLOOKUP(Wave_Timeline!BM$1,Enemies[[#All],[Name]:[BotLevelType]],3,FALSE) * VLOOKUP($AX$2,BotLevelWorld[#All],MATCH("HP Ratio - " &amp; VLOOKUP(BM$1,Enemies[[#All],[Name]:[BotLevelType]],9,FALSE),BotLevelWorld[#Headers],0),FALSE) * P22</f>
        <v>0</v>
      </c>
      <c r="BN22">
        <f>VLOOKUP(Wave_Timeline!BN$1,Enemies[[#All],[Name]:[BotLevelType]],3,FALSE) * VLOOKUP($AX$2,BotLevelWorld[#All],MATCH("HP Ratio - " &amp; VLOOKUP(BN$1,Enemies[[#All],[Name]:[BotLevelType]],9,FALSE),BotLevelWorld[#Headers],0),FALSE) * Q22</f>
        <v>0</v>
      </c>
      <c r="BO22">
        <f>VLOOKUP(Wave_Timeline!BO$1,Enemies[[#All],[Name]:[BotLevelType]],3,FALSE) * VLOOKUP($AX$2,BotLevelWorld[#All],MATCH("HP Ratio - " &amp; VLOOKUP(BO$1,Enemies[[#All],[Name]:[BotLevelType]],9,FALSE),BotLevelWorld[#Headers],0),FALSE) * R22</f>
        <v>0</v>
      </c>
      <c r="BP22">
        <f>VLOOKUP(Wave_Timeline!BP$1,Enemies[[#All],[Name]:[BotLevelType]],3,FALSE) * VLOOKUP($AX$2,BotLevelWorld[#All],MATCH("HP Ratio - " &amp; VLOOKUP(BP$1,Enemies[[#All],[Name]:[BotLevelType]],9,FALSE),BotLevelWorld[#Headers],0),FALSE) * S22</f>
        <v>0</v>
      </c>
      <c r="BQ22">
        <f>VLOOKUP(Wave_Timeline!BQ$1,Enemies[[#All],[Name]:[BotLevelType]],3,FALSE) * VLOOKUP($AX$2,BotLevelWorld[#All],MATCH("HP Ratio - " &amp; VLOOKUP(BQ$1,Enemies[[#All],[Name]:[BotLevelType]],9,FALSE),BotLevelWorld[#Headers],0),FALSE) * T22</f>
        <v>0</v>
      </c>
      <c r="BR22">
        <f>VLOOKUP(Wave_Timeline!BR$1,Enemies[[#All],[Name]:[BotLevelType]],3,FALSE) * VLOOKUP($AX$2,BotLevelWorld[#All],MATCH("HP Ratio - " &amp; VLOOKUP(BR$1,Enemies[[#All],[Name]:[BotLevelType]],9,FALSE),BotLevelWorld[#Headers],0),FALSE) * U22</f>
        <v>0</v>
      </c>
      <c r="BS22">
        <f>VLOOKUP(Wave_Timeline!BS$1,Enemies[[#All],[Name]:[BotLevelType]],3,FALSE) * VLOOKUP($AX$2,BotLevelWorld[#All],MATCH("HP Ratio - " &amp; VLOOKUP(BS$1,Enemies[[#All],[Name]:[BotLevelType]],9,FALSE),BotLevelWorld[#Headers],0),FALSE) * V22</f>
        <v>0</v>
      </c>
      <c r="BT22">
        <f>VLOOKUP(Wave_Timeline!BT$1,Enemies[[#All],[Name]:[BotLevelType]],3,FALSE) * VLOOKUP($AX$2,BotLevelWorld[#All],MATCH("HP Ratio - " &amp; VLOOKUP(BT$1,Enemies[[#All],[Name]:[BotLevelType]],9,FALSE),BotLevelWorld[#Headers],0),FALSE) * W22</f>
        <v>0</v>
      </c>
      <c r="BU22">
        <f>VLOOKUP(Wave_Timeline!BU$1,Enemies[[#All],[Name]:[BotLevelType]],3,FALSE) * VLOOKUP($AX$2,BotLevelWorld[#All],MATCH("HP Ratio - " &amp; VLOOKUP(BU$1,Enemies[[#All],[Name]:[BotLevelType]],9,FALSE),BotLevelWorld[#Headers],0),FALSE) * X22</f>
        <v>0</v>
      </c>
      <c r="BV22">
        <f>VLOOKUP(Wave_Timeline!BV$1,Enemies[[#All],[Name]:[BotLevelType]],3,FALSE) * VLOOKUP($AX$2,BotLevelWorld[#All],MATCH("HP Ratio - " &amp; VLOOKUP(BV$1,Enemies[[#All],[Name]:[BotLevelType]],9,FALSE),BotLevelWorld[#Headers],0),FALSE) * Y22</f>
        <v>0</v>
      </c>
      <c r="BW22">
        <f>VLOOKUP(Wave_Timeline!BW$1,Enemies[[#All],[Name]:[BotLevelType]],3,FALSE) * VLOOKUP($AX$2,BotLevelWorld[#All],MATCH("HP Ratio - " &amp; VLOOKUP(BW$1,Enemies[[#All],[Name]:[BotLevelType]],9,FALSE),BotLevelWorld[#Headers],0),FALSE) * Z22</f>
        <v>0</v>
      </c>
      <c r="BX22">
        <f>VLOOKUP(Wave_Timeline!BX$1,Enemies[[#All],[Name]:[BotLevelType]],3,FALSE) * VLOOKUP($AX$2,BotLevelWorld[#All],MATCH("HP Ratio - " &amp; VLOOKUP(BX$1,Enemies[[#All],[Name]:[BotLevelType]],9,FALSE),BotLevelWorld[#Headers],0),FALSE) * AA22</f>
        <v>0</v>
      </c>
      <c r="BY22">
        <f>VLOOKUP(Wave_Timeline!BY$1,Enemies[[#All],[Name]:[BotLevelType]],3,FALSE) * VLOOKUP($AX$2,BotLevelWorld[#All],MATCH("HP Ratio - " &amp; VLOOKUP(BY$1,Enemies[[#All],[Name]:[BotLevelType]],9,FALSE),BotLevelWorld[#Headers],0),FALSE) * AB22</f>
        <v>0</v>
      </c>
      <c r="BZ22">
        <f>VLOOKUP(Wave_Timeline!BZ$1,Enemies[[#All],[Name]:[BotLevelType]],3,FALSE) * VLOOKUP($AX$2,BotLevelWorld[#All],MATCH("HP Ratio - " &amp; VLOOKUP(BZ$1,Enemies[[#All],[Name]:[BotLevelType]],9,FALSE),BotLevelWorld[#Headers],0),FALSE) * AC22</f>
        <v>0</v>
      </c>
      <c r="CA22">
        <f>VLOOKUP(Wave_Timeline!CA$1,Enemies[[#All],[Name]:[BotLevelType]],3,FALSE) * VLOOKUP($AX$2,BotLevelWorld[#All],MATCH("HP Ratio - " &amp; VLOOKUP(CA$1,Enemies[[#All],[Name]:[BotLevelType]],9,FALSE),BotLevelWorld[#Headers],0),FALSE) * AD22</f>
        <v>0</v>
      </c>
      <c r="CB22">
        <f>VLOOKUP(Wave_Timeline!CB$1,Enemies[[#All],[Name]:[BotLevelType]],3,FALSE) * VLOOKUP($AX$2,BotLevelWorld[#All],MATCH("HP Ratio - " &amp; VLOOKUP(CB$1,Enemies[[#All],[Name]:[BotLevelType]],9,FALSE),BotLevelWorld[#Headers],0),FALSE) * AE22</f>
        <v>0</v>
      </c>
      <c r="CC22">
        <f>VLOOKUP(Wave_Timeline!CC$1,Enemies[[#All],[Name]:[BotLevelType]],3,FALSE) * VLOOKUP($AX$2,BotLevelWorld[#All],MATCH("HP Ratio - " &amp; VLOOKUP(CC$1,Enemies[[#All],[Name]:[BotLevelType]],9,FALSE),BotLevelWorld[#Headers],0),FALSE) * AF22</f>
        <v>0</v>
      </c>
      <c r="CD22">
        <f>VLOOKUP(Wave_Timeline!CD$1,Enemies[[#All],[Name]:[BotLevelType]],3,FALSE) * VLOOKUP($AX$2,BotLevelWorld[#All],MATCH("HP Ratio - " &amp; VLOOKUP(CD$1,Enemies[[#All],[Name]:[BotLevelType]],9,FALSE),BotLevelWorld[#Headers],0),FALSE) * AG22</f>
        <v>0</v>
      </c>
      <c r="CE22">
        <f>VLOOKUP(Wave_Timeline!CE$1,Enemies[[#All],[Name]:[BotLevelType]],3,FALSE) * VLOOKUP($AX$2,BotLevelWorld[#All],MATCH("HP Ratio - " &amp; VLOOKUP(CE$1,Enemies[[#All],[Name]:[BotLevelType]],9,FALSE),BotLevelWorld[#Headers],0),FALSE) * AH22</f>
        <v>0</v>
      </c>
      <c r="CF22">
        <f>VLOOKUP(Wave_Timeline!CF$1,Enemies[[#All],[Name]:[BotLevelType]],3,FALSE) * VLOOKUP($AX$2,BotLevelWorld[#All],MATCH("HP Ratio - " &amp; VLOOKUP(CF$1,Enemies[[#All],[Name]:[BotLevelType]],9,FALSE),BotLevelWorld[#Headers],0),FALSE) * AI22</f>
        <v>0</v>
      </c>
      <c r="CG22">
        <f>VLOOKUP(Wave_Timeline!CG$1,Enemies[[#All],[Name]:[BotLevelType]],3,FALSE) * VLOOKUP($AX$2,BotLevelWorld[#All],MATCH("HP Ratio - " &amp; VLOOKUP(CG$1,Enemies[[#All],[Name]:[BotLevelType]],9,FALSE),BotLevelWorld[#Headers],0),FALSE) * AJ22</f>
        <v>0</v>
      </c>
      <c r="CH22">
        <f>VLOOKUP(Wave_Timeline!CH$1,Enemies[[#All],[Name]:[BotLevelType]],3,FALSE) * VLOOKUP($AX$2,BotLevelWorld[#All],MATCH("HP Ratio - " &amp; VLOOKUP(CH$1,Enemies[[#All],[Name]:[BotLevelType]],9,FALSE),BotLevelWorld[#Headers],0),FALSE) * AK22</f>
        <v>0</v>
      </c>
      <c r="CI22">
        <f>VLOOKUP(Wave_Timeline!CI$1,Enemies[[#All],[Name]:[BotLevelType]],3,FALSE) * VLOOKUP($AX$2,BotLevelWorld[#All],MATCH("HP Ratio - " &amp; VLOOKUP(CI$1,Enemies[[#All],[Name]:[BotLevelType]],9,FALSE),BotLevelWorld[#Headers],0),FALSE) * AL22</f>
        <v>0</v>
      </c>
      <c r="CJ22">
        <f>VLOOKUP(Wave_Timeline!CJ$1,Enemies[[#All],[Name]:[BotLevelType]],3,FALSE) * VLOOKUP($AX$2,BotLevelWorld[#All],MATCH("HP Ratio - " &amp; VLOOKUP(CJ$1,Enemies[[#All],[Name]:[BotLevelType]],9,FALSE),BotLevelWorld[#Headers],0),FALSE) * AM22</f>
        <v>0</v>
      </c>
      <c r="CK22">
        <f>VLOOKUP(Wave_Timeline!CK$1,Enemies[[#All],[Name]:[BotLevelType]],3,FALSE) * VLOOKUP($AX$2,BotLevelWorld[#All],MATCH("HP Ratio - " &amp; VLOOKUP(CK$1,Enemies[[#All],[Name]:[BotLevelType]],9,FALSE),BotLevelWorld[#Headers],0),FALSE) * AN22</f>
        <v>0</v>
      </c>
      <c r="CL22">
        <f>VLOOKUP(Wave_Timeline!CL$1,Enemies[[#All],[Name]:[BotLevelType]],3,FALSE) * VLOOKUP($AX$2,BotLevelWorld[#All],MATCH("HP Ratio - " &amp; VLOOKUP(CL$1,Enemies[[#All],[Name]:[BotLevelType]],9,FALSE),BotLevelWorld[#Headers],0),FALSE) * AO22</f>
        <v>0</v>
      </c>
      <c r="CM22">
        <f>VLOOKUP(Wave_Timeline!CM$1,Enemies[[#All],[Name]:[BotLevelType]],3,FALSE) * VLOOKUP($AX$2,BotLevelWorld[#All],MATCH("HP Ratio - " &amp; VLOOKUP(CM$1,Enemies[[#All],[Name]:[BotLevelType]],9,FALSE),BotLevelWorld[#Headers],0),FALSE) * AP22</f>
        <v>0</v>
      </c>
      <c r="CN22">
        <f>VLOOKUP(Wave_Timeline!CN$1,Enemies[[#All],[Name]:[BotLevelType]],3,FALSE) * VLOOKUP($AX$2,BotLevelWorld[#All],MATCH("HP Ratio - " &amp; VLOOKUP(CN$1,Enemies[[#All],[Name]:[BotLevelType]],9,FALSE),BotLevelWorld[#Headers],0),FALSE) * AQ22</f>
        <v>0</v>
      </c>
      <c r="CO22">
        <f>VLOOKUP(Wave_Timeline!CO$1,Enemies[[#All],[Name]:[BotLevelType]],3,FALSE) * VLOOKUP($AX$2,BotLevelWorld[#All],MATCH("HP Ratio - " &amp; VLOOKUP(CO$1,Enemies[[#All],[Name]:[BotLevelType]],9,FALSE),BotLevelWorld[#Headers],0),FALSE) * AR22</f>
        <v>0</v>
      </c>
      <c r="CP22">
        <f>VLOOKUP(Wave_Timeline!CP$1,Enemies[[#All],[Name]:[BotLevelType]],3,FALSE) * VLOOKUP($AX$2,BotLevelWorld[#All],MATCH("HP Ratio - " &amp; VLOOKUP(CP$1,Enemies[[#All],[Name]:[BotLevelType]],9,FALSE),BotLevelWorld[#Headers],0),FALSE) * AS22</f>
        <v>0</v>
      </c>
      <c r="CQ22">
        <f>VLOOKUP(Wave_Timeline!CQ$1,Enemies[[#All],[Name]:[BotLevelType]],3,FALSE) * VLOOKUP($AX$2,BotLevelWorld[#All],MATCH("HP Ratio - " &amp; VLOOKUP(CQ$1,Enemies[[#All],[Name]:[BotLevelType]],9,FALSE),BotLevelWorld[#Headers],0),FALSE) * AT22</f>
        <v>0</v>
      </c>
      <c r="CS22">
        <f t="shared" si="0"/>
        <v>76.194892380509998</v>
      </c>
      <c r="CU22">
        <f t="shared" si="3"/>
        <v>76.194892380510282</v>
      </c>
      <c r="CV22">
        <f t="shared" si="4"/>
        <v>34359.559169522036</v>
      </c>
      <c r="CW22">
        <f t="shared" si="1"/>
        <v>35669.984928613805</v>
      </c>
      <c r="CX22">
        <f t="shared" si="2"/>
        <v>1310.4257590917696</v>
      </c>
      <c r="CY22">
        <f t="shared" si="5"/>
        <v>1310.4257590917696</v>
      </c>
    </row>
    <row r="23" spans="1:103" x14ac:dyDescent="0.25">
      <c r="A23" s="12">
        <v>18</v>
      </c>
      <c r="B23" s="12">
        <v>0.3333333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/>
      <c r="AV23" s="12"/>
      <c r="AW23" s="12"/>
      <c r="AY23">
        <f>VLOOKUP(Wave_Timeline!AY$1,Enemies[[#All],[Name]:[BotLevelType]],3,FALSE) * VLOOKUP($AX$2,BotLevelWorld[#All],MATCH("HP Ratio - " &amp; VLOOKUP(AY$1,Enemies[[#All],[Name]:[BotLevelType]],9,FALSE),BotLevelWorld[#Headers],0),FALSE) * B23</f>
        <v>76.194892380509998</v>
      </c>
      <c r="AZ23">
        <f>VLOOKUP(Wave_Timeline!AZ$1,Enemies[[#All],[Name]:[BotLevelType]],3,FALSE) * VLOOKUP($AX$2,BotLevelWorld[#All],MATCH("HP Ratio - " &amp; VLOOKUP(AZ$1,Enemies[[#All],[Name]:[BotLevelType]],9,FALSE),BotLevelWorld[#Headers],0),FALSE) * C23</f>
        <v>0</v>
      </c>
      <c r="BA23">
        <f>VLOOKUP(Wave_Timeline!BA$1,Enemies[[#All],[Name]:[BotLevelType]],3,FALSE) * VLOOKUP($AX$2,BotLevelWorld[#All],MATCH("HP Ratio - " &amp; VLOOKUP(BA$1,Enemies[[#All],[Name]:[BotLevelType]],9,FALSE),BotLevelWorld[#Headers],0),FALSE) * D23</f>
        <v>0</v>
      </c>
      <c r="BB23">
        <f>VLOOKUP(Wave_Timeline!BB$1,Enemies[[#All],[Name]:[BotLevelType]],3,FALSE) * VLOOKUP($AX$2,BotLevelWorld[#All],MATCH("HP Ratio - " &amp; VLOOKUP(BB$1,Enemies[[#All],[Name]:[BotLevelType]],9,FALSE),BotLevelWorld[#Headers],0),FALSE) * E23</f>
        <v>0</v>
      </c>
      <c r="BC23">
        <f>VLOOKUP(Wave_Timeline!BC$1,Enemies[[#All],[Name]:[BotLevelType]],3,FALSE) * VLOOKUP($AX$2,BotLevelWorld[#All],MATCH("HP Ratio - " &amp; VLOOKUP(BC$1,Enemies[[#All],[Name]:[BotLevelType]],9,FALSE),BotLevelWorld[#Headers],0),FALSE) * F23</f>
        <v>0</v>
      </c>
      <c r="BD23">
        <f>VLOOKUP(Wave_Timeline!BD$1,Enemies[[#All],[Name]:[BotLevelType]],3,FALSE) * VLOOKUP($AX$2,BotLevelWorld[#All],MATCH("HP Ratio - " &amp; VLOOKUP(BD$1,Enemies[[#All],[Name]:[BotLevelType]],9,FALSE),BotLevelWorld[#Headers],0),FALSE) * G23</f>
        <v>0</v>
      </c>
      <c r="BE23">
        <f>VLOOKUP(Wave_Timeline!BE$1,Enemies[[#All],[Name]:[BotLevelType]],3,FALSE) * VLOOKUP($AX$2,BotLevelWorld[#All],MATCH("HP Ratio - " &amp; VLOOKUP(BE$1,Enemies[[#All],[Name]:[BotLevelType]],9,FALSE),BotLevelWorld[#Headers],0),FALSE) * H23</f>
        <v>0</v>
      </c>
      <c r="BF23">
        <f>VLOOKUP(Wave_Timeline!BF$1,Enemies[[#All],[Name]:[BotLevelType]],3,FALSE) * VLOOKUP($AX$2,BotLevelWorld[#All],MATCH("HP Ratio - " &amp; VLOOKUP(BF$1,Enemies[[#All],[Name]:[BotLevelType]],9,FALSE),BotLevelWorld[#Headers],0),FALSE) * I23</f>
        <v>0</v>
      </c>
      <c r="BG23">
        <f>VLOOKUP(Wave_Timeline!BG$1,Enemies[[#All],[Name]:[BotLevelType]],3,FALSE) * VLOOKUP($AX$2,BotLevelWorld[#All],MATCH("HP Ratio - " &amp; VLOOKUP(BG$1,Enemies[[#All],[Name]:[BotLevelType]],9,FALSE),BotLevelWorld[#Headers],0),FALSE) * J23</f>
        <v>0</v>
      </c>
      <c r="BH23">
        <f>VLOOKUP(Wave_Timeline!BH$1,Enemies[[#All],[Name]:[BotLevelType]],3,FALSE) * VLOOKUP($AX$2,BotLevelWorld[#All],MATCH("HP Ratio - " &amp; VLOOKUP(BH$1,Enemies[[#All],[Name]:[BotLevelType]],9,FALSE),BotLevelWorld[#Headers],0),FALSE) * K23</f>
        <v>0</v>
      </c>
      <c r="BI23">
        <f>VLOOKUP(Wave_Timeline!BI$1,Enemies[[#All],[Name]:[BotLevelType]],3,FALSE) * VLOOKUP($AX$2,BotLevelWorld[#All],MATCH("HP Ratio - " &amp; VLOOKUP(BI$1,Enemies[[#All],[Name]:[BotLevelType]],9,FALSE),BotLevelWorld[#Headers],0),FALSE) * L23</f>
        <v>0</v>
      </c>
      <c r="BJ23">
        <f>VLOOKUP(Wave_Timeline!BJ$1,Enemies[[#All],[Name]:[BotLevelType]],3,FALSE) * VLOOKUP($AX$2,BotLevelWorld[#All],MATCH("HP Ratio - " &amp; VLOOKUP(BJ$1,Enemies[[#All],[Name]:[BotLevelType]],9,FALSE),BotLevelWorld[#Headers],0),FALSE) * M23</f>
        <v>0</v>
      </c>
      <c r="BK23">
        <f>VLOOKUP(Wave_Timeline!BK$1,Enemies[[#All],[Name]:[BotLevelType]],3,FALSE) * VLOOKUP($AX$2,BotLevelWorld[#All],MATCH("HP Ratio - " &amp; VLOOKUP(BK$1,Enemies[[#All],[Name]:[BotLevelType]],9,FALSE),BotLevelWorld[#Headers],0),FALSE) * N23</f>
        <v>0</v>
      </c>
      <c r="BL23">
        <f>VLOOKUP(Wave_Timeline!BL$1,Enemies[[#All],[Name]:[BotLevelType]],3,FALSE) * VLOOKUP($AX$2,BotLevelWorld[#All],MATCH("HP Ratio - " &amp; VLOOKUP(BL$1,Enemies[[#All],[Name]:[BotLevelType]],9,FALSE),BotLevelWorld[#Headers],0),FALSE) * O23</f>
        <v>0</v>
      </c>
      <c r="BM23">
        <f>VLOOKUP(Wave_Timeline!BM$1,Enemies[[#All],[Name]:[BotLevelType]],3,FALSE) * VLOOKUP($AX$2,BotLevelWorld[#All],MATCH("HP Ratio - " &amp; VLOOKUP(BM$1,Enemies[[#All],[Name]:[BotLevelType]],9,FALSE),BotLevelWorld[#Headers],0),FALSE) * P23</f>
        <v>0</v>
      </c>
      <c r="BN23">
        <f>VLOOKUP(Wave_Timeline!BN$1,Enemies[[#All],[Name]:[BotLevelType]],3,FALSE) * VLOOKUP($AX$2,BotLevelWorld[#All],MATCH("HP Ratio - " &amp; VLOOKUP(BN$1,Enemies[[#All],[Name]:[BotLevelType]],9,FALSE),BotLevelWorld[#Headers],0),FALSE) * Q23</f>
        <v>0</v>
      </c>
      <c r="BO23">
        <f>VLOOKUP(Wave_Timeline!BO$1,Enemies[[#All],[Name]:[BotLevelType]],3,FALSE) * VLOOKUP($AX$2,BotLevelWorld[#All],MATCH("HP Ratio - " &amp; VLOOKUP(BO$1,Enemies[[#All],[Name]:[BotLevelType]],9,FALSE),BotLevelWorld[#Headers],0),FALSE) * R23</f>
        <v>0</v>
      </c>
      <c r="BP23">
        <f>VLOOKUP(Wave_Timeline!BP$1,Enemies[[#All],[Name]:[BotLevelType]],3,FALSE) * VLOOKUP($AX$2,BotLevelWorld[#All],MATCH("HP Ratio - " &amp; VLOOKUP(BP$1,Enemies[[#All],[Name]:[BotLevelType]],9,FALSE),BotLevelWorld[#Headers],0),FALSE) * S23</f>
        <v>0</v>
      </c>
      <c r="BQ23">
        <f>VLOOKUP(Wave_Timeline!BQ$1,Enemies[[#All],[Name]:[BotLevelType]],3,FALSE) * VLOOKUP($AX$2,BotLevelWorld[#All],MATCH("HP Ratio - " &amp; VLOOKUP(BQ$1,Enemies[[#All],[Name]:[BotLevelType]],9,FALSE),BotLevelWorld[#Headers],0),FALSE) * T23</f>
        <v>0</v>
      </c>
      <c r="BR23">
        <f>VLOOKUP(Wave_Timeline!BR$1,Enemies[[#All],[Name]:[BotLevelType]],3,FALSE) * VLOOKUP($AX$2,BotLevelWorld[#All],MATCH("HP Ratio - " &amp; VLOOKUP(BR$1,Enemies[[#All],[Name]:[BotLevelType]],9,FALSE),BotLevelWorld[#Headers],0),FALSE) * U23</f>
        <v>0</v>
      </c>
      <c r="BS23">
        <f>VLOOKUP(Wave_Timeline!BS$1,Enemies[[#All],[Name]:[BotLevelType]],3,FALSE) * VLOOKUP($AX$2,BotLevelWorld[#All],MATCH("HP Ratio - " &amp; VLOOKUP(BS$1,Enemies[[#All],[Name]:[BotLevelType]],9,FALSE),BotLevelWorld[#Headers],0),FALSE) * V23</f>
        <v>0</v>
      </c>
      <c r="BT23">
        <f>VLOOKUP(Wave_Timeline!BT$1,Enemies[[#All],[Name]:[BotLevelType]],3,FALSE) * VLOOKUP($AX$2,BotLevelWorld[#All],MATCH("HP Ratio - " &amp; VLOOKUP(BT$1,Enemies[[#All],[Name]:[BotLevelType]],9,FALSE),BotLevelWorld[#Headers],0),FALSE) * W23</f>
        <v>0</v>
      </c>
      <c r="BU23">
        <f>VLOOKUP(Wave_Timeline!BU$1,Enemies[[#All],[Name]:[BotLevelType]],3,FALSE) * VLOOKUP($AX$2,BotLevelWorld[#All],MATCH("HP Ratio - " &amp; VLOOKUP(BU$1,Enemies[[#All],[Name]:[BotLevelType]],9,FALSE),BotLevelWorld[#Headers],0),FALSE) * X23</f>
        <v>0</v>
      </c>
      <c r="BV23">
        <f>VLOOKUP(Wave_Timeline!BV$1,Enemies[[#All],[Name]:[BotLevelType]],3,FALSE) * VLOOKUP($AX$2,BotLevelWorld[#All],MATCH("HP Ratio - " &amp; VLOOKUP(BV$1,Enemies[[#All],[Name]:[BotLevelType]],9,FALSE),BotLevelWorld[#Headers],0),FALSE) * Y23</f>
        <v>0</v>
      </c>
      <c r="BW23">
        <f>VLOOKUP(Wave_Timeline!BW$1,Enemies[[#All],[Name]:[BotLevelType]],3,FALSE) * VLOOKUP($AX$2,BotLevelWorld[#All],MATCH("HP Ratio - " &amp; VLOOKUP(BW$1,Enemies[[#All],[Name]:[BotLevelType]],9,FALSE),BotLevelWorld[#Headers],0),FALSE) * Z23</f>
        <v>0</v>
      </c>
      <c r="BX23">
        <f>VLOOKUP(Wave_Timeline!BX$1,Enemies[[#All],[Name]:[BotLevelType]],3,FALSE) * VLOOKUP($AX$2,BotLevelWorld[#All],MATCH("HP Ratio - " &amp; VLOOKUP(BX$1,Enemies[[#All],[Name]:[BotLevelType]],9,FALSE),BotLevelWorld[#Headers],0),FALSE) * AA23</f>
        <v>0</v>
      </c>
      <c r="BY23">
        <f>VLOOKUP(Wave_Timeline!BY$1,Enemies[[#All],[Name]:[BotLevelType]],3,FALSE) * VLOOKUP($AX$2,BotLevelWorld[#All],MATCH("HP Ratio - " &amp; VLOOKUP(BY$1,Enemies[[#All],[Name]:[BotLevelType]],9,FALSE),BotLevelWorld[#Headers],0),FALSE) * AB23</f>
        <v>0</v>
      </c>
      <c r="BZ23">
        <f>VLOOKUP(Wave_Timeline!BZ$1,Enemies[[#All],[Name]:[BotLevelType]],3,FALSE) * VLOOKUP($AX$2,BotLevelWorld[#All],MATCH("HP Ratio - " &amp; VLOOKUP(BZ$1,Enemies[[#All],[Name]:[BotLevelType]],9,FALSE),BotLevelWorld[#Headers],0),FALSE) * AC23</f>
        <v>0</v>
      </c>
      <c r="CA23">
        <f>VLOOKUP(Wave_Timeline!CA$1,Enemies[[#All],[Name]:[BotLevelType]],3,FALSE) * VLOOKUP($AX$2,BotLevelWorld[#All],MATCH("HP Ratio - " &amp; VLOOKUP(CA$1,Enemies[[#All],[Name]:[BotLevelType]],9,FALSE),BotLevelWorld[#Headers],0),FALSE) * AD23</f>
        <v>0</v>
      </c>
      <c r="CB23">
        <f>VLOOKUP(Wave_Timeline!CB$1,Enemies[[#All],[Name]:[BotLevelType]],3,FALSE) * VLOOKUP($AX$2,BotLevelWorld[#All],MATCH("HP Ratio - " &amp; VLOOKUP(CB$1,Enemies[[#All],[Name]:[BotLevelType]],9,FALSE),BotLevelWorld[#Headers],0),FALSE) * AE23</f>
        <v>0</v>
      </c>
      <c r="CC23">
        <f>VLOOKUP(Wave_Timeline!CC$1,Enemies[[#All],[Name]:[BotLevelType]],3,FALSE) * VLOOKUP($AX$2,BotLevelWorld[#All],MATCH("HP Ratio - " &amp; VLOOKUP(CC$1,Enemies[[#All],[Name]:[BotLevelType]],9,FALSE),BotLevelWorld[#Headers],0),FALSE) * AF23</f>
        <v>0</v>
      </c>
      <c r="CD23">
        <f>VLOOKUP(Wave_Timeline!CD$1,Enemies[[#All],[Name]:[BotLevelType]],3,FALSE) * VLOOKUP($AX$2,BotLevelWorld[#All],MATCH("HP Ratio - " &amp; VLOOKUP(CD$1,Enemies[[#All],[Name]:[BotLevelType]],9,FALSE),BotLevelWorld[#Headers],0),FALSE) * AG23</f>
        <v>0</v>
      </c>
      <c r="CE23">
        <f>VLOOKUP(Wave_Timeline!CE$1,Enemies[[#All],[Name]:[BotLevelType]],3,FALSE) * VLOOKUP($AX$2,BotLevelWorld[#All],MATCH("HP Ratio - " &amp; VLOOKUP(CE$1,Enemies[[#All],[Name]:[BotLevelType]],9,FALSE),BotLevelWorld[#Headers],0),FALSE) * AH23</f>
        <v>0</v>
      </c>
      <c r="CF23">
        <f>VLOOKUP(Wave_Timeline!CF$1,Enemies[[#All],[Name]:[BotLevelType]],3,FALSE) * VLOOKUP($AX$2,BotLevelWorld[#All],MATCH("HP Ratio - " &amp; VLOOKUP(CF$1,Enemies[[#All],[Name]:[BotLevelType]],9,FALSE),BotLevelWorld[#Headers],0),FALSE) * AI23</f>
        <v>0</v>
      </c>
      <c r="CG23">
        <f>VLOOKUP(Wave_Timeline!CG$1,Enemies[[#All],[Name]:[BotLevelType]],3,FALSE) * VLOOKUP($AX$2,BotLevelWorld[#All],MATCH("HP Ratio - " &amp; VLOOKUP(CG$1,Enemies[[#All],[Name]:[BotLevelType]],9,FALSE),BotLevelWorld[#Headers],0),FALSE) * AJ23</f>
        <v>0</v>
      </c>
      <c r="CH23">
        <f>VLOOKUP(Wave_Timeline!CH$1,Enemies[[#All],[Name]:[BotLevelType]],3,FALSE) * VLOOKUP($AX$2,BotLevelWorld[#All],MATCH("HP Ratio - " &amp; VLOOKUP(CH$1,Enemies[[#All],[Name]:[BotLevelType]],9,FALSE),BotLevelWorld[#Headers],0),FALSE) * AK23</f>
        <v>0</v>
      </c>
      <c r="CI23">
        <f>VLOOKUP(Wave_Timeline!CI$1,Enemies[[#All],[Name]:[BotLevelType]],3,FALSE) * VLOOKUP($AX$2,BotLevelWorld[#All],MATCH("HP Ratio - " &amp; VLOOKUP(CI$1,Enemies[[#All],[Name]:[BotLevelType]],9,FALSE),BotLevelWorld[#Headers],0),FALSE) * AL23</f>
        <v>0</v>
      </c>
      <c r="CJ23">
        <f>VLOOKUP(Wave_Timeline!CJ$1,Enemies[[#All],[Name]:[BotLevelType]],3,FALSE) * VLOOKUP($AX$2,BotLevelWorld[#All],MATCH("HP Ratio - " &amp; VLOOKUP(CJ$1,Enemies[[#All],[Name]:[BotLevelType]],9,FALSE),BotLevelWorld[#Headers],0),FALSE) * AM23</f>
        <v>0</v>
      </c>
      <c r="CK23">
        <f>VLOOKUP(Wave_Timeline!CK$1,Enemies[[#All],[Name]:[BotLevelType]],3,FALSE) * VLOOKUP($AX$2,BotLevelWorld[#All],MATCH("HP Ratio - " &amp; VLOOKUP(CK$1,Enemies[[#All],[Name]:[BotLevelType]],9,FALSE),BotLevelWorld[#Headers],0),FALSE) * AN23</f>
        <v>0</v>
      </c>
      <c r="CL23">
        <f>VLOOKUP(Wave_Timeline!CL$1,Enemies[[#All],[Name]:[BotLevelType]],3,FALSE) * VLOOKUP($AX$2,BotLevelWorld[#All],MATCH("HP Ratio - " &amp; VLOOKUP(CL$1,Enemies[[#All],[Name]:[BotLevelType]],9,FALSE),BotLevelWorld[#Headers],0),FALSE) * AO23</f>
        <v>0</v>
      </c>
      <c r="CM23">
        <f>VLOOKUP(Wave_Timeline!CM$1,Enemies[[#All],[Name]:[BotLevelType]],3,FALSE) * VLOOKUP($AX$2,BotLevelWorld[#All],MATCH("HP Ratio - " &amp; VLOOKUP(CM$1,Enemies[[#All],[Name]:[BotLevelType]],9,FALSE),BotLevelWorld[#Headers],0),FALSE) * AP23</f>
        <v>0</v>
      </c>
      <c r="CN23">
        <f>VLOOKUP(Wave_Timeline!CN$1,Enemies[[#All],[Name]:[BotLevelType]],3,FALSE) * VLOOKUP($AX$2,BotLevelWorld[#All],MATCH("HP Ratio - " &amp; VLOOKUP(CN$1,Enemies[[#All],[Name]:[BotLevelType]],9,FALSE),BotLevelWorld[#Headers],0),FALSE) * AQ23</f>
        <v>0</v>
      </c>
      <c r="CO23">
        <f>VLOOKUP(Wave_Timeline!CO$1,Enemies[[#All],[Name]:[BotLevelType]],3,FALSE) * VLOOKUP($AX$2,BotLevelWorld[#All],MATCH("HP Ratio - " &amp; VLOOKUP(CO$1,Enemies[[#All],[Name]:[BotLevelType]],9,FALSE),BotLevelWorld[#Headers],0),FALSE) * AR23</f>
        <v>0</v>
      </c>
      <c r="CP23">
        <f>VLOOKUP(Wave_Timeline!CP$1,Enemies[[#All],[Name]:[BotLevelType]],3,FALSE) * VLOOKUP($AX$2,BotLevelWorld[#All],MATCH("HP Ratio - " &amp; VLOOKUP(CP$1,Enemies[[#All],[Name]:[BotLevelType]],9,FALSE),BotLevelWorld[#Headers],0),FALSE) * AS23</f>
        <v>0</v>
      </c>
      <c r="CQ23">
        <f>VLOOKUP(Wave_Timeline!CQ$1,Enemies[[#All],[Name]:[BotLevelType]],3,FALSE) * VLOOKUP($AX$2,BotLevelWorld[#All],MATCH("HP Ratio - " &amp; VLOOKUP(CQ$1,Enemies[[#All],[Name]:[BotLevelType]],9,FALSE),BotLevelWorld[#Headers],0),FALSE) * AT23</f>
        <v>0</v>
      </c>
      <c r="CS23">
        <f t="shared" si="0"/>
        <v>76.194892380509998</v>
      </c>
      <c r="CU23">
        <f t="shared" si="3"/>
        <v>76.194892380510282</v>
      </c>
      <c r="CV23">
        <f t="shared" si="4"/>
        <v>34435.754061902546</v>
      </c>
      <c r="CW23">
        <f t="shared" si="1"/>
        <v>35746.179820994315</v>
      </c>
      <c r="CX23">
        <f t="shared" si="2"/>
        <v>1310.4257590917696</v>
      </c>
      <c r="CY23">
        <f t="shared" si="5"/>
        <v>1310.4257590917696</v>
      </c>
    </row>
    <row r="24" spans="1:103" x14ac:dyDescent="0.25">
      <c r="A24" s="12">
        <v>19</v>
      </c>
      <c r="B24" s="12">
        <v>0.3333333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/>
      <c r="AV24" s="12"/>
      <c r="AW24" s="12"/>
      <c r="AY24">
        <f>VLOOKUP(Wave_Timeline!AY$1,Enemies[[#All],[Name]:[BotLevelType]],3,FALSE) * VLOOKUP($AX$2,BotLevelWorld[#All],MATCH("HP Ratio - " &amp; VLOOKUP(AY$1,Enemies[[#All],[Name]:[BotLevelType]],9,FALSE),BotLevelWorld[#Headers],0),FALSE) * B24</f>
        <v>76.194892380509998</v>
      </c>
      <c r="AZ24">
        <f>VLOOKUP(Wave_Timeline!AZ$1,Enemies[[#All],[Name]:[BotLevelType]],3,FALSE) * VLOOKUP($AX$2,BotLevelWorld[#All],MATCH("HP Ratio - " &amp; VLOOKUP(AZ$1,Enemies[[#All],[Name]:[BotLevelType]],9,FALSE),BotLevelWorld[#Headers],0),FALSE) * C24</f>
        <v>0</v>
      </c>
      <c r="BA24">
        <f>VLOOKUP(Wave_Timeline!BA$1,Enemies[[#All],[Name]:[BotLevelType]],3,FALSE) * VLOOKUP($AX$2,BotLevelWorld[#All],MATCH("HP Ratio - " &amp; VLOOKUP(BA$1,Enemies[[#All],[Name]:[BotLevelType]],9,FALSE),BotLevelWorld[#Headers],0),FALSE) * D24</f>
        <v>0</v>
      </c>
      <c r="BB24">
        <f>VLOOKUP(Wave_Timeline!BB$1,Enemies[[#All],[Name]:[BotLevelType]],3,FALSE) * VLOOKUP($AX$2,BotLevelWorld[#All],MATCH("HP Ratio - " &amp; VLOOKUP(BB$1,Enemies[[#All],[Name]:[BotLevelType]],9,FALSE),BotLevelWorld[#Headers],0),FALSE) * E24</f>
        <v>0</v>
      </c>
      <c r="BC24">
        <f>VLOOKUP(Wave_Timeline!BC$1,Enemies[[#All],[Name]:[BotLevelType]],3,FALSE) * VLOOKUP($AX$2,BotLevelWorld[#All],MATCH("HP Ratio - " &amp; VLOOKUP(BC$1,Enemies[[#All],[Name]:[BotLevelType]],9,FALSE),BotLevelWorld[#Headers],0),FALSE) * F24</f>
        <v>0</v>
      </c>
      <c r="BD24">
        <f>VLOOKUP(Wave_Timeline!BD$1,Enemies[[#All],[Name]:[BotLevelType]],3,FALSE) * VLOOKUP($AX$2,BotLevelWorld[#All],MATCH("HP Ratio - " &amp; VLOOKUP(BD$1,Enemies[[#All],[Name]:[BotLevelType]],9,FALSE),BotLevelWorld[#Headers],0),FALSE) * G24</f>
        <v>0</v>
      </c>
      <c r="BE24">
        <f>VLOOKUP(Wave_Timeline!BE$1,Enemies[[#All],[Name]:[BotLevelType]],3,FALSE) * VLOOKUP($AX$2,BotLevelWorld[#All],MATCH("HP Ratio - " &amp; VLOOKUP(BE$1,Enemies[[#All],[Name]:[BotLevelType]],9,FALSE),BotLevelWorld[#Headers],0),FALSE) * H24</f>
        <v>0</v>
      </c>
      <c r="BF24">
        <f>VLOOKUP(Wave_Timeline!BF$1,Enemies[[#All],[Name]:[BotLevelType]],3,FALSE) * VLOOKUP($AX$2,BotLevelWorld[#All],MATCH("HP Ratio - " &amp; VLOOKUP(BF$1,Enemies[[#All],[Name]:[BotLevelType]],9,FALSE),BotLevelWorld[#Headers],0),FALSE) * I24</f>
        <v>0</v>
      </c>
      <c r="BG24">
        <f>VLOOKUP(Wave_Timeline!BG$1,Enemies[[#All],[Name]:[BotLevelType]],3,FALSE) * VLOOKUP($AX$2,BotLevelWorld[#All],MATCH("HP Ratio - " &amp; VLOOKUP(BG$1,Enemies[[#All],[Name]:[BotLevelType]],9,FALSE),BotLevelWorld[#Headers],0),FALSE) * J24</f>
        <v>0</v>
      </c>
      <c r="BH24">
        <f>VLOOKUP(Wave_Timeline!BH$1,Enemies[[#All],[Name]:[BotLevelType]],3,FALSE) * VLOOKUP($AX$2,BotLevelWorld[#All],MATCH("HP Ratio - " &amp; VLOOKUP(BH$1,Enemies[[#All],[Name]:[BotLevelType]],9,FALSE),BotLevelWorld[#Headers],0),FALSE) * K24</f>
        <v>0</v>
      </c>
      <c r="BI24">
        <f>VLOOKUP(Wave_Timeline!BI$1,Enemies[[#All],[Name]:[BotLevelType]],3,FALSE) * VLOOKUP($AX$2,BotLevelWorld[#All],MATCH("HP Ratio - " &amp; VLOOKUP(BI$1,Enemies[[#All],[Name]:[BotLevelType]],9,FALSE),BotLevelWorld[#Headers],0),FALSE) * L24</f>
        <v>0</v>
      </c>
      <c r="BJ24">
        <f>VLOOKUP(Wave_Timeline!BJ$1,Enemies[[#All],[Name]:[BotLevelType]],3,FALSE) * VLOOKUP($AX$2,BotLevelWorld[#All],MATCH("HP Ratio - " &amp; VLOOKUP(BJ$1,Enemies[[#All],[Name]:[BotLevelType]],9,FALSE),BotLevelWorld[#Headers],0),FALSE) * M24</f>
        <v>0</v>
      </c>
      <c r="BK24">
        <f>VLOOKUP(Wave_Timeline!BK$1,Enemies[[#All],[Name]:[BotLevelType]],3,FALSE) * VLOOKUP($AX$2,BotLevelWorld[#All],MATCH("HP Ratio - " &amp; VLOOKUP(BK$1,Enemies[[#All],[Name]:[BotLevelType]],9,FALSE),BotLevelWorld[#Headers],0),FALSE) * N24</f>
        <v>0</v>
      </c>
      <c r="BL24">
        <f>VLOOKUP(Wave_Timeline!BL$1,Enemies[[#All],[Name]:[BotLevelType]],3,FALSE) * VLOOKUP($AX$2,BotLevelWorld[#All],MATCH("HP Ratio - " &amp; VLOOKUP(BL$1,Enemies[[#All],[Name]:[BotLevelType]],9,FALSE),BotLevelWorld[#Headers],0),FALSE) * O24</f>
        <v>0</v>
      </c>
      <c r="BM24">
        <f>VLOOKUP(Wave_Timeline!BM$1,Enemies[[#All],[Name]:[BotLevelType]],3,FALSE) * VLOOKUP($AX$2,BotLevelWorld[#All],MATCH("HP Ratio - " &amp; VLOOKUP(BM$1,Enemies[[#All],[Name]:[BotLevelType]],9,FALSE),BotLevelWorld[#Headers],0),FALSE) * P24</f>
        <v>0</v>
      </c>
      <c r="BN24">
        <f>VLOOKUP(Wave_Timeline!BN$1,Enemies[[#All],[Name]:[BotLevelType]],3,FALSE) * VLOOKUP($AX$2,BotLevelWorld[#All],MATCH("HP Ratio - " &amp; VLOOKUP(BN$1,Enemies[[#All],[Name]:[BotLevelType]],9,FALSE),BotLevelWorld[#Headers],0),FALSE) * Q24</f>
        <v>0</v>
      </c>
      <c r="BO24">
        <f>VLOOKUP(Wave_Timeline!BO$1,Enemies[[#All],[Name]:[BotLevelType]],3,FALSE) * VLOOKUP($AX$2,BotLevelWorld[#All],MATCH("HP Ratio - " &amp; VLOOKUP(BO$1,Enemies[[#All],[Name]:[BotLevelType]],9,FALSE),BotLevelWorld[#Headers],0),FALSE) * R24</f>
        <v>0</v>
      </c>
      <c r="BP24">
        <f>VLOOKUP(Wave_Timeline!BP$1,Enemies[[#All],[Name]:[BotLevelType]],3,FALSE) * VLOOKUP($AX$2,BotLevelWorld[#All],MATCH("HP Ratio - " &amp; VLOOKUP(BP$1,Enemies[[#All],[Name]:[BotLevelType]],9,FALSE),BotLevelWorld[#Headers],0),FALSE) * S24</f>
        <v>0</v>
      </c>
      <c r="BQ24">
        <f>VLOOKUP(Wave_Timeline!BQ$1,Enemies[[#All],[Name]:[BotLevelType]],3,FALSE) * VLOOKUP($AX$2,BotLevelWorld[#All],MATCH("HP Ratio - " &amp; VLOOKUP(BQ$1,Enemies[[#All],[Name]:[BotLevelType]],9,FALSE),BotLevelWorld[#Headers],0),FALSE) * T24</f>
        <v>0</v>
      </c>
      <c r="BR24">
        <f>VLOOKUP(Wave_Timeline!BR$1,Enemies[[#All],[Name]:[BotLevelType]],3,FALSE) * VLOOKUP($AX$2,BotLevelWorld[#All],MATCH("HP Ratio - " &amp; VLOOKUP(BR$1,Enemies[[#All],[Name]:[BotLevelType]],9,FALSE),BotLevelWorld[#Headers],0),FALSE) * U24</f>
        <v>0</v>
      </c>
      <c r="BS24">
        <f>VLOOKUP(Wave_Timeline!BS$1,Enemies[[#All],[Name]:[BotLevelType]],3,FALSE) * VLOOKUP($AX$2,BotLevelWorld[#All],MATCH("HP Ratio - " &amp; VLOOKUP(BS$1,Enemies[[#All],[Name]:[BotLevelType]],9,FALSE),BotLevelWorld[#Headers],0),FALSE) * V24</f>
        <v>0</v>
      </c>
      <c r="BT24">
        <f>VLOOKUP(Wave_Timeline!BT$1,Enemies[[#All],[Name]:[BotLevelType]],3,FALSE) * VLOOKUP($AX$2,BotLevelWorld[#All],MATCH("HP Ratio - " &amp; VLOOKUP(BT$1,Enemies[[#All],[Name]:[BotLevelType]],9,FALSE),BotLevelWorld[#Headers],0),FALSE) * W24</f>
        <v>0</v>
      </c>
      <c r="BU24">
        <f>VLOOKUP(Wave_Timeline!BU$1,Enemies[[#All],[Name]:[BotLevelType]],3,FALSE) * VLOOKUP($AX$2,BotLevelWorld[#All],MATCH("HP Ratio - " &amp; VLOOKUP(BU$1,Enemies[[#All],[Name]:[BotLevelType]],9,FALSE),BotLevelWorld[#Headers],0),FALSE) * X24</f>
        <v>0</v>
      </c>
      <c r="BV24">
        <f>VLOOKUP(Wave_Timeline!BV$1,Enemies[[#All],[Name]:[BotLevelType]],3,FALSE) * VLOOKUP($AX$2,BotLevelWorld[#All],MATCH("HP Ratio - " &amp; VLOOKUP(BV$1,Enemies[[#All],[Name]:[BotLevelType]],9,FALSE),BotLevelWorld[#Headers],0),FALSE) * Y24</f>
        <v>0</v>
      </c>
      <c r="BW24">
        <f>VLOOKUP(Wave_Timeline!BW$1,Enemies[[#All],[Name]:[BotLevelType]],3,FALSE) * VLOOKUP($AX$2,BotLevelWorld[#All],MATCH("HP Ratio - " &amp; VLOOKUP(BW$1,Enemies[[#All],[Name]:[BotLevelType]],9,FALSE),BotLevelWorld[#Headers],0),FALSE) * Z24</f>
        <v>0</v>
      </c>
      <c r="BX24">
        <f>VLOOKUP(Wave_Timeline!BX$1,Enemies[[#All],[Name]:[BotLevelType]],3,FALSE) * VLOOKUP($AX$2,BotLevelWorld[#All],MATCH("HP Ratio - " &amp; VLOOKUP(BX$1,Enemies[[#All],[Name]:[BotLevelType]],9,FALSE),BotLevelWorld[#Headers],0),FALSE) * AA24</f>
        <v>0</v>
      </c>
      <c r="BY24">
        <f>VLOOKUP(Wave_Timeline!BY$1,Enemies[[#All],[Name]:[BotLevelType]],3,FALSE) * VLOOKUP($AX$2,BotLevelWorld[#All],MATCH("HP Ratio - " &amp; VLOOKUP(BY$1,Enemies[[#All],[Name]:[BotLevelType]],9,FALSE),BotLevelWorld[#Headers],0),FALSE) * AB24</f>
        <v>0</v>
      </c>
      <c r="BZ24">
        <f>VLOOKUP(Wave_Timeline!BZ$1,Enemies[[#All],[Name]:[BotLevelType]],3,FALSE) * VLOOKUP($AX$2,BotLevelWorld[#All],MATCH("HP Ratio - " &amp; VLOOKUP(BZ$1,Enemies[[#All],[Name]:[BotLevelType]],9,FALSE),BotLevelWorld[#Headers],0),FALSE) * AC24</f>
        <v>0</v>
      </c>
      <c r="CA24">
        <f>VLOOKUP(Wave_Timeline!CA$1,Enemies[[#All],[Name]:[BotLevelType]],3,FALSE) * VLOOKUP($AX$2,BotLevelWorld[#All],MATCH("HP Ratio - " &amp; VLOOKUP(CA$1,Enemies[[#All],[Name]:[BotLevelType]],9,FALSE),BotLevelWorld[#Headers],0),FALSE) * AD24</f>
        <v>0</v>
      </c>
      <c r="CB24">
        <f>VLOOKUP(Wave_Timeline!CB$1,Enemies[[#All],[Name]:[BotLevelType]],3,FALSE) * VLOOKUP($AX$2,BotLevelWorld[#All],MATCH("HP Ratio - " &amp; VLOOKUP(CB$1,Enemies[[#All],[Name]:[BotLevelType]],9,FALSE),BotLevelWorld[#Headers],0),FALSE) * AE24</f>
        <v>0</v>
      </c>
      <c r="CC24">
        <f>VLOOKUP(Wave_Timeline!CC$1,Enemies[[#All],[Name]:[BotLevelType]],3,FALSE) * VLOOKUP($AX$2,BotLevelWorld[#All],MATCH("HP Ratio - " &amp; VLOOKUP(CC$1,Enemies[[#All],[Name]:[BotLevelType]],9,FALSE),BotLevelWorld[#Headers],0),FALSE) * AF24</f>
        <v>0</v>
      </c>
      <c r="CD24">
        <f>VLOOKUP(Wave_Timeline!CD$1,Enemies[[#All],[Name]:[BotLevelType]],3,FALSE) * VLOOKUP($AX$2,BotLevelWorld[#All],MATCH("HP Ratio - " &amp; VLOOKUP(CD$1,Enemies[[#All],[Name]:[BotLevelType]],9,FALSE),BotLevelWorld[#Headers],0),FALSE) * AG24</f>
        <v>0</v>
      </c>
      <c r="CE24">
        <f>VLOOKUP(Wave_Timeline!CE$1,Enemies[[#All],[Name]:[BotLevelType]],3,FALSE) * VLOOKUP($AX$2,BotLevelWorld[#All],MATCH("HP Ratio - " &amp; VLOOKUP(CE$1,Enemies[[#All],[Name]:[BotLevelType]],9,FALSE),BotLevelWorld[#Headers],0),FALSE) * AH24</f>
        <v>0</v>
      </c>
      <c r="CF24">
        <f>VLOOKUP(Wave_Timeline!CF$1,Enemies[[#All],[Name]:[BotLevelType]],3,FALSE) * VLOOKUP($AX$2,BotLevelWorld[#All],MATCH("HP Ratio - " &amp; VLOOKUP(CF$1,Enemies[[#All],[Name]:[BotLevelType]],9,FALSE),BotLevelWorld[#Headers],0),FALSE) * AI24</f>
        <v>0</v>
      </c>
      <c r="CG24">
        <f>VLOOKUP(Wave_Timeline!CG$1,Enemies[[#All],[Name]:[BotLevelType]],3,FALSE) * VLOOKUP($AX$2,BotLevelWorld[#All],MATCH("HP Ratio - " &amp; VLOOKUP(CG$1,Enemies[[#All],[Name]:[BotLevelType]],9,FALSE),BotLevelWorld[#Headers],0),FALSE) * AJ24</f>
        <v>0</v>
      </c>
      <c r="CH24">
        <f>VLOOKUP(Wave_Timeline!CH$1,Enemies[[#All],[Name]:[BotLevelType]],3,FALSE) * VLOOKUP($AX$2,BotLevelWorld[#All],MATCH("HP Ratio - " &amp; VLOOKUP(CH$1,Enemies[[#All],[Name]:[BotLevelType]],9,FALSE),BotLevelWorld[#Headers],0),FALSE) * AK24</f>
        <v>0</v>
      </c>
      <c r="CI24">
        <f>VLOOKUP(Wave_Timeline!CI$1,Enemies[[#All],[Name]:[BotLevelType]],3,FALSE) * VLOOKUP($AX$2,BotLevelWorld[#All],MATCH("HP Ratio - " &amp; VLOOKUP(CI$1,Enemies[[#All],[Name]:[BotLevelType]],9,FALSE),BotLevelWorld[#Headers],0),FALSE) * AL24</f>
        <v>0</v>
      </c>
      <c r="CJ24">
        <f>VLOOKUP(Wave_Timeline!CJ$1,Enemies[[#All],[Name]:[BotLevelType]],3,FALSE) * VLOOKUP($AX$2,BotLevelWorld[#All],MATCH("HP Ratio - " &amp; VLOOKUP(CJ$1,Enemies[[#All],[Name]:[BotLevelType]],9,FALSE),BotLevelWorld[#Headers],0),FALSE) * AM24</f>
        <v>0</v>
      </c>
      <c r="CK24">
        <f>VLOOKUP(Wave_Timeline!CK$1,Enemies[[#All],[Name]:[BotLevelType]],3,FALSE) * VLOOKUP($AX$2,BotLevelWorld[#All],MATCH("HP Ratio - " &amp; VLOOKUP(CK$1,Enemies[[#All],[Name]:[BotLevelType]],9,FALSE),BotLevelWorld[#Headers],0),FALSE) * AN24</f>
        <v>0</v>
      </c>
      <c r="CL24">
        <f>VLOOKUP(Wave_Timeline!CL$1,Enemies[[#All],[Name]:[BotLevelType]],3,FALSE) * VLOOKUP($AX$2,BotLevelWorld[#All],MATCH("HP Ratio - " &amp; VLOOKUP(CL$1,Enemies[[#All],[Name]:[BotLevelType]],9,FALSE),BotLevelWorld[#Headers],0),FALSE) * AO24</f>
        <v>0</v>
      </c>
      <c r="CM24">
        <f>VLOOKUP(Wave_Timeline!CM$1,Enemies[[#All],[Name]:[BotLevelType]],3,FALSE) * VLOOKUP($AX$2,BotLevelWorld[#All],MATCH("HP Ratio - " &amp; VLOOKUP(CM$1,Enemies[[#All],[Name]:[BotLevelType]],9,FALSE),BotLevelWorld[#Headers],0),FALSE) * AP24</f>
        <v>0</v>
      </c>
      <c r="CN24">
        <f>VLOOKUP(Wave_Timeline!CN$1,Enemies[[#All],[Name]:[BotLevelType]],3,FALSE) * VLOOKUP($AX$2,BotLevelWorld[#All],MATCH("HP Ratio - " &amp; VLOOKUP(CN$1,Enemies[[#All],[Name]:[BotLevelType]],9,FALSE),BotLevelWorld[#Headers],0),FALSE) * AQ24</f>
        <v>0</v>
      </c>
      <c r="CO24">
        <f>VLOOKUP(Wave_Timeline!CO$1,Enemies[[#All],[Name]:[BotLevelType]],3,FALSE) * VLOOKUP($AX$2,BotLevelWorld[#All],MATCH("HP Ratio - " &amp; VLOOKUP(CO$1,Enemies[[#All],[Name]:[BotLevelType]],9,FALSE),BotLevelWorld[#Headers],0),FALSE) * AR24</f>
        <v>0</v>
      </c>
      <c r="CP24">
        <f>VLOOKUP(Wave_Timeline!CP$1,Enemies[[#All],[Name]:[BotLevelType]],3,FALSE) * VLOOKUP($AX$2,BotLevelWorld[#All],MATCH("HP Ratio - " &amp; VLOOKUP(CP$1,Enemies[[#All],[Name]:[BotLevelType]],9,FALSE),BotLevelWorld[#Headers],0),FALSE) * AS24</f>
        <v>0</v>
      </c>
      <c r="CQ24">
        <f>VLOOKUP(Wave_Timeline!CQ$1,Enemies[[#All],[Name]:[BotLevelType]],3,FALSE) * VLOOKUP($AX$2,BotLevelWorld[#All],MATCH("HP Ratio - " &amp; VLOOKUP(CQ$1,Enemies[[#All],[Name]:[BotLevelType]],9,FALSE),BotLevelWorld[#Headers],0),FALSE) * AT24</f>
        <v>0</v>
      </c>
      <c r="CS24">
        <f t="shared" si="0"/>
        <v>76.194892380509998</v>
      </c>
      <c r="CU24">
        <f t="shared" si="3"/>
        <v>76.194892380510282</v>
      </c>
      <c r="CV24">
        <f t="shared" si="4"/>
        <v>34511.948954283056</v>
      </c>
      <c r="CW24">
        <f t="shared" si="1"/>
        <v>35822.374713374826</v>
      </c>
      <c r="CX24">
        <f t="shared" si="2"/>
        <v>1310.4257590917696</v>
      </c>
      <c r="CY24">
        <f t="shared" si="5"/>
        <v>1310.4257590917696</v>
      </c>
    </row>
    <row r="25" spans="1:103" x14ac:dyDescent="0.25">
      <c r="A25" s="12">
        <v>20</v>
      </c>
      <c r="B25" s="12">
        <v>0.3333333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8.6666659999999993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/>
      <c r="AV25" s="12"/>
      <c r="AW25" s="12"/>
      <c r="AY25">
        <f>VLOOKUP(Wave_Timeline!AY$1,Enemies[[#All],[Name]:[BotLevelType]],3,FALSE) * VLOOKUP($AX$2,BotLevelWorld[#All],MATCH("HP Ratio - " &amp; VLOOKUP(AY$1,Enemies[[#All],[Name]:[BotLevelType]],9,FALSE),BotLevelWorld[#Headers],0),FALSE) * B25</f>
        <v>76.194892380509998</v>
      </c>
      <c r="AZ25">
        <f>VLOOKUP(Wave_Timeline!AZ$1,Enemies[[#All],[Name]:[BotLevelType]],3,FALSE) * VLOOKUP($AX$2,BotLevelWorld[#All],MATCH("HP Ratio - " &amp; VLOOKUP(AZ$1,Enemies[[#All],[Name]:[BotLevelType]],9,FALSE),BotLevelWorld[#Headers],0),FALSE) * C25</f>
        <v>0</v>
      </c>
      <c r="BA25">
        <f>VLOOKUP(Wave_Timeline!BA$1,Enemies[[#All],[Name]:[BotLevelType]],3,FALSE) * VLOOKUP($AX$2,BotLevelWorld[#All],MATCH("HP Ratio - " &amp; VLOOKUP(BA$1,Enemies[[#All],[Name]:[BotLevelType]],9,FALSE),BotLevelWorld[#Headers],0),FALSE) * D25</f>
        <v>0</v>
      </c>
      <c r="BB25">
        <f>VLOOKUP(Wave_Timeline!BB$1,Enemies[[#All],[Name]:[BotLevelType]],3,FALSE) * VLOOKUP($AX$2,BotLevelWorld[#All],MATCH("HP Ratio - " &amp; VLOOKUP(BB$1,Enemies[[#All],[Name]:[BotLevelType]],9,FALSE),BotLevelWorld[#Headers],0),FALSE) * E25</f>
        <v>0</v>
      </c>
      <c r="BC25">
        <f>VLOOKUP(Wave_Timeline!BC$1,Enemies[[#All],[Name]:[BotLevelType]],3,FALSE) * VLOOKUP($AX$2,BotLevelWorld[#All],MATCH("HP Ratio - " &amp; VLOOKUP(BC$1,Enemies[[#All],[Name]:[BotLevelType]],9,FALSE),BotLevelWorld[#Headers],0),FALSE) * F25</f>
        <v>0</v>
      </c>
      <c r="BD25">
        <f>VLOOKUP(Wave_Timeline!BD$1,Enemies[[#All],[Name]:[BotLevelType]],3,FALSE) * VLOOKUP($AX$2,BotLevelWorld[#All],MATCH("HP Ratio - " &amp; VLOOKUP(BD$1,Enemies[[#All],[Name]:[BotLevelType]],9,FALSE),BotLevelWorld[#Headers],0),FALSE) * G25</f>
        <v>0</v>
      </c>
      <c r="BE25">
        <f>VLOOKUP(Wave_Timeline!BE$1,Enemies[[#All],[Name]:[BotLevelType]],3,FALSE) * VLOOKUP($AX$2,BotLevelWorld[#All],MATCH("HP Ratio - " &amp; VLOOKUP(BE$1,Enemies[[#All],[Name]:[BotLevelType]],9,FALSE),BotLevelWorld[#Headers],0),FALSE) * H25</f>
        <v>5282.8459936272002</v>
      </c>
      <c r="BF25">
        <f>VLOOKUP(Wave_Timeline!BF$1,Enemies[[#All],[Name]:[BotLevelType]],3,FALSE) * VLOOKUP($AX$2,BotLevelWorld[#All],MATCH("HP Ratio - " &amp; VLOOKUP(BF$1,Enemies[[#All],[Name]:[BotLevelType]],9,FALSE),BotLevelWorld[#Headers],0),FALSE) * I25</f>
        <v>0</v>
      </c>
      <c r="BG25">
        <f>VLOOKUP(Wave_Timeline!BG$1,Enemies[[#All],[Name]:[BotLevelType]],3,FALSE) * VLOOKUP($AX$2,BotLevelWorld[#All],MATCH("HP Ratio - " &amp; VLOOKUP(BG$1,Enemies[[#All],[Name]:[BotLevelType]],9,FALSE),BotLevelWorld[#Headers],0),FALSE) * J25</f>
        <v>0</v>
      </c>
      <c r="BH25">
        <f>VLOOKUP(Wave_Timeline!BH$1,Enemies[[#All],[Name]:[BotLevelType]],3,FALSE) * VLOOKUP($AX$2,BotLevelWorld[#All],MATCH("HP Ratio - " &amp; VLOOKUP(BH$1,Enemies[[#All],[Name]:[BotLevelType]],9,FALSE),BotLevelWorld[#Headers],0),FALSE) * K25</f>
        <v>0</v>
      </c>
      <c r="BI25">
        <f>VLOOKUP(Wave_Timeline!BI$1,Enemies[[#All],[Name]:[BotLevelType]],3,FALSE) * VLOOKUP($AX$2,BotLevelWorld[#All],MATCH("HP Ratio - " &amp; VLOOKUP(BI$1,Enemies[[#All],[Name]:[BotLevelType]],9,FALSE),BotLevelWorld[#Headers],0),FALSE) * L25</f>
        <v>0</v>
      </c>
      <c r="BJ25">
        <f>VLOOKUP(Wave_Timeline!BJ$1,Enemies[[#All],[Name]:[BotLevelType]],3,FALSE) * VLOOKUP($AX$2,BotLevelWorld[#All],MATCH("HP Ratio - " &amp; VLOOKUP(BJ$1,Enemies[[#All],[Name]:[BotLevelType]],9,FALSE),BotLevelWorld[#Headers],0),FALSE) * M25</f>
        <v>0</v>
      </c>
      <c r="BK25">
        <f>VLOOKUP(Wave_Timeline!BK$1,Enemies[[#All],[Name]:[BotLevelType]],3,FALSE) * VLOOKUP($AX$2,BotLevelWorld[#All],MATCH("HP Ratio - " &amp; VLOOKUP(BK$1,Enemies[[#All],[Name]:[BotLevelType]],9,FALSE),BotLevelWorld[#Headers],0),FALSE) * N25</f>
        <v>0</v>
      </c>
      <c r="BL25">
        <f>VLOOKUP(Wave_Timeline!BL$1,Enemies[[#All],[Name]:[BotLevelType]],3,FALSE) * VLOOKUP($AX$2,BotLevelWorld[#All],MATCH("HP Ratio - " &amp; VLOOKUP(BL$1,Enemies[[#All],[Name]:[BotLevelType]],9,FALSE),BotLevelWorld[#Headers],0),FALSE) * O25</f>
        <v>0</v>
      </c>
      <c r="BM25">
        <f>VLOOKUP(Wave_Timeline!BM$1,Enemies[[#All],[Name]:[BotLevelType]],3,FALSE) * VLOOKUP($AX$2,BotLevelWorld[#All],MATCH("HP Ratio - " &amp; VLOOKUP(BM$1,Enemies[[#All],[Name]:[BotLevelType]],9,FALSE),BotLevelWorld[#Headers],0),FALSE) * P25</f>
        <v>0</v>
      </c>
      <c r="BN25">
        <f>VLOOKUP(Wave_Timeline!BN$1,Enemies[[#All],[Name]:[BotLevelType]],3,FALSE) * VLOOKUP($AX$2,BotLevelWorld[#All],MATCH("HP Ratio - " &amp; VLOOKUP(BN$1,Enemies[[#All],[Name]:[BotLevelType]],9,FALSE),BotLevelWorld[#Headers],0),FALSE) * Q25</f>
        <v>0</v>
      </c>
      <c r="BO25">
        <f>VLOOKUP(Wave_Timeline!BO$1,Enemies[[#All],[Name]:[BotLevelType]],3,FALSE) * VLOOKUP($AX$2,BotLevelWorld[#All],MATCH("HP Ratio - " &amp; VLOOKUP(BO$1,Enemies[[#All],[Name]:[BotLevelType]],9,FALSE),BotLevelWorld[#Headers],0),FALSE) * R25</f>
        <v>0</v>
      </c>
      <c r="BP25">
        <f>VLOOKUP(Wave_Timeline!BP$1,Enemies[[#All],[Name]:[BotLevelType]],3,FALSE) * VLOOKUP($AX$2,BotLevelWorld[#All],MATCH("HP Ratio - " &amp; VLOOKUP(BP$1,Enemies[[#All],[Name]:[BotLevelType]],9,FALSE),BotLevelWorld[#Headers],0),FALSE) * S25</f>
        <v>0</v>
      </c>
      <c r="BQ25">
        <f>VLOOKUP(Wave_Timeline!BQ$1,Enemies[[#All],[Name]:[BotLevelType]],3,FALSE) * VLOOKUP($AX$2,BotLevelWorld[#All],MATCH("HP Ratio - " &amp; VLOOKUP(BQ$1,Enemies[[#All],[Name]:[BotLevelType]],9,FALSE),BotLevelWorld[#Headers],0),FALSE) * T25</f>
        <v>0</v>
      </c>
      <c r="BR25">
        <f>VLOOKUP(Wave_Timeline!BR$1,Enemies[[#All],[Name]:[BotLevelType]],3,FALSE) * VLOOKUP($AX$2,BotLevelWorld[#All],MATCH("HP Ratio - " &amp; VLOOKUP(BR$1,Enemies[[#All],[Name]:[BotLevelType]],9,FALSE),BotLevelWorld[#Headers],0),FALSE) * U25</f>
        <v>0</v>
      </c>
      <c r="BS25">
        <f>VLOOKUP(Wave_Timeline!BS$1,Enemies[[#All],[Name]:[BotLevelType]],3,FALSE) * VLOOKUP($AX$2,BotLevelWorld[#All],MATCH("HP Ratio - " &amp; VLOOKUP(BS$1,Enemies[[#All],[Name]:[BotLevelType]],9,FALSE),BotLevelWorld[#Headers],0),FALSE) * V25</f>
        <v>0</v>
      </c>
      <c r="BT25">
        <f>VLOOKUP(Wave_Timeline!BT$1,Enemies[[#All],[Name]:[BotLevelType]],3,FALSE) * VLOOKUP($AX$2,BotLevelWorld[#All],MATCH("HP Ratio - " &amp; VLOOKUP(BT$1,Enemies[[#All],[Name]:[BotLevelType]],9,FALSE),BotLevelWorld[#Headers],0),FALSE) * W25</f>
        <v>0</v>
      </c>
      <c r="BU25">
        <f>VLOOKUP(Wave_Timeline!BU$1,Enemies[[#All],[Name]:[BotLevelType]],3,FALSE) * VLOOKUP($AX$2,BotLevelWorld[#All],MATCH("HP Ratio - " &amp; VLOOKUP(BU$1,Enemies[[#All],[Name]:[BotLevelType]],9,FALSE),BotLevelWorld[#Headers],0),FALSE) * X25</f>
        <v>0</v>
      </c>
      <c r="BV25">
        <f>VLOOKUP(Wave_Timeline!BV$1,Enemies[[#All],[Name]:[BotLevelType]],3,FALSE) * VLOOKUP($AX$2,BotLevelWorld[#All],MATCH("HP Ratio - " &amp; VLOOKUP(BV$1,Enemies[[#All],[Name]:[BotLevelType]],9,FALSE),BotLevelWorld[#Headers],0),FALSE) * Y25</f>
        <v>0</v>
      </c>
      <c r="BW25">
        <f>VLOOKUP(Wave_Timeline!BW$1,Enemies[[#All],[Name]:[BotLevelType]],3,FALSE) * VLOOKUP($AX$2,BotLevelWorld[#All],MATCH("HP Ratio - " &amp; VLOOKUP(BW$1,Enemies[[#All],[Name]:[BotLevelType]],9,FALSE),BotLevelWorld[#Headers],0),FALSE) * Z25</f>
        <v>0</v>
      </c>
      <c r="BX25">
        <f>VLOOKUP(Wave_Timeline!BX$1,Enemies[[#All],[Name]:[BotLevelType]],3,FALSE) * VLOOKUP($AX$2,BotLevelWorld[#All],MATCH("HP Ratio - " &amp; VLOOKUP(BX$1,Enemies[[#All],[Name]:[BotLevelType]],9,FALSE),BotLevelWorld[#Headers],0),FALSE) * AA25</f>
        <v>0</v>
      </c>
      <c r="BY25">
        <f>VLOOKUP(Wave_Timeline!BY$1,Enemies[[#All],[Name]:[BotLevelType]],3,FALSE) * VLOOKUP($AX$2,BotLevelWorld[#All],MATCH("HP Ratio - " &amp; VLOOKUP(BY$1,Enemies[[#All],[Name]:[BotLevelType]],9,FALSE),BotLevelWorld[#Headers],0),FALSE) * AB25</f>
        <v>0</v>
      </c>
      <c r="BZ25">
        <f>VLOOKUP(Wave_Timeline!BZ$1,Enemies[[#All],[Name]:[BotLevelType]],3,FALSE) * VLOOKUP($AX$2,BotLevelWorld[#All],MATCH("HP Ratio - " &amp; VLOOKUP(BZ$1,Enemies[[#All],[Name]:[BotLevelType]],9,FALSE),BotLevelWorld[#Headers],0),FALSE) * AC25</f>
        <v>0</v>
      </c>
      <c r="CA25">
        <f>VLOOKUP(Wave_Timeline!CA$1,Enemies[[#All],[Name]:[BotLevelType]],3,FALSE) * VLOOKUP($AX$2,BotLevelWorld[#All],MATCH("HP Ratio - " &amp; VLOOKUP(CA$1,Enemies[[#All],[Name]:[BotLevelType]],9,FALSE),BotLevelWorld[#Headers],0),FALSE) * AD25</f>
        <v>0</v>
      </c>
      <c r="CB25">
        <f>VLOOKUP(Wave_Timeline!CB$1,Enemies[[#All],[Name]:[BotLevelType]],3,FALSE) * VLOOKUP($AX$2,BotLevelWorld[#All],MATCH("HP Ratio - " &amp; VLOOKUP(CB$1,Enemies[[#All],[Name]:[BotLevelType]],9,FALSE),BotLevelWorld[#Headers],0),FALSE) * AE25</f>
        <v>0</v>
      </c>
      <c r="CC25">
        <f>VLOOKUP(Wave_Timeline!CC$1,Enemies[[#All],[Name]:[BotLevelType]],3,FALSE) * VLOOKUP($AX$2,BotLevelWorld[#All],MATCH("HP Ratio - " &amp; VLOOKUP(CC$1,Enemies[[#All],[Name]:[BotLevelType]],9,FALSE),BotLevelWorld[#Headers],0),FALSE) * AF25</f>
        <v>0</v>
      </c>
      <c r="CD25">
        <f>VLOOKUP(Wave_Timeline!CD$1,Enemies[[#All],[Name]:[BotLevelType]],3,FALSE) * VLOOKUP($AX$2,BotLevelWorld[#All],MATCH("HP Ratio - " &amp; VLOOKUP(CD$1,Enemies[[#All],[Name]:[BotLevelType]],9,FALSE),BotLevelWorld[#Headers],0),FALSE) * AG25</f>
        <v>0</v>
      </c>
      <c r="CE25">
        <f>VLOOKUP(Wave_Timeline!CE$1,Enemies[[#All],[Name]:[BotLevelType]],3,FALSE) * VLOOKUP($AX$2,BotLevelWorld[#All],MATCH("HP Ratio - " &amp; VLOOKUP(CE$1,Enemies[[#All],[Name]:[BotLevelType]],9,FALSE),BotLevelWorld[#Headers],0),FALSE) * AH25</f>
        <v>0</v>
      </c>
      <c r="CF25">
        <f>VLOOKUP(Wave_Timeline!CF$1,Enemies[[#All],[Name]:[BotLevelType]],3,FALSE) * VLOOKUP($AX$2,BotLevelWorld[#All],MATCH("HP Ratio - " &amp; VLOOKUP(CF$1,Enemies[[#All],[Name]:[BotLevelType]],9,FALSE),BotLevelWorld[#Headers],0),FALSE) * AI25</f>
        <v>0</v>
      </c>
      <c r="CG25">
        <f>VLOOKUP(Wave_Timeline!CG$1,Enemies[[#All],[Name]:[BotLevelType]],3,FALSE) * VLOOKUP($AX$2,BotLevelWorld[#All],MATCH("HP Ratio - " &amp; VLOOKUP(CG$1,Enemies[[#All],[Name]:[BotLevelType]],9,FALSE),BotLevelWorld[#Headers],0),FALSE) * AJ25</f>
        <v>0</v>
      </c>
      <c r="CH25">
        <f>VLOOKUP(Wave_Timeline!CH$1,Enemies[[#All],[Name]:[BotLevelType]],3,FALSE) * VLOOKUP($AX$2,BotLevelWorld[#All],MATCH("HP Ratio - " &amp; VLOOKUP(CH$1,Enemies[[#All],[Name]:[BotLevelType]],9,FALSE),BotLevelWorld[#Headers],0),FALSE) * AK25</f>
        <v>0</v>
      </c>
      <c r="CI25">
        <f>VLOOKUP(Wave_Timeline!CI$1,Enemies[[#All],[Name]:[BotLevelType]],3,FALSE) * VLOOKUP($AX$2,BotLevelWorld[#All],MATCH("HP Ratio - " &amp; VLOOKUP(CI$1,Enemies[[#All],[Name]:[BotLevelType]],9,FALSE),BotLevelWorld[#Headers],0),FALSE) * AL25</f>
        <v>0</v>
      </c>
      <c r="CJ25">
        <f>VLOOKUP(Wave_Timeline!CJ$1,Enemies[[#All],[Name]:[BotLevelType]],3,FALSE) * VLOOKUP($AX$2,BotLevelWorld[#All],MATCH("HP Ratio - " &amp; VLOOKUP(CJ$1,Enemies[[#All],[Name]:[BotLevelType]],9,FALSE),BotLevelWorld[#Headers],0),FALSE) * AM25</f>
        <v>0</v>
      </c>
      <c r="CK25">
        <f>VLOOKUP(Wave_Timeline!CK$1,Enemies[[#All],[Name]:[BotLevelType]],3,FALSE) * VLOOKUP($AX$2,BotLevelWorld[#All],MATCH("HP Ratio - " &amp; VLOOKUP(CK$1,Enemies[[#All],[Name]:[BotLevelType]],9,FALSE),BotLevelWorld[#Headers],0),FALSE) * AN25</f>
        <v>0</v>
      </c>
      <c r="CL25">
        <f>VLOOKUP(Wave_Timeline!CL$1,Enemies[[#All],[Name]:[BotLevelType]],3,FALSE) * VLOOKUP($AX$2,BotLevelWorld[#All],MATCH("HP Ratio - " &amp; VLOOKUP(CL$1,Enemies[[#All],[Name]:[BotLevelType]],9,FALSE),BotLevelWorld[#Headers],0),FALSE) * AO25</f>
        <v>0</v>
      </c>
      <c r="CM25">
        <f>VLOOKUP(Wave_Timeline!CM$1,Enemies[[#All],[Name]:[BotLevelType]],3,FALSE) * VLOOKUP($AX$2,BotLevelWorld[#All],MATCH("HP Ratio - " &amp; VLOOKUP(CM$1,Enemies[[#All],[Name]:[BotLevelType]],9,FALSE),BotLevelWorld[#Headers],0),FALSE) * AP25</f>
        <v>0</v>
      </c>
      <c r="CN25">
        <f>VLOOKUP(Wave_Timeline!CN$1,Enemies[[#All],[Name]:[BotLevelType]],3,FALSE) * VLOOKUP($AX$2,BotLevelWorld[#All],MATCH("HP Ratio - " &amp; VLOOKUP(CN$1,Enemies[[#All],[Name]:[BotLevelType]],9,FALSE),BotLevelWorld[#Headers],0),FALSE) * AQ25</f>
        <v>0</v>
      </c>
      <c r="CO25">
        <f>VLOOKUP(Wave_Timeline!CO$1,Enemies[[#All],[Name]:[BotLevelType]],3,FALSE) * VLOOKUP($AX$2,BotLevelWorld[#All],MATCH("HP Ratio - " &amp; VLOOKUP(CO$1,Enemies[[#All],[Name]:[BotLevelType]],9,FALSE),BotLevelWorld[#Headers],0),FALSE) * AR25</f>
        <v>0</v>
      </c>
      <c r="CP25">
        <f>VLOOKUP(Wave_Timeline!CP$1,Enemies[[#All],[Name]:[BotLevelType]],3,FALSE) * VLOOKUP($AX$2,BotLevelWorld[#All],MATCH("HP Ratio - " &amp; VLOOKUP(CP$1,Enemies[[#All],[Name]:[BotLevelType]],9,FALSE),BotLevelWorld[#Headers],0),FALSE) * AS25</f>
        <v>0</v>
      </c>
      <c r="CQ25">
        <f>VLOOKUP(Wave_Timeline!CQ$1,Enemies[[#All],[Name]:[BotLevelType]],3,FALSE) * VLOOKUP($AX$2,BotLevelWorld[#All],MATCH("HP Ratio - " &amp; VLOOKUP(CQ$1,Enemies[[#All],[Name]:[BotLevelType]],9,FALSE),BotLevelWorld[#Headers],0),FALSE) * AT25</f>
        <v>0</v>
      </c>
      <c r="CS25">
        <f t="shared" si="0"/>
        <v>5359.0408860077105</v>
      </c>
      <c r="CU25">
        <f t="shared" si="3"/>
        <v>76.194892380510282</v>
      </c>
      <c r="CV25">
        <f t="shared" si="4"/>
        <v>34588.143846663566</v>
      </c>
      <c r="CW25">
        <f t="shared" si="1"/>
        <v>41181.415599382533</v>
      </c>
      <c r="CX25">
        <f t="shared" si="2"/>
        <v>6593.271752718967</v>
      </c>
      <c r="CY25">
        <f t="shared" si="5"/>
        <v>6593.271752718967</v>
      </c>
    </row>
    <row r="26" spans="1:103" x14ac:dyDescent="0.25">
      <c r="A26" s="12">
        <v>21</v>
      </c>
      <c r="B26" s="12">
        <v>0.3333333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2.5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/>
      <c r="AV26" s="12"/>
      <c r="AW26" s="12"/>
      <c r="AY26">
        <f>VLOOKUP(Wave_Timeline!AY$1,Enemies[[#All],[Name]:[BotLevelType]],3,FALSE) * VLOOKUP($AX$2,BotLevelWorld[#All],MATCH("HP Ratio - " &amp; VLOOKUP(AY$1,Enemies[[#All],[Name]:[BotLevelType]],9,FALSE),BotLevelWorld[#Headers],0),FALSE) * B26</f>
        <v>76.194892380509998</v>
      </c>
      <c r="AZ26">
        <f>VLOOKUP(Wave_Timeline!AZ$1,Enemies[[#All],[Name]:[BotLevelType]],3,FALSE) * VLOOKUP($AX$2,BotLevelWorld[#All],MATCH("HP Ratio - " &amp; VLOOKUP(AZ$1,Enemies[[#All],[Name]:[BotLevelType]],9,FALSE),BotLevelWorld[#Headers],0),FALSE) * C26</f>
        <v>0</v>
      </c>
      <c r="BA26">
        <f>VLOOKUP(Wave_Timeline!BA$1,Enemies[[#All],[Name]:[BotLevelType]],3,FALSE) * VLOOKUP($AX$2,BotLevelWorld[#All],MATCH("HP Ratio - " &amp; VLOOKUP(BA$1,Enemies[[#All],[Name]:[BotLevelType]],9,FALSE),BotLevelWorld[#Headers],0),FALSE) * D26</f>
        <v>0</v>
      </c>
      <c r="BB26">
        <f>VLOOKUP(Wave_Timeline!BB$1,Enemies[[#All],[Name]:[BotLevelType]],3,FALSE) * VLOOKUP($AX$2,BotLevelWorld[#All],MATCH("HP Ratio - " &amp; VLOOKUP(BB$1,Enemies[[#All],[Name]:[BotLevelType]],9,FALSE),BotLevelWorld[#Headers],0),FALSE) * E26</f>
        <v>0</v>
      </c>
      <c r="BC26">
        <f>VLOOKUP(Wave_Timeline!BC$1,Enemies[[#All],[Name]:[BotLevelType]],3,FALSE) * VLOOKUP($AX$2,BotLevelWorld[#All],MATCH("HP Ratio - " &amp; VLOOKUP(BC$1,Enemies[[#All],[Name]:[BotLevelType]],9,FALSE),BotLevelWorld[#Headers],0),FALSE) * F26</f>
        <v>0</v>
      </c>
      <c r="BD26">
        <f>VLOOKUP(Wave_Timeline!BD$1,Enemies[[#All],[Name]:[BotLevelType]],3,FALSE) * VLOOKUP($AX$2,BotLevelWorld[#All],MATCH("HP Ratio - " &amp; VLOOKUP(BD$1,Enemies[[#All],[Name]:[BotLevelType]],9,FALSE),BotLevelWorld[#Headers],0),FALSE) * G26</f>
        <v>0</v>
      </c>
      <c r="BE26">
        <f>VLOOKUP(Wave_Timeline!BE$1,Enemies[[#All],[Name]:[BotLevelType]],3,FALSE) * VLOOKUP($AX$2,BotLevelWorld[#All],MATCH("HP Ratio - " &amp; VLOOKUP(BE$1,Enemies[[#All],[Name]:[BotLevelType]],9,FALSE),BotLevelWorld[#Headers],0),FALSE) * H26</f>
        <v>1523.8980000000001</v>
      </c>
      <c r="BF26">
        <f>VLOOKUP(Wave_Timeline!BF$1,Enemies[[#All],[Name]:[BotLevelType]],3,FALSE) * VLOOKUP($AX$2,BotLevelWorld[#All],MATCH("HP Ratio - " &amp; VLOOKUP(BF$1,Enemies[[#All],[Name]:[BotLevelType]],9,FALSE),BotLevelWorld[#Headers],0),FALSE) * I26</f>
        <v>0</v>
      </c>
      <c r="BG26">
        <f>VLOOKUP(Wave_Timeline!BG$1,Enemies[[#All],[Name]:[BotLevelType]],3,FALSE) * VLOOKUP($AX$2,BotLevelWorld[#All],MATCH("HP Ratio - " &amp; VLOOKUP(BG$1,Enemies[[#All],[Name]:[BotLevelType]],9,FALSE),BotLevelWorld[#Headers],0),FALSE) * J26</f>
        <v>0</v>
      </c>
      <c r="BH26">
        <f>VLOOKUP(Wave_Timeline!BH$1,Enemies[[#All],[Name]:[BotLevelType]],3,FALSE) * VLOOKUP($AX$2,BotLevelWorld[#All],MATCH("HP Ratio - " &amp; VLOOKUP(BH$1,Enemies[[#All],[Name]:[BotLevelType]],9,FALSE),BotLevelWorld[#Headers],0),FALSE) * K26</f>
        <v>0</v>
      </c>
      <c r="BI26">
        <f>VLOOKUP(Wave_Timeline!BI$1,Enemies[[#All],[Name]:[BotLevelType]],3,FALSE) * VLOOKUP($AX$2,BotLevelWorld[#All],MATCH("HP Ratio - " &amp; VLOOKUP(BI$1,Enemies[[#All],[Name]:[BotLevelType]],9,FALSE),BotLevelWorld[#Headers],0),FALSE) * L26</f>
        <v>0</v>
      </c>
      <c r="BJ26">
        <f>VLOOKUP(Wave_Timeline!BJ$1,Enemies[[#All],[Name]:[BotLevelType]],3,FALSE) * VLOOKUP($AX$2,BotLevelWorld[#All],MATCH("HP Ratio - " &amp; VLOOKUP(BJ$1,Enemies[[#All],[Name]:[BotLevelType]],9,FALSE),BotLevelWorld[#Headers],0),FALSE) * M26</f>
        <v>0</v>
      </c>
      <c r="BK26">
        <f>VLOOKUP(Wave_Timeline!BK$1,Enemies[[#All],[Name]:[BotLevelType]],3,FALSE) * VLOOKUP($AX$2,BotLevelWorld[#All],MATCH("HP Ratio - " &amp; VLOOKUP(BK$1,Enemies[[#All],[Name]:[BotLevelType]],9,FALSE),BotLevelWorld[#Headers],0),FALSE) * N26</f>
        <v>0</v>
      </c>
      <c r="BL26">
        <f>VLOOKUP(Wave_Timeline!BL$1,Enemies[[#All],[Name]:[BotLevelType]],3,FALSE) * VLOOKUP($AX$2,BotLevelWorld[#All],MATCH("HP Ratio - " &amp; VLOOKUP(BL$1,Enemies[[#All],[Name]:[BotLevelType]],9,FALSE),BotLevelWorld[#Headers],0),FALSE) * O26</f>
        <v>0</v>
      </c>
      <c r="BM26">
        <f>VLOOKUP(Wave_Timeline!BM$1,Enemies[[#All],[Name]:[BotLevelType]],3,FALSE) * VLOOKUP($AX$2,BotLevelWorld[#All],MATCH("HP Ratio - " &amp; VLOOKUP(BM$1,Enemies[[#All],[Name]:[BotLevelType]],9,FALSE),BotLevelWorld[#Headers],0),FALSE) * P26</f>
        <v>0</v>
      </c>
      <c r="BN26">
        <f>VLOOKUP(Wave_Timeline!BN$1,Enemies[[#All],[Name]:[BotLevelType]],3,FALSE) * VLOOKUP($AX$2,BotLevelWorld[#All],MATCH("HP Ratio - " &amp; VLOOKUP(BN$1,Enemies[[#All],[Name]:[BotLevelType]],9,FALSE),BotLevelWorld[#Headers],0),FALSE) * Q26</f>
        <v>0</v>
      </c>
      <c r="BO26">
        <f>VLOOKUP(Wave_Timeline!BO$1,Enemies[[#All],[Name]:[BotLevelType]],3,FALSE) * VLOOKUP($AX$2,BotLevelWorld[#All],MATCH("HP Ratio - " &amp; VLOOKUP(BO$1,Enemies[[#All],[Name]:[BotLevelType]],9,FALSE),BotLevelWorld[#Headers],0),FALSE) * R26</f>
        <v>0</v>
      </c>
      <c r="BP26">
        <f>VLOOKUP(Wave_Timeline!BP$1,Enemies[[#All],[Name]:[BotLevelType]],3,FALSE) * VLOOKUP($AX$2,BotLevelWorld[#All],MATCH("HP Ratio - " &amp; VLOOKUP(BP$1,Enemies[[#All],[Name]:[BotLevelType]],9,FALSE),BotLevelWorld[#Headers],0),FALSE) * S26</f>
        <v>0</v>
      </c>
      <c r="BQ26">
        <f>VLOOKUP(Wave_Timeline!BQ$1,Enemies[[#All],[Name]:[BotLevelType]],3,FALSE) * VLOOKUP($AX$2,BotLevelWorld[#All],MATCH("HP Ratio - " &amp; VLOOKUP(BQ$1,Enemies[[#All],[Name]:[BotLevelType]],9,FALSE),BotLevelWorld[#Headers],0),FALSE) * T26</f>
        <v>0</v>
      </c>
      <c r="BR26">
        <f>VLOOKUP(Wave_Timeline!BR$1,Enemies[[#All],[Name]:[BotLevelType]],3,FALSE) * VLOOKUP($AX$2,BotLevelWorld[#All],MATCH("HP Ratio - " &amp; VLOOKUP(BR$1,Enemies[[#All],[Name]:[BotLevelType]],9,FALSE),BotLevelWorld[#Headers],0),FALSE) * U26</f>
        <v>0</v>
      </c>
      <c r="BS26">
        <f>VLOOKUP(Wave_Timeline!BS$1,Enemies[[#All],[Name]:[BotLevelType]],3,FALSE) * VLOOKUP($AX$2,BotLevelWorld[#All],MATCH("HP Ratio - " &amp; VLOOKUP(BS$1,Enemies[[#All],[Name]:[BotLevelType]],9,FALSE),BotLevelWorld[#Headers],0),FALSE) * V26</f>
        <v>0</v>
      </c>
      <c r="BT26">
        <f>VLOOKUP(Wave_Timeline!BT$1,Enemies[[#All],[Name]:[BotLevelType]],3,FALSE) * VLOOKUP($AX$2,BotLevelWorld[#All],MATCH("HP Ratio - " &amp; VLOOKUP(BT$1,Enemies[[#All],[Name]:[BotLevelType]],9,FALSE),BotLevelWorld[#Headers],0),FALSE) * W26</f>
        <v>0</v>
      </c>
      <c r="BU26">
        <f>VLOOKUP(Wave_Timeline!BU$1,Enemies[[#All],[Name]:[BotLevelType]],3,FALSE) * VLOOKUP($AX$2,BotLevelWorld[#All],MATCH("HP Ratio - " &amp; VLOOKUP(BU$1,Enemies[[#All],[Name]:[BotLevelType]],9,FALSE),BotLevelWorld[#Headers],0),FALSE) * X26</f>
        <v>0</v>
      </c>
      <c r="BV26">
        <f>VLOOKUP(Wave_Timeline!BV$1,Enemies[[#All],[Name]:[BotLevelType]],3,FALSE) * VLOOKUP($AX$2,BotLevelWorld[#All],MATCH("HP Ratio - " &amp; VLOOKUP(BV$1,Enemies[[#All],[Name]:[BotLevelType]],9,FALSE),BotLevelWorld[#Headers],0),FALSE) * Y26</f>
        <v>0</v>
      </c>
      <c r="BW26">
        <f>VLOOKUP(Wave_Timeline!BW$1,Enemies[[#All],[Name]:[BotLevelType]],3,FALSE) * VLOOKUP($AX$2,BotLevelWorld[#All],MATCH("HP Ratio - " &amp; VLOOKUP(BW$1,Enemies[[#All],[Name]:[BotLevelType]],9,FALSE),BotLevelWorld[#Headers],0),FALSE) * Z26</f>
        <v>0</v>
      </c>
      <c r="BX26">
        <f>VLOOKUP(Wave_Timeline!BX$1,Enemies[[#All],[Name]:[BotLevelType]],3,FALSE) * VLOOKUP($AX$2,BotLevelWorld[#All],MATCH("HP Ratio - " &amp; VLOOKUP(BX$1,Enemies[[#All],[Name]:[BotLevelType]],9,FALSE),BotLevelWorld[#Headers],0),FALSE) * AA26</f>
        <v>0</v>
      </c>
      <c r="BY26">
        <f>VLOOKUP(Wave_Timeline!BY$1,Enemies[[#All],[Name]:[BotLevelType]],3,FALSE) * VLOOKUP($AX$2,BotLevelWorld[#All],MATCH("HP Ratio - " &amp; VLOOKUP(BY$1,Enemies[[#All],[Name]:[BotLevelType]],9,FALSE),BotLevelWorld[#Headers],0),FALSE) * AB26</f>
        <v>0</v>
      </c>
      <c r="BZ26">
        <f>VLOOKUP(Wave_Timeline!BZ$1,Enemies[[#All],[Name]:[BotLevelType]],3,FALSE) * VLOOKUP($AX$2,BotLevelWorld[#All],MATCH("HP Ratio - " &amp; VLOOKUP(BZ$1,Enemies[[#All],[Name]:[BotLevelType]],9,FALSE),BotLevelWorld[#Headers],0),FALSE) * AC26</f>
        <v>0</v>
      </c>
      <c r="CA26">
        <f>VLOOKUP(Wave_Timeline!CA$1,Enemies[[#All],[Name]:[BotLevelType]],3,FALSE) * VLOOKUP($AX$2,BotLevelWorld[#All],MATCH("HP Ratio - " &amp; VLOOKUP(CA$1,Enemies[[#All],[Name]:[BotLevelType]],9,FALSE),BotLevelWorld[#Headers],0),FALSE) * AD26</f>
        <v>0</v>
      </c>
      <c r="CB26">
        <f>VLOOKUP(Wave_Timeline!CB$1,Enemies[[#All],[Name]:[BotLevelType]],3,FALSE) * VLOOKUP($AX$2,BotLevelWorld[#All],MATCH("HP Ratio - " &amp; VLOOKUP(CB$1,Enemies[[#All],[Name]:[BotLevelType]],9,FALSE),BotLevelWorld[#Headers],0),FALSE) * AE26</f>
        <v>0</v>
      </c>
      <c r="CC26">
        <f>VLOOKUP(Wave_Timeline!CC$1,Enemies[[#All],[Name]:[BotLevelType]],3,FALSE) * VLOOKUP($AX$2,BotLevelWorld[#All],MATCH("HP Ratio - " &amp; VLOOKUP(CC$1,Enemies[[#All],[Name]:[BotLevelType]],9,FALSE),BotLevelWorld[#Headers],0),FALSE) * AF26</f>
        <v>0</v>
      </c>
      <c r="CD26">
        <f>VLOOKUP(Wave_Timeline!CD$1,Enemies[[#All],[Name]:[BotLevelType]],3,FALSE) * VLOOKUP($AX$2,BotLevelWorld[#All],MATCH("HP Ratio - " &amp; VLOOKUP(CD$1,Enemies[[#All],[Name]:[BotLevelType]],9,FALSE),BotLevelWorld[#Headers],0),FALSE) * AG26</f>
        <v>0</v>
      </c>
      <c r="CE26">
        <f>VLOOKUP(Wave_Timeline!CE$1,Enemies[[#All],[Name]:[BotLevelType]],3,FALSE) * VLOOKUP($AX$2,BotLevelWorld[#All],MATCH("HP Ratio - " &amp; VLOOKUP(CE$1,Enemies[[#All],[Name]:[BotLevelType]],9,FALSE),BotLevelWorld[#Headers],0),FALSE) * AH26</f>
        <v>0</v>
      </c>
      <c r="CF26">
        <f>VLOOKUP(Wave_Timeline!CF$1,Enemies[[#All],[Name]:[BotLevelType]],3,FALSE) * VLOOKUP($AX$2,BotLevelWorld[#All],MATCH("HP Ratio - " &amp; VLOOKUP(CF$1,Enemies[[#All],[Name]:[BotLevelType]],9,FALSE),BotLevelWorld[#Headers],0),FALSE) * AI26</f>
        <v>0</v>
      </c>
      <c r="CG26">
        <f>VLOOKUP(Wave_Timeline!CG$1,Enemies[[#All],[Name]:[BotLevelType]],3,FALSE) * VLOOKUP($AX$2,BotLevelWorld[#All],MATCH("HP Ratio - " &amp; VLOOKUP(CG$1,Enemies[[#All],[Name]:[BotLevelType]],9,FALSE),BotLevelWorld[#Headers],0),FALSE) * AJ26</f>
        <v>0</v>
      </c>
      <c r="CH26">
        <f>VLOOKUP(Wave_Timeline!CH$1,Enemies[[#All],[Name]:[BotLevelType]],3,FALSE) * VLOOKUP($AX$2,BotLevelWorld[#All],MATCH("HP Ratio - " &amp; VLOOKUP(CH$1,Enemies[[#All],[Name]:[BotLevelType]],9,FALSE),BotLevelWorld[#Headers],0),FALSE) * AK26</f>
        <v>0</v>
      </c>
      <c r="CI26">
        <f>VLOOKUP(Wave_Timeline!CI$1,Enemies[[#All],[Name]:[BotLevelType]],3,FALSE) * VLOOKUP($AX$2,BotLevelWorld[#All],MATCH("HP Ratio - " &amp; VLOOKUP(CI$1,Enemies[[#All],[Name]:[BotLevelType]],9,FALSE),BotLevelWorld[#Headers],0),FALSE) * AL26</f>
        <v>0</v>
      </c>
      <c r="CJ26">
        <f>VLOOKUP(Wave_Timeline!CJ$1,Enemies[[#All],[Name]:[BotLevelType]],3,FALSE) * VLOOKUP($AX$2,BotLevelWorld[#All],MATCH("HP Ratio - " &amp; VLOOKUP(CJ$1,Enemies[[#All],[Name]:[BotLevelType]],9,FALSE),BotLevelWorld[#Headers],0),FALSE) * AM26</f>
        <v>0</v>
      </c>
      <c r="CK26">
        <f>VLOOKUP(Wave_Timeline!CK$1,Enemies[[#All],[Name]:[BotLevelType]],3,FALSE) * VLOOKUP($AX$2,BotLevelWorld[#All],MATCH("HP Ratio - " &amp; VLOOKUP(CK$1,Enemies[[#All],[Name]:[BotLevelType]],9,FALSE),BotLevelWorld[#Headers],0),FALSE) * AN26</f>
        <v>0</v>
      </c>
      <c r="CL26">
        <f>VLOOKUP(Wave_Timeline!CL$1,Enemies[[#All],[Name]:[BotLevelType]],3,FALSE) * VLOOKUP($AX$2,BotLevelWorld[#All],MATCH("HP Ratio - " &amp; VLOOKUP(CL$1,Enemies[[#All],[Name]:[BotLevelType]],9,FALSE),BotLevelWorld[#Headers],0),FALSE) * AO26</f>
        <v>0</v>
      </c>
      <c r="CM26">
        <f>VLOOKUP(Wave_Timeline!CM$1,Enemies[[#All],[Name]:[BotLevelType]],3,FALSE) * VLOOKUP($AX$2,BotLevelWorld[#All],MATCH("HP Ratio - " &amp; VLOOKUP(CM$1,Enemies[[#All],[Name]:[BotLevelType]],9,FALSE),BotLevelWorld[#Headers],0),FALSE) * AP26</f>
        <v>0</v>
      </c>
      <c r="CN26">
        <f>VLOOKUP(Wave_Timeline!CN$1,Enemies[[#All],[Name]:[BotLevelType]],3,FALSE) * VLOOKUP($AX$2,BotLevelWorld[#All],MATCH("HP Ratio - " &amp; VLOOKUP(CN$1,Enemies[[#All],[Name]:[BotLevelType]],9,FALSE),BotLevelWorld[#Headers],0),FALSE) * AQ26</f>
        <v>0</v>
      </c>
      <c r="CO26">
        <f>VLOOKUP(Wave_Timeline!CO$1,Enemies[[#All],[Name]:[BotLevelType]],3,FALSE) * VLOOKUP($AX$2,BotLevelWorld[#All],MATCH("HP Ratio - " &amp; VLOOKUP(CO$1,Enemies[[#All],[Name]:[BotLevelType]],9,FALSE),BotLevelWorld[#Headers],0),FALSE) * AR26</f>
        <v>0</v>
      </c>
      <c r="CP26">
        <f>VLOOKUP(Wave_Timeline!CP$1,Enemies[[#All],[Name]:[BotLevelType]],3,FALSE) * VLOOKUP($AX$2,BotLevelWorld[#All],MATCH("HP Ratio - " &amp; VLOOKUP(CP$1,Enemies[[#All],[Name]:[BotLevelType]],9,FALSE),BotLevelWorld[#Headers],0),FALSE) * AS26</f>
        <v>0</v>
      </c>
      <c r="CQ26">
        <f>VLOOKUP(Wave_Timeline!CQ$1,Enemies[[#All],[Name]:[BotLevelType]],3,FALSE) * VLOOKUP($AX$2,BotLevelWorld[#All],MATCH("HP Ratio - " &amp; VLOOKUP(CQ$1,Enemies[[#All],[Name]:[BotLevelType]],9,FALSE),BotLevelWorld[#Headers],0),FALSE) * AT26</f>
        <v>0</v>
      </c>
      <c r="CS26">
        <f t="shared" si="0"/>
        <v>1600.0928923805102</v>
      </c>
      <c r="CU26">
        <f t="shared" si="3"/>
        <v>2500</v>
      </c>
      <c r="CV26">
        <f t="shared" si="4"/>
        <v>37088.143846663566</v>
      </c>
      <c r="CW26">
        <f t="shared" si="1"/>
        <v>42781.508491763045</v>
      </c>
      <c r="CX26">
        <f t="shared" si="2"/>
        <v>5693.3646450994784</v>
      </c>
      <c r="CY26">
        <f t="shared" si="5"/>
        <v>5693.3646450994784</v>
      </c>
    </row>
    <row r="27" spans="1:103" x14ac:dyDescent="0.25">
      <c r="A27" s="12">
        <v>21.5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0.8333334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/>
      <c r="AV27" s="12"/>
      <c r="AW27" s="12"/>
      <c r="AY27">
        <f>VLOOKUP(Wave_Timeline!AY$1,Enemies[[#All],[Name]:[BotLevelType]],3,FALSE) * VLOOKUP($AX$2,BotLevelWorld[#All],MATCH("HP Ratio - " &amp; VLOOKUP(AY$1,Enemies[[#All],[Name]:[BotLevelType]],9,FALSE),BotLevelWorld[#Headers],0),FALSE) * B27</f>
        <v>0</v>
      </c>
      <c r="AZ27">
        <f>VLOOKUP(Wave_Timeline!AZ$1,Enemies[[#All],[Name]:[BotLevelType]],3,FALSE) * VLOOKUP($AX$2,BotLevelWorld[#All],MATCH("HP Ratio - " &amp; VLOOKUP(AZ$1,Enemies[[#All],[Name]:[BotLevelType]],9,FALSE),BotLevelWorld[#Headers],0),FALSE) * C27</f>
        <v>0</v>
      </c>
      <c r="BA27">
        <f>VLOOKUP(Wave_Timeline!BA$1,Enemies[[#All],[Name]:[BotLevelType]],3,FALSE) * VLOOKUP($AX$2,BotLevelWorld[#All],MATCH("HP Ratio - " &amp; VLOOKUP(BA$1,Enemies[[#All],[Name]:[BotLevelType]],9,FALSE),BotLevelWorld[#Headers],0),FALSE) * D27</f>
        <v>0</v>
      </c>
      <c r="BB27">
        <f>VLOOKUP(Wave_Timeline!BB$1,Enemies[[#All],[Name]:[BotLevelType]],3,FALSE) * VLOOKUP($AX$2,BotLevelWorld[#All],MATCH("HP Ratio - " &amp; VLOOKUP(BB$1,Enemies[[#All],[Name]:[BotLevelType]],9,FALSE),BotLevelWorld[#Headers],0),FALSE) * E27</f>
        <v>0</v>
      </c>
      <c r="BC27">
        <f>VLOOKUP(Wave_Timeline!BC$1,Enemies[[#All],[Name]:[BotLevelType]],3,FALSE) * VLOOKUP($AX$2,BotLevelWorld[#All],MATCH("HP Ratio - " &amp; VLOOKUP(BC$1,Enemies[[#All],[Name]:[BotLevelType]],9,FALSE),BotLevelWorld[#Headers],0),FALSE) * F27</f>
        <v>0</v>
      </c>
      <c r="BD27">
        <f>VLOOKUP(Wave_Timeline!BD$1,Enemies[[#All],[Name]:[BotLevelType]],3,FALSE) * VLOOKUP($AX$2,BotLevelWorld[#All],MATCH("HP Ratio - " &amp; VLOOKUP(BD$1,Enemies[[#All],[Name]:[BotLevelType]],9,FALSE),BotLevelWorld[#Headers],0),FALSE) * G27</f>
        <v>0</v>
      </c>
      <c r="BE27">
        <f>VLOOKUP(Wave_Timeline!BE$1,Enemies[[#All],[Name]:[BotLevelType]],3,FALSE) * VLOOKUP($AX$2,BotLevelWorld[#All],MATCH("HP Ratio - " &amp; VLOOKUP(BE$1,Enemies[[#All],[Name]:[BotLevelType]],9,FALSE),BotLevelWorld[#Headers],0),FALSE) * H27</f>
        <v>507.96604063728</v>
      </c>
      <c r="BF27">
        <f>VLOOKUP(Wave_Timeline!BF$1,Enemies[[#All],[Name]:[BotLevelType]],3,FALSE) * VLOOKUP($AX$2,BotLevelWorld[#All],MATCH("HP Ratio - " &amp; VLOOKUP(BF$1,Enemies[[#All],[Name]:[BotLevelType]],9,FALSE),BotLevelWorld[#Headers],0),FALSE) * I27</f>
        <v>0</v>
      </c>
      <c r="BG27">
        <f>VLOOKUP(Wave_Timeline!BG$1,Enemies[[#All],[Name]:[BotLevelType]],3,FALSE) * VLOOKUP($AX$2,BotLevelWorld[#All],MATCH("HP Ratio - " &amp; VLOOKUP(BG$1,Enemies[[#All],[Name]:[BotLevelType]],9,FALSE),BotLevelWorld[#Headers],0),FALSE) * J27</f>
        <v>0</v>
      </c>
      <c r="BH27">
        <f>VLOOKUP(Wave_Timeline!BH$1,Enemies[[#All],[Name]:[BotLevelType]],3,FALSE) * VLOOKUP($AX$2,BotLevelWorld[#All],MATCH("HP Ratio - " &amp; VLOOKUP(BH$1,Enemies[[#All],[Name]:[BotLevelType]],9,FALSE),BotLevelWorld[#Headers],0),FALSE) * K27</f>
        <v>0</v>
      </c>
      <c r="BI27">
        <f>VLOOKUP(Wave_Timeline!BI$1,Enemies[[#All],[Name]:[BotLevelType]],3,FALSE) * VLOOKUP($AX$2,BotLevelWorld[#All],MATCH("HP Ratio - " &amp; VLOOKUP(BI$1,Enemies[[#All],[Name]:[BotLevelType]],9,FALSE),BotLevelWorld[#Headers],0),FALSE) * L27</f>
        <v>0</v>
      </c>
      <c r="BJ27">
        <f>VLOOKUP(Wave_Timeline!BJ$1,Enemies[[#All],[Name]:[BotLevelType]],3,FALSE) * VLOOKUP($AX$2,BotLevelWorld[#All],MATCH("HP Ratio - " &amp; VLOOKUP(BJ$1,Enemies[[#All],[Name]:[BotLevelType]],9,FALSE),BotLevelWorld[#Headers],0),FALSE) * M27</f>
        <v>0</v>
      </c>
      <c r="BK27">
        <f>VLOOKUP(Wave_Timeline!BK$1,Enemies[[#All],[Name]:[BotLevelType]],3,FALSE) * VLOOKUP($AX$2,BotLevelWorld[#All],MATCH("HP Ratio - " &amp; VLOOKUP(BK$1,Enemies[[#All],[Name]:[BotLevelType]],9,FALSE),BotLevelWorld[#Headers],0),FALSE) * N27</f>
        <v>0</v>
      </c>
      <c r="BL27">
        <f>VLOOKUP(Wave_Timeline!BL$1,Enemies[[#All],[Name]:[BotLevelType]],3,FALSE) * VLOOKUP($AX$2,BotLevelWorld[#All],MATCH("HP Ratio - " &amp; VLOOKUP(BL$1,Enemies[[#All],[Name]:[BotLevelType]],9,FALSE),BotLevelWorld[#Headers],0),FALSE) * O27</f>
        <v>0</v>
      </c>
      <c r="BM27">
        <f>VLOOKUP(Wave_Timeline!BM$1,Enemies[[#All],[Name]:[BotLevelType]],3,FALSE) * VLOOKUP($AX$2,BotLevelWorld[#All],MATCH("HP Ratio - " &amp; VLOOKUP(BM$1,Enemies[[#All],[Name]:[BotLevelType]],9,FALSE),BotLevelWorld[#Headers],0),FALSE) * P27</f>
        <v>0</v>
      </c>
      <c r="BN27">
        <f>VLOOKUP(Wave_Timeline!BN$1,Enemies[[#All],[Name]:[BotLevelType]],3,FALSE) * VLOOKUP($AX$2,BotLevelWorld[#All],MATCH("HP Ratio - " &amp; VLOOKUP(BN$1,Enemies[[#All],[Name]:[BotLevelType]],9,FALSE),BotLevelWorld[#Headers],0),FALSE) * Q27</f>
        <v>0</v>
      </c>
      <c r="BO27">
        <f>VLOOKUP(Wave_Timeline!BO$1,Enemies[[#All],[Name]:[BotLevelType]],3,FALSE) * VLOOKUP($AX$2,BotLevelWorld[#All],MATCH("HP Ratio - " &amp; VLOOKUP(BO$1,Enemies[[#All],[Name]:[BotLevelType]],9,FALSE),BotLevelWorld[#Headers],0),FALSE) * R27</f>
        <v>0</v>
      </c>
      <c r="BP27">
        <f>VLOOKUP(Wave_Timeline!BP$1,Enemies[[#All],[Name]:[BotLevelType]],3,FALSE) * VLOOKUP($AX$2,BotLevelWorld[#All],MATCH("HP Ratio - " &amp; VLOOKUP(BP$1,Enemies[[#All],[Name]:[BotLevelType]],9,FALSE),BotLevelWorld[#Headers],0),FALSE) * S27</f>
        <v>0</v>
      </c>
      <c r="BQ27">
        <f>VLOOKUP(Wave_Timeline!BQ$1,Enemies[[#All],[Name]:[BotLevelType]],3,FALSE) * VLOOKUP($AX$2,BotLevelWorld[#All],MATCH("HP Ratio - " &amp; VLOOKUP(BQ$1,Enemies[[#All],[Name]:[BotLevelType]],9,FALSE),BotLevelWorld[#Headers],0),FALSE) * T27</f>
        <v>0</v>
      </c>
      <c r="BR27">
        <f>VLOOKUP(Wave_Timeline!BR$1,Enemies[[#All],[Name]:[BotLevelType]],3,FALSE) * VLOOKUP($AX$2,BotLevelWorld[#All],MATCH("HP Ratio - " &amp; VLOOKUP(BR$1,Enemies[[#All],[Name]:[BotLevelType]],9,FALSE),BotLevelWorld[#Headers],0),FALSE) * U27</f>
        <v>0</v>
      </c>
      <c r="BS27">
        <f>VLOOKUP(Wave_Timeline!BS$1,Enemies[[#All],[Name]:[BotLevelType]],3,FALSE) * VLOOKUP($AX$2,BotLevelWorld[#All],MATCH("HP Ratio - " &amp; VLOOKUP(BS$1,Enemies[[#All],[Name]:[BotLevelType]],9,FALSE),BotLevelWorld[#Headers],0),FALSE) * V27</f>
        <v>0</v>
      </c>
      <c r="BT27">
        <f>VLOOKUP(Wave_Timeline!BT$1,Enemies[[#All],[Name]:[BotLevelType]],3,FALSE) * VLOOKUP($AX$2,BotLevelWorld[#All],MATCH("HP Ratio - " &amp; VLOOKUP(BT$1,Enemies[[#All],[Name]:[BotLevelType]],9,FALSE),BotLevelWorld[#Headers],0),FALSE) * W27</f>
        <v>0</v>
      </c>
      <c r="BU27">
        <f>VLOOKUP(Wave_Timeline!BU$1,Enemies[[#All],[Name]:[BotLevelType]],3,FALSE) * VLOOKUP($AX$2,BotLevelWorld[#All],MATCH("HP Ratio - " &amp; VLOOKUP(BU$1,Enemies[[#All],[Name]:[BotLevelType]],9,FALSE),BotLevelWorld[#Headers],0),FALSE) * X27</f>
        <v>0</v>
      </c>
      <c r="BV27">
        <f>VLOOKUP(Wave_Timeline!BV$1,Enemies[[#All],[Name]:[BotLevelType]],3,FALSE) * VLOOKUP($AX$2,BotLevelWorld[#All],MATCH("HP Ratio - " &amp; VLOOKUP(BV$1,Enemies[[#All],[Name]:[BotLevelType]],9,FALSE),BotLevelWorld[#Headers],0),FALSE) * Y27</f>
        <v>0</v>
      </c>
      <c r="BW27">
        <f>VLOOKUP(Wave_Timeline!BW$1,Enemies[[#All],[Name]:[BotLevelType]],3,FALSE) * VLOOKUP($AX$2,BotLevelWorld[#All],MATCH("HP Ratio - " &amp; VLOOKUP(BW$1,Enemies[[#All],[Name]:[BotLevelType]],9,FALSE),BotLevelWorld[#Headers],0),FALSE) * Z27</f>
        <v>0</v>
      </c>
      <c r="BX27">
        <f>VLOOKUP(Wave_Timeline!BX$1,Enemies[[#All],[Name]:[BotLevelType]],3,FALSE) * VLOOKUP($AX$2,BotLevelWorld[#All],MATCH("HP Ratio - " &amp; VLOOKUP(BX$1,Enemies[[#All],[Name]:[BotLevelType]],9,FALSE),BotLevelWorld[#Headers],0),FALSE) * AA27</f>
        <v>0</v>
      </c>
      <c r="BY27">
        <f>VLOOKUP(Wave_Timeline!BY$1,Enemies[[#All],[Name]:[BotLevelType]],3,FALSE) * VLOOKUP($AX$2,BotLevelWorld[#All],MATCH("HP Ratio - " &amp; VLOOKUP(BY$1,Enemies[[#All],[Name]:[BotLevelType]],9,FALSE),BotLevelWorld[#Headers],0),FALSE) * AB27</f>
        <v>0</v>
      </c>
      <c r="BZ27">
        <f>VLOOKUP(Wave_Timeline!BZ$1,Enemies[[#All],[Name]:[BotLevelType]],3,FALSE) * VLOOKUP($AX$2,BotLevelWorld[#All],MATCH("HP Ratio - " &amp; VLOOKUP(BZ$1,Enemies[[#All],[Name]:[BotLevelType]],9,FALSE),BotLevelWorld[#Headers],0),FALSE) * AC27</f>
        <v>0</v>
      </c>
      <c r="CA27">
        <f>VLOOKUP(Wave_Timeline!CA$1,Enemies[[#All],[Name]:[BotLevelType]],3,FALSE) * VLOOKUP($AX$2,BotLevelWorld[#All],MATCH("HP Ratio - " &amp; VLOOKUP(CA$1,Enemies[[#All],[Name]:[BotLevelType]],9,FALSE),BotLevelWorld[#Headers],0),FALSE) * AD27</f>
        <v>0</v>
      </c>
      <c r="CB27">
        <f>VLOOKUP(Wave_Timeline!CB$1,Enemies[[#All],[Name]:[BotLevelType]],3,FALSE) * VLOOKUP($AX$2,BotLevelWorld[#All],MATCH("HP Ratio - " &amp; VLOOKUP(CB$1,Enemies[[#All],[Name]:[BotLevelType]],9,FALSE),BotLevelWorld[#Headers],0),FALSE) * AE27</f>
        <v>0</v>
      </c>
      <c r="CC27">
        <f>VLOOKUP(Wave_Timeline!CC$1,Enemies[[#All],[Name]:[BotLevelType]],3,FALSE) * VLOOKUP($AX$2,BotLevelWorld[#All],MATCH("HP Ratio - " &amp; VLOOKUP(CC$1,Enemies[[#All],[Name]:[BotLevelType]],9,FALSE),BotLevelWorld[#Headers],0),FALSE) * AF27</f>
        <v>0</v>
      </c>
      <c r="CD27">
        <f>VLOOKUP(Wave_Timeline!CD$1,Enemies[[#All],[Name]:[BotLevelType]],3,FALSE) * VLOOKUP($AX$2,BotLevelWorld[#All],MATCH("HP Ratio - " &amp; VLOOKUP(CD$1,Enemies[[#All],[Name]:[BotLevelType]],9,FALSE),BotLevelWorld[#Headers],0),FALSE) * AG27</f>
        <v>0</v>
      </c>
      <c r="CE27">
        <f>VLOOKUP(Wave_Timeline!CE$1,Enemies[[#All],[Name]:[BotLevelType]],3,FALSE) * VLOOKUP($AX$2,BotLevelWorld[#All],MATCH("HP Ratio - " &amp; VLOOKUP(CE$1,Enemies[[#All],[Name]:[BotLevelType]],9,FALSE),BotLevelWorld[#Headers],0),FALSE) * AH27</f>
        <v>0</v>
      </c>
      <c r="CF27">
        <f>VLOOKUP(Wave_Timeline!CF$1,Enemies[[#All],[Name]:[BotLevelType]],3,FALSE) * VLOOKUP($AX$2,BotLevelWorld[#All],MATCH("HP Ratio - " &amp; VLOOKUP(CF$1,Enemies[[#All],[Name]:[BotLevelType]],9,FALSE),BotLevelWorld[#Headers],0),FALSE) * AI27</f>
        <v>0</v>
      </c>
      <c r="CG27">
        <f>VLOOKUP(Wave_Timeline!CG$1,Enemies[[#All],[Name]:[BotLevelType]],3,FALSE) * VLOOKUP($AX$2,BotLevelWorld[#All],MATCH("HP Ratio - " &amp; VLOOKUP(CG$1,Enemies[[#All],[Name]:[BotLevelType]],9,FALSE),BotLevelWorld[#Headers],0),FALSE) * AJ27</f>
        <v>0</v>
      </c>
      <c r="CH27">
        <f>VLOOKUP(Wave_Timeline!CH$1,Enemies[[#All],[Name]:[BotLevelType]],3,FALSE) * VLOOKUP($AX$2,BotLevelWorld[#All],MATCH("HP Ratio - " &amp; VLOOKUP(CH$1,Enemies[[#All],[Name]:[BotLevelType]],9,FALSE),BotLevelWorld[#Headers],0),FALSE) * AK27</f>
        <v>0</v>
      </c>
      <c r="CI27">
        <f>VLOOKUP(Wave_Timeline!CI$1,Enemies[[#All],[Name]:[BotLevelType]],3,FALSE) * VLOOKUP($AX$2,BotLevelWorld[#All],MATCH("HP Ratio - " &amp; VLOOKUP(CI$1,Enemies[[#All],[Name]:[BotLevelType]],9,FALSE),BotLevelWorld[#Headers],0),FALSE) * AL27</f>
        <v>0</v>
      </c>
      <c r="CJ27">
        <f>VLOOKUP(Wave_Timeline!CJ$1,Enemies[[#All],[Name]:[BotLevelType]],3,FALSE) * VLOOKUP($AX$2,BotLevelWorld[#All],MATCH("HP Ratio - " &amp; VLOOKUP(CJ$1,Enemies[[#All],[Name]:[BotLevelType]],9,FALSE),BotLevelWorld[#Headers],0),FALSE) * AM27</f>
        <v>0</v>
      </c>
      <c r="CK27">
        <f>VLOOKUP(Wave_Timeline!CK$1,Enemies[[#All],[Name]:[BotLevelType]],3,FALSE) * VLOOKUP($AX$2,BotLevelWorld[#All],MATCH("HP Ratio - " &amp; VLOOKUP(CK$1,Enemies[[#All],[Name]:[BotLevelType]],9,FALSE),BotLevelWorld[#Headers],0),FALSE) * AN27</f>
        <v>0</v>
      </c>
      <c r="CL27">
        <f>VLOOKUP(Wave_Timeline!CL$1,Enemies[[#All],[Name]:[BotLevelType]],3,FALSE) * VLOOKUP($AX$2,BotLevelWorld[#All],MATCH("HP Ratio - " &amp; VLOOKUP(CL$1,Enemies[[#All],[Name]:[BotLevelType]],9,FALSE),BotLevelWorld[#Headers],0),FALSE) * AO27</f>
        <v>0</v>
      </c>
      <c r="CM27">
        <f>VLOOKUP(Wave_Timeline!CM$1,Enemies[[#All],[Name]:[BotLevelType]],3,FALSE) * VLOOKUP($AX$2,BotLevelWorld[#All],MATCH("HP Ratio - " &amp; VLOOKUP(CM$1,Enemies[[#All],[Name]:[BotLevelType]],9,FALSE),BotLevelWorld[#Headers],0),FALSE) * AP27</f>
        <v>0</v>
      </c>
      <c r="CN27">
        <f>VLOOKUP(Wave_Timeline!CN$1,Enemies[[#All],[Name]:[BotLevelType]],3,FALSE) * VLOOKUP($AX$2,BotLevelWorld[#All],MATCH("HP Ratio - " &amp; VLOOKUP(CN$1,Enemies[[#All],[Name]:[BotLevelType]],9,FALSE),BotLevelWorld[#Headers],0),FALSE) * AQ27</f>
        <v>0</v>
      </c>
      <c r="CO27">
        <f>VLOOKUP(Wave_Timeline!CO$1,Enemies[[#All],[Name]:[BotLevelType]],3,FALSE) * VLOOKUP($AX$2,BotLevelWorld[#All],MATCH("HP Ratio - " &amp; VLOOKUP(CO$1,Enemies[[#All],[Name]:[BotLevelType]],9,FALSE),BotLevelWorld[#Headers],0),FALSE) * AR27</f>
        <v>0</v>
      </c>
      <c r="CP27">
        <f>VLOOKUP(Wave_Timeline!CP$1,Enemies[[#All],[Name]:[BotLevelType]],3,FALSE) * VLOOKUP($AX$2,BotLevelWorld[#All],MATCH("HP Ratio - " &amp; VLOOKUP(CP$1,Enemies[[#All],[Name]:[BotLevelType]],9,FALSE),BotLevelWorld[#Headers],0),FALSE) * AS27</f>
        <v>0</v>
      </c>
      <c r="CQ27">
        <f>VLOOKUP(Wave_Timeline!CQ$1,Enemies[[#All],[Name]:[BotLevelType]],3,FALSE) * VLOOKUP($AX$2,BotLevelWorld[#All],MATCH("HP Ratio - " &amp; VLOOKUP(CQ$1,Enemies[[#All],[Name]:[BotLevelType]],9,FALSE),BotLevelWorld[#Headers],0),FALSE) * AT27</f>
        <v>0</v>
      </c>
      <c r="CS27">
        <f t="shared" si="0"/>
        <v>507.96604063728</v>
      </c>
      <c r="CU27">
        <f t="shared" si="3"/>
        <v>1250</v>
      </c>
      <c r="CV27">
        <f t="shared" si="4"/>
        <v>38338.143846663566</v>
      </c>
      <c r="CW27">
        <f t="shared" si="1"/>
        <v>43289.474532400323</v>
      </c>
      <c r="CX27">
        <f t="shared" si="2"/>
        <v>4951.330685736757</v>
      </c>
      <c r="CY27">
        <f t="shared" si="5"/>
        <v>4951.330685736757</v>
      </c>
    </row>
    <row r="28" spans="1:103" x14ac:dyDescent="0.25">
      <c r="A28" s="12">
        <v>22</v>
      </c>
      <c r="B28" s="12">
        <v>0.3333333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0.8333334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/>
      <c r="AV28" s="12"/>
      <c r="AW28" s="12"/>
      <c r="AY28">
        <f>VLOOKUP(Wave_Timeline!AY$1,Enemies[[#All],[Name]:[BotLevelType]],3,FALSE) * VLOOKUP($AX$2,BotLevelWorld[#All],MATCH("HP Ratio - " &amp; VLOOKUP(AY$1,Enemies[[#All],[Name]:[BotLevelType]],9,FALSE),BotLevelWorld[#Headers],0),FALSE) * B28</f>
        <v>76.194892380509998</v>
      </c>
      <c r="AZ28">
        <f>VLOOKUP(Wave_Timeline!AZ$1,Enemies[[#All],[Name]:[BotLevelType]],3,FALSE) * VLOOKUP($AX$2,BotLevelWorld[#All],MATCH("HP Ratio - " &amp; VLOOKUP(AZ$1,Enemies[[#All],[Name]:[BotLevelType]],9,FALSE),BotLevelWorld[#Headers],0),FALSE) * C28</f>
        <v>0</v>
      </c>
      <c r="BA28">
        <f>VLOOKUP(Wave_Timeline!BA$1,Enemies[[#All],[Name]:[BotLevelType]],3,FALSE) * VLOOKUP($AX$2,BotLevelWorld[#All],MATCH("HP Ratio - " &amp; VLOOKUP(BA$1,Enemies[[#All],[Name]:[BotLevelType]],9,FALSE),BotLevelWorld[#Headers],0),FALSE) * D28</f>
        <v>0</v>
      </c>
      <c r="BB28">
        <f>VLOOKUP(Wave_Timeline!BB$1,Enemies[[#All],[Name]:[BotLevelType]],3,FALSE) * VLOOKUP($AX$2,BotLevelWorld[#All],MATCH("HP Ratio - " &amp; VLOOKUP(BB$1,Enemies[[#All],[Name]:[BotLevelType]],9,FALSE),BotLevelWorld[#Headers],0),FALSE) * E28</f>
        <v>0</v>
      </c>
      <c r="BC28">
        <f>VLOOKUP(Wave_Timeline!BC$1,Enemies[[#All],[Name]:[BotLevelType]],3,FALSE) * VLOOKUP($AX$2,BotLevelWorld[#All],MATCH("HP Ratio - " &amp; VLOOKUP(BC$1,Enemies[[#All],[Name]:[BotLevelType]],9,FALSE),BotLevelWorld[#Headers],0),FALSE) * F28</f>
        <v>0</v>
      </c>
      <c r="BD28">
        <f>VLOOKUP(Wave_Timeline!BD$1,Enemies[[#All],[Name]:[BotLevelType]],3,FALSE) * VLOOKUP($AX$2,BotLevelWorld[#All],MATCH("HP Ratio - " &amp; VLOOKUP(BD$1,Enemies[[#All],[Name]:[BotLevelType]],9,FALSE),BotLevelWorld[#Headers],0),FALSE) * G28</f>
        <v>0</v>
      </c>
      <c r="BE28">
        <f>VLOOKUP(Wave_Timeline!BE$1,Enemies[[#All],[Name]:[BotLevelType]],3,FALSE) * VLOOKUP($AX$2,BotLevelWorld[#All],MATCH("HP Ratio - " &amp; VLOOKUP(BE$1,Enemies[[#All],[Name]:[BotLevelType]],9,FALSE),BotLevelWorld[#Headers],0),FALSE) * H28</f>
        <v>507.96604063728</v>
      </c>
      <c r="BF28">
        <f>VLOOKUP(Wave_Timeline!BF$1,Enemies[[#All],[Name]:[BotLevelType]],3,FALSE) * VLOOKUP($AX$2,BotLevelWorld[#All],MATCH("HP Ratio - " &amp; VLOOKUP(BF$1,Enemies[[#All],[Name]:[BotLevelType]],9,FALSE),BotLevelWorld[#Headers],0),FALSE) * I28</f>
        <v>0</v>
      </c>
      <c r="BG28">
        <f>VLOOKUP(Wave_Timeline!BG$1,Enemies[[#All],[Name]:[BotLevelType]],3,FALSE) * VLOOKUP($AX$2,BotLevelWorld[#All],MATCH("HP Ratio - " &amp; VLOOKUP(BG$1,Enemies[[#All],[Name]:[BotLevelType]],9,FALSE),BotLevelWorld[#Headers],0),FALSE) * J28</f>
        <v>0</v>
      </c>
      <c r="BH28">
        <f>VLOOKUP(Wave_Timeline!BH$1,Enemies[[#All],[Name]:[BotLevelType]],3,FALSE) * VLOOKUP($AX$2,BotLevelWorld[#All],MATCH("HP Ratio - " &amp; VLOOKUP(BH$1,Enemies[[#All],[Name]:[BotLevelType]],9,FALSE),BotLevelWorld[#Headers],0),FALSE) * K28</f>
        <v>0</v>
      </c>
      <c r="BI28">
        <f>VLOOKUP(Wave_Timeline!BI$1,Enemies[[#All],[Name]:[BotLevelType]],3,FALSE) * VLOOKUP($AX$2,BotLevelWorld[#All],MATCH("HP Ratio - " &amp; VLOOKUP(BI$1,Enemies[[#All],[Name]:[BotLevelType]],9,FALSE),BotLevelWorld[#Headers],0),FALSE) * L28</f>
        <v>0</v>
      </c>
      <c r="BJ28">
        <f>VLOOKUP(Wave_Timeline!BJ$1,Enemies[[#All],[Name]:[BotLevelType]],3,FALSE) * VLOOKUP($AX$2,BotLevelWorld[#All],MATCH("HP Ratio - " &amp; VLOOKUP(BJ$1,Enemies[[#All],[Name]:[BotLevelType]],9,FALSE),BotLevelWorld[#Headers],0),FALSE) * M28</f>
        <v>0</v>
      </c>
      <c r="BK28">
        <f>VLOOKUP(Wave_Timeline!BK$1,Enemies[[#All],[Name]:[BotLevelType]],3,FALSE) * VLOOKUP($AX$2,BotLevelWorld[#All],MATCH("HP Ratio - " &amp; VLOOKUP(BK$1,Enemies[[#All],[Name]:[BotLevelType]],9,FALSE),BotLevelWorld[#Headers],0),FALSE) * N28</f>
        <v>0</v>
      </c>
      <c r="BL28">
        <f>VLOOKUP(Wave_Timeline!BL$1,Enemies[[#All],[Name]:[BotLevelType]],3,FALSE) * VLOOKUP($AX$2,BotLevelWorld[#All],MATCH("HP Ratio - " &amp; VLOOKUP(BL$1,Enemies[[#All],[Name]:[BotLevelType]],9,FALSE),BotLevelWorld[#Headers],0),FALSE) * O28</f>
        <v>0</v>
      </c>
      <c r="BM28">
        <f>VLOOKUP(Wave_Timeline!BM$1,Enemies[[#All],[Name]:[BotLevelType]],3,FALSE) * VLOOKUP($AX$2,BotLevelWorld[#All],MATCH("HP Ratio - " &amp; VLOOKUP(BM$1,Enemies[[#All],[Name]:[BotLevelType]],9,FALSE),BotLevelWorld[#Headers],0),FALSE) * P28</f>
        <v>0</v>
      </c>
      <c r="BN28">
        <f>VLOOKUP(Wave_Timeline!BN$1,Enemies[[#All],[Name]:[BotLevelType]],3,FALSE) * VLOOKUP($AX$2,BotLevelWorld[#All],MATCH("HP Ratio - " &amp; VLOOKUP(BN$1,Enemies[[#All],[Name]:[BotLevelType]],9,FALSE),BotLevelWorld[#Headers],0),FALSE) * Q28</f>
        <v>0</v>
      </c>
      <c r="BO28">
        <f>VLOOKUP(Wave_Timeline!BO$1,Enemies[[#All],[Name]:[BotLevelType]],3,FALSE) * VLOOKUP($AX$2,BotLevelWorld[#All],MATCH("HP Ratio - " &amp; VLOOKUP(BO$1,Enemies[[#All],[Name]:[BotLevelType]],9,FALSE),BotLevelWorld[#Headers],0),FALSE) * R28</f>
        <v>0</v>
      </c>
      <c r="BP28">
        <f>VLOOKUP(Wave_Timeline!BP$1,Enemies[[#All],[Name]:[BotLevelType]],3,FALSE) * VLOOKUP($AX$2,BotLevelWorld[#All],MATCH("HP Ratio - " &amp; VLOOKUP(BP$1,Enemies[[#All],[Name]:[BotLevelType]],9,FALSE),BotLevelWorld[#Headers],0),FALSE) * S28</f>
        <v>0</v>
      </c>
      <c r="BQ28">
        <f>VLOOKUP(Wave_Timeline!BQ$1,Enemies[[#All],[Name]:[BotLevelType]],3,FALSE) * VLOOKUP($AX$2,BotLevelWorld[#All],MATCH("HP Ratio - " &amp; VLOOKUP(BQ$1,Enemies[[#All],[Name]:[BotLevelType]],9,FALSE),BotLevelWorld[#Headers],0),FALSE) * T28</f>
        <v>0</v>
      </c>
      <c r="BR28">
        <f>VLOOKUP(Wave_Timeline!BR$1,Enemies[[#All],[Name]:[BotLevelType]],3,FALSE) * VLOOKUP($AX$2,BotLevelWorld[#All],MATCH("HP Ratio - " &amp; VLOOKUP(BR$1,Enemies[[#All],[Name]:[BotLevelType]],9,FALSE),BotLevelWorld[#Headers],0),FALSE) * U28</f>
        <v>0</v>
      </c>
      <c r="BS28">
        <f>VLOOKUP(Wave_Timeline!BS$1,Enemies[[#All],[Name]:[BotLevelType]],3,FALSE) * VLOOKUP($AX$2,BotLevelWorld[#All],MATCH("HP Ratio - " &amp; VLOOKUP(BS$1,Enemies[[#All],[Name]:[BotLevelType]],9,FALSE),BotLevelWorld[#Headers],0),FALSE) * V28</f>
        <v>0</v>
      </c>
      <c r="BT28">
        <f>VLOOKUP(Wave_Timeline!BT$1,Enemies[[#All],[Name]:[BotLevelType]],3,FALSE) * VLOOKUP($AX$2,BotLevelWorld[#All],MATCH("HP Ratio - " &amp; VLOOKUP(BT$1,Enemies[[#All],[Name]:[BotLevelType]],9,FALSE),BotLevelWorld[#Headers],0),FALSE) * W28</f>
        <v>0</v>
      </c>
      <c r="BU28">
        <f>VLOOKUP(Wave_Timeline!BU$1,Enemies[[#All],[Name]:[BotLevelType]],3,FALSE) * VLOOKUP($AX$2,BotLevelWorld[#All],MATCH("HP Ratio - " &amp; VLOOKUP(BU$1,Enemies[[#All],[Name]:[BotLevelType]],9,FALSE),BotLevelWorld[#Headers],0),FALSE) * X28</f>
        <v>0</v>
      </c>
      <c r="BV28">
        <f>VLOOKUP(Wave_Timeline!BV$1,Enemies[[#All],[Name]:[BotLevelType]],3,FALSE) * VLOOKUP($AX$2,BotLevelWorld[#All],MATCH("HP Ratio - " &amp; VLOOKUP(BV$1,Enemies[[#All],[Name]:[BotLevelType]],9,FALSE),BotLevelWorld[#Headers],0),FALSE) * Y28</f>
        <v>0</v>
      </c>
      <c r="BW28">
        <f>VLOOKUP(Wave_Timeline!BW$1,Enemies[[#All],[Name]:[BotLevelType]],3,FALSE) * VLOOKUP($AX$2,BotLevelWorld[#All],MATCH("HP Ratio - " &amp; VLOOKUP(BW$1,Enemies[[#All],[Name]:[BotLevelType]],9,FALSE),BotLevelWorld[#Headers],0),FALSE) * Z28</f>
        <v>0</v>
      </c>
      <c r="BX28">
        <f>VLOOKUP(Wave_Timeline!BX$1,Enemies[[#All],[Name]:[BotLevelType]],3,FALSE) * VLOOKUP($AX$2,BotLevelWorld[#All],MATCH("HP Ratio - " &amp; VLOOKUP(BX$1,Enemies[[#All],[Name]:[BotLevelType]],9,FALSE),BotLevelWorld[#Headers],0),FALSE) * AA28</f>
        <v>0</v>
      </c>
      <c r="BY28">
        <f>VLOOKUP(Wave_Timeline!BY$1,Enemies[[#All],[Name]:[BotLevelType]],3,FALSE) * VLOOKUP($AX$2,BotLevelWorld[#All],MATCH("HP Ratio - " &amp; VLOOKUP(BY$1,Enemies[[#All],[Name]:[BotLevelType]],9,FALSE),BotLevelWorld[#Headers],0),FALSE) * AB28</f>
        <v>0</v>
      </c>
      <c r="BZ28">
        <f>VLOOKUP(Wave_Timeline!BZ$1,Enemies[[#All],[Name]:[BotLevelType]],3,FALSE) * VLOOKUP($AX$2,BotLevelWorld[#All],MATCH("HP Ratio - " &amp; VLOOKUP(BZ$1,Enemies[[#All],[Name]:[BotLevelType]],9,FALSE),BotLevelWorld[#Headers],0),FALSE) * AC28</f>
        <v>0</v>
      </c>
      <c r="CA28">
        <f>VLOOKUP(Wave_Timeline!CA$1,Enemies[[#All],[Name]:[BotLevelType]],3,FALSE) * VLOOKUP($AX$2,BotLevelWorld[#All],MATCH("HP Ratio - " &amp; VLOOKUP(CA$1,Enemies[[#All],[Name]:[BotLevelType]],9,FALSE),BotLevelWorld[#Headers],0),FALSE) * AD28</f>
        <v>0</v>
      </c>
      <c r="CB28">
        <f>VLOOKUP(Wave_Timeline!CB$1,Enemies[[#All],[Name]:[BotLevelType]],3,FALSE) * VLOOKUP($AX$2,BotLevelWorld[#All],MATCH("HP Ratio - " &amp; VLOOKUP(CB$1,Enemies[[#All],[Name]:[BotLevelType]],9,FALSE),BotLevelWorld[#Headers],0),FALSE) * AE28</f>
        <v>0</v>
      </c>
      <c r="CC28">
        <f>VLOOKUP(Wave_Timeline!CC$1,Enemies[[#All],[Name]:[BotLevelType]],3,FALSE) * VLOOKUP($AX$2,BotLevelWorld[#All],MATCH("HP Ratio - " &amp; VLOOKUP(CC$1,Enemies[[#All],[Name]:[BotLevelType]],9,FALSE),BotLevelWorld[#Headers],0),FALSE) * AF28</f>
        <v>0</v>
      </c>
      <c r="CD28">
        <f>VLOOKUP(Wave_Timeline!CD$1,Enemies[[#All],[Name]:[BotLevelType]],3,FALSE) * VLOOKUP($AX$2,BotLevelWorld[#All],MATCH("HP Ratio - " &amp; VLOOKUP(CD$1,Enemies[[#All],[Name]:[BotLevelType]],9,FALSE),BotLevelWorld[#Headers],0),FALSE) * AG28</f>
        <v>0</v>
      </c>
      <c r="CE28">
        <f>VLOOKUP(Wave_Timeline!CE$1,Enemies[[#All],[Name]:[BotLevelType]],3,FALSE) * VLOOKUP($AX$2,BotLevelWorld[#All],MATCH("HP Ratio - " &amp; VLOOKUP(CE$1,Enemies[[#All],[Name]:[BotLevelType]],9,FALSE),BotLevelWorld[#Headers],0),FALSE) * AH28</f>
        <v>0</v>
      </c>
      <c r="CF28">
        <f>VLOOKUP(Wave_Timeline!CF$1,Enemies[[#All],[Name]:[BotLevelType]],3,FALSE) * VLOOKUP($AX$2,BotLevelWorld[#All],MATCH("HP Ratio - " &amp; VLOOKUP(CF$1,Enemies[[#All],[Name]:[BotLevelType]],9,FALSE),BotLevelWorld[#Headers],0),FALSE) * AI28</f>
        <v>0</v>
      </c>
      <c r="CG28">
        <f>VLOOKUP(Wave_Timeline!CG$1,Enemies[[#All],[Name]:[BotLevelType]],3,FALSE) * VLOOKUP($AX$2,BotLevelWorld[#All],MATCH("HP Ratio - " &amp; VLOOKUP(CG$1,Enemies[[#All],[Name]:[BotLevelType]],9,FALSE),BotLevelWorld[#Headers],0),FALSE) * AJ28</f>
        <v>0</v>
      </c>
      <c r="CH28">
        <f>VLOOKUP(Wave_Timeline!CH$1,Enemies[[#All],[Name]:[BotLevelType]],3,FALSE) * VLOOKUP($AX$2,BotLevelWorld[#All],MATCH("HP Ratio - " &amp; VLOOKUP(CH$1,Enemies[[#All],[Name]:[BotLevelType]],9,FALSE),BotLevelWorld[#Headers],0),FALSE) * AK28</f>
        <v>0</v>
      </c>
      <c r="CI28">
        <f>VLOOKUP(Wave_Timeline!CI$1,Enemies[[#All],[Name]:[BotLevelType]],3,FALSE) * VLOOKUP($AX$2,BotLevelWorld[#All],MATCH("HP Ratio - " &amp; VLOOKUP(CI$1,Enemies[[#All],[Name]:[BotLevelType]],9,FALSE),BotLevelWorld[#Headers],0),FALSE) * AL28</f>
        <v>0</v>
      </c>
      <c r="CJ28">
        <f>VLOOKUP(Wave_Timeline!CJ$1,Enemies[[#All],[Name]:[BotLevelType]],3,FALSE) * VLOOKUP($AX$2,BotLevelWorld[#All],MATCH("HP Ratio - " &amp; VLOOKUP(CJ$1,Enemies[[#All],[Name]:[BotLevelType]],9,FALSE),BotLevelWorld[#Headers],0),FALSE) * AM28</f>
        <v>0</v>
      </c>
      <c r="CK28">
        <f>VLOOKUP(Wave_Timeline!CK$1,Enemies[[#All],[Name]:[BotLevelType]],3,FALSE) * VLOOKUP($AX$2,BotLevelWorld[#All],MATCH("HP Ratio - " &amp; VLOOKUP(CK$1,Enemies[[#All],[Name]:[BotLevelType]],9,FALSE),BotLevelWorld[#Headers],0),FALSE) * AN28</f>
        <v>0</v>
      </c>
      <c r="CL28">
        <f>VLOOKUP(Wave_Timeline!CL$1,Enemies[[#All],[Name]:[BotLevelType]],3,FALSE) * VLOOKUP($AX$2,BotLevelWorld[#All],MATCH("HP Ratio - " &amp; VLOOKUP(CL$1,Enemies[[#All],[Name]:[BotLevelType]],9,FALSE),BotLevelWorld[#Headers],0),FALSE) * AO28</f>
        <v>0</v>
      </c>
      <c r="CM28">
        <f>VLOOKUP(Wave_Timeline!CM$1,Enemies[[#All],[Name]:[BotLevelType]],3,FALSE) * VLOOKUP($AX$2,BotLevelWorld[#All],MATCH("HP Ratio - " &amp; VLOOKUP(CM$1,Enemies[[#All],[Name]:[BotLevelType]],9,FALSE),BotLevelWorld[#Headers],0),FALSE) * AP28</f>
        <v>0</v>
      </c>
      <c r="CN28">
        <f>VLOOKUP(Wave_Timeline!CN$1,Enemies[[#All],[Name]:[BotLevelType]],3,FALSE) * VLOOKUP($AX$2,BotLevelWorld[#All],MATCH("HP Ratio - " &amp; VLOOKUP(CN$1,Enemies[[#All],[Name]:[BotLevelType]],9,FALSE),BotLevelWorld[#Headers],0),FALSE) * AQ28</f>
        <v>0</v>
      </c>
      <c r="CO28">
        <f>VLOOKUP(Wave_Timeline!CO$1,Enemies[[#All],[Name]:[BotLevelType]],3,FALSE) * VLOOKUP($AX$2,BotLevelWorld[#All],MATCH("HP Ratio - " &amp; VLOOKUP(CO$1,Enemies[[#All],[Name]:[BotLevelType]],9,FALSE),BotLevelWorld[#Headers],0),FALSE) * AR28</f>
        <v>0</v>
      </c>
      <c r="CP28">
        <f>VLOOKUP(Wave_Timeline!CP$1,Enemies[[#All],[Name]:[BotLevelType]],3,FALSE) * VLOOKUP($AX$2,BotLevelWorld[#All],MATCH("HP Ratio - " &amp; VLOOKUP(CP$1,Enemies[[#All],[Name]:[BotLevelType]],9,FALSE),BotLevelWorld[#Headers],0),FALSE) * AS28</f>
        <v>0</v>
      </c>
      <c r="CQ28">
        <f>VLOOKUP(Wave_Timeline!CQ$1,Enemies[[#All],[Name]:[BotLevelType]],3,FALSE) * VLOOKUP($AX$2,BotLevelWorld[#All],MATCH("HP Ratio - " &amp; VLOOKUP(CQ$1,Enemies[[#All],[Name]:[BotLevelType]],9,FALSE),BotLevelWorld[#Headers],0),FALSE) * AT28</f>
        <v>0</v>
      </c>
      <c r="CS28">
        <f t="shared" si="0"/>
        <v>584.16093301779006</v>
      </c>
      <c r="CU28">
        <f t="shared" si="3"/>
        <v>1250</v>
      </c>
      <c r="CV28">
        <f t="shared" si="4"/>
        <v>39588.143846663566</v>
      </c>
      <c r="CW28">
        <f t="shared" si="1"/>
        <v>43873.635465418112</v>
      </c>
      <c r="CX28">
        <f t="shared" si="2"/>
        <v>4285.4916187545459</v>
      </c>
      <c r="CY28">
        <f t="shared" si="5"/>
        <v>4285.4916187545459</v>
      </c>
    </row>
    <row r="29" spans="1:103" x14ac:dyDescent="0.25">
      <c r="A29" s="12">
        <v>23</v>
      </c>
      <c r="B29" s="12">
        <v>0.3333333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0.8333334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/>
      <c r="AV29" s="12"/>
      <c r="AW29" s="12"/>
      <c r="AY29">
        <f>VLOOKUP(Wave_Timeline!AY$1,Enemies[[#All],[Name]:[BotLevelType]],3,FALSE) * VLOOKUP($AX$2,BotLevelWorld[#All],MATCH("HP Ratio - " &amp; VLOOKUP(AY$1,Enemies[[#All],[Name]:[BotLevelType]],9,FALSE),BotLevelWorld[#Headers],0),FALSE) * B29</f>
        <v>76.194892380509998</v>
      </c>
      <c r="AZ29">
        <f>VLOOKUP(Wave_Timeline!AZ$1,Enemies[[#All],[Name]:[BotLevelType]],3,FALSE) * VLOOKUP($AX$2,BotLevelWorld[#All],MATCH("HP Ratio - " &amp; VLOOKUP(AZ$1,Enemies[[#All],[Name]:[BotLevelType]],9,FALSE),BotLevelWorld[#Headers],0),FALSE) * C29</f>
        <v>0</v>
      </c>
      <c r="BA29">
        <f>VLOOKUP(Wave_Timeline!BA$1,Enemies[[#All],[Name]:[BotLevelType]],3,FALSE) * VLOOKUP($AX$2,BotLevelWorld[#All],MATCH("HP Ratio - " &amp; VLOOKUP(BA$1,Enemies[[#All],[Name]:[BotLevelType]],9,FALSE),BotLevelWorld[#Headers],0),FALSE) * D29</f>
        <v>0</v>
      </c>
      <c r="BB29">
        <f>VLOOKUP(Wave_Timeline!BB$1,Enemies[[#All],[Name]:[BotLevelType]],3,FALSE) * VLOOKUP($AX$2,BotLevelWorld[#All],MATCH("HP Ratio - " &amp; VLOOKUP(BB$1,Enemies[[#All],[Name]:[BotLevelType]],9,FALSE),BotLevelWorld[#Headers],0),FALSE) * E29</f>
        <v>0</v>
      </c>
      <c r="BC29">
        <f>VLOOKUP(Wave_Timeline!BC$1,Enemies[[#All],[Name]:[BotLevelType]],3,FALSE) * VLOOKUP($AX$2,BotLevelWorld[#All],MATCH("HP Ratio - " &amp; VLOOKUP(BC$1,Enemies[[#All],[Name]:[BotLevelType]],9,FALSE),BotLevelWorld[#Headers],0),FALSE) * F29</f>
        <v>0</v>
      </c>
      <c r="BD29">
        <f>VLOOKUP(Wave_Timeline!BD$1,Enemies[[#All],[Name]:[BotLevelType]],3,FALSE) * VLOOKUP($AX$2,BotLevelWorld[#All],MATCH("HP Ratio - " &amp; VLOOKUP(BD$1,Enemies[[#All],[Name]:[BotLevelType]],9,FALSE),BotLevelWorld[#Headers],0),FALSE) * G29</f>
        <v>0</v>
      </c>
      <c r="BE29">
        <f>VLOOKUP(Wave_Timeline!BE$1,Enemies[[#All],[Name]:[BotLevelType]],3,FALSE) * VLOOKUP($AX$2,BotLevelWorld[#All],MATCH("HP Ratio - " &amp; VLOOKUP(BE$1,Enemies[[#All],[Name]:[BotLevelType]],9,FALSE),BotLevelWorld[#Headers],0),FALSE) * H29</f>
        <v>507.96604063728</v>
      </c>
      <c r="BF29">
        <f>VLOOKUP(Wave_Timeline!BF$1,Enemies[[#All],[Name]:[BotLevelType]],3,FALSE) * VLOOKUP($AX$2,BotLevelWorld[#All],MATCH("HP Ratio - " &amp; VLOOKUP(BF$1,Enemies[[#All],[Name]:[BotLevelType]],9,FALSE),BotLevelWorld[#Headers],0),FALSE) * I29</f>
        <v>0</v>
      </c>
      <c r="BG29">
        <f>VLOOKUP(Wave_Timeline!BG$1,Enemies[[#All],[Name]:[BotLevelType]],3,FALSE) * VLOOKUP($AX$2,BotLevelWorld[#All],MATCH("HP Ratio - " &amp; VLOOKUP(BG$1,Enemies[[#All],[Name]:[BotLevelType]],9,FALSE),BotLevelWorld[#Headers],0),FALSE) * J29</f>
        <v>0</v>
      </c>
      <c r="BH29">
        <f>VLOOKUP(Wave_Timeline!BH$1,Enemies[[#All],[Name]:[BotLevelType]],3,FALSE) * VLOOKUP($AX$2,BotLevelWorld[#All],MATCH("HP Ratio - " &amp; VLOOKUP(BH$1,Enemies[[#All],[Name]:[BotLevelType]],9,FALSE),BotLevelWorld[#Headers],0),FALSE) * K29</f>
        <v>0</v>
      </c>
      <c r="BI29">
        <f>VLOOKUP(Wave_Timeline!BI$1,Enemies[[#All],[Name]:[BotLevelType]],3,FALSE) * VLOOKUP($AX$2,BotLevelWorld[#All],MATCH("HP Ratio - " &amp; VLOOKUP(BI$1,Enemies[[#All],[Name]:[BotLevelType]],9,FALSE),BotLevelWorld[#Headers],0),FALSE) * L29</f>
        <v>0</v>
      </c>
      <c r="BJ29">
        <f>VLOOKUP(Wave_Timeline!BJ$1,Enemies[[#All],[Name]:[BotLevelType]],3,FALSE) * VLOOKUP($AX$2,BotLevelWorld[#All],MATCH("HP Ratio - " &amp; VLOOKUP(BJ$1,Enemies[[#All],[Name]:[BotLevelType]],9,FALSE),BotLevelWorld[#Headers],0),FALSE) * M29</f>
        <v>0</v>
      </c>
      <c r="BK29">
        <f>VLOOKUP(Wave_Timeline!BK$1,Enemies[[#All],[Name]:[BotLevelType]],3,FALSE) * VLOOKUP($AX$2,BotLevelWorld[#All],MATCH("HP Ratio - " &amp; VLOOKUP(BK$1,Enemies[[#All],[Name]:[BotLevelType]],9,FALSE),BotLevelWorld[#Headers],0),FALSE) * N29</f>
        <v>0</v>
      </c>
      <c r="BL29">
        <f>VLOOKUP(Wave_Timeline!BL$1,Enemies[[#All],[Name]:[BotLevelType]],3,FALSE) * VLOOKUP($AX$2,BotLevelWorld[#All],MATCH("HP Ratio - " &amp; VLOOKUP(BL$1,Enemies[[#All],[Name]:[BotLevelType]],9,FALSE),BotLevelWorld[#Headers],0),FALSE) * O29</f>
        <v>0</v>
      </c>
      <c r="BM29">
        <f>VLOOKUP(Wave_Timeline!BM$1,Enemies[[#All],[Name]:[BotLevelType]],3,FALSE) * VLOOKUP($AX$2,BotLevelWorld[#All],MATCH("HP Ratio - " &amp; VLOOKUP(BM$1,Enemies[[#All],[Name]:[BotLevelType]],9,FALSE),BotLevelWorld[#Headers],0),FALSE) * P29</f>
        <v>0</v>
      </c>
      <c r="BN29">
        <f>VLOOKUP(Wave_Timeline!BN$1,Enemies[[#All],[Name]:[BotLevelType]],3,FALSE) * VLOOKUP($AX$2,BotLevelWorld[#All],MATCH("HP Ratio - " &amp; VLOOKUP(BN$1,Enemies[[#All],[Name]:[BotLevelType]],9,FALSE),BotLevelWorld[#Headers],0),FALSE) * Q29</f>
        <v>0</v>
      </c>
      <c r="BO29">
        <f>VLOOKUP(Wave_Timeline!BO$1,Enemies[[#All],[Name]:[BotLevelType]],3,FALSE) * VLOOKUP($AX$2,BotLevelWorld[#All],MATCH("HP Ratio - " &amp; VLOOKUP(BO$1,Enemies[[#All],[Name]:[BotLevelType]],9,FALSE),BotLevelWorld[#Headers],0),FALSE) * R29</f>
        <v>0</v>
      </c>
      <c r="BP29">
        <f>VLOOKUP(Wave_Timeline!BP$1,Enemies[[#All],[Name]:[BotLevelType]],3,FALSE) * VLOOKUP($AX$2,BotLevelWorld[#All],MATCH("HP Ratio - " &amp; VLOOKUP(BP$1,Enemies[[#All],[Name]:[BotLevelType]],9,FALSE),BotLevelWorld[#Headers],0),FALSE) * S29</f>
        <v>0</v>
      </c>
      <c r="BQ29">
        <f>VLOOKUP(Wave_Timeline!BQ$1,Enemies[[#All],[Name]:[BotLevelType]],3,FALSE) * VLOOKUP($AX$2,BotLevelWorld[#All],MATCH("HP Ratio - " &amp; VLOOKUP(BQ$1,Enemies[[#All],[Name]:[BotLevelType]],9,FALSE),BotLevelWorld[#Headers],0),FALSE) * T29</f>
        <v>0</v>
      </c>
      <c r="BR29">
        <f>VLOOKUP(Wave_Timeline!BR$1,Enemies[[#All],[Name]:[BotLevelType]],3,FALSE) * VLOOKUP($AX$2,BotLevelWorld[#All],MATCH("HP Ratio - " &amp; VLOOKUP(BR$1,Enemies[[#All],[Name]:[BotLevelType]],9,FALSE),BotLevelWorld[#Headers],0),FALSE) * U29</f>
        <v>0</v>
      </c>
      <c r="BS29">
        <f>VLOOKUP(Wave_Timeline!BS$1,Enemies[[#All],[Name]:[BotLevelType]],3,FALSE) * VLOOKUP($AX$2,BotLevelWorld[#All],MATCH("HP Ratio - " &amp; VLOOKUP(BS$1,Enemies[[#All],[Name]:[BotLevelType]],9,FALSE),BotLevelWorld[#Headers],0),FALSE) * V29</f>
        <v>0</v>
      </c>
      <c r="BT29">
        <f>VLOOKUP(Wave_Timeline!BT$1,Enemies[[#All],[Name]:[BotLevelType]],3,FALSE) * VLOOKUP($AX$2,BotLevelWorld[#All],MATCH("HP Ratio - " &amp; VLOOKUP(BT$1,Enemies[[#All],[Name]:[BotLevelType]],9,FALSE),BotLevelWorld[#Headers],0),FALSE) * W29</f>
        <v>0</v>
      </c>
      <c r="BU29">
        <f>VLOOKUP(Wave_Timeline!BU$1,Enemies[[#All],[Name]:[BotLevelType]],3,FALSE) * VLOOKUP($AX$2,BotLevelWorld[#All],MATCH("HP Ratio - " &amp; VLOOKUP(BU$1,Enemies[[#All],[Name]:[BotLevelType]],9,FALSE),BotLevelWorld[#Headers],0),FALSE) * X29</f>
        <v>0</v>
      </c>
      <c r="BV29">
        <f>VLOOKUP(Wave_Timeline!BV$1,Enemies[[#All],[Name]:[BotLevelType]],3,FALSE) * VLOOKUP($AX$2,BotLevelWorld[#All],MATCH("HP Ratio - " &amp; VLOOKUP(BV$1,Enemies[[#All],[Name]:[BotLevelType]],9,FALSE),BotLevelWorld[#Headers],0),FALSE) * Y29</f>
        <v>0</v>
      </c>
      <c r="BW29">
        <f>VLOOKUP(Wave_Timeline!BW$1,Enemies[[#All],[Name]:[BotLevelType]],3,FALSE) * VLOOKUP($AX$2,BotLevelWorld[#All],MATCH("HP Ratio - " &amp; VLOOKUP(BW$1,Enemies[[#All],[Name]:[BotLevelType]],9,FALSE),BotLevelWorld[#Headers],0),FALSE) * Z29</f>
        <v>0</v>
      </c>
      <c r="BX29">
        <f>VLOOKUP(Wave_Timeline!BX$1,Enemies[[#All],[Name]:[BotLevelType]],3,FALSE) * VLOOKUP($AX$2,BotLevelWorld[#All],MATCH("HP Ratio - " &amp; VLOOKUP(BX$1,Enemies[[#All],[Name]:[BotLevelType]],9,FALSE),BotLevelWorld[#Headers],0),FALSE) * AA29</f>
        <v>0</v>
      </c>
      <c r="BY29">
        <f>VLOOKUP(Wave_Timeline!BY$1,Enemies[[#All],[Name]:[BotLevelType]],3,FALSE) * VLOOKUP($AX$2,BotLevelWorld[#All],MATCH("HP Ratio - " &amp; VLOOKUP(BY$1,Enemies[[#All],[Name]:[BotLevelType]],9,FALSE),BotLevelWorld[#Headers],0),FALSE) * AB29</f>
        <v>0</v>
      </c>
      <c r="BZ29">
        <f>VLOOKUP(Wave_Timeline!BZ$1,Enemies[[#All],[Name]:[BotLevelType]],3,FALSE) * VLOOKUP($AX$2,BotLevelWorld[#All],MATCH("HP Ratio - " &amp; VLOOKUP(BZ$1,Enemies[[#All],[Name]:[BotLevelType]],9,FALSE),BotLevelWorld[#Headers],0),FALSE) * AC29</f>
        <v>0</v>
      </c>
      <c r="CA29">
        <f>VLOOKUP(Wave_Timeline!CA$1,Enemies[[#All],[Name]:[BotLevelType]],3,FALSE) * VLOOKUP($AX$2,BotLevelWorld[#All],MATCH("HP Ratio - " &amp; VLOOKUP(CA$1,Enemies[[#All],[Name]:[BotLevelType]],9,FALSE),BotLevelWorld[#Headers],0),FALSE) * AD29</f>
        <v>0</v>
      </c>
      <c r="CB29">
        <f>VLOOKUP(Wave_Timeline!CB$1,Enemies[[#All],[Name]:[BotLevelType]],3,FALSE) * VLOOKUP($AX$2,BotLevelWorld[#All],MATCH("HP Ratio - " &amp; VLOOKUP(CB$1,Enemies[[#All],[Name]:[BotLevelType]],9,FALSE),BotLevelWorld[#Headers],0),FALSE) * AE29</f>
        <v>0</v>
      </c>
      <c r="CC29">
        <f>VLOOKUP(Wave_Timeline!CC$1,Enemies[[#All],[Name]:[BotLevelType]],3,FALSE) * VLOOKUP($AX$2,BotLevelWorld[#All],MATCH("HP Ratio - " &amp; VLOOKUP(CC$1,Enemies[[#All],[Name]:[BotLevelType]],9,FALSE),BotLevelWorld[#Headers],0),FALSE) * AF29</f>
        <v>0</v>
      </c>
      <c r="CD29">
        <f>VLOOKUP(Wave_Timeline!CD$1,Enemies[[#All],[Name]:[BotLevelType]],3,FALSE) * VLOOKUP($AX$2,BotLevelWorld[#All],MATCH("HP Ratio - " &amp; VLOOKUP(CD$1,Enemies[[#All],[Name]:[BotLevelType]],9,FALSE),BotLevelWorld[#Headers],0),FALSE) * AG29</f>
        <v>0</v>
      </c>
      <c r="CE29">
        <f>VLOOKUP(Wave_Timeline!CE$1,Enemies[[#All],[Name]:[BotLevelType]],3,FALSE) * VLOOKUP($AX$2,BotLevelWorld[#All],MATCH("HP Ratio - " &amp; VLOOKUP(CE$1,Enemies[[#All],[Name]:[BotLevelType]],9,FALSE),BotLevelWorld[#Headers],0),FALSE) * AH29</f>
        <v>0</v>
      </c>
      <c r="CF29">
        <f>VLOOKUP(Wave_Timeline!CF$1,Enemies[[#All],[Name]:[BotLevelType]],3,FALSE) * VLOOKUP($AX$2,BotLevelWorld[#All],MATCH("HP Ratio - " &amp; VLOOKUP(CF$1,Enemies[[#All],[Name]:[BotLevelType]],9,FALSE),BotLevelWorld[#Headers],0),FALSE) * AI29</f>
        <v>0</v>
      </c>
      <c r="CG29">
        <f>VLOOKUP(Wave_Timeline!CG$1,Enemies[[#All],[Name]:[BotLevelType]],3,FALSE) * VLOOKUP($AX$2,BotLevelWorld[#All],MATCH("HP Ratio - " &amp; VLOOKUP(CG$1,Enemies[[#All],[Name]:[BotLevelType]],9,FALSE),BotLevelWorld[#Headers],0),FALSE) * AJ29</f>
        <v>0</v>
      </c>
      <c r="CH29">
        <f>VLOOKUP(Wave_Timeline!CH$1,Enemies[[#All],[Name]:[BotLevelType]],3,FALSE) * VLOOKUP($AX$2,BotLevelWorld[#All],MATCH("HP Ratio - " &amp; VLOOKUP(CH$1,Enemies[[#All],[Name]:[BotLevelType]],9,FALSE),BotLevelWorld[#Headers],0),FALSE) * AK29</f>
        <v>0</v>
      </c>
      <c r="CI29">
        <f>VLOOKUP(Wave_Timeline!CI$1,Enemies[[#All],[Name]:[BotLevelType]],3,FALSE) * VLOOKUP($AX$2,BotLevelWorld[#All],MATCH("HP Ratio - " &amp; VLOOKUP(CI$1,Enemies[[#All],[Name]:[BotLevelType]],9,FALSE),BotLevelWorld[#Headers],0),FALSE) * AL29</f>
        <v>0</v>
      </c>
      <c r="CJ29">
        <f>VLOOKUP(Wave_Timeline!CJ$1,Enemies[[#All],[Name]:[BotLevelType]],3,FALSE) * VLOOKUP($AX$2,BotLevelWorld[#All],MATCH("HP Ratio - " &amp; VLOOKUP(CJ$1,Enemies[[#All],[Name]:[BotLevelType]],9,FALSE),BotLevelWorld[#Headers],0),FALSE) * AM29</f>
        <v>0</v>
      </c>
      <c r="CK29">
        <f>VLOOKUP(Wave_Timeline!CK$1,Enemies[[#All],[Name]:[BotLevelType]],3,FALSE) * VLOOKUP($AX$2,BotLevelWorld[#All],MATCH("HP Ratio - " &amp; VLOOKUP(CK$1,Enemies[[#All],[Name]:[BotLevelType]],9,FALSE),BotLevelWorld[#Headers],0),FALSE) * AN29</f>
        <v>0</v>
      </c>
      <c r="CL29">
        <f>VLOOKUP(Wave_Timeline!CL$1,Enemies[[#All],[Name]:[BotLevelType]],3,FALSE) * VLOOKUP($AX$2,BotLevelWorld[#All],MATCH("HP Ratio - " &amp; VLOOKUP(CL$1,Enemies[[#All],[Name]:[BotLevelType]],9,FALSE),BotLevelWorld[#Headers],0),FALSE) * AO29</f>
        <v>0</v>
      </c>
      <c r="CM29">
        <f>VLOOKUP(Wave_Timeline!CM$1,Enemies[[#All],[Name]:[BotLevelType]],3,FALSE) * VLOOKUP($AX$2,BotLevelWorld[#All],MATCH("HP Ratio - " &amp; VLOOKUP(CM$1,Enemies[[#All],[Name]:[BotLevelType]],9,FALSE),BotLevelWorld[#Headers],0),FALSE) * AP29</f>
        <v>0</v>
      </c>
      <c r="CN29">
        <f>VLOOKUP(Wave_Timeline!CN$1,Enemies[[#All],[Name]:[BotLevelType]],3,FALSE) * VLOOKUP($AX$2,BotLevelWorld[#All],MATCH("HP Ratio - " &amp; VLOOKUP(CN$1,Enemies[[#All],[Name]:[BotLevelType]],9,FALSE),BotLevelWorld[#Headers],0),FALSE) * AQ29</f>
        <v>0</v>
      </c>
      <c r="CO29">
        <f>VLOOKUP(Wave_Timeline!CO$1,Enemies[[#All],[Name]:[BotLevelType]],3,FALSE) * VLOOKUP($AX$2,BotLevelWorld[#All],MATCH("HP Ratio - " &amp; VLOOKUP(CO$1,Enemies[[#All],[Name]:[BotLevelType]],9,FALSE),BotLevelWorld[#Headers],0),FALSE) * AR29</f>
        <v>0</v>
      </c>
      <c r="CP29">
        <f>VLOOKUP(Wave_Timeline!CP$1,Enemies[[#All],[Name]:[BotLevelType]],3,FALSE) * VLOOKUP($AX$2,BotLevelWorld[#All],MATCH("HP Ratio - " &amp; VLOOKUP(CP$1,Enemies[[#All],[Name]:[BotLevelType]],9,FALSE),BotLevelWorld[#Headers],0),FALSE) * AS29</f>
        <v>0</v>
      </c>
      <c r="CQ29">
        <f>VLOOKUP(Wave_Timeline!CQ$1,Enemies[[#All],[Name]:[BotLevelType]],3,FALSE) * VLOOKUP($AX$2,BotLevelWorld[#All],MATCH("HP Ratio - " &amp; VLOOKUP(CQ$1,Enemies[[#All],[Name]:[BotLevelType]],9,FALSE),BotLevelWorld[#Headers],0),FALSE) * AT29</f>
        <v>0</v>
      </c>
      <c r="CS29">
        <f t="shared" si="0"/>
        <v>584.16093301779006</v>
      </c>
      <c r="CU29">
        <f t="shared" si="3"/>
        <v>2500</v>
      </c>
      <c r="CV29">
        <f t="shared" si="4"/>
        <v>42088.143846663566</v>
      </c>
      <c r="CW29">
        <f t="shared" si="1"/>
        <v>44457.796398435901</v>
      </c>
      <c r="CX29">
        <f t="shared" si="2"/>
        <v>2369.6525517723348</v>
      </c>
      <c r="CY29">
        <f t="shared" si="5"/>
        <v>2369.6525517723348</v>
      </c>
    </row>
    <row r="30" spans="1:103" x14ac:dyDescent="0.25">
      <c r="A30" s="12">
        <v>23.5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0.8333334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/>
      <c r="AV30" s="12"/>
      <c r="AW30" s="12"/>
      <c r="AY30">
        <f>VLOOKUP(Wave_Timeline!AY$1,Enemies[[#All],[Name]:[BotLevelType]],3,FALSE) * VLOOKUP($AX$2,BotLevelWorld[#All],MATCH("HP Ratio - " &amp; VLOOKUP(AY$1,Enemies[[#All],[Name]:[BotLevelType]],9,FALSE),BotLevelWorld[#Headers],0),FALSE) * B30</f>
        <v>0</v>
      </c>
      <c r="AZ30">
        <f>VLOOKUP(Wave_Timeline!AZ$1,Enemies[[#All],[Name]:[BotLevelType]],3,FALSE) * VLOOKUP($AX$2,BotLevelWorld[#All],MATCH("HP Ratio - " &amp; VLOOKUP(AZ$1,Enemies[[#All],[Name]:[BotLevelType]],9,FALSE),BotLevelWorld[#Headers],0),FALSE) * C30</f>
        <v>0</v>
      </c>
      <c r="BA30">
        <f>VLOOKUP(Wave_Timeline!BA$1,Enemies[[#All],[Name]:[BotLevelType]],3,FALSE) * VLOOKUP($AX$2,BotLevelWorld[#All],MATCH("HP Ratio - " &amp; VLOOKUP(BA$1,Enemies[[#All],[Name]:[BotLevelType]],9,FALSE),BotLevelWorld[#Headers],0),FALSE) * D30</f>
        <v>0</v>
      </c>
      <c r="BB30">
        <f>VLOOKUP(Wave_Timeline!BB$1,Enemies[[#All],[Name]:[BotLevelType]],3,FALSE) * VLOOKUP($AX$2,BotLevelWorld[#All],MATCH("HP Ratio - " &amp; VLOOKUP(BB$1,Enemies[[#All],[Name]:[BotLevelType]],9,FALSE),BotLevelWorld[#Headers],0),FALSE) * E30</f>
        <v>0</v>
      </c>
      <c r="BC30">
        <f>VLOOKUP(Wave_Timeline!BC$1,Enemies[[#All],[Name]:[BotLevelType]],3,FALSE) * VLOOKUP($AX$2,BotLevelWorld[#All],MATCH("HP Ratio - " &amp; VLOOKUP(BC$1,Enemies[[#All],[Name]:[BotLevelType]],9,FALSE),BotLevelWorld[#Headers],0),FALSE) * F30</f>
        <v>0</v>
      </c>
      <c r="BD30">
        <f>VLOOKUP(Wave_Timeline!BD$1,Enemies[[#All],[Name]:[BotLevelType]],3,FALSE) * VLOOKUP($AX$2,BotLevelWorld[#All],MATCH("HP Ratio - " &amp; VLOOKUP(BD$1,Enemies[[#All],[Name]:[BotLevelType]],9,FALSE),BotLevelWorld[#Headers],0),FALSE) * G30</f>
        <v>0</v>
      </c>
      <c r="BE30">
        <f>VLOOKUP(Wave_Timeline!BE$1,Enemies[[#All],[Name]:[BotLevelType]],3,FALSE) * VLOOKUP($AX$2,BotLevelWorld[#All],MATCH("HP Ratio - " &amp; VLOOKUP(BE$1,Enemies[[#All],[Name]:[BotLevelType]],9,FALSE),BotLevelWorld[#Headers],0),FALSE) * H30</f>
        <v>507.96604063728</v>
      </c>
      <c r="BF30">
        <f>VLOOKUP(Wave_Timeline!BF$1,Enemies[[#All],[Name]:[BotLevelType]],3,FALSE) * VLOOKUP($AX$2,BotLevelWorld[#All],MATCH("HP Ratio - " &amp; VLOOKUP(BF$1,Enemies[[#All],[Name]:[BotLevelType]],9,FALSE),BotLevelWorld[#Headers],0),FALSE) * I30</f>
        <v>0</v>
      </c>
      <c r="BG30">
        <f>VLOOKUP(Wave_Timeline!BG$1,Enemies[[#All],[Name]:[BotLevelType]],3,FALSE) * VLOOKUP($AX$2,BotLevelWorld[#All],MATCH("HP Ratio - " &amp; VLOOKUP(BG$1,Enemies[[#All],[Name]:[BotLevelType]],9,FALSE),BotLevelWorld[#Headers],0),FALSE) * J30</f>
        <v>0</v>
      </c>
      <c r="BH30">
        <f>VLOOKUP(Wave_Timeline!BH$1,Enemies[[#All],[Name]:[BotLevelType]],3,FALSE) * VLOOKUP($AX$2,BotLevelWorld[#All],MATCH("HP Ratio - " &amp; VLOOKUP(BH$1,Enemies[[#All],[Name]:[BotLevelType]],9,FALSE),BotLevelWorld[#Headers],0),FALSE) * K30</f>
        <v>0</v>
      </c>
      <c r="BI30">
        <f>VLOOKUP(Wave_Timeline!BI$1,Enemies[[#All],[Name]:[BotLevelType]],3,FALSE) * VLOOKUP($AX$2,BotLevelWorld[#All],MATCH("HP Ratio - " &amp; VLOOKUP(BI$1,Enemies[[#All],[Name]:[BotLevelType]],9,FALSE),BotLevelWorld[#Headers],0),FALSE) * L30</f>
        <v>0</v>
      </c>
      <c r="BJ30">
        <f>VLOOKUP(Wave_Timeline!BJ$1,Enemies[[#All],[Name]:[BotLevelType]],3,FALSE) * VLOOKUP($AX$2,BotLevelWorld[#All],MATCH("HP Ratio - " &amp; VLOOKUP(BJ$1,Enemies[[#All],[Name]:[BotLevelType]],9,FALSE),BotLevelWorld[#Headers],0),FALSE) * M30</f>
        <v>0</v>
      </c>
      <c r="BK30">
        <f>VLOOKUP(Wave_Timeline!BK$1,Enemies[[#All],[Name]:[BotLevelType]],3,FALSE) * VLOOKUP($AX$2,BotLevelWorld[#All],MATCH("HP Ratio - " &amp; VLOOKUP(BK$1,Enemies[[#All],[Name]:[BotLevelType]],9,FALSE),BotLevelWorld[#Headers],0),FALSE) * N30</f>
        <v>0</v>
      </c>
      <c r="BL30">
        <f>VLOOKUP(Wave_Timeline!BL$1,Enemies[[#All],[Name]:[BotLevelType]],3,FALSE) * VLOOKUP($AX$2,BotLevelWorld[#All],MATCH("HP Ratio - " &amp; VLOOKUP(BL$1,Enemies[[#All],[Name]:[BotLevelType]],9,FALSE),BotLevelWorld[#Headers],0),FALSE) * O30</f>
        <v>0</v>
      </c>
      <c r="BM30">
        <f>VLOOKUP(Wave_Timeline!BM$1,Enemies[[#All],[Name]:[BotLevelType]],3,FALSE) * VLOOKUP($AX$2,BotLevelWorld[#All],MATCH("HP Ratio - " &amp; VLOOKUP(BM$1,Enemies[[#All],[Name]:[BotLevelType]],9,FALSE),BotLevelWorld[#Headers],0),FALSE) * P30</f>
        <v>0</v>
      </c>
      <c r="BN30">
        <f>VLOOKUP(Wave_Timeline!BN$1,Enemies[[#All],[Name]:[BotLevelType]],3,FALSE) * VLOOKUP($AX$2,BotLevelWorld[#All],MATCH("HP Ratio - " &amp; VLOOKUP(BN$1,Enemies[[#All],[Name]:[BotLevelType]],9,FALSE),BotLevelWorld[#Headers],0),FALSE) * Q30</f>
        <v>0</v>
      </c>
      <c r="BO30">
        <f>VLOOKUP(Wave_Timeline!BO$1,Enemies[[#All],[Name]:[BotLevelType]],3,FALSE) * VLOOKUP($AX$2,BotLevelWorld[#All],MATCH("HP Ratio - " &amp; VLOOKUP(BO$1,Enemies[[#All],[Name]:[BotLevelType]],9,FALSE),BotLevelWorld[#Headers],0),FALSE) * R30</f>
        <v>0</v>
      </c>
      <c r="BP30">
        <f>VLOOKUP(Wave_Timeline!BP$1,Enemies[[#All],[Name]:[BotLevelType]],3,FALSE) * VLOOKUP($AX$2,BotLevelWorld[#All],MATCH("HP Ratio - " &amp; VLOOKUP(BP$1,Enemies[[#All],[Name]:[BotLevelType]],9,FALSE),BotLevelWorld[#Headers],0),FALSE) * S30</f>
        <v>0</v>
      </c>
      <c r="BQ30">
        <f>VLOOKUP(Wave_Timeline!BQ$1,Enemies[[#All],[Name]:[BotLevelType]],3,FALSE) * VLOOKUP($AX$2,BotLevelWorld[#All],MATCH("HP Ratio - " &amp; VLOOKUP(BQ$1,Enemies[[#All],[Name]:[BotLevelType]],9,FALSE),BotLevelWorld[#Headers],0),FALSE) * T30</f>
        <v>0</v>
      </c>
      <c r="BR30">
        <f>VLOOKUP(Wave_Timeline!BR$1,Enemies[[#All],[Name]:[BotLevelType]],3,FALSE) * VLOOKUP($AX$2,BotLevelWorld[#All],MATCH("HP Ratio - " &amp; VLOOKUP(BR$1,Enemies[[#All],[Name]:[BotLevelType]],9,FALSE),BotLevelWorld[#Headers],0),FALSE) * U30</f>
        <v>0</v>
      </c>
      <c r="BS30">
        <f>VLOOKUP(Wave_Timeline!BS$1,Enemies[[#All],[Name]:[BotLevelType]],3,FALSE) * VLOOKUP($AX$2,BotLevelWorld[#All],MATCH("HP Ratio - " &amp; VLOOKUP(BS$1,Enemies[[#All],[Name]:[BotLevelType]],9,FALSE),BotLevelWorld[#Headers],0),FALSE) * V30</f>
        <v>0</v>
      </c>
      <c r="BT30">
        <f>VLOOKUP(Wave_Timeline!BT$1,Enemies[[#All],[Name]:[BotLevelType]],3,FALSE) * VLOOKUP($AX$2,BotLevelWorld[#All],MATCH("HP Ratio - " &amp; VLOOKUP(BT$1,Enemies[[#All],[Name]:[BotLevelType]],9,FALSE),BotLevelWorld[#Headers],0),FALSE) * W30</f>
        <v>0</v>
      </c>
      <c r="BU30">
        <f>VLOOKUP(Wave_Timeline!BU$1,Enemies[[#All],[Name]:[BotLevelType]],3,FALSE) * VLOOKUP($AX$2,BotLevelWorld[#All],MATCH("HP Ratio - " &amp; VLOOKUP(BU$1,Enemies[[#All],[Name]:[BotLevelType]],9,FALSE),BotLevelWorld[#Headers],0),FALSE) * X30</f>
        <v>0</v>
      </c>
      <c r="BV30">
        <f>VLOOKUP(Wave_Timeline!BV$1,Enemies[[#All],[Name]:[BotLevelType]],3,FALSE) * VLOOKUP($AX$2,BotLevelWorld[#All],MATCH("HP Ratio - " &amp; VLOOKUP(BV$1,Enemies[[#All],[Name]:[BotLevelType]],9,FALSE),BotLevelWorld[#Headers],0),FALSE) * Y30</f>
        <v>0</v>
      </c>
      <c r="BW30">
        <f>VLOOKUP(Wave_Timeline!BW$1,Enemies[[#All],[Name]:[BotLevelType]],3,FALSE) * VLOOKUP($AX$2,BotLevelWorld[#All],MATCH("HP Ratio - " &amp; VLOOKUP(BW$1,Enemies[[#All],[Name]:[BotLevelType]],9,FALSE),BotLevelWorld[#Headers],0),FALSE) * Z30</f>
        <v>0</v>
      </c>
      <c r="BX30">
        <f>VLOOKUP(Wave_Timeline!BX$1,Enemies[[#All],[Name]:[BotLevelType]],3,FALSE) * VLOOKUP($AX$2,BotLevelWorld[#All],MATCH("HP Ratio - " &amp; VLOOKUP(BX$1,Enemies[[#All],[Name]:[BotLevelType]],9,FALSE),BotLevelWorld[#Headers],0),FALSE) * AA30</f>
        <v>0</v>
      </c>
      <c r="BY30">
        <f>VLOOKUP(Wave_Timeline!BY$1,Enemies[[#All],[Name]:[BotLevelType]],3,FALSE) * VLOOKUP($AX$2,BotLevelWorld[#All],MATCH("HP Ratio - " &amp; VLOOKUP(BY$1,Enemies[[#All],[Name]:[BotLevelType]],9,FALSE),BotLevelWorld[#Headers],0),FALSE) * AB30</f>
        <v>0</v>
      </c>
      <c r="BZ30">
        <f>VLOOKUP(Wave_Timeline!BZ$1,Enemies[[#All],[Name]:[BotLevelType]],3,FALSE) * VLOOKUP($AX$2,BotLevelWorld[#All],MATCH("HP Ratio - " &amp; VLOOKUP(BZ$1,Enemies[[#All],[Name]:[BotLevelType]],9,FALSE),BotLevelWorld[#Headers],0),FALSE) * AC30</f>
        <v>0</v>
      </c>
      <c r="CA30">
        <f>VLOOKUP(Wave_Timeline!CA$1,Enemies[[#All],[Name]:[BotLevelType]],3,FALSE) * VLOOKUP($AX$2,BotLevelWorld[#All],MATCH("HP Ratio - " &amp; VLOOKUP(CA$1,Enemies[[#All],[Name]:[BotLevelType]],9,FALSE),BotLevelWorld[#Headers],0),FALSE) * AD30</f>
        <v>0</v>
      </c>
      <c r="CB30">
        <f>VLOOKUP(Wave_Timeline!CB$1,Enemies[[#All],[Name]:[BotLevelType]],3,FALSE) * VLOOKUP($AX$2,BotLevelWorld[#All],MATCH("HP Ratio - " &amp; VLOOKUP(CB$1,Enemies[[#All],[Name]:[BotLevelType]],9,FALSE),BotLevelWorld[#Headers],0),FALSE) * AE30</f>
        <v>0</v>
      </c>
      <c r="CC30">
        <f>VLOOKUP(Wave_Timeline!CC$1,Enemies[[#All],[Name]:[BotLevelType]],3,FALSE) * VLOOKUP($AX$2,BotLevelWorld[#All],MATCH("HP Ratio - " &amp; VLOOKUP(CC$1,Enemies[[#All],[Name]:[BotLevelType]],9,FALSE),BotLevelWorld[#Headers],0),FALSE) * AF30</f>
        <v>0</v>
      </c>
      <c r="CD30">
        <f>VLOOKUP(Wave_Timeline!CD$1,Enemies[[#All],[Name]:[BotLevelType]],3,FALSE) * VLOOKUP($AX$2,BotLevelWorld[#All],MATCH("HP Ratio - " &amp; VLOOKUP(CD$1,Enemies[[#All],[Name]:[BotLevelType]],9,FALSE),BotLevelWorld[#Headers],0),FALSE) * AG30</f>
        <v>0</v>
      </c>
      <c r="CE30">
        <f>VLOOKUP(Wave_Timeline!CE$1,Enemies[[#All],[Name]:[BotLevelType]],3,FALSE) * VLOOKUP($AX$2,BotLevelWorld[#All],MATCH("HP Ratio - " &amp; VLOOKUP(CE$1,Enemies[[#All],[Name]:[BotLevelType]],9,FALSE),BotLevelWorld[#Headers],0),FALSE) * AH30</f>
        <v>0</v>
      </c>
      <c r="CF30">
        <f>VLOOKUP(Wave_Timeline!CF$1,Enemies[[#All],[Name]:[BotLevelType]],3,FALSE) * VLOOKUP($AX$2,BotLevelWorld[#All],MATCH("HP Ratio - " &amp; VLOOKUP(CF$1,Enemies[[#All],[Name]:[BotLevelType]],9,FALSE),BotLevelWorld[#Headers],0),FALSE) * AI30</f>
        <v>0</v>
      </c>
      <c r="CG30">
        <f>VLOOKUP(Wave_Timeline!CG$1,Enemies[[#All],[Name]:[BotLevelType]],3,FALSE) * VLOOKUP($AX$2,BotLevelWorld[#All],MATCH("HP Ratio - " &amp; VLOOKUP(CG$1,Enemies[[#All],[Name]:[BotLevelType]],9,FALSE),BotLevelWorld[#Headers],0),FALSE) * AJ30</f>
        <v>0</v>
      </c>
      <c r="CH30">
        <f>VLOOKUP(Wave_Timeline!CH$1,Enemies[[#All],[Name]:[BotLevelType]],3,FALSE) * VLOOKUP($AX$2,BotLevelWorld[#All],MATCH("HP Ratio - " &amp; VLOOKUP(CH$1,Enemies[[#All],[Name]:[BotLevelType]],9,FALSE),BotLevelWorld[#Headers],0),FALSE) * AK30</f>
        <v>0</v>
      </c>
      <c r="CI30">
        <f>VLOOKUP(Wave_Timeline!CI$1,Enemies[[#All],[Name]:[BotLevelType]],3,FALSE) * VLOOKUP($AX$2,BotLevelWorld[#All],MATCH("HP Ratio - " &amp; VLOOKUP(CI$1,Enemies[[#All],[Name]:[BotLevelType]],9,FALSE),BotLevelWorld[#Headers],0),FALSE) * AL30</f>
        <v>0</v>
      </c>
      <c r="CJ30">
        <f>VLOOKUP(Wave_Timeline!CJ$1,Enemies[[#All],[Name]:[BotLevelType]],3,FALSE) * VLOOKUP($AX$2,BotLevelWorld[#All],MATCH("HP Ratio - " &amp; VLOOKUP(CJ$1,Enemies[[#All],[Name]:[BotLevelType]],9,FALSE),BotLevelWorld[#Headers],0),FALSE) * AM30</f>
        <v>0</v>
      </c>
      <c r="CK30">
        <f>VLOOKUP(Wave_Timeline!CK$1,Enemies[[#All],[Name]:[BotLevelType]],3,FALSE) * VLOOKUP($AX$2,BotLevelWorld[#All],MATCH("HP Ratio - " &amp; VLOOKUP(CK$1,Enemies[[#All],[Name]:[BotLevelType]],9,FALSE),BotLevelWorld[#Headers],0),FALSE) * AN30</f>
        <v>0</v>
      </c>
      <c r="CL30">
        <f>VLOOKUP(Wave_Timeline!CL$1,Enemies[[#All],[Name]:[BotLevelType]],3,FALSE) * VLOOKUP($AX$2,BotLevelWorld[#All],MATCH("HP Ratio - " &amp; VLOOKUP(CL$1,Enemies[[#All],[Name]:[BotLevelType]],9,FALSE),BotLevelWorld[#Headers],0),FALSE) * AO30</f>
        <v>0</v>
      </c>
      <c r="CM30">
        <f>VLOOKUP(Wave_Timeline!CM$1,Enemies[[#All],[Name]:[BotLevelType]],3,FALSE) * VLOOKUP($AX$2,BotLevelWorld[#All],MATCH("HP Ratio - " &amp; VLOOKUP(CM$1,Enemies[[#All],[Name]:[BotLevelType]],9,FALSE),BotLevelWorld[#Headers],0),FALSE) * AP30</f>
        <v>0</v>
      </c>
      <c r="CN30">
        <f>VLOOKUP(Wave_Timeline!CN$1,Enemies[[#All],[Name]:[BotLevelType]],3,FALSE) * VLOOKUP($AX$2,BotLevelWorld[#All],MATCH("HP Ratio - " &amp; VLOOKUP(CN$1,Enemies[[#All],[Name]:[BotLevelType]],9,FALSE),BotLevelWorld[#Headers],0),FALSE) * AQ30</f>
        <v>0</v>
      </c>
      <c r="CO30">
        <f>VLOOKUP(Wave_Timeline!CO$1,Enemies[[#All],[Name]:[BotLevelType]],3,FALSE) * VLOOKUP($AX$2,BotLevelWorld[#All],MATCH("HP Ratio - " &amp; VLOOKUP(CO$1,Enemies[[#All],[Name]:[BotLevelType]],9,FALSE),BotLevelWorld[#Headers],0),FALSE) * AR30</f>
        <v>0</v>
      </c>
      <c r="CP30">
        <f>VLOOKUP(Wave_Timeline!CP$1,Enemies[[#All],[Name]:[BotLevelType]],3,FALSE) * VLOOKUP($AX$2,BotLevelWorld[#All],MATCH("HP Ratio - " &amp; VLOOKUP(CP$1,Enemies[[#All],[Name]:[BotLevelType]],9,FALSE),BotLevelWorld[#Headers],0),FALSE) * AS30</f>
        <v>0</v>
      </c>
      <c r="CQ30">
        <f>VLOOKUP(Wave_Timeline!CQ$1,Enemies[[#All],[Name]:[BotLevelType]],3,FALSE) * VLOOKUP($AX$2,BotLevelWorld[#All],MATCH("HP Ratio - " &amp; VLOOKUP(CQ$1,Enemies[[#All],[Name]:[BotLevelType]],9,FALSE),BotLevelWorld[#Headers],0),FALSE) * AT30</f>
        <v>0</v>
      </c>
      <c r="CS30">
        <f t="shared" si="0"/>
        <v>507.96604063728</v>
      </c>
      <c r="CU30">
        <f t="shared" si="3"/>
        <v>1250</v>
      </c>
      <c r="CV30">
        <f t="shared" si="4"/>
        <v>43338.143846663566</v>
      </c>
      <c r="CW30">
        <f t="shared" si="1"/>
        <v>44965.76243907318</v>
      </c>
      <c r="CX30">
        <f t="shared" si="2"/>
        <v>1627.6185924096135</v>
      </c>
      <c r="CY30">
        <f t="shared" si="5"/>
        <v>1627.6185924096135</v>
      </c>
    </row>
    <row r="31" spans="1:103" x14ac:dyDescent="0.25">
      <c r="A31" s="12">
        <v>24</v>
      </c>
      <c r="B31" s="12">
        <v>0.3333333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/>
      <c r="AV31" s="12"/>
      <c r="AW31" s="12"/>
      <c r="AY31">
        <f>VLOOKUP(Wave_Timeline!AY$1,Enemies[[#All],[Name]:[BotLevelType]],3,FALSE) * VLOOKUP($AX$2,BotLevelWorld[#All],MATCH("HP Ratio - " &amp; VLOOKUP(AY$1,Enemies[[#All],[Name]:[BotLevelType]],9,FALSE),BotLevelWorld[#Headers],0),FALSE) * B31</f>
        <v>76.194892380509998</v>
      </c>
      <c r="AZ31">
        <f>VLOOKUP(Wave_Timeline!AZ$1,Enemies[[#All],[Name]:[BotLevelType]],3,FALSE) * VLOOKUP($AX$2,BotLevelWorld[#All],MATCH("HP Ratio - " &amp; VLOOKUP(AZ$1,Enemies[[#All],[Name]:[BotLevelType]],9,FALSE),BotLevelWorld[#Headers],0),FALSE) * C31</f>
        <v>0</v>
      </c>
      <c r="BA31">
        <f>VLOOKUP(Wave_Timeline!BA$1,Enemies[[#All],[Name]:[BotLevelType]],3,FALSE) * VLOOKUP($AX$2,BotLevelWorld[#All],MATCH("HP Ratio - " &amp; VLOOKUP(BA$1,Enemies[[#All],[Name]:[BotLevelType]],9,FALSE),BotLevelWorld[#Headers],0),FALSE) * D31</f>
        <v>0</v>
      </c>
      <c r="BB31">
        <f>VLOOKUP(Wave_Timeline!BB$1,Enemies[[#All],[Name]:[BotLevelType]],3,FALSE) * VLOOKUP($AX$2,BotLevelWorld[#All],MATCH("HP Ratio - " &amp; VLOOKUP(BB$1,Enemies[[#All],[Name]:[BotLevelType]],9,FALSE),BotLevelWorld[#Headers],0),FALSE) * E31</f>
        <v>0</v>
      </c>
      <c r="BC31">
        <f>VLOOKUP(Wave_Timeline!BC$1,Enemies[[#All],[Name]:[BotLevelType]],3,FALSE) * VLOOKUP($AX$2,BotLevelWorld[#All],MATCH("HP Ratio - " &amp; VLOOKUP(BC$1,Enemies[[#All],[Name]:[BotLevelType]],9,FALSE),BotLevelWorld[#Headers],0),FALSE) * F31</f>
        <v>0</v>
      </c>
      <c r="BD31">
        <f>VLOOKUP(Wave_Timeline!BD$1,Enemies[[#All],[Name]:[BotLevelType]],3,FALSE) * VLOOKUP($AX$2,BotLevelWorld[#All],MATCH("HP Ratio - " &amp; VLOOKUP(BD$1,Enemies[[#All],[Name]:[BotLevelType]],9,FALSE),BotLevelWorld[#Headers],0),FALSE) * G31</f>
        <v>0</v>
      </c>
      <c r="BE31">
        <f>VLOOKUP(Wave_Timeline!BE$1,Enemies[[#All],[Name]:[BotLevelType]],3,FALSE) * VLOOKUP($AX$2,BotLevelWorld[#All],MATCH("HP Ratio - " &amp; VLOOKUP(BE$1,Enemies[[#All],[Name]:[BotLevelType]],9,FALSE),BotLevelWorld[#Headers],0),FALSE) * H31</f>
        <v>0</v>
      </c>
      <c r="BF31">
        <f>VLOOKUP(Wave_Timeline!BF$1,Enemies[[#All],[Name]:[BotLevelType]],3,FALSE) * VLOOKUP($AX$2,BotLevelWorld[#All],MATCH("HP Ratio - " &amp; VLOOKUP(BF$1,Enemies[[#All],[Name]:[BotLevelType]],9,FALSE),BotLevelWorld[#Headers],0),FALSE) * I31</f>
        <v>0</v>
      </c>
      <c r="BG31">
        <f>VLOOKUP(Wave_Timeline!BG$1,Enemies[[#All],[Name]:[BotLevelType]],3,FALSE) * VLOOKUP($AX$2,BotLevelWorld[#All],MATCH("HP Ratio - " &amp; VLOOKUP(BG$1,Enemies[[#All],[Name]:[BotLevelType]],9,FALSE),BotLevelWorld[#Headers],0),FALSE) * J31</f>
        <v>0</v>
      </c>
      <c r="BH31">
        <f>VLOOKUP(Wave_Timeline!BH$1,Enemies[[#All],[Name]:[BotLevelType]],3,FALSE) * VLOOKUP($AX$2,BotLevelWorld[#All],MATCH("HP Ratio - " &amp; VLOOKUP(BH$1,Enemies[[#All],[Name]:[BotLevelType]],9,FALSE),BotLevelWorld[#Headers],0),FALSE) * K31</f>
        <v>0</v>
      </c>
      <c r="BI31">
        <f>VLOOKUP(Wave_Timeline!BI$1,Enemies[[#All],[Name]:[BotLevelType]],3,FALSE) * VLOOKUP($AX$2,BotLevelWorld[#All],MATCH("HP Ratio - " &amp; VLOOKUP(BI$1,Enemies[[#All],[Name]:[BotLevelType]],9,FALSE),BotLevelWorld[#Headers],0),FALSE) * L31</f>
        <v>0</v>
      </c>
      <c r="BJ31">
        <f>VLOOKUP(Wave_Timeline!BJ$1,Enemies[[#All],[Name]:[BotLevelType]],3,FALSE) * VLOOKUP($AX$2,BotLevelWorld[#All],MATCH("HP Ratio - " &amp; VLOOKUP(BJ$1,Enemies[[#All],[Name]:[BotLevelType]],9,FALSE),BotLevelWorld[#Headers],0),FALSE) * M31</f>
        <v>0</v>
      </c>
      <c r="BK31">
        <f>VLOOKUP(Wave_Timeline!BK$1,Enemies[[#All],[Name]:[BotLevelType]],3,FALSE) * VLOOKUP($AX$2,BotLevelWorld[#All],MATCH("HP Ratio - " &amp; VLOOKUP(BK$1,Enemies[[#All],[Name]:[BotLevelType]],9,FALSE),BotLevelWorld[#Headers],0),FALSE) * N31</f>
        <v>0</v>
      </c>
      <c r="BL31">
        <f>VLOOKUP(Wave_Timeline!BL$1,Enemies[[#All],[Name]:[BotLevelType]],3,FALSE) * VLOOKUP($AX$2,BotLevelWorld[#All],MATCH("HP Ratio - " &amp; VLOOKUP(BL$1,Enemies[[#All],[Name]:[BotLevelType]],9,FALSE),BotLevelWorld[#Headers],0),FALSE) * O31</f>
        <v>0</v>
      </c>
      <c r="BM31">
        <f>VLOOKUP(Wave_Timeline!BM$1,Enemies[[#All],[Name]:[BotLevelType]],3,FALSE) * VLOOKUP($AX$2,BotLevelWorld[#All],MATCH("HP Ratio - " &amp; VLOOKUP(BM$1,Enemies[[#All],[Name]:[BotLevelType]],9,FALSE),BotLevelWorld[#Headers],0),FALSE) * P31</f>
        <v>0</v>
      </c>
      <c r="BN31">
        <f>VLOOKUP(Wave_Timeline!BN$1,Enemies[[#All],[Name]:[BotLevelType]],3,FALSE) * VLOOKUP($AX$2,BotLevelWorld[#All],MATCH("HP Ratio - " &amp; VLOOKUP(BN$1,Enemies[[#All],[Name]:[BotLevelType]],9,FALSE),BotLevelWorld[#Headers],0),FALSE) * Q31</f>
        <v>0</v>
      </c>
      <c r="BO31">
        <f>VLOOKUP(Wave_Timeline!BO$1,Enemies[[#All],[Name]:[BotLevelType]],3,FALSE) * VLOOKUP($AX$2,BotLevelWorld[#All],MATCH("HP Ratio - " &amp; VLOOKUP(BO$1,Enemies[[#All],[Name]:[BotLevelType]],9,FALSE),BotLevelWorld[#Headers],0),FALSE) * R31</f>
        <v>0</v>
      </c>
      <c r="BP31">
        <f>VLOOKUP(Wave_Timeline!BP$1,Enemies[[#All],[Name]:[BotLevelType]],3,FALSE) * VLOOKUP($AX$2,BotLevelWorld[#All],MATCH("HP Ratio - " &amp; VLOOKUP(BP$1,Enemies[[#All],[Name]:[BotLevelType]],9,FALSE),BotLevelWorld[#Headers],0),FALSE) * S31</f>
        <v>0</v>
      </c>
      <c r="BQ31">
        <f>VLOOKUP(Wave_Timeline!BQ$1,Enemies[[#All],[Name]:[BotLevelType]],3,FALSE) * VLOOKUP($AX$2,BotLevelWorld[#All],MATCH("HP Ratio - " &amp; VLOOKUP(BQ$1,Enemies[[#All],[Name]:[BotLevelType]],9,FALSE),BotLevelWorld[#Headers],0),FALSE) * T31</f>
        <v>0</v>
      </c>
      <c r="BR31">
        <f>VLOOKUP(Wave_Timeline!BR$1,Enemies[[#All],[Name]:[BotLevelType]],3,FALSE) * VLOOKUP($AX$2,BotLevelWorld[#All],MATCH("HP Ratio - " &amp; VLOOKUP(BR$1,Enemies[[#All],[Name]:[BotLevelType]],9,FALSE),BotLevelWorld[#Headers],0),FALSE) * U31</f>
        <v>0</v>
      </c>
      <c r="BS31">
        <f>VLOOKUP(Wave_Timeline!BS$1,Enemies[[#All],[Name]:[BotLevelType]],3,FALSE) * VLOOKUP($AX$2,BotLevelWorld[#All],MATCH("HP Ratio - " &amp; VLOOKUP(BS$1,Enemies[[#All],[Name]:[BotLevelType]],9,FALSE),BotLevelWorld[#Headers],0),FALSE) * V31</f>
        <v>0</v>
      </c>
      <c r="BT31">
        <f>VLOOKUP(Wave_Timeline!BT$1,Enemies[[#All],[Name]:[BotLevelType]],3,FALSE) * VLOOKUP($AX$2,BotLevelWorld[#All],MATCH("HP Ratio - " &amp; VLOOKUP(BT$1,Enemies[[#All],[Name]:[BotLevelType]],9,FALSE),BotLevelWorld[#Headers],0),FALSE) * W31</f>
        <v>0</v>
      </c>
      <c r="BU31">
        <f>VLOOKUP(Wave_Timeline!BU$1,Enemies[[#All],[Name]:[BotLevelType]],3,FALSE) * VLOOKUP($AX$2,BotLevelWorld[#All],MATCH("HP Ratio - " &amp; VLOOKUP(BU$1,Enemies[[#All],[Name]:[BotLevelType]],9,FALSE),BotLevelWorld[#Headers],0),FALSE) * X31</f>
        <v>0</v>
      </c>
      <c r="BV31">
        <f>VLOOKUP(Wave_Timeline!BV$1,Enemies[[#All],[Name]:[BotLevelType]],3,FALSE) * VLOOKUP($AX$2,BotLevelWorld[#All],MATCH("HP Ratio - " &amp; VLOOKUP(BV$1,Enemies[[#All],[Name]:[BotLevelType]],9,FALSE),BotLevelWorld[#Headers],0),FALSE) * Y31</f>
        <v>0</v>
      </c>
      <c r="BW31">
        <f>VLOOKUP(Wave_Timeline!BW$1,Enemies[[#All],[Name]:[BotLevelType]],3,FALSE) * VLOOKUP($AX$2,BotLevelWorld[#All],MATCH("HP Ratio - " &amp; VLOOKUP(BW$1,Enemies[[#All],[Name]:[BotLevelType]],9,FALSE),BotLevelWorld[#Headers],0),FALSE) * Z31</f>
        <v>0</v>
      </c>
      <c r="BX31">
        <f>VLOOKUP(Wave_Timeline!BX$1,Enemies[[#All],[Name]:[BotLevelType]],3,FALSE) * VLOOKUP($AX$2,BotLevelWorld[#All],MATCH("HP Ratio - " &amp; VLOOKUP(BX$1,Enemies[[#All],[Name]:[BotLevelType]],9,FALSE),BotLevelWorld[#Headers],0),FALSE) * AA31</f>
        <v>0</v>
      </c>
      <c r="BY31">
        <f>VLOOKUP(Wave_Timeline!BY$1,Enemies[[#All],[Name]:[BotLevelType]],3,FALSE) * VLOOKUP($AX$2,BotLevelWorld[#All],MATCH("HP Ratio - " &amp; VLOOKUP(BY$1,Enemies[[#All],[Name]:[BotLevelType]],9,FALSE),BotLevelWorld[#Headers],0),FALSE) * AB31</f>
        <v>0</v>
      </c>
      <c r="BZ31">
        <f>VLOOKUP(Wave_Timeline!BZ$1,Enemies[[#All],[Name]:[BotLevelType]],3,FALSE) * VLOOKUP($AX$2,BotLevelWorld[#All],MATCH("HP Ratio - " &amp; VLOOKUP(BZ$1,Enemies[[#All],[Name]:[BotLevelType]],9,FALSE),BotLevelWorld[#Headers],0),FALSE) * AC31</f>
        <v>0</v>
      </c>
      <c r="CA31">
        <f>VLOOKUP(Wave_Timeline!CA$1,Enemies[[#All],[Name]:[BotLevelType]],3,FALSE) * VLOOKUP($AX$2,BotLevelWorld[#All],MATCH("HP Ratio - " &amp; VLOOKUP(CA$1,Enemies[[#All],[Name]:[BotLevelType]],9,FALSE),BotLevelWorld[#Headers],0),FALSE) * AD31</f>
        <v>0</v>
      </c>
      <c r="CB31">
        <f>VLOOKUP(Wave_Timeline!CB$1,Enemies[[#All],[Name]:[BotLevelType]],3,FALSE) * VLOOKUP($AX$2,BotLevelWorld[#All],MATCH("HP Ratio - " &amp; VLOOKUP(CB$1,Enemies[[#All],[Name]:[BotLevelType]],9,FALSE),BotLevelWorld[#Headers],0),FALSE) * AE31</f>
        <v>0</v>
      </c>
      <c r="CC31">
        <f>VLOOKUP(Wave_Timeline!CC$1,Enemies[[#All],[Name]:[BotLevelType]],3,FALSE) * VLOOKUP($AX$2,BotLevelWorld[#All],MATCH("HP Ratio - " &amp; VLOOKUP(CC$1,Enemies[[#All],[Name]:[BotLevelType]],9,FALSE),BotLevelWorld[#Headers],0),FALSE) * AF31</f>
        <v>0</v>
      </c>
      <c r="CD31">
        <f>VLOOKUP(Wave_Timeline!CD$1,Enemies[[#All],[Name]:[BotLevelType]],3,FALSE) * VLOOKUP($AX$2,BotLevelWorld[#All],MATCH("HP Ratio - " &amp; VLOOKUP(CD$1,Enemies[[#All],[Name]:[BotLevelType]],9,FALSE),BotLevelWorld[#Headers],0),FALSE) * AG31</f>
        <v>0</v>
      </c>
      <c r="CE31">
        <f>VLOOKUP(Wave_Timeline!CE$1,Enemies[[#All],[Name]:[BotLevelType]],3,FALSE) * VLOOKUP($AX$2,BotLevelWorld[#All],MATCH("HP Ratio - " &amp; VLOOKUP(CE$1,Enemies[[#All],[Name]:[BotLevelType]],9,FALSE),BotLevelWorld[#Headers],0),FALSE) * AH31</f>
        <v>0</v>
      </c>
      <c r="CF31">
        <f>VLOOKUP(Wave_Timeline!CF$1,Enemies[[#All],[Name]:[BotLevelType]],3,FALSE) * VLOOKUP($AX$2,BotLevelWorld[#All],MATCH("HP Ratio - " &amp; VLOOKUP(CF$1,Enemies[[#All],[Name]:[BotLevelType]],9,FALSE),BotLevelWorld[#Headers],0),FALSE) * AI31</f>
        <v>0</v>
      </c>
      <c r="CG31">
        <f>VLOOKUP(Wave_Timeline!CG$1,Enemies[[#All],[Name]:[BotLevelType]],3,FALSE) * VLOOKUP($AX$2,BotLevelWorld[#All],MATCH("HP Ratio - " &amp; VLOOKUP(CG$1,Enemies[[#All],[Name]:[BotLevelType]],9,FALSE),BotLevelWorld[#Headers],0),FALSE) * AJ31</f>
        <v>0</v>
      </c>
      <c r="CH31">
        <f>VLOOKUP(Wave_Timeline!CH$1,Enemies[[#All],[Name]:[BotLevelType]],3,FALSE) * VLOOKUP($AX$2,BotLevelWorld[#All],MATCH("HP Ratio - " &amp; VLOOKUP(CH$1,Enemies[[#All],[Name]:[BotLevelType]],9,FALSE),BotLevelWorld[#Headers],0),FALSE) * AK31</f>
        <v>0</v>
      </c>
      <c r="CI31">
        <f>VLOOKUP(Wave_Timeline!CI$1,Enemies[[#All],[Name]:[BotLevelType]],3,FALSE) * VLOOKUP($AX$2,BotLevelWorld[#All],MATCH("HP Ratio - " &amp; VLOOKUP(CI$1,Enemies[[#All],[Name]:[BotLevelType]],9,FALSE),BotLevelWorld[#Headers],0),FALSE) * AL31</f>
        <v>0</v>
      </c>
      <c r="CJ31">
        <f>VLOOKUP(Wave_Timeline!CJ$1,Enemies[[#All],[Name]:[BotLevelType]],3,FALSE) * VLOOKUP($AX$2,BotLevelWorld[#All],MATCH("HP Ratio - " &amp; VLOOKUP(CJ$1,Enemies[[#All],[Name]:[BotLevelType]],9,FALSE),BotLevelWorld[#Headers],0),FALSE) * AM31</f>
        <v>0</v>
      </c>
      <c r="CK31">
        <f>VLOOKUP(Wave_Timeline!CK$1,Enemies[[#All],[Name]:[BotLevelType]],3,FALSE) * VLOOKUP($AX$2,BotLevelWorld[#All],MATCH("HP Ratio - " &amp; VLOOKUP(CK$1,Enemies[[#All],[Name]:[BotLevelType]],9,FALSE),BotLevelWorld[#Headers],0),FALSE) * AN31</f>
        <v>0</v>
      </c>
      <c r="CL31">
        <f>VLOOKUP(Wave_Timeline!CL$1,Enemies[[#All],[Name]:[BotLevelType]],3,FALSE) * VLOOKUP($AX$2,BotLevelWorld[#All],MATCH("HP Ratio - " &amp; VLOOKUP(CL$1,Enemies[[#All],[Name]:[BotLevelType]],9,FALSE),BotLevelWorld[#Headers],0),FALSE) * AO31</f>
        <v>0</v>
      </c>
      <c r="CM31">
        <f>VLOOKUP(Wave_Timeline!CM$1,Enemies[[#All],[Name]:[BotLevelType]],3,FALSE) * VLOOKUP($AX$2,BotLevelWorld[#All],MATCH("HP Ratio - " &amp; VLOOKUP(CM$1,Enemies[[#All],[Name]:[BotLevelType]],9,FALSE),BotLevelWorld[#Headers],0),FALSE) * AP31</f>
        <v>0</v>
      </c>
      <c r="CN31">
        <f>VLOOKUP(Wave_Timeline!CN$1,Enemies[[#All],[Name]:[BotLevelType]],3,FALSE) * VLOOKUP($AX$2,BotLevelWorld[#All],MATCH("HP Ratio - " &amp; VLOOKUP(CN$1,Enemies[[#All],[Name]:[BotLevelType]],9,FALSE),BotLevelWorld[#Headers],0),FALSE) * AQ31</f>
        <v>0</v>
      </c>
      <c r="CO31">
        <f>VLOOKUP(Wave_Timeline!CO$1,Enemies[[#All],[Name]:[BotLevelType]],3,FALSE) * VLOOKUP($AX$2,BotLevelWorld[#All],MATCH("HP Ratio - " &amp; VLOOKUP(CO$1,Enemies[[#All],[Name]:[BotLevelType]],9,FALSE),BotLevelWorld[#Headers],0),FALSE) * AR31</f>
        <v>0</v>
      </c>
      <c r="CP31">
        <f>VLOOKUP(Wave_Timeline!CP$1,Enemies[[#All],[Name]:[BotLevelType]],3,FALSE) * VLOOKUP($AX$2,BotLevelWorld[#All],MATCH("HP Ratio - " &amp; VLOOKUP(CP$1,Enemies[[#All],[Name]:[BotLevelType]],9,FALSE),BotLevelWorld[#Headers],0),FALSE) * AS31</f>
        <v>0</v>
      </c>
      <c r="CQ31">
        <f>VLOOKUP(Wave_Timeline!CQ$1,Enemies[[#All],[Name]:[BotLevelType]],3,FALSE) * VLOOKUP($AX$2,BotLevelWorld[#All],MATCH("HP Ratio - " &amp; VLOOKUP(CQ$1,Enemies[[#All],[Name]:[BotLevelType]],9,FALSE),BotLevelWorld[#Headers],0),FALSE) * AT31</f>
        <v>0</v>
      </c>
      <c r="CS31">
        <f t="shared" si="0"/>
        <v>76.194892380509998</v>
      </c>
      <c r="CU31">
        <f t="shared" si="3"/>
        <v>1250</v>
      </c>
      <c r="CV31">
        <f t="shared" si="4"/>
        <v>44588.143846663566</v>
      </c>
      <c r="CW31">
        <f t="shared" si="1"/>
        <v>45041.95733145369</v>
      </c>
      <c r="CX31">
        <f t="shared" si="2"/>
        <v>453.81348479012377</v>
      </c>
      <c r="CY31">
        <f t="shared" si="5"/>
        <v>453.81348479012377</v>
      </c>
    </row>
    <row r="32" spans="1:103" x14ac:dyDescent="0.25">
      <c r="A32" s="12">
        <v>25</v>
      </c>
      <c r="B32" s="12">
        <v>0.3333333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1.6666669999999999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/>
      <c r="AV32" s="12"/>
      <c r="AW32" s="12"/>
      <c r="AY32">
        <f>VLOOKUP(Wave_Timeline!AY$1,Enemies[[#All],[Name]:[BotLevelType]],3,FALSE) * VLOOKUP($AX$2,BotLevelWorld[#All],MATCH("HP Ratio - " &amp; VLOOKUP(AY$1,Enemies[[#All],[Name]:[BotLevelType]],9,FALSE),BotLevelWorld[#Headers],0),FALSE) * B32</f>
        <v>76.194892380509998</v>
      </c>
      <c r="AZ32">
        <f>VLOOKUP(Wave_Timeline!AZ$1,Enemies[[#All],[Name]:[BotLevelType]],3,FALSE) * VLOOKUP($AX$2,BotLevelWorld[#All],MATCH("HP Ratio - " &amp; VLOOKUP(AZ$1,Enemies[[#All],[Name]:[BotLevelType]],9,FALSE),BotLevelWorld[#Headers],0),FALSE) * C32</f>
        <v>0</v>
      </c>
      <c r="BA32">
        <f>VLOOKUP(Wave_Timeline!BA$1,Enemies[[#All],[Name]:[BotLevelType]],3,FALSE) * VLOOKUP($AX$2,BotLevelWorld[#All],MATCH("HP Ratio - " &amp; VLOOKUP(BA$1,Enemies[[#All],[Name]:[BotLevelType]],9,FALSE),BotLevelWorld[#Headers],0),FALSE) * D32</f>
        <v>0</v>
      </c>
      <c r="BB32">
        <f>VLOOKUP(Wave_Timeline!BB$1,Enemies[[#All],[Name]:[BotLevelType]],3,FALSE) * VLOOKUP($AX$2,BotLevelWorld[#All],MATCH("HP Ratio - " &amp; VLOOKUP(BB$1,Enemies[[#All],[Name]:[BotLevelType]],9,FALSE),BotLevelWorld[#Headers],0),FALSE) * E32</f>
        <v>0</v>
      </c>
      <c r="BC32">
        <f>VLOOKUP(Wave_Timeline!BC$1,Enemies[[#All],[Name]:[BotLevelType]],3,FALSE) * VLOOKUP($AX$2,BotLevelWorld[#All],MATCH("HP Ratio - " &amp; VLOOKUP(BC$1,Enemies[[#All],[Name]:[BotLevelType]],9,FALSE),BotLevelWorld[#Headers],0),FALSE) * F32</f>
        <v>0</v>
      </c>
      <c r="BD32">
        <f>VLOOKUP(Wave_Timeline!BD$1,Enemies[[#All],[Name]:[BotLevelType]],3,FALSE) * VLOOKUP($AX$2,BotLevelWorld[#All],MATCH("HP Ratio - " &amp; VLOOKUP(BD$1,Enemies[[#All],[Name]:[BotLevelType]],9,FALSE),BotLevelWorld[#Headers],0),FALSE) * G32</f>
        <v>0</v>
      </c>
      <c r="BE32">
        <f>VLOOKUP(Wave_Timeline!BE$1,Enemies[[#All],[Name]:[BotLevelType]],3,FALSE) * VLOOKUP($AX$2,BotLevelWorld[#All],MATCH("HP Ratio - " &amp; VLOOKUP(BE$1,Enemies[[#All],[Name]:[BotLevelType]],9,FALSE),BotLevelWorld[#Headers],0),FALSE) * H32</f>
        <v>1015.9322031864</v>
      </c>
      <c r="BF32">
        <f>VLOOKUP(Wave_Timeline!BF$1,Enemies[[#All],[Name]:[BotLevelType]],3,FALSE) * VLOOKUP($AX$2,BotLevelWorld[#All],MATCH("HP Ratio - " &amp; VLOOKUP(BF$1,Enemies[[#All],[Name]:[BotLevelType]],9,FALSE),BotLevelWorld[#Headers],0),FALSE) * I32</f>
        <v>0</v>
      </c>
      <c r="BG32">
        <f>VLOOKUP(Wave_Timeline!BG$1,Enemies[[#All],[Name]:[BotLevelType]],3,FALSE) * VLOOKUP($AX$2,BotLevelWorld[#All],MATCH("HP Ratio - " &amp; VLOOKUP(BG$1,Enemies[[#All],[Name]:[BotLevelType]],9,FALSE),BotLevelWorld[#Headers],0),FALSE) * J32</f>
        <v>0</v>
      </c>
      <c r="BH32">
        <f>VLOOKUP(Wave_Timeline!BH$1,Enemies[[#All],[Name]:[BotLevelType]],3,FALSE) * VLOOKUP($AX$2,BotLevelWorld[#All],MATCH("HP Ratio - " &amp; VLOOKUP(BH$1,Enemies[[#All],[Name]:[BotLevelType]],9,FALSE),BotLevelWorld[#Headers],0),FALSE) * K32</f>
        <v>0</v>
      </c>
      <c r="BI32">
        <f>VLOOKUP(Wave_Timeline!BI$1,Enemies[[#All],[Name]:[BotLevelType]],3,FALSE) * VLOOKUP($AX$2,BotLevelWorld[#All],MATCH("HP Ratio - " &amp; VLOOKUP(BI$1,Enemies[[#All],[Name]:[BotLevelType]],9,FALSE),BotLevelWorld[#Headers],0),FALSE) * L32</f>
        <v>0</v>
      </c>
      <c r="BJ32">
        <f>VLOOKUP(Wave_Timeline!BJ$1,Enemies[[#All],[Name]:[BotLevelType]],3,FALSE) * VLOOKUP($AX$2,BotLevelWorld[#All],MATCH("HP Ratio - " &amp; VLOOKUP(BJ$1,Enemies[[#All],[Name]:[BotLevelType]],9,FALSE),BotLevelWorld[#Headers],0),FALSE) * M32</f>
        <v>0</v>
      </c>
      <c r="BK32">
        <f>VLOOKUP(Wave_Timeline!BK$1,Enemies[[#All],[Name]:[BotLevelType]],3,FALSE) * VLOOKUP($AX$2,BotLevelWorld[#All],MATCH("HP Ratio - " &amp; VLOOKUP(BK$1,Enemies[[#All],[Name]:[BotLevelType]],9,FALSE),BotLevelWorld[#Headers],0),FALSE) * N32</f>
        <v>0</v>
      </c>
      <c r="BL32">
        <f>VLOOKUP(Wave_Timeline!BL$1,Enemies[[#All],[Name]:[BotLevelType]],3,FALSE) * VLOOKUP($AX$2,BotLevelWorld[#All],MATCH("HP Ratio - " &amp; VLOOKUP(BL$1,Enemies[[#All],[Name]:[BotLevelType]],9,FALSE),BotLevelWorld[#Headers],0),FALSE) * O32</f>
        <v>0</v>
      </c>
      <c r="BM32">
        <f>VLOOKUP(Wave_Timeline!BM$1,Enemies[[#All],[Name]:[BotLevelType]],3,FALSE) * VLOOKUP($AX$2,BotLevelWorld[#All],MATCH("HP Ratio - " &amp; VLOOKUP(BM$1,Enemies[[#All],[Name]:[BotLevelType]],9,FALSE),BotLevelWorld[#Headers],0),FALSE) * P32</f>
        <v>0</v>
      </c>
      <c r="BN32">
        <f>VLOOKUP(Wave_Timeline!BN$1,Enemies[[#All],[Name]:[BotLevelType]],3,FALSE) * VLOOKUP($AX$2,BotLevelWorld[#All],MATCH("HP Ratio - " &amp; VLOOKUP(BN$1,Enemies[[#All],[Name]:[BotLevelType]],9,FALSE),BotLevelWorld[#Headers],0),FALSE) * Q32</f>
        <v>0</v>
      </c>
      <c r="BO32">
        <f>VLOOKUP(Wave_Timeline!BO$1,Enemies[[#All],[Name]:[BotLevelType]],3,FALSE) * VLOOKUP($AX$2,BotLevelWorld[#All],MATCH("HP Ratio - " &amp; VLOOKUP(BO$1,Enemies[[#All],[Name]:[BotLevelType]],9,FALSE),BotLevelWorld[#Headers],0),FALSE) * R32</f>
        <v>0</v>
      </c>
      <c r="BP32">
        <f>VLOOKUP(Wave_Timeline!BP$1,Enemies[[#All],[Name]:[BotLevelType]],3,FALSE) * VLOOKUP($AX$2,BotLevelWorld[#All],MATCH("HP Ratio - " &amp; VLOOKUP(BP$1,Enemies[[#All],[Name]:[BotLevelType]],9,FALSE),BotLevelWorld[#Headers],0),FALSE) * S32</f>
        <v>0</v>
      </c>
      <c r="BQ32">
        <f>VLOOKUP(Wave_Timeline!BQ$1,Enemies[[#All],[Name]:[BotLevelType]],3,FALSE) * VLOOKUP($AX$2,BotLevelWorld[#All],MATCH("HP Ratio - " &amp; VLOOKUP(BQ$1,Enemies[[#All],[Name]:[BotLevelType]],9,FALSE),BotLevelWorld[#Headers],0),FALSE) * T32</f>
        <v>0</v>
      </c>
      <c r="BR32">
        <f>VLOOKUP(Wave_Timeline!BR$1,Enemies[[#All],[Name]:[BotLevelType]],3,FALSE) * VLOOKUP($AX$2,BotLevelWorld[#All],MATCH("HP Ratio - " &amp; VLOOKUP(BR$1,Enemies[[#All],[Name]:[BotLevelType]],9,FALSE),BotLevelWorld[#Headers],0),FALSE) * U32</f>
        <v>0</v>
      </c>
      <c r="BS32">
        <f>VLOOKUP(Wave_Timeline!BS$1,Enemies[[#All],[Name]:[BotLevelType]],3,FALSE) * VLOOKUP($AX$2,BotLevelWorld[#All],MATCH("HP Ratio - " &amp; VLOOKUP(BS$1,Enemies[[#All],[Name]:[BotLevelType]],9,FALSE),BotLevelWorld[#Headers],0),FALSE) * V32</f>
        <v>0</v>
      </c>
      <c r="BT32">
        <f>VLOOKUP(Wave_Timeline!BT$1,Enemies[[#All],[Name]:[BotLevelType]],3,FALSE) * VLOOKUP($AX$2,BotLevelWorld[#All],MATCH("HP Ratio - " &amp; VLOOKUP(BT$1,Enemies[[#All],[Name]:[BotLevelType]],9,FALSE),BotLevelWorld[#Headers],0),FALSE) * W32</f>
        <v>0</v>
      </c>
      <c r="BU32">
        <f>VLOOKUP(Wave_Timeline!BU$1,Enemies[[#All],[Name]:[BotLevelType]],3,FALSE) * VLOOKUP($AX$2,BotLevelWorld[#All],MATCH("HP Ratio - " &amp; VLOOKUP(BU$1,Enemies[[#All],[Name]:[BotLevelType]],9,FALSE),BotLevelWorld[#Headers],0),FALSE) * X32</f>
        <v>0</v>
      </c>
      <c r="BV32">
        <f>VLOOKUP(Wave_Timeline!BV$1,Enemies[[#All],[Name]:[BotLevelType]],3,FALSE) * VLOOKUP($AX$2,BotLevelWorld[#All],MATCH("HP Ratio - " &amp; VLOOKUP(BV$1,Enemies[[#All],[Name]:[BotLevelType]],9,FALSE),BotLevelWorld[#Headers],0),FALSE) * Y32</f>
        <v>0</v>
      </c>
      <c r="BW32">
        <f>VLOOKUP(Wave_Timeline!BW$1,Enemies[[#All],[Name]:[BotLevelType]],3,FALSE) * VLOOKUP($AX$2,BotLevelWorld[#All],MATCH("HP Ratio - " &amp; VLOOKUP(BW$1,Enemies[[#All],[Name]:[BotLevelType]],9,FALSE),BotLevelWorld[#Headers],0),FALSE) * Z32</f>
        <v>0</v>
      </c>
      <c r="BX32">
        <f>VLOOKUP(Wave_Timeline!BX$1,Enemies[[#All],[Name]:[BotLevelType]],3,FALSE) * VLOOKUP($AX$2,BotLevelWorld[#All],MATCH("HP Ratio - " &amp; VLOOKUP(BX$1,Enemies[[#All],[Name]:[BotLevelType]],9,FALSE),BotLevelWorld[#Headers],0),FALSE) * AA32</f>
        <v>0</v>
      </c>
      <c r="BY32">
        <f>VLOOKUP(Wave_Timeline!BY$1,Enemies[[#All],[Name]:[BotLevelType]],3,FALSE) * VLOOKUP($AX$2,BotLevelWorld[#All],MATCH("HP Ratio - " &amp; VLOOKUP(BY$1,Enemies[[#All],[Name]:[BotLevelType]],9,FALSE),BotLevelWorld[#Headers],0),FALSE) * AB32</f>
        <v>0</v>
      </c>
      <c r="BZ32">
        <f>VLOOKUP(Wave_Timeline!BZ$1,Enemies[[#All],[Name]:[BotLevelType]],3,FALSE) * VLOOKUP($AX$2,BotLevelWorld[#All],MATCH("HP Ratio - " &amp; VLOOKUP(BZ$1,Enemies[[#All],[Name]:[BotLevelType]],9,FALSE),BotLevelWorld[#Headers],0),FALSE) * AC32</f>
        <v>0</v>
      </c>
      <c r="CA32">
        <f>VLOOKUP(Wave_Timeline!CA$1,Enemies[[#All],[Name]:[BotLevelType]],3,FALSE) * VLOOKUP($AX$2,BotLevelWorld[#All],MATCH("HP Ratio - " &amp; VLOOKUP(CA$1,Enemies[[#All],[Name]:[BotLevelType]],9,FALSE),BotLevelWorld[#Headers],0),FALSE) * AD32</f>
        <v>0</v>
      </c>
      <c r="CB32">
        <f>VLOOKUP(Wave_Timeline!CB$1,Enemies[[#All],[Name]:[BotLevelType]],3,FALSE) * VLOOKUP($AX$2,BotLevelWorld[#All],MATCH("HP Ratio - " &amp; VLOOKUP(CB$1,Enemies[[#All],[Name]:[BotLevelType]],9,FALSE),BotLevelWorld[#Headers],0),FALSE) * AE32</f>
        <v>0</v>
      </c>
      <c r="CC32">
        <f>VLOOKUP(Wave_Timeline!CC$1,Enemies[[#All],[Name]:[BotLevelType]],3,FALSE) * VLOOKUP($AX$2,BotLevelWorld[#All],MATCH("HP Ratio - " &amp; VLOOKUP(CC$1,Enemies[[#All],[Name]:[BotLevelType]],9,FALSE),BotLevelWorld[#Headers],0),FALSE) * AF32</f>
        <v>0</v>
      </c>
      <c r="CD32">
        <f>VLOOKUP(Wave_Timeline!CD$1,Enemies[[#All],[Name]:[BotLevelType]],3,FALSE) * VLOOKUP($AX$2,BotLevelWorld[#All],MATCH("HP Ratio - " &amp; VLOOKUP(CD$1,Enemies[[#All],[Name]:[BotLevelType]],9,FALSE),BotLevelWorld[#Headers],0),FALSE) * AG32</f>
        <v>0</v>
      </c>
      <c r="CE32">
        <f>VLOOKUP(Wave_Timeline!CE$1,Enemies[[#All],[Name]:[BotLevelType]],3,FALSE) * VLOOKUP($AX$2,BotLevelWorld[#All],MATCH("HP Ratio - " &amp; VLOOKUP(CE$1,Enemies[[#All],[Name]:[BotLevelType]],9,FALSE),BotLevelWorld[#Headers],0),FALSE) * AH32</f>
        <v>0</v>
      </c>
      <c r="CF32">
        <f>VLOOKUP(Wave_Timeline!CF$1,Enemies[[#All],[Name]:[BotLevelType]],3,FALSE) * VLOOKUP($AX$2,BotLevelWorld[#All],MATCH("HP Ratio - " &amp; VLOOKUP(CF$1,Enemies[[#All],[Name]:[BotLevelType]],9,FALSE),BotLevelWorld[#Headers],0),FALSE) * AI32</f>
        <v>0</v>
      </c>
      <c r="CG32">
        <f>VLOOKUP(Wave_Timeline!CG$1,Enemies[[#All],[Name]:[BotLevelType]],3,FALSE) * VLOOKUP($AX$2,BotLevelWorld[#All],MATCH("HP Ratio - " &amp; VLOOKUP(CG$1,Enemies[[#All],[Name]:[BotLevelType]],9,FALSE),BotLevelWorld[#Headers],0),FALSE) * AJ32</f>
        <v>0</v>
      </c>
      <c r="CH32">
        <f>VLOOKUP(Wave_Timeline!CH$1,Enemies[[#All],[Name]:[BotLevelType]],3,FALSE) * VLOOKUP($AX$2,BotLevelWorld[#All],MATCH("HP Ratio - " &amp; VLOOKUP(CH$1,Enemies[[#All],[Name]:[BotLevelType]],9,FALSE),BotLevelWorld[#Headers],0),FALSE) * AK32</f>
        <v>0</v>
      </c>
      <c r="CI32">
        <f>VLOOKUP(Wave_Timeline!CI$1,Enemies[[#All],[Name]:[BotLevelType]],3,FALSE) * VLOOKUP($AX$2,BotLevelWorld[#All],MATCH("HP Ratio - " &amp; VLOOKUP(CI$1,Enemies[[#All],[Name]:[BotLevelType]],9,FALSE),BotLevelWorld[#Headers],0),FALSE) * AL32</f>
        <v>0</v>
      </c>
      <c r="CJ32">
        <f>VLOOKUP(Wave_Timeline!CJ$1,Enemies[[#All],[Name]:[BotLevelType]],3,FALSE) * VLOOKUP($AX$2,BotLevelWorld[#All],MATCH("HP Ratio - " &amp; VLOOKUP(CJ$1,Enemies[[#All],[Name]:[BotLevelType]],9,FALSE),BotLevelWorld[#Headers],0),FALSE) * AM32</f>
        <v>0</v>
      </c>
      <c r="CK32">
        <f>VLOOKUP(Wave_Timeline!CK$1,Enemies[[#All],[Name]:[BotLevelType]],3,FALSE) * VLOOKUP($AX$2,BotLevelWorld[#All],MATCH("HP Ratio - " &amp; VLOOKUP(CK$1,Enemies[[#All],[Name]:[BotLevelType]],9,FALSE),BotLevelWorld[#Headers],0),FALSE) * AN32</f>
        <v>0</v>
      </c>
      <c r="CL32">
        <f>VLOOKUP(Wave_Timeline!CL$1,Enemies[[#All],[Name]:[BotLevelType]],3,FALSE) * VLOOKUP($AX$2,BotLevelWorld[#All],MATCH("HP Ratio - " &amp; VLOOKUP(CL$1,Enemies[[#All],[Name]:[BotLevelType]],9,FALSE),BotLevelWorld[#Headers],0),FALSE) * AO32</f>
        <v>0</v>
      </c>
      <c r="CM32">
        <f>VLOOKUP(Wave_Timeline!CM$1,Enemies[[#All],[Name]:[BotLevelType]],3,FALSE) * VLOOKUP($AX$2,BotLevelWorld[#All],MATCH("HP Ratio - " &amp; VLOOKUP(CM$1,Enemies[[#All],[Name]:[BotLevelType]],9,FALSE),BotLevelWorld[#Headers],0),FALSE) * AP32</f>
        <v>0</v>
      </c>
      <c r="CN32">
        <f>VLOOKUP(Wave_Timeline!CN$1,Enemies[[#All],[Name]:[BotLevelType]],3,FALSE) * VLOOKUP($AX$2,BotLevelWorld[#All],MATCH("HP Ratio - " &amp; VLOOKUP(CN$1,Enemies[[#All],[Name]:[BotLevelType]],9,FALSE),BotLevelWorld[#Headers],0),FALSE) * AQ32</f>
        <v>0</v>
      </c>
      <c r="CO32">
        <f>VLOOKUP(Wave_Timeline!CO$1,Enemies[[#All],[Name]:[BotLevelType]],3,FALSE) * VLOOKUP($AX$2,BotLevelWorld[#All],MATCH("HP Ratio - " &amp; VLOOKUP(CO$1,Enemies[[#All],[Name]:[BotLevelType]],9,FALSE),BotLevelWorld[#Headers],0),FALSE) * AR32</f>
        <v>0</v>
      </c>
      <c r="CP32">
        <f>VLOOKUP(Wave_Timeline!CP$1,Enemies[[#All],[Name]:[BotLevelType]],3,FALSE) * VLOOKUP($AX$2,BotLevelWorld[#All],MATCH("HP Ratio - " &amp; VLOOKUP(CP$1,Enemies[[#All],[Name]:[BotLevelType]],9,FALSE),BotLevelWorld[#Headers],0),FALSE) * AS32</f>
        <v>0</v>
      </c>
      <c r="CQ32">
        <f>VLOOKUP(Wave_Timeline!CQ$1,Enemies[[#All],[Name]:[BotLevelType]],3,FALSE) * VLOOKUP($AX$2,BotLevelWorld[#All],MATCH("HP Ratio - " &amp; VLOOKUP(CQ$1,Enemies[[#All],[Name]:[BotLevelType]],9,FALSE),BotLevelWorld[#Headers],0),FALSE) * AT32</f>
        <v>0</v>
      </c>
      <c r="CS32">
        <f t="shared" si="0"/>
        <v>1092.1270955669099</v>
      </c>
      <c r="CU32">
        <f t="shared" si="3"/>
        <v>76.194892380510282</v>
      </c>
      <c r="CV32">
        <f t="shared" si="4"/>
        <v>44664.338739044077</v>
      </c>
      <c r="CW32">
        <f t="shared" si="1"/>
        <v>46134.0844270206</v>
      </c>
      <c r="CX32">
        <f t="shared" si="2"/>
        <v>1469.7456879765232</v>
      </c>
      <c r="CY32">
        <f t="shared" si="5"/>
        <v>1469.7456879765232</v>
      </c>
    </row>
    <row r="33" spans="1:103" x14ac:dyDescent="0.25">
      <c r="A33" s="12">
        <v>26</v>
      </c>
      <c r="B33" s="12">
        <v>0.3333333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/>
      <c r="AV33" s="12"/>
      <c r="AW33" s="12"/>
      <c r="AY33">
        <f>VLOOKUP(Wave_Timeline!AY$1,Enemies[[#All],[Name]:[BotLevelType]],3,FALSE) * VLOOKUP($AX$2,BotLevelWorld[#All],MATCH("HP Ratio - " &amp; VLOOKUP(AY$1,Enemies[[#All],[Name]:[BotLevelType]],9,FALSE),BotLevelWorld[#Headers],0),FALSE) * B33</f>
        <v>76.194892380509998</v>
      </c>
      <c r="AZ33">
        <f>VLOOKUP(Wave_Timeline!AZ$1,Enemies[[#All],[Name]:[BotLevelType]],3,FALSE) * VLOOKUP($AX$2,BotLevelWorld[#All],MATCH("HP Ratio - " &amp; VLOOKUP(AZ$1,Enemies[[#All],[Name]:[BotLevelType]],9,FALSE),BotLevelWorld[#Headers],0),FALSE) * C33</f>
        <v>0</v>
      </c>
      <c r="BA33">
        <f>VLOOKUP(Wave_Timeline!BA$1,Enemies[[#All],[Name]:[BotLevelType]],3,FALSE) * VLOOKUP($AX$2,BotLevelWorld[#All],MATCH("HP Ratio - " &amp; VLOOKUP(BA$1,Enemies[[#All],[Name]:[BotLevelType]],9,FALSE),BotLevelWorld[#Headers],0),FALSE) * D33</f>
        <v>0</v>
      </c>
      <c r="BB33">
        <f>VLOOKUP(Wave_Timeline!BB$1,Enemies[[#All],[Name]:[BotLevelType]],3,FALSE) * VLOOKUP($AX$2,BotLevelWorld[#All],MATCH("HP Ratio - " &amp; VLOOKUP(BB$1,Enemies[[#All],[Name]:[BotLevelType]],9,FALSE),BotLevelWorld[#Headers],0),FALSE) * E33</f>
        <v>0</v>
      </c>
      <c r="BC33">
        <f>VLOOKUP(Wave_Timeline!BC$1,Enemies[[#All],[Name]:[BotLevelType]],3,FALSE) * VLOOKUP($AX$2,BotLevelWorld[#All],MATCH("HP Ratio - " &amp; VLOOKUP(BC$1,Enemies[[#All],[Name]:[BotLevelType]],9,FALSE),BotLevelWorld[#Headers],0),FALSE) * F33</f>
        <v>0</v>
      </c>
      <c r="BD33">
        <f>VLOOKUP(Wave_Timeline!BD$1,Enemies[[#All],[Name]:[BotLevelType]],3,FALSE) * VLOOKUP($AX$2,BotLevelWorld[#All],MATCH("HP Ratio - " &amp; VLOOKUP(BD$1,Enemies[[#All],[Name]:[BotLevelType]],9,FALSE),BotLevelWorld[#Headers],0),FALSE) * G33</f>
        <v>0</v>
      </c>
      <c r="BE33">
        <f>VLOOKUP(Wave_Timeline!BE$1,Enemies[[#All],[Name]:[BotLevelType]],3,FALSE) * VLOOKUP($AX$2,BotLevelWorld[#All],MATCH("HP Ratio - " &amp; VLOOKUP(BE$1,Enemies[[#All],[Name]:[BotLevelType]],9,FALSE),BotLevelWorld[#Headers],0),FALSE) * H33</f>
        <v>0</v>
      </c>
      <c r="BF33">
        <f>VLOOKUP(Wave_Timeline!BF$1,Enemies[[#All],[Name]:[BotLevelType]],3,FALSE) * VLOOKUP($AX$2,BotLevelWorld[#All],MATCH("HP Ratio - " &amp; VLOOKUP(BF$1,Enemies[[#All],[Name]:[BotLevelType]],9,FALSE),BotLevelWorld[#Headers],0),FALSE) * I33</f>
        <v>0</v>
      </c>
      <c r="BG33">
        <f>VLOOKUP(Wave_Timeline!BG$1,Enemies[[#All],[Name]:[BotLevelType]],3,FALSE) * VLOOKUP($AX$2,BotLevelWorld[#All],MATCH("HP Ratio - " &amp; VLOOKUP(BG$1,Enemies[[#All],[Name]:[BotLevelType]],9,FALSE),BotLevelWorld[#Headers],0),FALSE) * J33</f>
        <v>0</v>
      </c>
      <c r="BH33">
        <f>VLOOKUP(Wave_Timeline!BH$1,Enemies[[#All],[Name]:[BotLevelType]],3,FALSE) * VLOOKUP($AX$2,BotLevelWorld[#All],MATCH("HP Ratio - " &amp; VLOOKUP(BH$1,Enemies[[#All],[Name]:[BotLevelType]],9,FALSE),BotLevelWorld[#Headers],0),FALSE) * K33</f>
        <v>0</v>
      </c>
      <c r="BI33">
        <f>VLOOKUP(Wave_Timeline!BI$1,Enemies[[#All],[Name]:[BotLevelType]],3,FALSE) * VLOOKUP($AX$2,BotLevelWorld[#All],MATCH("HP Ratio - " &amp; VLOOKUP(BI$1,Enemies[[#All],[Name]:[BotLevelType]],9,FALSE),BotLevelWorld[#Headers],0),FALSE) * L33</f>
        <v>0</v>
      </c>
      <c r="BJ33">
        <f>VLOOKUP(Wave_Timeline!BJ$1,Enemies[[#All],[Name]:[BotLevelType]],3,FALSE) * VLOOKUP($AX$2,BotLevelWorld[#All],MATCH("HP Ratio - " &amp; VLOOKUP(BJ$1,Enemies[[#All],[Name]:[BotLevelType]],9,FALSE),BotLevelWorld[#Headers],0),FALSE) * M33</f>
        <v>0</v>
      </c>
      <c r="BK33">
        <f>VLOOKUP(Wave_Timeline!BK$1,Enemies[[#All],[Name]:[BotLevelType]],3,FALSE) * VLOOKUP($AX$2,BotLevelWorld[#All],MATCH("HP Ratio - " &amp; VLOOKUP(BK$1,Enemies[[#All],[Name]:[BotLevelType]],9,FALSE),BotLevelWorld[#Headers],0),FALSE) * N33</f>
        <v>0</v>
      </c>
      <c r="BL33">
        <f>VLOOKUP(Wave_Timeline!BL$1,Enemies[[#All],[Name]:[BotLevelType]],3,FALSE) * VLOOKUP($AX$2,BotLevelWorld[#All],MATCH("HP Ratio - " &amp; VLOOKUP(BL$1,Enemies[[#All],[Name]:[BotLevelType]],9,FALSE),BotLevelWorld[#Headers],0),FALSE) * O33</f>
        <v>0</v>
      </c>
      <c r="BM33">
        <f>VLOOKUP(Wave_Timeline!BM$1,Enemies[[#All],[Name]:[BotLevelType]],3,FALSE) * VLOOKUP($AX$2,BotLevelWorld[#All],MATCH("HP Ratio - " &amp; VLOOKUP(BM$1,Enemies[[#All],[Name]:[BotLevelType]],9,FALSE),BotLevelWorld[#Headers],0),FALSE) * P33</f>
        <v>0</v>
      </c>
      <c r="BN33">
        <f>VLOOKUP(Wave_Timeline!BN$1,Enemies[[#All],[Name]:[BotLevelType]],3,FALSE) * VLOOKUP($AX$2,BotLevelWorld[#All],MATCH("HP Ratio - " &amp; VLOOKUP(BN$1,Enemies[[#All],[Name]:[BotLevelType]],9,FALSE),BotLevelWorld[#Headers],0),FALSE) * Q33</f>
        <v>0</v>
      </c>
      <c r="BO33">
        <f>VLOOKUP(Wave_Timeline!BO$1,Enemies[[#All],[Name]:[BotLevelType]],3,FALSE) * VLOOKUP($AX$2,BotLevelWorld[#All],MATCH("HP Ratio - " &amp; VLOOKUP(BO$1,Enemies[[#All],[Name]:[BotLevelType]],9,FALSE),BotLevelWorld[#Headers],0),FALSE) * R33</f>
        <v>0</v>
      </c>
      <c r="BP33">
        <f>VLOOKUP(Wave_Timeline!BP$1,Enemies[[#All],[Name]:[BotLevelType]],3,FALSE) * VLOOKUP($AX$2,BotLevelWorld[#All],MATCH("HP Ratio - " &amp; VLOOKUP(BP$1,Enemies[[#All],[Name]:[BotLevelType]],9,FALSE),BotLevelWorld[#Headers],0),FALSE) * S33</f>
        <v>0</v>
      </c>
      <c r="BQ33">
        <f>VLOOKUP(Wave_Timeline!BQ$1,Enemies[[#All],[Name]:[BotLevelType]],3,FALSE) * VLOOKUP($AX$2,BotLevelWorld[#All],MATCH("HP Ratio - " &amp; VLOOKUP(BQ$1,Enemies[[#All],[Name]:[BotLevelType]],9,FALSE),BotLevelWorld[#Headers],0),FALSE) * T33</f>
        <v>0</v>
      </c>
      <c r="BR33">
        <f>VLOOKUP(Wave_Timeline!BR$1,Enemies[[#All],[Name]:[BotLevelType]],3,FALSE) * VLOOKUP($AX$2,BotLevelWorld[#All],MATCH("HP Ratio - " &amp; VLOOKUP(BR$1,Enemies[[#All],[Name]:[BotLevelType]],9,FALSE),BotLevelWorld[#Headers],0),FALSE) * U33</f>
        <v>0</v>
      </c>
      <c r="BS33">
        <f>VLOOKUP(Wave_Timeline!BS$1,Enemies[[#All],[Name]:[BotLevelType]],3,FALSE) * VLOOKUP($AX$2,BotLevelWorld[#All],MATCH("HP Ratio - " &amp; VLOOKUP(BS$1,Enemies[[#All],[Name]:[BotLevelType]],9,FALSE),BotLevelWorld[#Headers],0),FALSE) * V33</f>
        <v>0</v>
      </c>
      <c r="BT33">
        <f>VLOOKUP(Wave_Timeline!BT$1,Enemies[[#All],[Name]:[BotLevelType]],3,FALSE) * VLOOKUP($AX$2,BotLevelWorld[#All],MATCH("HP Ratio - " &amp; VLOOKUP(BT$1,Enemies[[#All],[Name]:[BotLevelType]],9,FALSE),BotLevelWorld[#Headers],0),FALSE) * W33</f>
        <v>0</v>
      </c>
      <c r="BU33">
        <f>VLOOKUP(Wave_Timeline!BU$1,Enemies[[#All],[Name]:[BotLevelType]],3,FALSE) * VLOOKUP($AX$2,BotLevelWorld[#All],MATCH("HP Ratio - " &amp; VLOOKUP(BU$1,Enemies[[#All],[Name]:[BotLevelType]],9,FALSE),BotLevelWorld[#Headers],0),FALSE) * X33</f>
        <v>0</v>
      </c>
      <c r="BV33">
        <f>VLOOKUP(Wave_Timeline!BV$1,Enemies[[#All],[Name]:[BotLevelType]],3,FALSE) * VLOOKUP($AX$2,BotLevelWorld[#All],MATCH("HP Ratio - " &amp; VLOOKUP(BV$1,Enemies[[#All],[Name]:[BotLevelType]],9,FALSE),BotLevelWorld[#Headers],0),FALSE) * Y33</f>
        <v>0</v>
      </c>
      <c r="BW33">
        <f>VLOOKUP(Wave_Timeline!BW$1,Enemies[[#All],[Name]:[BotLevelType]],3,FALSE) * VLOOKUP($AX$2,BotLevelWorld[#All],MATCH("HP Ratio - " &amp; VLOOKUP(BW$1,Enemies[[#All],[Name]:[BotLevelType]],9,FALSE),BotLevelWorld[#Headers],0),FALSE) * Z33</f>
        <v>0</v>
      </c>
      <c r="BX33">
        <f>VLOOKUP(Wave_Timeline!BX$1,Enemies[[#All],[Name]:[BotLevelType]],3,FALSE) * VLOOKUP($AX$2,BotLevelWorld[#All],MATCH("HP Ratio - " &amp; VLOOKUP(BX$1,Enemies[[#All],[Name]:[BotLevelType]],9,FALSE),BotLevelWorld[#Headers],0),FALSE) * AA33</f>
        <v>0</v>
      </c>
      <c r="BY33">
        <f>VLOOKUP(Wave_Timeline!BY$1,Enemies[[#All],[Name]:[BotLevelType]],3,FALSE) * VLOOKUP($AX$2,BotLevelWorld[#All],MATCH("HP Ratio - " &amp; VLOOKUP(BY$1,Enemies[[#All],[Name]:[BotLevelType]],9,FALSE),BotLevelWorld[#Headers],0),FALSE) * AB33</f>
        <v>0</v>
      </c>
      <c r="BZ33">
        <f>VLOOKUP(Wave_Timeline!BZ$1,Enemies[[#All],[Name]:[BotLevelType]],3,FALSE) * VLOOKUP($AX$2,BotLevelWorld[#All],MATCH("HP Ratio - " &amp; VLOOKUP(BZ$1,Enemies[[#All],[Name]:[BotLevelType]],9,FALSE),BotLevelWorld[#Headers],0),FALSE) * AC33</f>
        <v>0</v>
      </c>
      <c r="CA33">
        <f>VLOOKUP(Wave_Timeline!CA$1,Enemies[[#All],[Name]:[BotLevelType]],3,FALSE) * VLOOKUP($AX$2,BotLevelWorld[#All],MATCH("HP Ratio - " &amp; VLOOKUP(CA$1,Enemies[[#All],[Name]:[BotLevelType]],9,FALSE),BotLevelWorld[#Headers],0),FALSE) * AD33</f>
        <v>0</v>
      </c>
      <c r="CB33">
        <f>VLOOKUP(Wave_Timeline!CB$1,Enemies[[#All],[Name]:[BotLevelType]],3,FALSE) * VLOOKUP($AX$2,BotLevelWorld[#All],MATCH("HP Ratio - " &amp; VLOOKUP(CB$1,Enemies[[#All],[Name]:[BotLevelType]],9,FALSE),BotLevelWorld[#Headers],0),FALSE) * AE33</f>
        <v>0</v>
      </c>
      <c r="CC33">
        <f>VLOOKUP(Wave_Timeline!CC$1,Enemies[[#All],[Name]:[BotLevelType]],3,FALSE) * VLOOKUP($AX$2,BotLevelWorld[#All],MATCH("HP Ratio - " &amp; VLOOKUP(CC$1,Enemies[[#All],[Name]:[BotLevelType]],9,FALSE),BotLevelWorld[#Headers],0),FALSE) * AF33</f>
        <v>0</v>
      </c>
      <c r="CD33">
        <f>VLOOKUP(Wave_Timeline!CD$1,Enemies[[#All],[Name]:[BotLevelType]],3,FALSE) * VLOOKUP($AX$2,BotLevelWorld[#All],MATCH("HP Ratio - " &amp; VLOOKUP(CD$1,Enemies[[#All],[Name]:[BotLevelType]],9,FALSE),BotLevelWorld[#Headers],0),FALSE) * AG33</f>
        <v>0</v>
      </c>
      <c r="CE33">
        <f>VLOOKUP(Wave_Timeline!CE$1,Enemies[[#All],[Name]:[BotLevelType]],3,FALSE) * VLOOKUP($AX$2,BotLevelWorld[#All],MATCH("HP Ratio - " &amp; VLOOKUP(CE$1,Enemies[[#All],[Name]:[BotLevelType]],9,FALSE),BotLevelWorld[#Headers],0),FALSE) * AH33</f>
        <v>0</v>
      </c>
      <c r="CF33">
        <f>VLOOKUP(Wave_Timeline!CF$1,Enemies[[#All],[Name]:[BotLevelType]],3,FALSE) * VLOOKUP($AX$2,BotLevelWorld[#All],MATCH("HP Ratio - " &amp; VLOOKUP(CF$1,Enemies[[#All],[Name]:[BotLevelType]],9,FALSE),BotLevelWorld[#Headers],0),FALSE) * AI33</f>
        <v>0</v>
      </c>
      <c r="CG33">
        <f>VLOOKUP(Wave_Timeline!CG$1,Enemies[[#All],[Name]:[BotLevelType]],3,FALSE) * VLOOKUP($AX$2,BotLevelWorld[#All],MATCH("HP Ratio - " &amp; VLOOKUP(CG$1,Enemies[[#All],[Name]:[BotLevelType]],9,FALSE),BotLevelWorld[#Headers],0),FALSE) * AJ33</f>
        <v>0</v>
      </c>
      <c r="CH33">
        <f>VLOOKUP(Wave_Timeline!CH$1,Enemies[[#All],[Name]:[BotLevelType]],3,FALSE) * VLOOKUP($AX$2,BotLevelWorld[#All],MATCH("HP Ratio - " &amp; VLOOKUP(CH$1,Enemies[[#All],[Name]:[BotLevelType]],9,FALSE),BotLevelWorld[#Headers],0),FALSE) * AK33</f>
        <v>0</v>
      </c>
      <c r="CI33">
        <f>VLOOKUP(Wave_Timeline!CI$1,Enemies[[#All],[Name]:[BotLevelType]],3,FALSE) * VLOOKUP($AX$2,BotLevelWorld[#All],MATCH("HP Ratio - " &amp; VLOOKUP(CI$1,Enemies[[#All],[Name]:[BotLevelType]],9,FALSE),BotLevelWorld[#Headers],0),FALSE) * AL33</f>
        <v>0</v>
      </c>
      <c r="CJ33">
        <f>VLOOKUP(Wave_Timeline!CJ$1,Enemies[[#All],[Name]:[BotLevelType]],3,FALSE) * VLOOKUP($AX$2,BotLevelWorld[#All],MATCH("HP Ratio - " &amp; VLOOKUP(CJ$1,Enemies[[#All],[Name]:[BotLevelType]],9,FALSE),BotLevelWorld[#Headers],0),FALSE) * AM33</f>
        <v>0</v>
      </c>
      <c r="CK33">
        <f>VLOOKUP(Wave_Timeline!CK$1,Enemies[[#All],[Name]:[BotLevelType]],3,FALSE) * VLOOKUP($AX$2,BotLevelWorld[#All],MATCH("HP Ratio - " &amp; VLOOKUP(CK$1,Enemies[[#All],[Name]:[BotLevelType]],9,FALSE),BotLevelWorld[#Headers],0),FALSE) * AN33</f>
        <v>0</v>
      </c>
      <c r="CL33">
        <f>VLOOKUP(Wave_Timeline!CL$1,Enemies[[#All],[Name]:[BotLevelType]],3,FALSE) * VLOOKUP($AX$2,BotLevelWorld[#All],MATCH("HP Ratio - " &amp; VLOOKUP(CL$1,Enemies[[#All],[Name]:[BotLevelType]],9,FALSE),BotLevelWorld[#Headers],0),FALSE) * AO33</f>
        <v>0</v>
      </c>
      <c r="CM33">
        <f>VLOOKUP(Wave_Timeline!CM$1,Enemies[[#All],[Name]:[BotLevelType]],3,FALSE) * VLOOKUP($AX$2,BotLevelWorld[#All],MATCH("HP Ratio - " &amp; VLOOKUP(CM$1,Enemies[[#All],[Name]:[BotLevelType]],9,FALSE),BotLevelWorld[#Headers],0),FALSE) * AP33</f>
        <v>0</v>
      </c>
      <c r="CN33">
        <f>VLOOKUP(Wave_Timeline!CN$1,Enemies[[#All],[Name]:[BotLevelType]],3,FALSE) * VLOOKUP($AX$2,BotLevelWorld[#All],MATCH("HP Ratio - " &amp; VLOOKUP(CN$1,Enemies[[#All],[Name]:[BotLevelType]],9,FALSE),BotLevelWorld[#Headers],0),FALSE) * AQ33</f>
        <v>0</v>
      </c>
      <c r="CO33">
        <f>VLOOKUP(Wave_Timeline!CO$1,Enemies[[#All],[Name]:[BotLevelType]],3,FALSE) * VLOOKUP($AX$2,BotLevelWorld[#All],MATCH("HP Ratio - " &amp; VLOOKUP(CO$1,Enemies[[#All],[Name]:[BotLevelType]],9,FALSE),BotLevelWorld[#Headers],0),FALSE) * AR33</f>
        <v>0</v>
      </c>
      <c r="CP33">
        <f>VLOOKUP(Wave_Timeline!CP$1,Enemies[[#All],[Name]:[BotLevelType]],3,FALSE) * VLOOKUP($AX$2,BotLevelWorld[#All],MATCH("HP Ratio - " &amp; VLOOKUP(CP$1,Enemies[[#All],[Name]:[BotLevelType]],9,FALSE),BotLevelWorld[#Headers],0),FALSE) * AS33</f>
        <v>0</v>
      </c>
      <c r="CQ33">
        <f>VLOOKUP(Wave_Timeline!CQ$1,Enemies[[#All],[Name]:[BotLevelType]],3,FALSE) * VLOOKUP($AX$2,BotLevelWorld[#All],MATCH("HP Ratio - " &amp; VLOOKUP(CQ$1,Enemies[[#All],[Name]:[BotLevelType]],9,FALSE),BotLevelWorld[#Headers],0),FALSE) * AT33</f>
        <v>0</v>
      </c>
      <c r="CS33">
        <f t="shared" si="0"/>
        <v>76.194892380509998</v>
      </c>
      <c r="CU33">
        <f t="shared" si="3"/>
        <v>1092.1270955669097</v>
      </c>
      <c r="CV33">
        <f t="shared" si="4"/>
        <v>45756.465834610986</v>
      </c>
      <c r="CW33">
        <f t="shared" si="1"/>
        <v>46210.27931940111</v>
      </c>
      <c r="CX33">
        <f t="shared" si="2"/>
        <v>453.81348479012377</v>
      </c>
      <c r="CY33">
        <f t="shared" si="5"/>
        <v>453.81348479012377</v>
      </c>
    </row>
    <row r="34" spans="1:103" x14ac:dyDescent="0.25">
      <c r="A34" s="12">
        <v>27</v>
      </c>
      <c r="B34" s="12">
        <v>0.3333333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0.8333334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/>
      <c r="AV34" s="12"/>
      <c r="AW34" s="12"/>
      <c r="AY34">
        <f>VLOOKUP(Wave_Timeline!AY$1,Enemies[[#All],[Name]:[BotLevelType]],3,FALSE) * VLOOKUP($AX$2,BotLevelWorld[#All],MATCH("HP Ratio - " &amp; VLOOKUP(AY$1,Enemies[[#All],[Name]:[BotLevelType]],9,FALSE),BotLevelWorld[#Headers],0),FALSE) * B34</f>
        <v>76.194892380509998</v>
      </c>
      <c r="AZ34">
        <f>VLOOKUP(Wave_Timeline!AZ$1,Enemies[[#All],[Name]:[BotLevelType]],3,FALSE) * VLOOKUP($AX$2,BotLevelWorld[#All],MATCH("HP Ratio - " &amp; VLOOKUP(AZ$1,Enemies[[#All],[Name]:[BotLevelType]],9,FALSE),BotLevelWorld[#Headers],0),FALSE) * C34</f>
        <v>0</v>
      </c>
      <c r="BA34">
        <f>VLOOKUP(Wave_Timeline!BA$1,Enemies[[#All],[Name]:[BotLevelType]],3,FALSE) * VLOOKUP($AX$2,BotLevelWorld[#All],MATCH("HP Ratio - " &amp; VLOOKUP(BA$1,Enemies[[#All],[Name]:[BotLevelType]],9,FALSE),BotLevelWorld[#Headers],0),FALSE) * D34</f>
        <v>0</v>
      </c>
      <c r="BB34">
        <f>VLOOKUP(Wave_Timeline!BB$1,Enemies[[#All],[Name]:[BotLevelType]],3,FALSE) * VLOOKUP($AX$2,BotLevelWorld[#All],MATCH("HP Ratio - " &amp; VLOOKUP(BB$1,Enemies[[#All],[Name]:[BotLevelType]],9,FALSE),BotLevelWorld[#Headers],0),FALSE) * E34</f>
        <v>0</v>
      </c>
      <c r="BC34">
        <f>VLOOKUP(Wave_Timeline!BC$1,Enemies[[#All],[Name]:[BotLevelType]],3,FALSE) * VLOOKUP($AX$2,BotLevelWorld[#All],MATCH("HP Ratio - " &amp; VLOOKUP(BC$1,Enemies[[#All],[Name]:[BotLevelType]],9,FALSE),BotLevelWorld[#Headers],0),FALSE) * F34</f>
        <v>0</v>
      </c>
      <c r="BD34">
        <f>VLOOKUP(Wave_Timeline!BD$1,Enemies[[#All],[Name]:[BotLevelType]],3,FALSE) * VLOOKUP($AX$2,BotLevelWorld[#All],MATCH("HP Ratio - " &amp; VLOOKUP(BD$1,Enemies[[#All],[Name]:[BotLevelType]],9,FALSE),BotLevelWorld[#Headers],0),FALSE) * G34</f>
        <v>0</v>
      </c>
      <c r="BE34">
        <f>VLOOKUP(Wave_Timeline!BE$1,Enemies[[#All],[Name]:[BotLevelType]],3,FALSE) * VLOOKUP($AX$2,BotLevelWorld[#All],MATCH("HP Ratio - " &amp; VLOOKUP(BE$1,Enemies[[#All],[Name]:[BotLevelType]],9,FALSE),BotLevelWorld[#Headers],0),FALSE) * H34</f>
        <v>507.96604063728</v>
      </c>
      <c r="BF34">
        <f>VLOOKUP(Wave_Timeline!BF$1,Enemies[[#All],[Name]:[BotLevelType]],3,FALSE) * VLOOKUP($AX$2,BotLevelWorld[#All],MATCH("HP Ratio - " &amp; VLOOKUP(BF$1,Enemies[[#All],[Name]:[BotLevelType]],9,FALSE),BotLevelWorld[#Headers],0),FALSE) * I34</f>
        <v>0</v>
      </c>
      <c r="BG34">
        <f>VLOOKUP(Wave_Timeline!BG$1,Enemies[[#All],[Name]:[BotLevelType]],3,FALSE) * VLOOKUP($AX$2,BotLevelWorld[#All],MATCH("HP Ratio - " &amp; VLOOKUP(BG$1,Enemies[[#All],[Name]:[BotLevelType]],9,FALSE),BotLevelWorld[#Headers],0),FALSE) * J34</f>
        <v>0</v>
      </c>
      <c r="BH34">
        <f>VLOOKUP(Wave_Timeline!BH$1,Enemies[[#All],[Name]:[BotLevelType]],3,FALSE) * VLOOKUP($AX$2,BotLevelWorld[#All],MATCH("HP Ratio - " &amp; VLOOKUP(BH$1,Enemies[[#All],[Name]:[BotLevelType]],9,FALSE),BotLevelWorld[#Headers],0),FALSE) * K34</f>
        <v>0</v>
      </c>
      <c r="BI34">
        <f>VLOOKUP(Wave_Timeline!BI$1,Enemies[[#All],[Name]:[BotLevelType]],3,FALSE) * VLOOKUP($AX$2,BotLevelWorld[#All],MATCH("HP Ratio - " &amp; VLOOKUP(BI$1,Enemies[[#All],[Name]:[BotLevelType]],9,FALSE),BotLevelWorld[#Headers],0),FALSE) * L34</f>
        <v>0</v>
      </c>
      <c r="BJ34">
        <f>VLOOKUP(Wave_Timeline!BJ$1,Enemies[[#All],[Name]:[BotLevelType]],3,FALSE) * VLOOKUP($AX$2,BotLevelWorld[#All],MATCH("HP Ratio - " &amp; VLOOKUP(BJ$1,Enemies[[#All],[Name]:[BotLevelType]],9,FALSE),BotLevelWorld[#Headers],0),FALSE) * M34</f>
        <v>0</v>
      </c>
      <c r="BK34">
        <f>VLOOKUP(Wave_Timeline!BK$1,Enemies[[#All],[Name]:[BotLevelType]],3,FALSE) * VLOOKUP($AX$2,BotLevelWorld[#All],MATCH("HP Ratio - " &amp; VLOOKUP(BK$1,Enemies[[#All],[Name]:[BotLevelType]],9,FALSE),BotLevelWorld[#Headers],0),FALSE) * N34</f>
        <v>0</v>
      </c>
      <c r="BL34">
        <f>VLOOKUP(Wave_Timeline!BL$1,Enemies[[#All],[Name]:[BotLevelType]],3,FALSE) * VLOOKUP($AX$2,BotLevelWorld[#All],MATCH("HP Ratio - " &amp; VLOOKUP(BL$1,Enemies[[#All],[Name]:[BotLevelType]],9,FALSE),BotLevelWorld[#Headers],0),FALSE) * O34</f>
        <v>0</v>
      </c>
      <c r="BM34">
        <f>VLOOKUP(Wave_Timeline!BM$1,Enemies[[#All],[Name]:[BotLevelType]],3,FALSE) * VLOOKUP($AX$2,BotLevelWorld[#All],MATCH("HP Ratio - " &amp; VLOOKUP(BM$1,Enemies[[#All],[Name]:[BotLevelType]],9,FALSE),BotLevelWorld[#Headers],0),FALSE) * P34</f>
        <v>0</v>
      </c>
      <c r="BN34">
        <f>VLOOKUP(Wave_Timeline!BN$1,Enemies[[#All],[Name]:[BotLevelType]],3,FALSE) * VLOOKUP($AX$2,BotLevelWorld[#All],MATCH("HP Ratio - " &amp; VLOOKUP(BN$1,Enemies[[#All],[Name]:[BotLevelType]],9,FALSE),BotLevelWorld[#Headers],0),FALSE) * Q34</f>
        <v>0</v>
      </c>
      <c r="BO34">
        <f>VLOOKUP(Wave_Timeline!BO$1,Enemies[[#All],[Name]:[BotLevelType]],3,FALSE) * VLOOKUP($AX$2,BotLevelWorld[#All],MATCH("HP Ratio - " &amp; VLOOKUP(BO$1,Enemies[[#All],[Name]:[BotLevelType]],9,FALSE),BotLevelWorld[#Headers],0),FALSE) * R34</f>
        <v>0</v>
      </c>
      <c r="BP34">
        <f>VLOOKUP(Wave_Timeline!BP$1,Enemies[[#All],[Name]:[BotLevelType]],3,FALSE) * VLOOKUP($AX$2,BotLevelWorld[#All],MATCH("HP Ratio - " &amp; VLOOKUP(BP$1,Enemies[[#All],[Name]:[BotLevelType]],9,FALSE),BotLevelWorld[#Headers],0),FALSE) * S34</f>
        <v>0</v>
      </c>
      <c r="BQ34">
        <f>VLOOKUP(Wave_Timeline!BQ$1,Enemies[[#All],[Name]:[BotLevelType]],3,FALSE) * VLOOKUP($AX$2,BotLevelWorld[#All],MATCH("HP Ratio - " &amp; VLOOKUP(BQ$1,Enemies[[#All],[Name]:[BotLevelType]],9,FALSE),BotLevelWorld[#Headers],0),FALSE) * T34</f>
        <v>0</v>
      </c>
      <c r="BR34">
        <f>VLOOKUP(Wave_Timeline!BR$1,Enemies[[#All],[Name]:[BotLevelType]],3,FALSE) * VLOOKUP($AX$2,BotLevelWorld[#All],MATCH("HP Ratio - " &amp; VLOOKUP(BR$1,Enemies[[#All],[Name]:[BotLevelType]],9,FALSE),BotLevelWorld[#Headers],0),FALSE) * U34</f>
        <v>0</v>
      </c>
      <c r="BS34">
        <f>VLOOKUP(Wave_Timeline!BS$1,Enemies[[#All],[Name]:[BotLevelType]],3,FALSE) * VLOOKUP($AX$2,BotLevelWorld[#All],MATCH("HP Ratio - " &amp; VLOOKUP(BS$1,Enemies[[#All],[Name]:[BotLevelType]],9,FALSE),BotLevelWorld[#Headers],0),FALSE) * V34</f>
        <v>0</v>
      </c>
      <c r="BT34">
        <f>VLOOKUP(Wave_Timeline!BT$1,Enemies[[#All],[Name]:[BotLevelType]],3,FALSE) * VLOOKUP($AX$2,BotLevelWorld[#All],MATCH("HP Ratio - " &amp; VLOOKUP(BT$1,Enemies[[#All],[Name]:[BotLevelType]],9,FALSE),BotLevelWorld[#Headers],0),FALSE) * W34</f>
        <v>0</v>
      </c>
      <c r="BU34">
        <f>VLOOKUP(Wave_Timeline!BU$1,Enemies[[#All],[Name]:[BotLevelType]],3,FALSE) * VLOOKUP($AX$2,BotLevelWorld[#All],MATCH("HP Ratio - " &amp; VLOOKUP(BU$1,Enemies[[#All],[Name]:[BotLevelType]],9,FALSE),BotLevelWorld[#Headers],0),FALSE) * X34</f>
        <v>0</v>
      </c>
      <c r="BV34">
        <f>VLOOKUP(Wave_Timeline!BV$1,Enemies[[#All],[Name]:[BotLevelType]],3,FALSE) * VLOOKUP($AX$2,BotLevelWorld[#All],MATCH("HP Ratio - " &amp; VLOOKUP(BV$1,Enemies[[#All],[Name]:[BotLevelType]],9,FALSE),BotLevelWorld[#Headers],0),FALSE) * Y34</f>
        <v>0</v>
      </c>
      <c r="BW34">
        <f>VLOOKUP(Wave_Timeline!BW$1,Enemies[[#All],[Name]:[BotLevelType]],3,FALSE) * VLOOKUP($AX$2,BotLevelWorld[#All],MATCH("HP Ratio - " &amp; VLOOKUP(BW$1,Enemies[[#All],[Name]:[BotLevelType]],9,FALSE),BotLevelWorld[#Headers],0),FALSE) * Z34</f>
        <v>0</v>
      </c>
      <c r="BX34">
        <f>VLOOKUP(Wave_Timeline!BX$1,Enemies[[#All],[Name]:[BotLevelType]],3,FALSE) * VLOOKUP($AX$2,BotLevelWorld[#All],MATCH("HP Ratio - " &amp; VLOOKUP(BX$1,Enemies[[#All],[Name]:[BotLevelType]],9,FALSE),BotLevelWorld[#Headers],0),FALSE) * AA34</f>
        <v>0</v>
      </c>
      <c r="BY34">
        <f>VLOOKUP(Wave_Timeline!BY$1,Enemies[[#All],[Name]:[BotLevelType]],3,FALSE) * VLOOKUP($AX$2,BotLevelWorld[#All],MATCH("HP Ratio - " &amp; VLOOKUP(BY$1,Enemies[[#All],[Name]:[BotLevelType]],9,FALSE),BotLevelWorld[#Headers],0),FALSE) * AB34</f>
        <v>0</v>
      </c>
      <c r="BZ34">
        <f>VLOOKUP(Wave_Timeline!BZ$1,Enemies[[#All],[Name]:[BotLevelType]],3,FALSE) * VLOOKUP($AX$2,BotLevelWorld[#All],MATCH("HP Ratio - " &amp; VLOOKUP(BZ$1,Enemies[[#All],[Name]:[BotLevelType]],9,FALSE),BotLevelWorld[#Headers],0),FALSE) * AC34</f>
        <v>0</v>
      </c>
      <c r="CA34">
        <f>VLOOKUP(Wave_Timeline!CA$1,Enemies[[#All],[Name]:[BotLevelType]],3,FALSE) * VLOOKUP($AX$2,BotLevelWorld[#All],MATCH("HP Ratio - " &amp; VLOOKUP(CA$1,Enemies[[#All],[Name]:[BotLevelType]],9,FALSE),BotLevelWorld[#Headers],0),FALSE) * AD34</f>
        <v>0</v>
      </c>
      <c r="CB34">
        <f>VLOOKUP(Wave_Timeline!CB$1,Enemies[[#All],[Name]:[BotLevelType]],3,FALSE) * VLOOKUP($AX$2,BotLevelWorld[#All],MATCH("HP Ratio - " &amp; VLOOKUP(CB$1,Enemies[[#All],[Name]:[BotLevelType]],9,FALSE),BotLevelWorld[#Headers],0),FALSE) * AE34</f>
        <v>0</v>
      </c>
      <c r="CC34">
        <f>VLOOKUP(Wave_Timeline!CC$1,Enemies[[#All],[Name]:[BotLevelType]],3,FALSE) * VLOOKUP($AX$2,BotLevelWorld[#All],MATCH("HP Ratio - " &amp; VLOOKUP(CC$1,Enemies[[#All],[Name]:[BotLevelType]],9,FALSE),BotLevelWorld[#Headers],0),FALSE) * AF34</f>
        <v>0</v>
      </c>
      <c r="CD34">
        <f>VLOOKUP(Wave_Timeline!CD$1,Enemies[[#All],[Name]:[BotLevelType]],3,FALSE) * VLOOKUP($AX$2,BotLevelWorld[#All],MATCH("HP Ratio - " &amp; VLOOKUP(CD$1,Enemies[[#All],[Name]:[BotLevelType]],9,FALSE),BotLevelWorld[#Headers],0),FALSE) * AG34</f>
        <v>0</v>
      </c>
      <c r="CE34">
        <f>VLOOKUP(Wave_Timeline!CE$1,Enemies[[#All],[Name]:[BotLevelType]],3,FALSE) * VLOOKUP($AX$2,BotLevelWorld[#All],MATCH("HP Ratio - " &amp; VLOOKUP(CE$1,Enemies[[#All],[Name]:[BotLevelType]],9,FALSE),BotLevelWorld[#Headers],0),FALSE) * AH34</f>
        <v>0</v>
      </c>
      <c r="CF34">
        <f>VLOOKUP(Wave_Timeline!CF$1,Enemies[[#All],[Name]:[BotLevelType]],3,FALSE) * VLOOKUP($AX$2,BotLevelWorld[#All],MATCH("HP Ratio - " &amp; VLOOKUP(CF$1,Enemies[[#All],[Name]:[BotLevelType]],9,FALSE),BotLevelWorld[#Headers],0),FALSE) * AI34</f>
        <v>0</v>
      </c>
      <c r="CG34">
        <f>VLOOKUP(Wave_Timeline!CG$1,Enemies[[#All],[Name]:[BotLevelType]],3,FALSE) * VLOOKUP($AX$2,BotLevelWorld[#All],MATCH("HP Ratio - " &amp; VLOOKUP(CG$1,Enemies[[#All],[Name]:[BotLevelType]],9,FALSE),BotLevelWorld[#Headers],0),FALSE) * AJ34</f>
        <v>0</v>
      </c>
      <c r="CH34">
        <f>VLOOKUP(Wave_Timeline!CH$1,Enemies[[#All],[Name]:[BotLevelType]],3,FALSE) * VLOOKUP($AX$2,BotLevelWorld[#All],MATCH("HP Ratio - " &amp; VLOOKUP(CH$1,Enemies[[#All],[Name]:[BotLevelType]],9,FALSE),BotLevelWorld[#Headers],0),FALSE) * AK34</f>
        <v>0</v>
      </c>
      <c r="CI34">
        <f>VLOOKUP(Wave_Timeline!CI$1,Enemies[[#All],[Name]:[BotLevelType]],3,FALSE) * VLOOKUP($AX$2,BotLevelWorld[#All],MATCH("HP Ratio - " &amp; VLOOKUP(CI$1,Enemies[[#All],[Name]:[BotLevelType]],9,FALSE),BotLevelWorld[#Headers],0),FALSE) * AL34</f>
        <v>0</v>
      </c>
      <c r="CJ34">
        <f>VLOOKUP(Wave_Timeline!CJ$1,Enemies[[#All],[Name]:[BotLevelType]],3,FALSE) * VLOOKUP($AX$2,BotLevelWorld[#All],MATCH("HP Ratio - " &amp; VLOOKUP(CJ$1,Enemies[[#All],[Name]:[BotLevelType]],9,FALSE),BotLevelWorld[#Headers],0),FALSE) * AM34</f>
        <v>0</v>
      </c>
      <c r="CK34">
        <f>VLOOKUP(Wave_Timeline!CK$1,Enemies[[#All],[Name]:[BotLevelType]],3,FALSE) * VLOOKUP($AX$2,BotLevelWorld[#All],MATCH("HP Ratio - " &amp; VLOOKUP(CK$1,Enemies[[#All],[Name]:[BotLevelType]],9,FALSE),BotLevelWorld[#Headers],0),FALSE) * AN34</f>
        <v>0</v>
      </c>
      <c r="CL34">
        <f>VLOOKUP(Wave_Timeline!CL$1,Enemies[[#All],[Name]:[BotLevelType]],3,FALSE) * VLOOKUP($AX$2,BotLevelWorld[#All],MATCH("HP Ratio - " &amp; VLOOKUP(CL$1,Enemies[[#All],[Name]:[BotLevelType]],9,FALSE),BotLevelWorld[#Headers],0),FALSE) * AO34</f>
        <v>0</v>
      </c>
      <c r="CM34">
        <f>VLOOKUP(Wave_Timeline!CM$1,Enemies[[#All],[Name]:[BotLevelType]],3,FALSE) * VLOOKUP($AX$2,BotLevelWorld[#All],MATCH("HP Ratio - " &amp; VLOOKUP(CM$1,Enemies[[#All],[Name]:[BotLevelType]],9,FALSE),BotLevelWorld[#Headers],0),FALSE) * AP34</f>
        <v>0</v>
      </c>
      <c r="CN34">
        <f>VLOOKUP(Wave_Timeline!CN$1,Enemies[[#All],[Name]:[BotLevelType]],3,FALSE) * VLOOKUP($AX$2,BotLevelWorld[#All],MATCH("HP Ratio - " &amp; VLOOKUP(CN$1,Enemies[[#All],[Name]:[BotLevelType]],9,FALSE),BotLevelWorld[#Headers],0),FALSE) * AQ34</f>
        <v>0</v>
      </c>
      <c r="CO34">
        <f>VLOOKUP(Wave_Timeline!CO$1,Enemies[[#All],[Name]:[BotLevelType]],3,FALSE) * VLOOKUP($AX$2,BotLevelWorld[#All],MATCH("HP Ratio - " &amp; VLOOKUP(CO$1,Enemies[[#All],[Name]:[BotLevelType]],9,FALSE),BotLevelWorld[#Headers],0),FALSE) * AR34</f>
        <v>0</v>
      </c>
      <c r="CP34">
        <f>VLOOKUP(Wave_Timeline!CP$1,Enemies[[#All],[Name]:[BotLevelType]],3,FALSE) * VLOOKUP($AX$2,BotLevelWorld[#All],MATCH("HP Ratio - " &amp; VLOOKUP(CP$1,Enemies[[#All],[Name]:[BotLevelType]],9,FALSE),BotLevelWorld[#Headers],0),FALSE) * AS34</f>
        <v>0</v>
      </c>
      <c r="CQ34">
        <f>VLOOKUP(Wave_Timeline!CQ$1,Enemies[[#All],[Name]:[BotLevelType]],3,FALSE) * VLOOKUP($AX$2,BotLevelWorld[#All],MATCH("HP Ratio - " &amp; VLOOKUP(CQ$1,Enemies[[#All],[Name]:[BotLevelType]],9,FALSE),BotLevelWorld[#Headers],0),FALSE) * AT34</f>
        <v>0</v>
      </c>
      <c r="CS34">
        <f t="shared" si="0"/>
        <v>584.16093301779006</v>
      </c>
      <c r="CU34">
        <f t="shared" si="3"/>
        <v>76.194892380510282</v>
      </c>
      <c r="CV34">
        <f t="shared" si="4"/>
        <v>45832.660726991497</v>
      </c>
      <c r="CW34">
        <f t="shared" si="1"/>
        <v>46794.440252418899</v>
      </c>
      <c r="CX34">
        <f t="shared" si="2"/>
        <v>961.7795254274024</v>
      </c>
      <c r="CY34">
        <f t="shared" si="5"/>
        <v>961.7795254274024</v>
      </c>
    </row>
    <row r="35" spans="1:103" x14ac:dyDescent="0.25">
      <c r="A35" s="12">
        <v>28</v>
      </c>
      <c r="B35" s="12">
        <v>0.3333333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/>
      <c r="AV35" s="12"/>
      <c r="AW35" s="12"/>
      <c r="AY35">
        <f>VLOOKUP(Wave_Timeline!AY$1,Enemies[[#All],[Name]:[BotLevelType]],3,FALSE) * VLOOKUP($AX$2,BotLevelWorld[#All],MATCH("HP Ratio - " &amp; VLOOKUP(AY$1,Enemies[[#All],[Name]:[BotLevelType]],9,FALSE),BotLevelWorld[#Headers],0),FALSE) * B35</f>
        <v>76.194892380509998</v>
      </c>
      <c r="AZ35">
        <f>VLOOKUP(Wave_Timeline!AZ$1,Enemies[[#All],[Name]:[BotLevelType]],3,FALSE) * VLOOKUP($AX$2,BotLevelWorld[#All],MATCH("HP Ratio - " &amp; VLOOKUP(AZ$1,Enemies[[#All],[Name]:[BotLevelType]],9,FALSE),BotLevelWorld[#Headers],0),FALSE) * C35</f>
        <v>0</v>
      </c>
      <c r="BA35">
        <f>VLOOKUP(Wave_Timeline!BA$1,Enemies[[#All],[Name]:[BotLevelType]],3,FALSE) * VLOOKUP($AX$2,BotLevelWorld[#All],MATCH("HP Ratio - " &amp; VLOOKUP(BA$1,Enemies[[#All],[Name]:[BotLevelType]],9,FALSE),BotLevelWorld[#Headers],0),FALSE) * D35</f>
        <v>0</v>
      </c>
      <c r="BB35">
        <f>VLOOKUP(Wave_Timeline!BB$1,Enemies[[#All],[Name]:[BotLevelType]],3,FALSE) * VLOOKUP($AX$2,BotLevelWorld[#All],MATCH("HP Ratio - " &amp; VLOOKUP(BB$1,Enemies[[#All],[Name]:[BotLevelType]],9,FALSE),BotLevelWorld[#Headers],0),FALSE) * E35</f>
        <v>0</v>
      </c>
      <c r="BC35">
        <f>VLOOKUP(Wave_Timeline!BC$1,Enemies[[#All],[Name]:[BotLevelType]],3,FALSE) * VLOOKUP($AX$2,BotLevelWorld[#All],MATCH("HP Ratio - " &amp; VLOOKUP(BC$1,Enemies[[#All],[Name]:[BotLevelType]],9,FALSE),BotLevelWorld[#Headers],0),FALSE) * F35</f>
        <v>0</v>
      </c>
      <c r="BD35">
        <f>VLOOKUP(Wave_Timeline!BD$1,Enemies[[#All],[Name]:[BotLevelType]],3,FALSE) * VLOOKUP($AX$2,BotLevelWorld[#All],MATCH("HP Ratio - " &amp; VLOOKUP(BD$1,Enemies[[#All],[Name]:[BotLevelType]],9,FALSE),BotLevelWorld[#Headers],0),FALSE) * G35</f>
        <v>0</v>
      </c>
      <c r="BE35">
        <f>VLOOKUP(Wave_Timeline!BE$1,Enemies[[#All],[Name]:[BotLevelType]],3,FALSE) * VLOOKUP($AX$2,BotLevelWorld[#All],MATCH("HP Ratio - " &amp; VLOOKUP(BE$1,Enemies[[#All],[Name]:[BotLevelType]],9,FALSE),BotLevelWorld[#Headers],0),FALSE) * H35</f>
        <v>0</v>
      </c>
      <c r="BF35">
        <f>VLOOKUP(Wave_Timeline!BF$1,Enemies[[#All],[Name]:[BotLevelType]],3,FALSE) * VLOOKUP($AX$2,BotLevelWorld[#All],MATCH("HP Ratio - " &amp; VLOOKUP(BF$1,Enemies[[#All],[Name]:[BotLevelType]],9,FALSE),BotLevelWorld[#Headers],0),FALSE) * I35</f>
        <v>0</v>
      </c>
      <c r="BG35">
        <f>VLOOKUP(Wave_Timeline!BG$1,Enemies[[#All],[Name]:[BotLevelType]],3,FALSE) * VLOOKUP($AX$2,BotLevelWorld[#All],MATCH("HP Ratio - " &amp; VLOOKUP(BG$1,Enemies[[#All],[Name]:[BotLevelType]],9,FALSE),BotLevelWorld[#Headers],0),FALSE) * J35</f>
        <v>0</v>
      </c>
      <c r="BH35">
        <f>VLOOKUP(Wave_Timeline!BH$1,Enemies[[#All],[Name]:[BotLevelType]],3,FALSE) * VLOOKUP($AX$2,BotLevelWorld[#All],MATCH("HP Ratio - " &amp; VLOOKUP(BH$1,Enemies[[#All],[Name]:[BotLevelType]],9,FALSE),BotLevelWorld[#Headers],0),FALSE) * K35</f>
        <v>0</v>
      </c>
      <c r="BI35">
        <f>VLOOKUP(Wave_Timeline!BI$1,Enemies[[#All],[Name]:[BotLevelType]],3,FALSE) * VLOOKUP($AX$2,BotLevelWorld[#All],MATCH("HP Ratio - " &amp; VLOOKUP(BI$1,Enemies[[#All],[Name]:[BotLevelType]],9,FALSE),BotLevelWorld[#Headers],0),FALSE) * L35</f>
        <v>0</v>
      </c>
      <c r="BJ35">
        <f>VLOOKUP(Wave_Timeline!BJ$1,Enemies[[#All],[Name]:[BotLevelType]],3,FALSE) * VLOOKUP($AX$2,BotLevelWorld[#All],MATCH("HP Ratio - " &amp; VLOOKUP(BJ$1,Enemies[[#All],[Name]:[BotLevelType]],9,FALSE),BotLevelWorld[#Headers],0),FALSE) * M35</f>
        <v>0</v>
      </c>
      <c r="BK35">
        <f>VLOOKUP(Wave_Timeline!BK$1,Enemies[[#All],[Name]:[BotLevelType]],3,FALSE) * VLOOKUP($AX$2,BotLevelWorld[#All],MATCH("HP Ratio - " &amp; VLOOKUP(BK$1,Enemies[[#All],[Name]:[BotLevelType]],9,FALSE),BotLevelWorld[#Headers],0),FALSE) * N35</f>
        <v>0</v>
      </c>
      <c r="BL35">
        <f>VLOOKUP(Wave_Timeline!BL$1,Enemies[[#All],[Name]:[BotLevelType]],3,FALSE) * VLOOKUP($AX$2,BotLevelWorld[#All],MATCH("HP Ratio - " &amp; VLOOKUP(BL$1,Enemies[[#All],[Name]:[BotLevelType]],9,FALSE),BotLevelWorld[#Headers],0),FALSE) * O35</f>
        <v>0</v>
      </c>
      <c r="BM35">
        <f>VLOOKUP(Wave_Timeline!BM$1,Enemies[[#All],[Name]:[BotLevelType]],3,FALSE) * VLOOKUP($AX$2,BotLevelWorld[#All],MATCH("HP Ratio - " &amp; VLOOKUP(BM$1,Enemies[[#All],[Name]:[BotLevelType]],9,FALSE),BotLevelWorld[#Headers],0),FALSE) * P35</f>
        <v>0</v>
      </c>
      <c r="BN35">
        <f>VLOOKUP(Wave_Timeline!BN$1,Enemies[[#All],[Name]:[BotLevelType]],3,FALSE) * VLOOKUP($AX$2,BotLevelWorld[#All],MATCH("HP Ratio - " &amp; VLOOKUP(BN$1,Enemies[[#All],[Name]:[BotLevelType]],9,FALSE),BotLevelWorld[#Headers],0),FALSE) * Q35</f>
        <v>0</v>
      </c>
      <c r="BO35">
        <f>VLOOKUP(Wave_Timeline!BO$1,Enemies[[#All],[Name]:[BotLevelType]],3,FALSE) * VLOOKUP($AX$2,BotLevelWorld[#All],MATCH("HP Ratio - " &amp; VLOOKUP(BO$1,Enemies[[#All],[Name]:[BotLevelType]],9,FALSE),BotLevelWorld[#Headers],0),FALSE) * R35</f>
        <v>0</v>
      </c>
      <c r="BP35">
        <f>VLOOKUP(Wave_Timeline!BP$1,Enemies[[#All],[Name]:[BotLevelType]],3,FALSE) * VLOOKUP($AX$2,BotLevelWorld[#All],MATCH("HP Ratio - " &amp; VLOOKUP(BP$1,Enemies[[#All],[Name]:[BotLevelType]],9,FALSE),BotLevelWorld[#Headers],0),FALSE) * S35</f>
        <v>0</v>
      </c>
      <c r="BQ35">
        <f>VLOOKUP(Wave_Timeline!BQ$1,Enemies[[#All],[Name]:[BotLevelType]],3,FALSE) * VLOOKUP($AX$2,BotLevelWorld[#All],MATCH("HP Ratio - " &amp; VLOOKUP(BQ$1,Enemies[[#All],[Name]:[BotLevelType]],9,FALSE),BotLevelWorld[#Headers],0),FALSE) * T35</f>
        <v>0</v>
      </c>
      <c r="BR35">
        <f>VLOOKUP(Wave_Timeline!BR$1,Enemies[[#All],[Name]:[BotLevelType]],3,FALSE) * VLOOKUP($AX$2,BotLevelWorld[#All],MATCH("HP Ratio - " &amp; VLOOKUP(BR$1,Enemies[[#All],[Name]:[BotLevelType]],9,FALSE),BotLevelWorld[#Headers],0),FALSE) * U35</f>
        <v>0</v>
      </c>
      <c r="BS35">
        <f>VLOOKUP(Wave_Timeline!BS$1,Enemies[[#All],[Name]:[BotLevelType]],3,FALSE) * VLOOKUP($AX$2,BotLevelWorld[#All],MATCH("HP Ratio - " &amp; VLOOKUP(BS$1,Enemies[[#All],[Name]:[BotLevelType]],9,FALSE),BotLevelWorld[#Headers],0),FALSE) * V35</f>
        <v>0</v>
      </c>
      <c r="BT35">
        <f>VLOOKUP(Wave_Timeline!BT$1,Enemies[[#All],[Name]:[BotLevelType]],3,FALSE) * VLOOKUP($AX$2,BotLevelWorld[#All],MATCH("HP Ratio - " &amp; VLOOKUP(BT$1,Enemies[[#All],[Name]:[BotLevelType]],9,FALSE),BotLevelWorld[#Headers],0),FALSE) * W35</f>
        <v>0</v>
      </c>
      <c r="BU35">
        <f>VLOOKUP(Wave_Timeline!BU$1,Enemies[[#All],[Name]:[BotLevelType]],3,FALSE) * VLOOKUP($AX$2,BotLevelWorld[#All],MATCH("HP Ratio - " &amp; VLOOKUP(BU$1,Enemies[[#All],[Name]:[BotLevelType]],9,FALSE),BotLevelWorld[#Headers],0),FALSE) * X35</f>
        <v>0</v>
      </c>
      <c r="BV35">
        <f>VLOOKUP(Wave_Timeline!BV$1,Enemies[[#All],[Name]:[BotLevelType]],3,FALSE) * VLOOKUP($AX$2,BotLevelWorld[#All],MATCH("HP Ratio - " &amp; VLOOKUP(BV$1,Enemies[[#All],[Name]:[BotLevelType]],9,FALSE),BotLevelWorld[#Headers],0),FALSE) * Y35</f>
        <v>0</v>
      </c>
      <c r="BW35">
        <f>VLOOKUP(Wave_Timeline!BW$1,Enemies[[#All],[Name]:[BotLevelType]],3,FALSE) * VLOOKUP($AX$2,BotLevelWorld[#All],MATCH("HP Ratio - " &amp; VLOOKUP(BW$1,Enemies[[#All],[Name]:[BotLevelType]],9,FALSE),BotLevelWorld[#Headers],0),FALSE) * Z35</f>
        <v>0</v>
      </c>
      <c r="BX35">
        <f>VLOOKUP(Wave_Timeline!BX$1,Enemies[[#All],[Name]:[BotLevelType]],3,FALSE) * VLOOKUP($AX$2,BotLevelWorld[#All],MATCH("HP Ratio - " &amp; VLOOKUP(BX$1,Enemies[[#All],[Name]:[BotLevelType]],9,FALSE),BotLevelWorld[#Headers],0),FALSE) * AA35</f>
        <v>0</v>
      </c>
      <c r="BY35">
        <f>VLOOKUP(Wave_Timeline!BY$1,Enemies[[#All],[Name]:[BotLevelType]],3,FALSE) * VLOOKUP($AX$2,BotLevelWorld[#All],MATCH("HP Ratio - " &amp; VLOOKUP(BY$1,Enemies[[#All],[Name]:[BotLevelType]],9,FALSE),BotLevelWorld[#Headers],0),FALSE) * AB35</f>
        <v>0</v>
      </c>
      <c r="BZ35">
        <f>VLOOKUP(Wave_Timeline!BZ$1,Enemies[[#All],[Name]:[BotLevelType]],3,FALSE) * VLOOKUP($AX$2,BotLevelWorld[#All],MATCH("HP Ratio - " &amp; VLOOKUP(BZ$1,Enemies[[#All],[Name]:[BotLevelType]],9,FALSE),BotLevelWorld[#Headers],0),FALSE) * AC35</f>
        <v>0</v>
      </c>
      <c r="CA35">
        <f>VLOOKUP(Wave_Timeline!CA$1,Enemies[[#All],[Name]:[BotLevelType]],3,FALSE) * VLOOKUP($AX$2,BotLevelWorld[#All],MATCH("HP Ratio - " &amp; VLOOKUP(CA$1,Enemies[[#All],[Name]:[BotLevelType]],9,FALSE),BotLevelWorld[#Headers],0),FALSE) * AD35</f>
        <v>0</v>
      </c>
      <c r="CB35">
        <f>VLOOKUP(Wave_Timeline!CB$1,Enemies[[#All],[Name]:[BotLevelType]],3,FALSE) * VLOOKUP($AX$2,BotLevelWorld[#All],MATCH("HP Ratio - " &amp; VLOOKUP(CB$1,Enemies[[#All],[Name]:[BotLevelType]],9,FALSE),BotLevelWorld[#Headers],0),FALSE) * AE35</f>
        <v>0</v>
      </c>
      <c r="CC35">
        <f>VLOOKUP(Wave_Timeline!CC$1,Enemies[[#All],[Name]:[BotLevelType]],3,FALSE) * VLOOKUP($AX$2,BotLevelWorld[#All],MATCH("HP Ratio - " &amp; VLOOKUP(CC$1,Enemies[[#All],[Name]:[BotLevelType]],9,FALSE),BotLevelWorld[#Headers],0),FALSE) * AF35</f>
        <v>0</v>
      </c>
      <c r="CD35">
        <f>VLOOKUP(Wave_Timeline!CD$1,Enemies[[#All],[Name]:[BotLevelType]],3,FALSE) * VLOOKUP($AX$2,BotLevelWorld[#All],MATCH("HP Ratio - " &amp; VLOOKUP(CD$1,Enemies[[#All],[Name]:[BotLevelType]],9,FALSE),BotLevelWorld[#Headers],0),FALSE) * AG35</f>
        <v>0</v>
      </c>
      <c r="CE35">
        <f>VLOOKUP(Wave_Timeline!CE$1,Enemies[[#All],[Name]:[BotLevelType]],3,FALSE) * VLOOKUP($AX$2,BotLevelWorld[#All],MATCH("HP Ratio - " &amp; VLOOKUP(CE$1,Enemies[[#All],[Name]:[BotLevelType]],9,FALSE),BotLevelWorld[#Headers],0),FALSE) * AH35</f>
        <v>0</v>
      </c>
      <c r="CF35">
        <f>VLOOKUP(Wave_Timeline!CF$1,Enemies[[#All],[Name]:[BotLevelType]],3,FALSE) * VLOOKUP($AX$2,BotLevelWorld[#All],MATCH("HP Ratio - " &amp; VLOOKUP(CF$1,Enemies[[#All],[Name]:[BotLevelType]],9,FALSE),BotLevelWorld[#Headers],0),FALSE) * AI35</f>
        <v>0</v>
      </c>
      <c r="CG35">
        <f>VLOOKUP(Wave_Timeline!CG$1,Enemies[[#All],[Name]:[BotLevelType]],3,FALSE) * VLOOKUP($AX$2,BotLevelWorld[#All],MATCH("HP Ratio - " &amp; VLOOKUP(CG$1,Enemies[[#All],[Name]:[BotLevelType]],9,FALSE),BotLevelWorld[#Headers],0),FALSE) * AJ35</f>
        <v>0</v>
      </c>
      <c r="CH35">
        <f>VLOOKUP(Wave_Timeline!CH$1,Enemies[[#All],[Name]:[BotLevelType]],3,FALSE) * VLOOKUP($AX$2,BotLevelWorld[#All],MATCH("HP Ratio - " &amp; VLOOKUP(CH$1,Enemies[[#All],[Name]:[BotLevelType]],9,FALSE),BotLevelWorld[#Headers],0),FALSE) * AK35</f>
        <v>0</v>
      </c>
      <c r="CI35">
        <f>VLOOKUP(Wave_Timeline!CI$1,Enemies[[#All],[Name]:[BotLevelType]],3,FALSE) * VLOOKUP($AX$2,BotLevelWorld[#All],MATCH("HP Ratio - " &amp; VLOOKUP(CI$1,Enemies[[#All],[Name]:[BotLevelType]],9,FALSE),BotLevelWorld[#Headers],0),FALSE) * AL35</f>
        <v>0</v>
      </c>
      <c r="CJ35">
        <f>VLOOKUP(Wave_Timeline!CJ$1,Enemies[[#All],[Name]:[BotLevelType]],3,FALSE) * VLOOKUP($AX$2,BotLevelWorld[#All],MATCH("HP Ratio - " &amp; VLOOKUP(CJ$1,Enemies[[#All],[Name]:[BotLevelType]],9,FALSE),BotLevelWorld[#Headers],0),FALSE) * AM35</f>
        <v>0</v>
      </c>
      <c r="CK35">
        <f>VLOOKUP(Wave_Timeline!CK$1,Enemies[[#All],[Name]:[BotLevelType]],3,FALSE) * VLOOKUP($AX$2,BotLevelWorld[#All],MATCH("HP Ratio - " &amp; VLOOKUP(CK$1,Enemies[[#All],[Name]:[BotLevelType]],9,FALSE),BotLevelWorld[#Headers],0),FALSE) * AN35</f>
        <v>0</v>
      </c>
      <c r="CL35">
        <f>VLOOKUP(Wave_Timeline!CL$1,Enemies[[#All],[Name]:[BotLevelType]],3,FALSE) * VLOOKUP($AX$2,BotLevelWorld[#All],MATCH("HP Ratio - " &amp; VLOOKUP(CL$1,Enemies[[#All],[Name]:[BotLevelType]],9,FALSE),BotLevelWorld[#Headers],0),FALSE) * AO35</f>
        <v>0</v>
      </c>
      <c r="CM35">
        <f>VLOOKUP(Wave_Timeline!CM$1,Enemies[[#All],[Name]:[BotLevelType]],3,FALSE) * VLOOKUP($AX$2,BotLevelWorld[#All],MATCH("HP Ratio - " &amp; VLOOKUP(CM$1,Enemies[[#All],[Name]:[BotLevelType]],9,FALSE),BotLevelWorld[#Headers],0),FALSE) * AP35</f>
        <v>0</v>
      </c>
      <c r="CN35">
        <f>VLOOKUP(Wave_Timeline!CN$1,Enemies[[#All],[Name]:[BotLevelType]],3,FALSE) * VLOOKUP($AX$2,BotLevelWorld[#All],MATCH("HP Ratio - " &amp; VLOOKUP(CN$1,Enemies[[#All],[Name]:[BotLevelType]],9,FALSE),BotLevelWorld[#Headers],0),FALSE) * AQ35</f>
        <v>0</v>
      </c>
      <c r="CO35">
        <f>VLOOKUP(Wave_Timeline!CO$1,Enemies[[#All],[Name]:[BotLevelType]],3,FALSE) * VLOOKUP($AX$2,BotLevelWorld[#All],MATCH("HP Ratio - " &amp; VLOOKUP(CO$1,Enemies[[#All],[Name]:[BotLevelType]],9,FALSE),BotLevelWorld[#Headers],0),FALSE) * AR35</f>
        <v>0</v>
      </c>
      <c r="CP35">
        <f>VLOOKUP(Wave_Timeline!CP$1,Enemies[[#All],[Name]:[BotLevelType]],3,FALSE) * VLOOKUP($AX$2,BotLevelWorld[#All],MATCH("HP Ratio - " &amp; VLOOKUP(CP$1,Enemies[[#All],[Name]:[BotLevelType]],9,FALSE),BotLevelWorld[#Headers],0),FALSE) * AS35</f>
        <v>0</v>
      </c>
      <c r="CQ35">
        <f>VLOOKUP(Wave_Timeline!CQ$1,Enemies[[#All],[Name]:[BotLevelType]],3,FALSE) * VLOOKUP($AX$2,BotLevelWorld[#All],MATCH("HP Ratio - " &amp; VLOOKUP(CQ$1,Enemies[[#All],[Name]:[BotLevelType]],9,FALSE),BotLevelWorld[#Headers],0),FALSE) * AT35</f>
        <v>0</v>
      </c>
      <c r="CS35">
        <f t="shared" si="0"/>
        <v>76.194892380509998</v>
      </c>
      <c r="CU35">
        <f t="shared" si="3"/>
        <v>584.16093301778892</v>
      </c>
      <c r="CV35">
        <f t="shared" si="4"/>
        <v>46416.821660009286</v>
      </c>
      <c r="CW35">
        <f t="shared" si="1"/>
        <v>46870.635144799409</v>
      </c>
      <c r="CX35">
        <f t="shared" si="2"/>
        <v>453.81348479012377</v>
      </c>
      <c r="CY35">
        <f t="shared" si="5"/>
        <v>453.81348479012377</v>
      </c>
    </row>
    <row r="36" spans="1:103" x14ac:dyDescent="0.25">
      <c r="A36" s="12">
        <v>29</v>
      </c>
      <c r="B36" s="12">
        <v>0.3333333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0.8333334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/>
      <c r="AV36" s="12"/>
      <c r="AW36" s="12"/>
      <c r="AY36">
        <f>VLOOKUP(Wave_Timeline!AY$1,Enemies[[#All],[Name]:[BotLevelType]],3,FALSE) * VLOOKUP($AX$2,BotLevelWorld[#All],MATCH("HP Ratio - " &amp; VLOOKUP(AY$1,Enemies[[#All],[Name]:[BotLevelType]],9,FALSE),BotLevelWorld[#Headers],0),FALSE) * B36</f>
        <v>76.194892380509998</v>
      </c>
      <c r="AZ36">
        <f>VLOOKUP(Wave_Timeline!AZ$1,Enemies[[#All],[Name]:[BotLevelType]],3,FALSE) * VLOOKUP($AX$2,BotLevelWorld[#All],MATCH("HP Ratio - " &amp; VLOOKUP(AZ$1,Enemies[[#All],[Name]:[BotLevelType]],9,FALSE),BotLevelWorld[#Headers],0),FALSE) * C36</f>
        <v>0</v>
      </c>
      <c r="BA36">
        <f>VLOOKUP(Wave_Timeline!BA$1,Enemies[[#All],[Name]:[BotLevelType]],3,FALSE) * VLOOKUP($AX$2,BotLevelWorld[#All],MATCH("HP Ratio - " &amp; VLOOKUP(BA$1,Enemies[[#All],[Name]:[BotLevelType]],9,FALSE),BotLevelWorld[#Headers],0),FALSE) * D36</f>
        <v>0</v>
      </c>
      <c r="BB36">
        <f>VLOOKUP(Wave_Timeline!BB$1,Enemies[[#All],[Name]:[BotLevelType]],3,FALSE) * VLOOKUP($AX$2,BotLevelWorld[#All],MATCH("HP Ratio - " &amp; VLOOKUP(BB$1,Enemies[[#All],[Name]:[BotLevelType]],9,FALSE),BotLevelWorld[#Headers],0),FALSE) * E36</f>
        <v>0</v>
      </c>
      <c r="BC36">
        <f>VLOOKUP(Wave_Timeline!BC$1,Enemies[[#All],[Name]:[BotLevelType]],3,FALSE) * VLOOKUP($AX$2,BotLevelWorld[#All],MATCH("HP Ratio - " &amp; VLOOKUP(BC$1,Enemies[[#All],[Name]:[BotLevelType]],9,FALSE),BotLevelWorld[#Headers],0),FALSE) * F36</f>
        <v>0</v>
      </c>
      <c r="BD36">
        <f>VLOOKUP(Wave_Timeline!BD$1,Enemies[[#All],[Name]:[BotLevelType]],3,FALSE) * VLOOKUP($AX$2,BotLevelWorld[#All],MATCH("HP Ratio - " &amp; VLOOKUP(BD$1,Enemies[[#All],[Name]:[BotLevelType]],9,FALSE),BotLevelWorld[#Headers],0),FALSE) * G36</f>
        <v>0</v>
      </c>
      <c r="BE36">
        <f>VLOOKUP(Wave_Timeline!BE$1,Enemies[[#All],[Name]:[BotLevelType]],3,FALSE) * VLOOKUP($AX$2,BotLevelWorld[#All],MATCH("HP Ratio - " &amp; VLOOKUP(BE$1,Enemies[[#All],[Name]:[BotLevelType]],9,FALSE),BotLevelWorld[#Headers],0),FALSE) * H36</f>
        <v>507.96604063728</v>
      </c>
      <c r="BF36">
        <f>VLOOKUP(Wave_Timeline!BF$1,Enemies[[#All],[Name]:[BotLevelType]],3,FALSE) * VLOOKUP($AX$2,BotLevelWorld[#All],MATCH("HP Ratio - " &amp; VLOOKUP(BF$1,Enemies[[#All],[Name]:[BotLevelType]],9,FALSE),BotLevelWorld[#Headers],0),FALSE) * I36</f>
        <v>0</v>
      </c>
      <c r="BG36">
        <f>VLOOKUP(Wave_Timeline!BG$1,Enemies[[#All],[Name]:[BotLevelType]],3,FALSE) * VLOOKUP($AX$2,BotLevelWorld[#All],MATCH("HP Ratio - " &amp; VLOOKUP(BG$1,Enemies[[#All],[Name]:[BotLevelType]],9,FALSE),BotLevelWorld[#Headers],0),FALSE) * J36</f>
        <v>0</v>
      </c>
      <c r="BH36">
        <f>VLOOKUP(Wave_Timeline!BH$1,Enemies[[#All],[Name]:[BotLevelType]],3,FALSE) * VLOOKUP($AX$2,BotLevelWorld[#All],MATCH("HP Ratio - " &amp; VLOOKUP(BH$1,Enemies[[#All],[Name]:[BotLevelType]],9,FALSE),BotLevelWorld[#Headers],0),FALSE) * K36</f>
        <v>0</v>
      </c>
      <c r="BI36">
        <f>VLOOKUP(Wave_Timeline!BI$1,Enemies[[#All],[Name]:[BotLevelType]],3,FALSE) * VLOOKUP($AX$2,BotLevelWorld[#All],MATCH("HP Ratio - " &amp; VLOOKUP(BI$1,Enemies[[#All],[Name]:[BotLevelType]],9,FALSE),BotLevelWorld[#Headers],0),FALSE) * L36</f>
        <v>0</v>
      </c>
      <c r="BJ36">
        <f>VLOOKUP(Wave_Timeline!BJ$1,Enemies[[#All],[Name]:[BotLevelType]],3,FALSE) * VLOOKUP($AX$2,BotLevelWorld[#All],MATCH("HP Ratio - " &amp; VLOOKUP(BJ$1,Enemies[[#All],[Name]:[BotLevelType]],9,FALSE),BotLevelWorld[#Headers],0),FALSE) * M36</f>
        <v>0</v>
      </c>
      <c r="BK36">
        <f>VLOOKUP(Wave_Timeline!BK$1,Enemies[[#All],[Name]:[BotLevelType]],3,FALSE) * VLOOKUP($AX$2,BotLevelWorld[#All],MATCH("HP Ratio - " &amp; VLOOKUP(BK$1,Enemies[[#All],[Name]:[BotLevelType]],9,FALSE),BotLevelWorld[#Headers],0),FALSE) * N36</f>
        <v>0</v>
      </c>
      <c r="BL36">
        <f>VLOOKUP(Wave_Timeline!BL$1,Enemies[[#All],[Name]:[BotLevelType]],3,FALSE) * VLOOKUP($AX$2,BotLevelWorld[#All],MATCH("HP Ratio - " &amp; VLOOKUP(BL$1,Enemies[[#All],[Name]:[BotLevelType]],9,FALSE),BotLevelWorld[#Headers],0),FALSE) * O36</f>
        <v>0</v>
      </c>
      <c r="BM36">
        <f>VLOOKUP(Wave_Timeline!BM$1,Enemies[[#All],[Name]:[BotLevelType]],3,FALSE) * VLOOKUP($AX$2,BotLevelWorld[#All],MATCH("HP Ratio - " &amp; VLOOKUP(BM$1,Enemies[[#All],[Name]:[BotLevelType]],9,FALSE),BotLevelWorld[#Headers],0),FALSE) * P36</f>
        <v>0</v>
      </c>
      <c r="BN36">
        <f>VLOOKUP(Wave_Timeline!BN$1,Enemies[[#All],[Name]:[BotLevelType]],3,FALSE) * VLOOKUP($AX$2,BotLevelWorld[#All],MATCH("HP Ratio - " &amp; VLOOKUP(BN$1,Enemies[[#All],[Name]:[BotLevelType]],9,FALSE),BotLevelWorld[#Headers],0),FALSE) * Q36</f>
        <v>0</v>
      </c>
      <c r="BO36">
        <f>VLOOKUP(Wave_Timeline!BO$1,Enemies[[#All],[Name]:[BotLevelType]],3,FALSE) * VLOOKUP($AX$2,BotLevelWorld[#All],MATCH("HP Ratio - " &amp; VLOOKUP(BO$1,Enemies[[#All],[Name]:[BotLevelType]],9,FALSE),BotLevelWorld[#Headers],0),FALSE) * R36</f>
        <v>0</v>
      </c>
      <c r="BP36">
        <f>VLOOKUP(Wave_Timeline!BP$1,Enemies[[#All],[Name]:[BotLevelType]],3,FALSE) * VLOOKUP($AX$2,BotLevelWorld[#All],MATCH("HP Ratio - " &amp; VLOOKUP(BP$1,Enemies[[#All],[Name]:[BotLevelType]],9,FALSE),BotLevelWorld[#Headers],0),FALSE) * S36</f>
        <v>0</v>
      </c>
      <c r="BQ36">
        <f>VLOOKUP(Wave_Timeline!BQ$1,Enemies[[#All],[Name]:[BotLevelType]],3,FALSE) * VLOOKUP($AX$2,BotLevelWorld[#All],MATCH("HP Ratio - " &amp; VLOOKUP(BQ$1,Enemies[[#All],[Name]:[BotLevelType]],9,FALSE),BotLevelWorld[#Headers],0),FALSE) * T36</f>
        <v>0</v>
      </c>
      <c r="BR36">
        <f>VLOOKUP(Wave_Timeline!BR$1,Enemies[[#All],[Name]:[BotLevelType]],3,FALSE) * VLOOKUP($AX$2,BotLevelWorld[#All],MATCH("HP Ratio - " &amp; VLOOKUP(BR$1,Enemies[[#All],[Name]:[BotLevelType]],9,FALSE),BotLevelWorld[#Headers],0),FALSE) * U36</f>
        <v>0</v>
      </c>
      <c r="BS36">
        <f>VLOOKUP(Wave_Timeline!BS$1,Enemies[[#All],[Name]:[BotLevelType]],3,FALSE) * VLOOKUP($AX$2,BotLevelWorld[#All],MATCH("HP Ratio - " &amp; VLOOKUP(BS$1,Enemies[[#All],[Name]:[BotLevelType]],9,FALSE),BotLevelWorld[#Headers],0),FALSE) * V36</f>
        <v>0</v>
      </c>
      <c r="BT36">
        <f>VLOOKUP(Wave_Timeline!BT$1,Enemies[[#All],[Name]:[BotLevelType]],3,FALSE) * VLOOKUP($AX$2,BotLevelWorld[#All],MATCH("HP Ratio - " &amp; VLOOKUP(BT$1,Enemies[[#All],[Name]:[BotLevelType]],9,FALSE),BotLevelWorld[#Headers],0),FALSE) * W36</f>
        <v>0</v>
      </c>
      <c r="BU36">
        <f>VLOOKUP(Wave_Timeline!BU$1,Enemies[[#All],[Name]:[BotLevelType]],3,FALSE) * VLOOKUP($AX$2,BotLevelWorld[#All],MATCH("HP Ratio - " &amp; VLOOKUP(BU$1,Enemies[[#All],[Name]:[BotLevelType]],9,FALSE),BotLevelWorld[#Headers],0),FALSE) * X36</f>
        <v>0</v>
      </c>
      <c r="BV36">
        <f>VLOOKUP(Wave_Timeline!BV$1,Enemies[[#All],[Name]:[BotLevelType]],3,FALSE) * VLOOKUP($AX$2,BotLevelWorld[#All],MATCH("HP Ratio - " &amp; VLOOKUP(BV$1,Enemies[[#All],[Name]:[BotLevelType]],9,FALSE),BotLevelWorld[#Headers],0),FALSE) * Y36</f>
        <v>0</v>
      </c>
      <c r="BW36">
        <f>VLOOKUP(Wave_Timeline!BW$1,Enemies[[#All],[Name]:[BotLevelType]],3,FALSE) * VLOOKUP($AX$2,BotLevelWorld[#All],MATCH("HP Ratio - " &amp; VLOOKUP(BW$1,Enemies[[#All],[Name]:[BotLevelType]],9,FALSE),BotLevelWorld[#Headers],0),FALSE) * Z36</f>
        <v>0</v>
      </c>
      <c r="BX36">
        <f>VLOOKUP(Wave_Timeline!BX$1,Enemies[[#All],[Name]:[BotLevelType]],3,FALSE) * VLOOKUP($AX$2,BotLevelWorld[#All],MATCH("HP Ratio - " &amp; VLOOKUP(BX$1,Enemies[[#All],[Name]:[BotLevelType]],9,FALSE),BotLevelWorld[#Headers],0),FALSE) * AA36</f>
        <v>0</v>
      </c>
      <c r="BY36">
        <f>VLOOKUP(Wave_Timeline!BY$1,Enemies[[#All],[Name]:[BotLevelType]],3,FALSE) * VLOOKUP($AX$2,BotLevelWorld[#All],MATCH("HP Ratio - " &amp; VLOOKUP(BY$1,Enemies[[#All],[Name]:[BotLevelType]],9,FALSE),BotLevelWorld[#Headers],0),FALSE) * AB36</f>
        <v>0</v>
      </c>
      <c r="BZ36">
        <f>VLOOKUP(Wave_Timeline!BZ$1,Enemies[[#All],[Name]:[BotLevelType]],3,FALSE) * VLOOKUP($AX$2,BotLevelWorld[#All],MATCH("HP Ratio - " &amp; VLOOKUP(BZ$1,Enemies[[#All],[Name]:[BotLevelType]],9,FALSE),BotLevelWorld[#Headers],0),FALSE) * AC36</f>
        <v>0</v>
      </c>
      <c r="CA36">
        <f>VLOOKUP(Wave_Timeline!CA$1,Enemies[[#All],[Name]:[BotLevelType]],3,FALSE) * VLOOKUP($AX$2,BotLevelWorld[#All],MATCH("HP Ratio - " &amp; VLOOKUP(CA$1,Enemies[[#All],[Name]:[BotLevelType]],9,FALSE),BotLevelWorld[#Headers],0),FALSE) * AD36</f>
        <v>0</v>
      </c>
      <c r="CB36">
        <f>VLOOKUP(Wave_Timeline!CB$1,Enemies[[#All],[Name]:[BotLevelType]],3,FALSE) * VLOOKUP($AX$2,BotLevelWorld[#All],MATCH("HP Ratio - " &amp; VLOOKUP(CB$1,Enemies[[#All],[Name]:[BotLevelType]],9,FALSE),BotLevelWorld[#Headers],0),FALSE) * AE36</f>
        <v>0</v>
      </c>
      <c r="CC36">
        <f>VLOOKUP(Wave_Timeline!CC$1,Enemies[[#All],[Name]:[BotLevelType]],3,FALSE) * VLOOKUP($AX$2,BotLevelWorld[#All],MATCH("HP Ratio - " &amp; VLOOKUP(CC$1,Enemies[[#All],[Name]:[BotLevelType]],9,FALSE),BotLevelWorld[#Headers],0),FALSE) * AF36</f>
        <v>0</v>
      </c>
      <c r="CD36">
        <f>VLOOKUP(Wave_Timeline!CD$1,Enemies[[#All],[Name]:[BotLevelType]],3,FALSE) * VLOOKUP($AX$2,BotLevelWorld[#All],MATCH("HP Ratio - " &amp; VLOOKUP(CD$1,Enemies[[#All],[Name]:[BotLevelType]],9,FALSE),BotLevelWorld[#Headers],0),FALSE) * AG36</f>
        <v>0</v>
      </c>
      <c r="CE36">
        <f>VLOOKUP(Wave_Timeline!CE$1,Enemies[[#All],[Name]:[BotLevelType]],3,FALSE) * VLOOKUP($AX$2,BotLevelWorld[#All],MATCH("HP Ratio - " &amp; VLOOKUP(CE$1,Enemies[[#All],[Name]:[BotLevelType]],9,FALSE),BotLevelWorld[#Headers],0),FALSE) * AH36</f>
        <v>0</v>
      </c>
      <c r="CF36">
        <f>VLOOKUP(Wave_Timeline!CF$1,Enemies[[#All],[Name]:[BotLevelType]],3,FALSE) * VLOOKUP($AX$2,BotLevelWorld[#All],MATCH("HP Ratio - " &amp; VLOOKUP(CF$1,Enemies[[#All],[Name]:[BotLevelType]],9,FALSE),BotLevelWorld[#Headers],0),FALSE) * AI36</f>
        <v>0</v>
      </c>
      <c r="CG36">
        <f>VLOOKUP(Wave_Timeline!CG$1,Enemies[[#All],[Name]:[BotLevelType]],3,FALSE) * VLOOKUP($AX$2,BotLevelWorld[#All],MATCH("HP Ratio - " &amp; VLOOKUP(CG$1,Enemies[[#All],[Name]:[BotLevelType]],9,FALSE),BotLevelWorld[#Headers],0),FALSE) * AJ36</f>
        <v>0</v>
      </c>
      <c r="CH36">
        <f>VLOOKUP(Wave_Timeline!CH$1,Enemies[[#All],[Name]:[BotLevelType]],3,FALSE) * VLOOKUP($AX$2,BotLevelWorld[#All],MATCH("HP Ratio - " &amp; VLOOKUP(CH$1,Enemies[[#All],[Name]:[BotLevelType]],9,FALSE),BotLevelWorld[#Headers],0),FALSE) * AK36</f>
        <v>0</v>
      </c>
      <c r="CI36">
        <f>VLOOKUP(Wave_Timeline!CI$1,Enemies[[#All],[Name]:[BotLevelType]],3,FALSE) * VLOOKUP($AX$2,BotLevelWorld[#All],MATCH("HP Ratio - " &amp; VLOOKUP(CI$1,Enemies[[#All],[Name]:[BotLevelType]],9,FALSE),BotLevelWorld[#Headers],0),FALSE) * AL36</f>
        <v>0</v>
      </c>
      <c r="CJ36">
        <f>VLOOKUP(Wave_Timeline!CJ$1,Enemies[[#All],[Name]:[BotLevelType]],3,FALSE) * VLOOKUP($AX$2,BotLevelWorld[#All],MATCH("HP Ratio - " &amp; VLOOKUP(CJ$1,Enemies[[#All],[Name]:[BotLevelType]],9,FALSE),BotLevelWorld[#Headers],0),FALSE) * AM36</f>
        <v>0</v>
      </c>
      <c r="CK36">
        <f>VLOOKUP(Wave_Timeline!CK$1,Enemies[[#All],[Name]:[BotLevelType]],3,FALSE) * VLOOKUP($AX$2,BotLevelWorld[#All],MATCH("HP Ratio - " &amp; VLOOKUP(CK$1,Enemies[[#All],[Name]:[BotLevelType]],9,FALSE),BotLevelWorld[#Headers],0),FALSE) * AN36</f>
        <v>0</v>
      </c>
      <c r="CL36">
        <f>VLOOKUP(Wave_Timeline!CL$1,Enemies[[#All],[Name]:[BotLevelType]],3,FALSE) * VLOOKUP($AX$2,BotLevelWorld[#All],MATCH("HP Ratio - " &amp; VLOOKUP(CL$1,Enemies[[#All],[Name]:[BotLevelType]],9,FALSE),BotLevelWorld[#Headers],0),FALSE) * AO36</f>
        <v>0</v>
      </c>
      <c r="CM36">
        <f>VLOOKUP(Wave_Timeline!CM$1,Enemies[[#All],[Name]:[BotLevelType]],3,FALSE) * VLOOKUP($AX$2,BotLevelWorld[#All],MATCH("HP Ratio - " &amp; VLOOKUP(CM$1,Enemies[[#All],[Name]:[BotLevelType]],9,FALSE),BotLevelWorld[#Headers],0),FALSE) * AP36</f>
        <v>0</v>
      </c>
      <c r="CN36">
        <f>VLOOKUP(Wave_Timeline!CN$1,Enemies[[#All],[Name]:[BotLevelType]],3,FALSE) * VLOOKUP($AX$2,BotLevelWorld[#All],MATCH("HP Ratio - " &amp; VLOOKUP(CN$1,Enemies[[#All],[Name]:[BotLevelType]],9,FALSE),BotLevelWorld[#Headers],0),FALSE) * AQ36</f>
        <v>0</v>
      </c>
      <c r="CO36">
        <f>VLOOKUP(Wave_Timeline!CO$1,Enemies[[#All],[Name]:[BotLevelType]],3,FALSE) * VLOOKUP($AX$2,BotLevelWorld[#All],MATCH("HP Ratio - " &amp; VLOOKUP(CO$1,Enemies[[#All],[Name]:[BotLevelType]],9,FALSE),BotLevelWorld[#Headers],0),FALSE) * AR36</f>
        <v>0</v>
      </c>
      <c r="CP36">
        <f>VLOOKUP(Wave_Timeline!CP$1,Enemies[[#All],[Name]:[BotLevelType]],3,FALSE) * VLOOKUP($AX$2,BotLevelWorld[#All],MATCH("HP Ratio - " &amp; VLOOKUP(CP$1,Enemies[[#All],[Name]:[BotLevelType]],9,FALSE),BotLevelWorld[#Headers],0),FALSE) * AS36</f>
        <v>0</v>
      </c>
      <c r="CQ36">
        <f>VLOOKUP(Wave_Timeline!CQ$1,Enemies[[#All],[Name]:[BotLevelType]],3,FALSE) * VLOOKUP($AX$2,BotLevelWorld[#All],MATCH("HP Ratio - " &amp; VLOOKUP(CQ$1,Enemies[[#All],[Name]:[BotLevelType]],9,FALSE),BotLevelWorld[#Headers],0),FALSE) * AT36</f>
        <v>0</v>
      </c>
      <c r="CS36">
        <f t="shared" si="0"/>
        <v>584.16093301779006</v>
      </c>
      <c r="CU36">
        <f t="shared" si="3"/>
        <v>76.194892380510282</v>
      </c>
      <c r="CV36">
        <f t="shared" si="4"/>
        <v>46493.016552389796</v>
      </c>
      <c r="CW36">
        <f t="shared" si="1"/>
        <v>47454.796077817198</v>
      </c>
      <c r="CX36">
        <f t="shared" si="2"/>
        <v>961.7795254274024</v>
      </c>
      <c r="CY36">
        <f t="shared" si="5"/>
        <v>961.7795254274024</v>
      </c>
    </row>
    <row r="37" spans="1:103" x14ac:dyDescent="0.25">
      <c r="A37" s="12">
        <v>30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0.8333334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/>
      <c r="AV37" s="12"/>
      <c r="AW37" s="12"/>
      <c r="AY37">
        <f>VLOOKUP(Wave_Timeline!AY$1,Enemies[[#All],[Name]:[BotLevelType]],3,FALSE) * VLOOKUP($AX$2,BotLevelWorld[#All],MATCH("HP Ratio - " &amp; VLOOKUP(AY$1,Enemies[[#All],[Name]:[BotLevelType]],9,FALSE),BotLevelWorld[#Headers],0),FALSE) * B37</f>
        <v>0</v>
      </c>
      <c r="AZ37">
        <f>VLOOKUP(Wave_Timeline!AZ$1,Enemies[[#All],[Name]:[BotLevelType]],3,FALSE) * VLOOKUP($AX$2,BotLevelWorld[#All],MATCH("HP Ratio - " &amp; VLOOKUP(AZ$1,Enemies[[#All],[Name]:[BotLevelType]],9,FALSE),BotLevelWorld[#Headers],0),FALSE) * C37</f>
        <v>0</v>
      </c>
      <c r="BA37">
        <f>VLOOKUP(Wave_Timeline!BA$1,Enemies[[#All],[Name]:[BotLevelType]],3,FALSE) * VLOOKUP($AX$2,BotLevelWorld[#All],MATCH("HP Ratio - " &amp; VLOOKUP(BA$1,Enemies[[#All],[Name]:[BotLevelType]],9,FALSE),BotLevelWorld[#Headers],0),FALSE) * D37</f>
        <v>0</v>
      </c>
      <c r="BB37">
        <f>VLOOKUP(Wave_Timeline!BB$1,Enemies[[#All],[Name]:[BotLevelType]],3,FALSE) * VLOOKUP($AX$2,BotLevelWorld[#All],MATCH("HP Ratio - " &amp; VLOOKUP(BB$1,Enemies[[#All],[Name]:[BotLevelType]],9,FALSE),BotLevelWorld[#Headers],0),FALSE) * E37</f>
        <v>0</v>
      </c>
      <c r="BC37">
        <f>VLOOKUP(Wave_Timeline!BC$1,Enemies[[#All],[Name]:[BotLevelType]],3,FALSE) * VLOOKUP($AX$2,BotLevelWorld[#All],MATCH("HP Ratio - " &amp; VLOOKUP(BC$1,Enemies[[#All],[Name]:[BotLevelType]],9,FALSE),BotLevelWorld[#Headers],0),FALSE) * F37</f>
        <v>0</v>
      </c>
      <c r="BD37">
        <f>VLOOKUP(Wave_Timeline!BD$1,Enemies[[#All],[Name]:[BotLevelType]],3,FALSE) * VLOOKUP($AX$2,BotLevelWorld[#All],MATCH("HP Ratio - " &amp; VLOOKUP(BD$1,Enemies[[#All],[Name]:[BotLevelType]],9,FALSE),BotLevelWorld[#Headers],0),FALSE) * G37</f>
        <v>0</v>
      </c>
      <c r="BE37">
        <f>VLOOKUP(Wave_Timeline!BE$1,Enemies[[#All],[Name]:[BotLevelType]],3,FALSE) * VLOOKUP($AX$2,BotLevelWorld[#All],MATCH("HP Ratio - " &amp; VLOOKUP(BE$1,Enemies[[#All],[Name]:[BotLevelType]],9,FALSE),BotLevelWorld[#Headers],0),FALSE) * H37</f>
        <v>507.96604063728</v>
      </c>
      <c r="BF37">
        <f>VLOOKUP(Wave_Timeline!BF$1,Enemies[[#All],[Name]:[BotLevelType]],3,FALSE) * VLOOKUP($AX$2,BotLevelWorld[#All],MATCH("HP Ratio - " &amp; VLOOKUP(BF$1,Enemies[[#All],[Name]:[BotLevelType]],9,FALSE),BotLevelWorld[#Headers],0),FALSE) * I37</f>
        <v>0</v>
      </c>
      <c r="BG37">
        <f>VLOOKUP(Wave_Timeline!BG$1,Enemies[[#All],[Name]:[BotLevelType]],3,FALSE) * VLOOKUP($AX$2,BotLevelWorld[#All],MATCH("HP Ratio - " &amp; VLOOKUP(BG$1,Enemies[[#All],[Name]:[BotLevelType]],9,FALSE),BotLevelWorld[#Headers],0),FALSE) * J37</f>
        <v>0</v>
      </c>
      <c r="BH37">
        <f>VLOOKUP(Wave_Timeline!BH$1,Enemies[[#All],[Name]:[BotLevelType]],3,FALSE) * VLOOKUP($AX$2,BotLevelWorld[#All],MATCH("HP Ratio - " &amp; VLOOKUP(BH$1,Enemies[[#All],[Name]:[BotLevelType]],9,FALSE),BotLevelWorld[#Headers],0),FALSE) * K37</f>
        <v>0</v>
      </c>
      <c r="BI37">
        <f>VLOOKUP(Wave_Timeline!BI$1,Enemies[[#All],[Name]:[BotLevelType]],3,FALSE) * VLOOKUP($AX$2,BotLevelWorld[#All],MATCH("HP Ratio - " &amp; VLOOKUP(BI$1,Enemies[[#All],[Name]:[BotLevelType]],9,FALSE),BotLevelWorld[#Headers],0),FALSE) * L37</f>
        <v>0</v>
      </c>
      <c r="BJ37">
        <f>VLOOKUP(Wave_Timeline!BJ$1,Enemies[[#All],[Name]:[BotLevelType]],3,FALSE) * VLOOKUP($AX$2,BotLevelWorld[#All],MATCH("HP Ratio - " &amp; VLOOKUP(BJ$1,Enemies[[#All],[Name]:[BotLevelType]],9,FALSE),BotLevelWorld[#Headers],0),FALSE) * M37</f>
        <v>0</v>
      </c>
      <c r="BK37">
        <f>VLOOKUP(Wave_Timeline!BK$1,Enemies[[#All],[Name]:[BotLevelType]],3,FALSE) * VLOOKUP($AX$2,BotLevelWorld[#All],MATCH("HP Ratio - " &amp; VLOOKUP(BK$1,Enemies[[#All],[Name]:[BotLevelType]],9,FALSE),BotLevelWorld[#Headers],0),FALSE) * N37</f>
        <v>0</v>
      </c>
      <c r="BL37">
        <f>VLOOKUP(Wave_Timeline!BL$1,Enemies[[#All],[Name]:[BotLevelType]],3,FALSE) * VLOOKUP($AX$2,BotLevelWorld[#All],MATCH("HP Ratio - " &amp; VLOOKUP(BL$1,Enemies[[#All],[Name]:[BotLevelType]],9,FALSE),BotLevelWorld[#Headers],0),FALSE) * O37</f>
        <v>0</v>
      </c>
      <c r="BM37">
        <f>VLOOKUP(Wave_Timeline!BM$1,Enemies[[#All],[Name]:[BotLevelType]],3,FALSE) * VLOOKUP($AX$2,BotLevelWorld[#All],MATCH("HP Ratio - " &amp; VLOOKUP(BM$1,Enemies[[#All],[Name]:[BotLevelType]],9,FALSE),BotLevelWorld[#Headers],0),FALSE) * P37</f>
        <v>0</v>
      </c>
      <c r="BN37">
        <f>VLOOKUP(Wave_Timeline!BN$1,Enemies[[#All],[Name]:[BotLevelType]],3,FALSE) * VLOOKUP($AX$2,BotLevelWorld[#All],MATCH("HP Ratio - " &amp; VLOOKUP(BN$1,Enemies[[#All],[Name]:[BotLevelType]],9,FALSE),BotLevelWorld[#Headers],0),FALSE) * Q37</f>
        <v>0</v>
      </c>
      <c r="BO37">
        <f>VLOOKUP(Wave_Timeline!BO$1,Enemies[[#All],[Name]:[BotLevelType]],3,FALSE) * VLOOKUP($AX$2,BotLevelWorld[#All],MATCH("HP Ratio - " &amp; VLOOKUP(BO$1,Enemies[[#All],[Name]:[BotLevelType]],9,FALSE),BotLevelWorld[#Headers],0),FALSE) * R37</f>
        <v>0</v>
      </c>
      <c r="BP37">
        <f>VLOOKUP(Wave_Timeline!BP$1,Enemies[[#All],[Name]:[BotLevelType]],3,FALSE) * VLOOKUP($AX$2,BotLevelWorld[#All],MATCH("HP Ratio - " &amp; VLOOKUP(BP$1,Enemies[[#All],[Name]:[BotLevelType]],9,FALSE),BotLevelWorld[#Headers],0),FALSE) * S37</f>
        <v>0</v>
      </c>
      <c r="BQ37">
        <f>VLOOKUP(Wave_Timeline!BQ$1,Enemies[[#All],[Name]:[BotLevelType]],3,FALSE) * VLOOKUP($AX$2,BotLevelWorld[#All],MATCH("HP Ratio - " &amp; VLOOKUP(BQ$1,Enemies[[#All],[Name]:[BotLevelType]],9,FALSE),BotLevelWorld[#Headers],0),FALSE) * T37</f>
        <v>0</v>
      </c>
      <c r="BR37">
        <f>VLOOKUP(Wave_Timeline!BR$1,Enemies[[#All],[Name]:[BotLevelType]],3,FALSE) * VLOOKUP($AX$2,BotLevelWorld[#All],MATCH("HP Ratio - " &amp; VLOOKUP(BR$1,Enemies[[#All],[Name]:[BotLevelType]],9,FALSE),BotLevelWorld[#Headers],0),FALSE) * U37</f>
        <v>0</v>
      </c>
      <c r="BS37">
        <f>VLOOKUP(Wave_Timeline!BS$1,Enemies[[#All],[Name]:[BotLevelType]],3,FALSE) * VLOOKUP($AX$2,BotLevelWorld[#All],MATCH("HP Ratio - " &amp; VLOOKUP(BS$1,Enemies[[#All],[Name]:[BotLevelType]],9,FALSE),BotLevelWorld[#Headers],0),FALSE) * V37</f>
        <v>0</v>
      </c>
      <c r="BT37">
        <f>VLOOKUP(Wave_Timeline!BT$1,Enemies[[#All],[Name]:[BotLevelType]],3,FALSE) * VLOOKUP($AX$2,BotLevelWorld[#All],MATCH("HP Ratio - " &amp; VLOOKUP(BT$1,Enemies[[#All],[Name]:[BotLevelType]],9,FALSE),BotLevelWorld[#Headers],0),FALSE) * W37</f>
        <v>0</v>
      </c>
      <c r="BU37">
        <f>VLOOKUP(Wave_Timeline!BU$1,Enemies[[#All],[Name]:[BotLevelType]],3,FALSE) * VLOOKUP($AX$2,BotLevelWorld[#All],MATCH("HP Ratio - " &amp; VLOOKUP(BU$1,Enemies[[#All],[Name]:[BotLevelType]],9,FALSE),BotLevelWorld[#Headers],0),FALSE) * X37</f>
        <v>0</v>
      </c>
      <c r="BV37">
        <f>VLOOKUP(Wave_Timeline!BV$1,Enemies[[#All],[Name]:[BotLevelType]],3,FALSE) * VLOOKUP($AX$2,BotLevelWorld[#All],MATCH("HP Ratio - " &amp; VLOOKUP(BV$1,Enemies[[#All],[Name]:[BotLevelType]],9,FALSE),BotLevelWorld[#Headers],0),FALSE) * Y37</f>
        <v>0</v>
      </c>
      <c r="BW37">
        <f>VLOOKUP(Wave_Timeline!BW$1,Enemies[[#All],[Name]:[BotLevelType]],3,FALSE) * VLOOKUP($AX$2,BotLevelWorld[#All],MATCH("HP Ratio - " &amp; VLOOKUP(BW$1,Enemies[[#All],[Name]:[BotLevelType]],9,FALSE),BotLevelWorld[#Headers],0),FALSE) * Z37</f>
        <v>0</v>
      </c>
      <c r="BX37">
        <f>VLOOKUP(Wave_Timeline!BX$1,Enemies[[#All],[Name]:[BotLevelType]],3,FALSE) * VLOOKUP($AX$2,BotLevelWorld[#All],MATCH("HP Ratio - " &amp; VLOOKUP(BX$1,Enemies[[#All],[Name]:[BotLevelType]],9,FALSE),BotLevelWorld[#Headers],0),FALSE) * AA37</f>
        <v>0</v>
      </c>
      <c r="BY37">
        <f>VLOOKUP(Wave_Timeline!BY$1,Enemies[[#All],[Name]:[BotLevelType]],3,FALSE) * VLOOKUP($AX$2,BotLevelWorld[#All],MATCH("HP Ratio - " &amp; VLOOKUP(BY$1,Enemies[[#All],[Name]:[BotLevelType]],9,FALSE),BotLevelWorld[#Headers],0),FALSE) * AB37</f>
        <v>0</v>
      </c>
      <c r="BZ37">
        <f>VLOOKUP(Wave_Timeline!BZ$1,Enemies[[#All],[Name]:[BotLevelType]],3,FALSE) * VLOOKUP($AX$2,BotLevelWorld[#All],MATCH("HP Ratio - " &amp; VLOOKUP(BZ$1,Enemies[[#All],[Name]:[BotLevelType]],9,FALSE),BotLevelWorld[#Headers],0),FALSE) * AC37</f>
        <v>0</v>
      </c>
      <c r="CA37">
        <f>VLOOKUP(Wave_Timeline!CA$1,Enemies[[#All],[Name]:[BotLevelType]],3,FALSE) * VLOOKUP($AX$2,BotLevelWorld[#All],MATCH("HP Ratio - " &amp; VLOOKUP(CA$1,Enemies[[#All],[Name]:[BotLevelType]],9,FALSE),BotLevelWorld[#Headers],0),FALSE) * AD37</f>
        <v>0</v>
      </c>
      <c r="CB37">
        <f>VLOOKUP(Wave_Timeline!CB$1,Enemies[[#All],[Name]:[BotLevelType]],3,FALSE) * VLOOKUP($AX$2,BotLevelWorld[#All],MATCH("HP Ratio - " &amp; VLOOKUP(CB$1,Enemies[[#All],[Name]:[BotLevelType]],9,FALSE),BotLevelWorld[#Headers],0),FALSE) * AE37</f>
        <v>0</v>
      </c>
      <c r="CC37">
        <f>VLOOKUP(Wave_Timeline!CC$1,Enemies[[#All],[Name]:[BotLevelType]],3,FALSE) * VLOOKUP($AX$2,BotLevelWorld[#All],MATCH("HP Ratio - " &amp; VLOOKUP(CC$1,Enemies[[#All],[Name]:[BotLevelType]],9,FALSE),BotLevelWorld[#Headers],0),FALSE) * AF37</f>
        <v>0</v>
      </c>
      <c r="CD37">
        <f>VLOOKUP(Wave_Timeline!CD$1,Enemies[[#All],[Name]:[BotLevelType]],3,FALSE) * VLOOKUP($AX$2,BotLevelWorld[#All],MATCH("HP Ratio - " &amp; VLOOKUP(CD$1,Enemies[[#All],[Name]:[BotLevelType]],9,FALSE),BotLevelWorld[#Headers],0),FALSE) * AG37</f>
        <v>0</v>
      </c>
      <c r="CE37">
        <f>VLOOKUP(Wave_Timeline!CE$1,Enemies[[#All],[Name]:[BotLevelType]],3,FALSE) * VLOOKUP($AX$2,BotLevelWorld[#All],MATCH("HP Ratio - " &amp; VLOOKUP(CE$1,Enemies[[#All],[Name]:[BotLevelType]],9,FALSE),BotLevelWorld[#Headers],0),FALSE) * AH37</f>
        <v>0</v>
      </c>
      <c r="CF37">
        <f>VLOOKUP(Wave_Timeline!CF$1,Enemies[[#All],[Name]:[BotLevelType]],3,FALSE) * VLOOKUP($AX$2,BotLevelWorld[#All],MATCH("HP Ratio - " &amp; VLOOKUP(CF$1,Enemies[[#All],[Name]:[BotLevelType]],9,FALSE),BotLevelWorld[#Headers],0),FALSE) * AI37</f>
        <v>0</v>
      </c>
      <c r="CG37">
        <f>VLOOKUP(Wave_Timeline!CG$1,Enemies[[#All],[Name]:[BotLevelType]],3,FALSE) * VLOOKUP($AX$2,BotLevelWorld[#All],MATCH("HP Ratio - " &amp; VLOOKUP(CG$1,Enemies[[#All],[Name]:[BotLevelType]],9,FALSE),BotLevelWorld[#Headers],0),FALSE) * AJ37</f>
        <v>0</v>
      </c>
      <c r="CH37">
        <f>VLOOKUP(Wave_Timeline!CH$1,Enemies[[#All],[Name]:[BotLevelType]],3,FALSE) * VLOOKUP($AX$2,BotLevelWorld[#All],MATCH("HP Ratio - " &amp; VLOOKUP(CH$1,Enemies[[#All],[Name]:[BotLevelType]],9,FALSE),BotLevelWorld[#Headers],0),FALSE) * AK37</f>
        <v>0</v>
      </c>
      <c r="CI37">
        <f>VLOOKUP(Wave_Timeline!CI$1,Enemies[[#All],[Name]:[BotLevelType]],3,FALSE) * VLOOKUP($AX$2,BotLevelWorld[#All],MATCH("HP Ratio - " &amp; VLOOKUP(CI$1,Enemies[[#All],[Name]:[BotLevelType]],9,FALSE),BotLevelWorld[#Headers],0),FALSE) * AL37</f>
        <v>0</v>
      </c>
      <c r="CJ37">
        <f>VLOOKUP(Wave_Timeline!CJ$1,Enemies[[#All],[Name]:[BotLevelType]],3,FALSE) * VLOOKUP($AX$2,BotLevelWorld[#All],MATCH("HP Ratio - " &amp; VLOOKUP(CJ$1,Enemies[[#All],[Name]:[BotLevelType]],9,FALSE),BotLevelWorld[#Headers],0),FALSE) * AM37</f>
        <v>0</v>
      </c>
      <c r="CK37">
        <f>VLOOKUP(Wave_Timeline!CK$1,Enemies[[#All],[Name]:[BotLevelType]],3,FALSE) * VLOOKUP($AX$2,BotLevelWorld[#All],MATCH("HP Ratio - " &amp; VLOOKUP(CK$1,Enemies[[#All],[Name]:[BotLevelType]],9,FALSE),BotLevelWorld[#Headers],0),FALSE) * AN37</f>
        <v>0</v>
      </c>
      <c r="CL37">
        <f>VLOOKUP(Wave_Timeline!CL$1,Enemies[[#All],[Name]:[BotLevelType]],3,FALSE) * VLOOKUP($AX$2,BotLevelWorld[#All],MATCH("HP Ratio - " &amp; VLOOKUP(CL$1,Enemies[[#All],[Name]:[BotLevelType]],9,FALSE),BotLevelWorld[#Headers],0),FALSE) * AO37</f>
        <v>0</v>
      </c>
      <c r="CM37">
        <f>VLOOKUP(Wave_Timeline!CM$1,Enemies[[#All],[Name]:[BotLevelType]],3,FALSE) * VLOOKUP($AX$2,BotLevelWorld[#All],MATCH("HP Ratio - " &amp; VLOOKUP(CM$1,Enemies[[#All],[Name]:[BotLevelType]],9,FALSE),BotLevelWorld[#Headers],0),FALSE) * AP37</f>
        <v>0</v>
      </c>
      <c r="CN37">
        <f>VLOOKUP(Wave_Timeline!CN$1,Enemies[[#All],[Name]:[BotLevelType]],3,FALSE) * VLOOKUP($AX$2,BotLevelWorld[#All],MATCH("HP Ratio - " &amp; VLOOKUP(CN$1,Enemies[[#All],[Name]:[BotLevelType]],9,FALSE),BotLevelWorld[#Headers],0),FALSE) * AQ37</f>
        <v>0</v>
      </c>
      <c r="CO37">
        <f>VLOOKUP(Wave_Timeline!CO$1,Enemies[[#All],[Name]:[BotLevelType]],3,FALSE) * VLOOKUP($AX$2,BotLevelWorld[#All],MATCH("HP Ratio - " &amp; VLOOKUP(CO$1,Enemies[[#All],[Name]:[BotLevelType]],9,FALSE),BotLevelWorld[#Headers],0),FALSE) * AR37</f>
        <v>0</v>
      </c>
      <c r="CP37">
        <f>VLOOKUP(Wave_Timeline!CP$1,Enemies[[#All],[Name]:[BotLevelType]],3,FALSE) * VLOOKUP($AX$2,BotLevelWorld[#All],MATCH("HP Ratio - " &amp; VLOOKUP(CP$1,Enemies[[#All],[Name]:[BotLevelType]],9,FALSE),BotLevelWorld[#Headers],0),FALSE) * AS37</f>
        <v>0</v>
      </c>
      <c r="CQ37">
        <f>VLOOKUP(Wave_Timeline!CQ$1,Enemies[[#All],[Name]:[BotLevelType]],3,FALSE) * VLOOKUP($AX$2,BotLevelWorld[#All],MATCH("HP Ratio - " &amp; VLOOKUP(CQ$1,Enemies[[#All],[Name]:[BotLevelType]],9,FALSE),BotLevelWorld[#Headers],0),FALSE) * AT37</f>
        <v>0</v>
      </c>
      <c r="CS37">
        <f t="shared" si="0"/>
        <v>507.96604063728</v>
      </c>
      <c r="CU37">
        <f t="shared" si="3"/>
        <v>584.16093301778892</v>
      </c>
      <c r="CV37">
        <f t="shared" si="4"/>
        <v>47077.177485407585</v>
      </c>
      <c r="CW37">
        <f t="shared" si="1"/>
        <v>47962.762118454477</v>
      </c>
      <c r="CX37">
        <f t="shared" si="2"/>
        <v>885.58463304689212</v>
      </c>
      <c r="CY37">
        <f t="shared" si="5"/>
        <v>885.58463304689212</v>
      </c>
    </row>
    <row r="38" spans="1:103" x14ac:dyDescent="0.25">
      <c r="A38" s="12">
        <v>60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7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/>
      <c r="AV38" s="12"/>
      <c r="AW38" s="12"/>
      <c r="AY38">
        <f>VLOOKUP(Wave_Timeline!AY$1,Enemies[[#All],[Name]:[BotLevelType]],3,FALSE) * VLOOKUP($AX$2,BotLevelWorld[#All],MATCH("HP Ratio - " &amp; VLOOKUP(AY$1,Enemies[[#All],[Name]:[BotLevelType]],9,FALSE),BotLevelWorld[#Headers],0),FALSE) * B38</f>
        <v>0</v>
      </c>
      <c r="AZ38">
        <f>VLOOKUP(Wave_Timeline!AZ$1,Enemies[[#All],[Name]:[BotLevelType]],3,FALSE) * VLOOKUP($AX$2,BotLevelWorld[#All],MATCH("HP Ratio - " &amp; VLOOKUP(AZ$1,Enemies[[#All],[Name]:[BotLevelType]],9,FALSE),BotLevelWorld[#Headers],0),FALSE) * C38</f>
        <v>0</v>
      </c>
      <c r="BA38">
        <f>VLOOKUP(Wave_Timeline!BA$1,Enemies[[#All],[Name]:[BotLevelType]],3,FALSE) * VLOOKUP($AX$2,BotLevelWorld[#All],MATCH("HP Ratio - " &amp; VLOOKUP(BA$1,Enemies[[#All],[Name]:[BotLevelType]],9,FALSE),BotLevelWorld[#Headers],0),FALSE) * D38</f>
        <v>0</v>
      </c>
      <c r="BB38">
        <f>VLOOKUP(Wave_Timeline!BB$1,Enemies[[#All],[Name]:[BotLevelType]],3,FALSE) * VLOOKUP($AX$2,BotLevelWorld[#All],MATCH("HP Ratio - " &amp; VLOOKUP(BB$1,Enemies[[#All],[Name]:[BotLevelType]],9,FALSE),BotLevelWorld[#Headers],0),FALSE) * E38</f>
        <v>0</v>
      </c>
      <c r="BC38">
        <f>VLOOKUP(Wave_Timeline!BC$1,Enemies[[#All],[Name]:[BotLevelType]],3,FALSE) * VLOOKUP($AX$2,BotLevelWorld[#All],MATCH("HP Ratio - " &amp; VLOOKUP(BC$1,Enemies[[#All],[Name]:[BotLevelType]],9,FALSE),BotLevelWorld[#Headers],0),FALSE) * F38</f>
        <v>0</v>
      </c>
      <c r="BD38">
        <f>VLOOKUP(Wave_Timeline!BD$1,Enemies[[#All],[Name]:[BotLevelType]],3,FALSE) * VLOOKUP($AX$2,BotLevelWorld[#All],MATCH("HP Ratio - " &amp; VLOOKUP(BD$1,Enemies[[#All],[Name]:[BotLevelType]],9,FALSE),BotLevelWorld[#Headers],0),FALSE) * G38</f>
        <v>0</v>
      </c>
      <c r="BE38">
        <f>VLOOKUP(Wave_Timeline!BE$1,Enemies[[#All],[Name]:[BotLevelType]],3,FALSE) * VLOOKUP($AX$2,BotLevelWorld[#All],MATCH("HP Ratio - " &amp; VLOOKUP(BE$1,Enemies[[#All],[Name]:[BotLevelType]],9,FALSE),BotLevelWorld[#Headers],0),FALSE) * H38</f>
        <v>4266.9144000000006</v>
      </c>
      <c r="BF38">
        <f>VLOOKUP(Wave_Timeline!BF$1,Enemies[[#All],[Name]:[BotLevelType]],3,FALSE) * VLOOKUP($AX$2,BotLevelWorld[#All],MATCH("HP Ratio - " &amp; VLOOKUP(BF$1,Enemies[[#All],[Name]:[BotLevelType]],9,FALSE),BotLevelWorld[#Headers],0),FALSE) * I38</f>
        <v>0</v>
      </c>
      <c r="BG38">
        <f>VLOOKUP(Wave_Timeline!BG$1,Enemies[[#All],[Name]:[BotLevelType]],3,FALSE) * VLOOKUP($AX$2,BotLevelWorld[#All],MATCH("HP Ratio - " &amp; VLOOKUP(BG$1,Enemies[[#All],[Name]:[BotLevelType]],9,FALSE),BotLevelWorld[#Headers],0),FALSE) * J38</f>
        <v>0</v>
      </c>
      <c r="BH38">
        <f>VLOOKUP(Wave_Timeline!BH$1,Enemies[[#All],[Name]:[BotLevelType]],3,FALSE) * VLOOKUP($AX$2,BotLevelWorld[#All],MATCH("HP Ratio - " &amp; VLOOKUP(BH$1,Enemies[[#All],[Name]:[BotLevelType]],9,FALSE),BotLevelWorld[#Headers],0),FALSE) * K38</f>
        <v>0</v>
      </c>
      <c r="BI38">
        <f>VLOOKUP(Wave_Timeline!BI$1,Enemies[[#All],[Name]:[BotLevelType]],3,FALSE) * VLOOKUP($AX$2,BotLevelWorld[#All],MATCH("HP Ratio - " &amp; VLOOKUP(BI$1,Enemies[[#All],[Name]:[BotLevelType]],9,FALSE),BotLevelWorld[#Headers],0),FALSE) * L38</f>
        <v>0</v>
      </c>
      <c r="BJ38">
        <f>VLOOKUP(Wave_Timeline!BJ$1,Enemies[[#All],[Name]:[BotLevelType]],3,FALSE) * VLOOKUP($AX$2,BotLevelWorld[#All],MATCH("HP Ratio - " &amp; VLOOKUP(BJ$1,Enemies[[#All],[Name]:[BotLevelType]],9,FALSE),BotLevelWorld[#Headers],0),FALSE) * M38</f>
        <v>0</v>
      </c>
      <c r="BK38">
        <f>VLOOKUP(Wave_Timeline!BK$1,Enemies[[#All],[Name]:[BotLevelType]],3,FALSE) * VLOOKUP($AX$2,BotLevelWorld[#All],MATCH("HP Ratio - " &amp; VLOOKUP(BK$1,Enemies[[#All],[Name]:[BotLevelType]],9,FALSE),BotLevelWorld[#Headers],0),FALSE) * N38</f>
        <v>0</v>
      </c>
      <c r="BL38">
        <f>VLOOKUP(Wave_Timeline!BL$1,Enemies[[#All],[Name]:[BotLevelType]],3,FALSE) * VLOOKUP($AX$2,BotLevelWorld[#All],MATCH("HP Ratio - " &amp; VLOOKUP(BL$1,Enemies[[#All],[Name]:[BotLevelType]],9,FALSE),BotLevelWorld[#Headers],0),FALSE) * O38</f>
        <v>0</v>
      </c>
      <c r="BM38">
        <f>VLOOKUP(Wave_Timeline!BM$1,Enemies[[#All],[Name]:[BotLevelType]],3,FALSE) * VLOOKUP($AX$2,BotLevelWorld[#All],MATCH("HP Ratio - " &amp; VLOOKUP(BM$1,Enemies[[#All],[Name]:[BotLevelType]],9,FALSE),BotLevelWorld[#Headers],0),FALSE) * P38</f>
        <v>0</v>
      </c>
      <c r="BN38">
        <f>VLOOKUP(Wave_Timeline!BN$1,Enemies[[#All],[Name]:[BotLevelType]],3,FALSE) * VLOOKUP($AX$2,BotLevelWorld[#All],MATCH("HP Ratio - " &amp; VLOOKUP(BN$1,Enemies[[#All],[Name]:[BotLevelType]],9,FALSE),BotLevelWorld[#Headers],0),FALSE) * Q38</f>
        <v>0</v>
      </c>
      <c r="BO38">
        <f>VLOOKUP(Wave_Timeline!BO$1,Enemies[[#All],[Name]:[BotLevelType]],3,FALSE) * VLOOKUP($AX$2,BotLevelWorld[#All],MATCH("HP Ratio - " &amp; VLOOKUP(BO$1,Enemies[[#All],[Name]:[BotLevelType]],9,FALSE),BotLevelWorld[#Headers],0),FALSE) * R38</f>
        <v>0</v>
      </c>
      <c r="BP38">
        <f>VLOOKUP(Wave_Timeline!BP$1,Enemies[[#All],[Name]:[BotLevelType]],3,FALSE) * VLOOKUP($AX$2,BotLevelWorld[#All],MATCH("HP Ratio - " &amp; VLOOKUP(BP$1,Enemies[[#All],[Name]:[BotLevelType]],9,FALSE),BotLevelWorld[#Headers],0),FALSE) * S38</f>
        <v>0</v>
      </c>
      <c r="BQ38">
        <f>VLOOKUP(Wave_Timeline!BQ$1,Enemies[[#All],[Name]:[BotLevelType]],3,FALSE) * VLOOKUP($AX$2,BotLevelWorld[#All],MATCH("HP Ratio - " &amp; VLOOKUP(BQ$1,Enemies[[#All],[Name]:[BotLevelType]],9,FALSE),BotLevelWorld[#Headers],0),FALSE) * T38</f>
        <v>0</v>
      </c>
      <c r="BR38">
        <f>VLOOKUP(Wave_Timeline!BR$1,Enemies[[#All],[Name]:[BotLevelType]],3,FALSE) * VLOOKUP($AX$2,BotLevelWorld[#All],MATCH("HP Ratio - " &amp; VLOOKUP(BR$1,Enemies[[#All],[Name]:[BotLevelType]],9,FALSE),BotLevelWorld[#Headers],0),FALSE) * U38</f>
        <v>0</v>
      </c>
      <c r="BS38">
        <f>VLOOKUP(Wave_Timeline!BS$1,Enemies[[#All],[Name]:[BotLevelType]],3,FALSE) * VLOOKUP($AX$2,BotLevelWorld[#All],MATCH("HP Ratio - " &amp; VLOOKUP(BS$1,Enemies[[#All],[Name]:[BotLevelType]],9,FALSE),BotLevelWorld[#Headers],0),FALSE) * V38</f>
        <v>0</v>
      </c>
      <c r="BT38">
        <f>VLOOKUP(Wave_Timeline!BT$1,Enemies[[#All],[Name]:[BotLevelType]],3,FALSE) * VLOOKUP($AX$2,BotLevelWorld[#All],MATCH("HP Ratio - " &amp; VLOOKUP(BT$1,Enemies[[#All],[Name]:[BotLevelType]],9,FALSE),BotLevelWorld[#Headers],0),FALSE) * W38</f>
        <v>0</v>
      </c>
      <c r="BU38">
        <f>VLOOKUP(Wave_Timeline!BU$1,Enemies[[#All],[Name]:[BotLevelType]],3,FALSE) * VLOOKUP($AX$2,BotLevelWorld[#All],MATCH("HP Ratio - " &amp; VLOOKUP(BU$1,Enemies[[#All],[Name]:[BotLevelType]],9,FALSE),BotLevelWorld[#Headers],0),FALSE) * X38</f>
        <v>0</v>
      </c>
      <c r="BV38">
        <f>VLOOKUP(Wave_Timeline!BV$1,Enemies[[#All],[Name]:[BotLevelType]],3,FALSE) * VLOOKUP($AX$2,BotLevelWorld[#All],MATCH("HP Ratio - " &amp; VLOOKUP(BV$1,Enemies[[#All],[Name]:[BotLevelType]],9,FALSE),BotLevelWorld[#Headers],0),FALSE) * Y38</f>
        <v>0</v>
      </c>
      <c r="BW38">
        <f>VLOOKUP(Wave_Timeline!BW$1,Enemies[[#All],[Name]:[BotLevelType]],3,FALSE) * VLOOKUP($AX$2,BotLevelWorld[#All],MATCH("HP Ratio - " &amp; VLOOKUP(BW$1,Enemies[[#All],[Name]:[BotLevelType]],9,FALSE),BotLevelWorld[#Headers],0),FALSE) * Z38</f>
        <v>0</v>
      </c>
      <c r="BX38">
        <f>VLOOKUP(Wave_Timeline!BX$1,Enemies[[#All],[Name]:[BotLevelType]],3,FALSE) * VLOOKUP($AX$2,BotLevelWorld[#All],MATCH("HP Ratio - " &amp; VLOOKUP(BX$1,Enemies[[#All],[Name]:[BotLevelType]],9,FALSE),BotLevelWorld[#Headers],0),FALSE) * AA38</f>
        <v>0</v>
      </c>
      <c r="BY38">
        <f>VLOOKUP(Wave_Timeline!BY$1,Enemies[[#All],[Name]:[BotLevelType]],3,FALSE) * VLOOKUP($AX$2,BotLevelWorld[#All],MATCH("HP Ratio - " &amp; VLOOKUP(BY$1,Enemies[[#All],[Name]:[BotLevelType]],9,FALSE),BotLevelWorld[#Headers],0),FALSE) * AB38</f>
        <v>0</v>
      </c>
      <c r="BZ38">
        <f>VLOOKUP(Wave_Timeline!BZ$1,Enemies[[#All],[Name]:[BotLevelType]],3,FALSE) * VLOOKUP($AX$2,BotLevelWorld[#All],MATCH("HP Ratio - " &amp; VLOOKUP(BZ$1,Enemies[[#All],[Name]:[BotLevelType]],9,FALSE),BotLevelWorld[#Headers],0),FALSE) * AC38</f>
        <v>0</v>
      </c>
      <c r="CA38">
        <f>VLOOKUP(Wave_Timeline!CA$1,Enemies[[#All],[Name]:[BotLevelType]],3,FALSE) * VLOOKUP($AX$2,BotLevelWorld[#All],MATCH("HP Ratio - " &amp; VLOOKUP(CA$1,Enemies[[#All],[Name]:[BotLevelType]],9,FALSE),BotLevelWorld[#Headers],0),FALSE) * AD38</f>
        <v>0</v>
      </c>
      <c r="CB38">
        <f>VLOOKUP(Wave_Timeline!CB$1,Enemies[[#All],[Name]:[BotLevelType]],3,FALSE) * VLOOKUP($AX$2,BotLevelWorld[#All],MATCH("HP Ratio - " &amp; VLOOKUP(CB$1,Enemies[[#All],[Name]:[BotLevelType]],9,FALSE),BotLevelWorld[#Headers],0),FALSE) * AE38</f>
        <v>0</v>
      </c>
      <c r="CC38">
        <f>VLOOKUP(Wave_Timeline!CC$1,Enemies[[#All],[Name]:[BotLevelType]],3,FALSE) * VLOOKUP($AX$2,BotLevelWorld[#All],MATCH("HP Ratio - " &amp; VLOOKUP(CC$1,Enemies[[#All],[Name]:[BotLevelType]],9,FALSE),BotLevelWorld[#Headers],0),FALSE) * AF38</f>
        <v>0</v>
      </c>
      <c r="CD38">
        <f>VLOOKUP(Wave_Timeline!CD$1,Enemies[[#All],[Name]:[BotLevelType]],3,FALSE) * VLOOKUP($AX$2,BotLevelWorld[#All],MATCH("HP Ratio - " &amp; VLOOKUP(CD$1,Enemies[[#All],[Name]:[BotLevelType]],9,FALSE),BotLevelWorld[#Headers],0),FALSE) * AG38</f>
        <v>0</v>
      </c>
      <c r="CE38">
        <f>VLOOKUP(Wave_Timeline!CE$1,Enemies[[#All],[Name]:[BotLevelType]],3,FALSE) * VLOOKUP($AX$2,BotLevelWorld[#All],MATCH("HP Ratio - " &amp; VLOOKUP(CE$1,Enemies[[#All],[Name]:[BotLevelType]],9,FALSE),BotLevelWorld[#Headers],0),FALSE) * AH38</f>
        <v>0</v>
      </c>
      <c r="CF38">
        <f>VLOOKUP(Wave_Timeline!CF$1,Enemies[[#All],[Name]:[BotLevelType]],3,FALSE) * VLOOKUP($AX$2,BotLevelWorld[#All],MATCH("HP Ratio - " &amp; VLOOKUP(CF$1,Enemies[[#All],[Name]:[BotLevelType]],9,FALSE),BotLevelWorld[#Headers],0),FALSE) * AI38</f>
        <v>0</v>
      </c>
      <c r="CG38">
        <f>VLOOKUP(Wave_Timeline!CG$1,Enemies[[#All],[Name]:[BotLevelType]],3,FALSE) * VLOOKUP($AX$2,BotLevelWorld[#All],MATCH("HP Ratio - " &amp; VLOOKUP(CG$1,Enemies[[#All],[Name]:[BotLevelType]],9,FALSE),BotLevelWorld[#Headers],0),FALSE) * AJ38</f>
        <v>0</v>
      </c>
      <c r="CH38">
        <f>VLOOKUP(Wave_Timeline!CH$1,Enemies[[#All],[Name]:[BotLevelType]],3,FALSE) * VLOOKUP($AX$2,BotLevelWorld[#All],MATCH("HP Ratio - " &amp; VLOOKUP(CH$1,Enemies[[#All],[Name]:[BotLevelType]],9,FALSE),BotLevelWorld[#Headers],0),FALSE) * AK38</f>
        <v>0</v>
      </c>
      <c r="CI38">
        <f>VLOOKUP(Wave_Timeline!CI$1,Enemies[[#All],[Name]:[BotLevelType]],3,FALSE) * VLOOKUP($AX$2,BotLevelWorld[#All],MATCH("HP Ratio - " &amp; VLOOKUP(CI$1,Enemies[[#All],[Name]:[BotLevelType]],9,FALSE),BotLevelWorld[#Headers],0),FALSE) * AL38</f>
        <v>0</v>
      </c>
      <c r="CJ38">
        <f>VLOOKUP(Wave_Timeline!CJ$1,Enemies[[#All],[Name]:[BotLevelType]],3,FALSE) * VLOOKUP($AX$2,BotLevelWorld[#All],MATCH("HP Ratio - " &amp; VLOOKUP(CJ$1,Enemies[[#All],[Name]:[BotLevelType]],9,FALSE),BotLevelWorld[#Headers],0),FALSE) * AM38</f>
        <v>0</v>
      </c>
      <c r="CK38">
        <f>VLOOKUP(Wave_Timeline!CK$1,Enemies[[#All],[Name]:[BotLevelType]],3,FALSE) * VLOOKUP($AX$2,BotLevelWorld[#All],MATCH("HP Ratio - " &amp; VLOOKUP(CK$1,Enemies[[#All],[Name]:[BotLevelType]],9,FALSE),BotLevelWorld[#Headers],0),FALSE) * AN38</f>
        <v>0</v>
      </c>
      <c r="CL38">
        <f>VLOOKUP(Wave_Timeline!CL$1,Enemies[[#All],[Name]:[BotLevelType]],3,FALSE) * VLOOKUP($AX$2,BotLevelWorld[#All],MATCH("HP Ratio - " &amp; VLOOKUP(CL$1,Enemies[[#All],[Name]:[BotLevelType]],9,FALSE),BotLevelWorld[#Headers],0),FALSE) * AO38</f>
        <v>0</v>
      </c>
      <c r="CM38">
        <f>VLOOKUP(Wave_Timeline!CM$1,Enemies[[#All],[Name]:[BotLevelType]],3,FALSE) * VLOOKUP($AX$2,BotLevelWorld[#All],MATCH("HP Ratio - " &amp; VLOOKUP(CM$1,Enemies[[#All],[Name]:[BotLevelType]],9,FALSE),BotLevelWorld[#Headers],0),FALSE) * AP38</f>
        <v>0</v>
      </c>
      <c r="CN38">
        <f>VLOOKUP(Wave_Timeline!CN$1,Enemies[[#All],[Name]:[BotLevelType]],3,FALSE) * VLOOKUP($AX$2,BotLevelWorld[#All],MATCH("HP Ratio - " &amp; VLOOKUP(CN$1,Enemies[[#All],[Name]:[BotLevelType]],9,FALSE),BotLevelWorld[#Headers],0),FALSE) * AQ38</f>
        <v>0</v>
      </c>
      <c r="CO38">
        <f>VLOOKUP(Wave_Timeline!CO$1,Enemies[[#All],[Name]:[BotLevelType]],3,FALSE) * VLOOKUP($AX$2,BotLevelWorld[#All],MATCH("HP Ratio - " &amp; VLOOKUP(CO$1,Enemies[[#All],[Name]:[BotLevelType]],9,FALSE),BotLevelWorld[#Headers],0),FALSE) * AR38</f>
        <v>0</v>
      </c>
      <c r="CP38">
        <f>VLOOKUP(Wave_Timeline!CP$1,Enemies[[#All],[Name]:[BotLevelType]],3,FALSE) * VLOOKUP($AX$2,BotLevelWorld[#All],MATCH("HP Ratio - " &amp; VLOOKUP(CP$1,Enemies[[#All],[Name]:[BotLevelType]],9,FALSE),BotLevelWorld[#Headers],0),FALSE) * AS38</f>
        <v>0</v>
      </c>
      <c r="CQ38">
        <f>VLOOKUP(Wave_Timeline!CQ$1,Enemies[[#All],[Name]:[BotLevelType]],3,FALSE) * VLOOKUP($AX$2,BotLevelWorld[#All],MATCH("HP Ratio - " &amp; VLOOKUP(CQ$1,Enemies[[#All],[Name]:[BotLevelType]],9,FALSE),BotLevelWorld[#Headers],0),FALSE) * AT38</f>
        <v>0</v>
      </c>
      <c r="CS38">
        <f t="shared" si="0"/>
        <v>4266.9144000000006</v>
      </c>
      <c r="CU38">
        <f t="shared" si="3"/>
        <v>507.96604063727864</v>
      </c>
      <c r="CV38">
        <f t="shared" si="4"/>
        <v>47585.143526044863</v>
      </c>
      <c r="CW38">
        <f t="shared" si="1"/>
        <v>52229.676518454478</v>
      </c>
      <c r="CX38">
        <f t="shared" si="2"/>
        <v>4644.532992409615</v>
      </c>
      <c r="CY38">
        <f t="shared" si="5"/>
        <v>4644.532992409615</v>
      </c>
    </row>
    <row r="39" spans="1:103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Y39">
        <f>VLOOKUP(Wave_Timeline!AY$1,Enemies[[#All],[Name]:[BotLevelType]],3,FALSE) * VLOOKUP($AX$2,BotLevelWorld[#All],MATCH("HP Ratio - " &amp; VLOOKUP(AY$1,Enemies[[#All],[Name]:[BotLevelType]],9,FALSE),BotLevelWorld[#Headers],0),FALSE) * B39</f>
        <v>0</v>
      </c>
      <c r="AZ39">
        <f>VLOOKUP(Wave_Timeline!AZ$1,Enemies[[#All],[Name]:[BotLevelType]],3,FALSE) * VLOOKUP($AX$2,BotLevelWorld[#All],MATCH("HP Ratio - " &amp; VLOOKUP(AZ$1,Enemies[[#All],[Name]:[BotLevelType]],9,FALSE),BotLevelWorld[#Headers],0),FALSE) * C39</f>
        <v>0</v>
      </c>
      <c r="BA39">
        <f>VLOOKUP(Wave_Timeline!BA$1,Enemies[[#All],[Name]:[BotLevelType]],3,FALSE) * VLOOKUP($AX$2,BotLevelWorld[#All],MATCH("HP Ratio - " &amp; VLOOKUP(BA$1,Enemies[[#All],[Name]:[BotLevelType]],9,FALSE),BotLevelWorld[#Headers],0),FALSE) * D39</f>
        <v>0</v>
      </c>
      <c r="BB39">
        <f>VLOOKUP(Wave_Timeline!BB$1,Enemies[[#All],[Name]:[BotLevelType]],3,FALSE) * VLOOKUP($AX$2,BotLevelWorld[#All],MATCH("HP Ratio - " &amp; VLOOKUP(BB$1,Enemies[[#All],[Name]:[BotLevelType]],9,FALSE),BotLevelWorld[#Headers],0),FALSE) * E39</f>
        <v>0</v>
      </c>
      <c r="BC39">
        <f>VLOOKUP(Wave_Timeline!BC$1,Enemies[[#All],[Name]:[BotLevelType]],3,FALSE) * VLOOKUP($AX$2,BotLevelWorld[#All],MATCH("HP Ratio - " &amp; VLOOKUP(BC$1,Enemies[[#All],[Name]:[BotLevelType]],9,FALSE),BotLevelWorld[#Headers],0),FALSE) * F39</f>
        <v>0</v>
      </c>
      <c r="BD39">
        <f>VLOOKUP(Wave_Timeline!BD$1,Enemies[[#All],[Name]:[BotLevelType]],3,FALSE) * VLOOKUP($AX$2,BotLevelWorld[#All],MATCH("HP Ratio - " &amp; VLOOKUP(BD$1,Enemies[[#All],[Name]:[BotLevelType]],9,FALSE),BotLevelWorld[#Headers],0),FALSE) * G39</f>
        <v>0</v>
      </c>
      <c r="BE39">
        <f>VLOOKUP(Wave_Timeline!BE$1,Enemies[[#All],[Name]:[BotLevelType]],3,FALSE) * VLOOKUP($AX$2,BotLevelWorld[#All],MATCH("HP Ratio - " &amp; VLOOKUP(BE$1,Enemies[[#All],[Name]:[BotLevelType]],9,FALSE),BotLevelWorld[#Headers],0),FALSE) * H39</f>
        <v>0</v>
      </c>
      <c r="BF39">
        <f>VLOOKUP(Wave_Timeline!BF$1,Enemies[[#All],[Name]:[BotLevelType]],3,FALSE) * VLOOKUP($AX$2,BotLevelWorld[#All],MATCH("HP Ratio - " &amp; VLOOKUP(BF$1,Enemies[[#All],[Name]:[BotLevelType]],9,FALSE),BotLevelWorld[#Headers],0),FALSE) * I39</f>
        <v>0</v>
      </c>
      <c r="BG39">
        <f>VLOOKUP(Wave_Timeline!BG$1,Enemies[[#All],[Name]:[BotLevelType]],3,FALSE) * VLOOKUP($AX$2,BotLevelWorld[#All],MATCH("HP Ratio - " &amp; VLOOKUP(BG$1,Enemies[[#All],[Name]:[BotLevelType]],9,FALSE),BotLevelWorld[#Headers],0),FALSE) * J39</f>
        <v>0</v>
      </c>
      <c r="BH39">
        <f>VLOOKUP(Wave_Timeline!BH$1,Enemies[[#All],[Name]:[BotLevelType]],3,FALSE) * VLOOKUP($AX$2,BotLevelWorld[#All],MATCH("HP Ratio - " &amp; VLOOKUP(BH$1,Enemies[[#All],[Name]:[BotLevelType]],9,FALSE),BotLevelWorld[#Headers],0),FALSE) * K39</f>
        <v>0</v>
      </c>
      <c r="BI39">
        <f>VLOOKUP(Wave_Timeline!BI$1,Enemies[[#All],[Name]:[BotLevelType]],3,FALSE) * VLOOKUP($AX$2,BotLevelWorld[#All],MATCH("HP Ratio - " &amp; VLOOKUP(BI$1,Enemies[[#All],[Name]:[BotLevelType]],9,FALSE),BotLevelWorld[#Headers],0),FALSE) * L39</f>
        <v>0</v>
      </c>
      <c r="BJ39">
        <f>VLOOKUP(Wave_Timeline!BJ$1,Enemies[[#All],[Name]:[BotLevelType]],3,FALSE) * VLOOKUP($AX$2,BotLevelWorld[#All],MATCH("HP Ratio - " &amp; VLOOKUP(BJ$1,Enemies[[#All],[Name]:[BotLevelType]],9,FALSE),BotLevelWorld[#Headers],0),FALSE) * M39</f>
        <v>0</v>
      </c>
      <c r="BK39">
        <f>VLOOKUP(Wave_Timeline!BK$1,Enemies[[#All],[Name]:[BotLevelType]],3,FALSE) * VLOOKUP($AX$2,BotLevelWorld[#All],MATCH("HP Ratio - " &amp; VLOOKUP(BK$1,Enemies[[#All],[Name]:[BotLevelType]],9,FALSE),BotLevelWorld[#Headers],0),FALSE) * N39</f>
        <v>0</v>
      </c>
      <c r="BL39">
        <f>VLOOKUP(Wave_Timeline!BL$1,Enemies[[#All],[Name]:[BotLevelType]],3,FALSE) * VLOOKUP($AX$2,BotLevelWorld[#All],MATCH("HP Ratio - " &amp; VLOOKUP(BL$1,Enemies[[#All],[Name]:[BotLevelType]],9,FALSE),BotLevelWorld[#Headers],0),FALSE) * O39</f>
        <v>0</v>
      </c>
      <c r="BM39">
        <f>VLOOKUP(Wave_Timeline!BM$1,Enemies[[#All],[Name]:[BotLevelType]],3,FALSE) * VLOOKUP($AX$2,BotLevelWorld[#All],MATCH("HP Ratio - " &amp; VLOOKUP(BM$1,Enemies[[#All],[Name]:[BotLevelType]],9,FALSE),BotLevelWorld[#Headers],0),FALSE) * P39</f>
        <v>0</v>
      </c>
      <c r="BN39">
        <f>VLOOKUP(Wave_Timeline!BN$1,Enemies[[#All],[Name]:[BotLevelType]],3,FALSE) * VLOOKUP($AX$2,BotLevelWorld[#All],MATCH("HP Ratio - " &amp; VLOOKUP(BN$1,Enemies[[#All],[Name]:[BotLevelType]],9,FALSE),BotLevelWorld[#Headers],0),FALSE) * Q39</f>
        <v>0</v>
      </c>
      <c r="BO39">
        <f>VLOOKUP(Wave_Timeline!BO$1,Enemies[[#All],[Name]:[BotLevelType]],3,FALSE) * VLOOKUP($AX$2,BotLevelWorld[#All],MATCH("HP Ratio - " &amp; VLOOKUP(BO$1,Enemies[[#All],[Name]:[BotLevelType]],9,FALSE),BotLevelWorld[#Headers],0),FALSE) * R39</f>
        <v>0</v>
      </c>
      <c r="BP39">
        <f>VLOOKUP(Wave_Timeline!BP$1,Enemies[[#All],[Name]:[BotLevelType]],3,FALSE) * VLOOKUP($AX$2,BotLevelWorld[#All],MATCH("HP Ratio - " &amp; VLOOKUP(BP$1,Enemies[[#All],[Name]:[BotLevelType]],9,FALSE),BotLevelWorld[#Headers],0),FALSE) * S39</f>
        <v>0</v>
      </c>
      <c r="BQ39">
        <f>VLOOKUP(Wave_Timeline!BQ$1,Enemies[[#All],[Name]:[BotLevelType]],3,FALSE) * VLOOKUP($AX$2,BotLevelWorld[#All],MATCH("HP Ratio - " &amp; VLOOKUP(BQ$1,Enemies[[#All],[Name]:[BotLevelType]],9,FALSE),BotLevelWorld[#Headers],0),FALSE) * T39</f>
        <v>0</v>
      </c>
      <c r="BR39">
        <f>VLOOKUP(Wave_Timeline!BR$1,Enemies[[#All],[Name]:[BotLevelType]],3,FALSE) * VLOOKUP($AX$2,BotLevelWorld[#All],MATCH("HP Ratio - " &amp; VLOOKUP(BR$1,Enemies[[#All],[Name]:[BotLevelType]],9,FALSE),BotLevelWorld[#Headers],0),FALSE) * U39</f>
        <v>0</v>
      </c>
      <c r="BS39">
        <f>VLOOKUP(Wave_Timeline!BS$1,Enemies[[#All],[Name]:[BotLevelType]],3,FALSE) * VLOOKUP($AX$2,BotLevelWorld[#All],MATCH("HP Ratio - " &amp; VLOOKUP(BS$1,Enemies[[#All],[Name]:[BotLevelType]],9,FALSE),BotLevelWorld[#Headers],0),FALSE) * V39</f>
        <v>0</v>
      </c>
      <c r="BT39">
        <f>VLOOKUP(Wave_Timeline!BT$1,Enemies[[#All],[Name]:[BotLevelType]],3,FALSE) * VLOOKUP($AX$2,BotLevelWorld[#All],MATCH("HP Ratio - " &amp; VLOOKUP(BT$1,Enemies[[#All],[Name]:[BotLevelType]],9,FALSE),BotLevelWorld[#Headers],0),FALSE) * W39</f>
        <v>0</v>
      </c>
      <c r="BU39">
        <f>VLOOKUP(Wave_Timeline!BU$1,Enemies[[#All],[Name]:[BotLevelType]],3,FALSE) * VLOOKUP($AX$2,BotLevelWorld[#All],MATCH("HP Ratio - " &amp; VLOOKUP(BU$1,Enemies[[#All],[Name]:[BotLevelType]],9,FALSE),BotLevelWorld[#Headers],0),FALSE) * X39</f>
        <v>0</v>
      </c>
      <c r="BV39">
        <f>VLOOKUP(Wave_Timeline!BV$1,Enemies[[#All],[Name]:[BotLevelType]],3,FALSE) * VLOOKUP($AX$2,BotLevelWorld[#All],MATCH("HP Ratio - " &amp; VLOOKUP(BV$1,Enemies[[#All],[Name]:[BotLevelType]],9,FALSE),BotLevelWorld[#Headers],0),FALSE) * Y39</f>
        <v>0</v>
      </c>
      <c r="BW39">
        <f>VLOOKUP(Wave_Timeline!BW$1,Enemies[[#All],[Name]:[BotLevelType]],3,FALSE) * VLOOKUP($AX$2,BotLevelWorld[#All],MATCH("HP Ratio - " &amp; VLOOKUP(BW$1,Enemies[[#All],[Name]:[BotLevelType]],9,FALSE),BotLevelWorld[#Headers],0),FALSE) * Z39</f>
        <v>0</v>
      </c>
      <c r="BX39">
        <f>VLOOKUP(Wave_Timeline!BX$1,Enemies[[#All],[Name]:[BotLevelType]],3,FALSE) * VLOOKUP($AX$2,BotLevelWorld[#All],MATCH("HP Ratio - " &amp; VLOOKUP(BX$1,Enemies[[#All],[Name]:[BotLevelType]],9,FALSE),BotLevelWorld[#Headers],0),FALSE) * AA39</f>
        <v>0</v>
      </c>
      <c r="BY39">
        <f>VLOOKUP(Wave_Timeline!BY$1,Enemies[[#All],[Name]:[BotLevelType]],3,FALSE) * VLOOKUP($AX$2,BotLevelWorld[#All],MATCH("HP Ratio - " &amp; VLOOKUP(BY$1,Enemies[[#All],[Name]:[BotLevelType]],9,FALSE),BotLevelWorld[#Headers],0),FALSE) * AB39</f>
        <v>0</v>
      </c>
      <c r="BZ39">
        <f>VLOOKUP(Wave_Timeline!BZ$1,Enemies[[#All],[Name]:[BotLevelType]],3,FALSE) * VLOOKUP($AX$2,BotLevelWorld[#All],MATCH("HP Ratio - " &amp; VLOOKUP(BZ$1,Enemies[[#All],[Name]:[BotLevelType]],9,FALSE),BotLevelWorld[#Headers],0),FALSE) * AC39</f>
        <v>0</v>
      </c>
      <c r="CA39">
        <f>VLOOKUP(Wave_Timeline!CA$1,Enemies[[#All],[Name]:[BotLevelType]],3,FALSE) * VLOOKUP($AX$2,BotLevelWorld[#All],MATCH("HP Ratio - " &amp; VLOOKUP(CA$1,Enemies[[#All],[Name]:[BotLevelType]],9,FALSE),BotLevelWorld[#Headers],0),FALSE) * AD39</f>
        <v>0</v>
      </c>
      <c r="CB39">
        <f>VLOOKUP(Wave_Timeline!CB$1,Enemies[[#All],[Name]:[BotLevelType]],3,FALSE) * VLOOKUP($AX$2,BotLevelWorld[#All],MATCH("HP Ratio - " &amp; VLOOKUP(CB$1,Enemies[[#All],[Name]:[BotLevelType]],9,FALSE),BotLevelWorld[#Headers],0),FALSE) * AE39</f>
        <v>0</v>
      </c>
      <c r="CC39">
        <f>VLOOKUP(Wave_Timeline!CC$1,Enemies[[#All],[Name]:[BotLevelType]],3,FALSE) * VLOOKUP($AX$2,BotLevelWorld[#All],MATCH("HP Ratio - " &amp; VLOOKUP(CC$1,Enemies[[#All],[Name]:[BotLevelType]],9,FALSE),BotLevelWorld[#Headers],0),FALSE) * AF39</f>
        <v>0</v>
      </c>
      <c r="CD39">
        <f>VLOOKUP(Wave_Timeline!CD$1,Enemies[[#All],[Name]:[BotLevelType]],3,FALSE) * VLOOKUP($AX$2,BotLevelWorld[#All],MATCH("HP Ratio - " &amp; VLOOKUP(CD$1,Enemies[[#All],[Name]:[BotLevelType]],9,FALSE),BotLevelWorld[#Headers],0),FALSE) * AG39</f>
        <v>0</v>
      </c>
      <c r="CE39">
        <f>VLOOKUP(Wave_Timeline!CE$1,Enemies[[#All],[Name]:[BotLevelType]],3,FALSE) * VLOOKUP($AX$2,BotLevelWorld[#All],MATCH("HP Ratio - " &amp; VLOOKUP(CE$1,Enemies[[#All],[Name]:[BotLevelType]],9,FALSE),BotLevelWorld[#Headers],0),FALSE) * AH39</f>
        <v>0</v>
      </c>
      <c r="CF39">
        <f>VLOOKUP(Wave_Timeline!CF$1,Enemies[[#All],[Name]:[BotLevelType]],3,FALSE) * VLOOKUP($AX$2,BotLevelWorld[#All],MATCH("HP Ratio - " &amp; VLOOKUP(CF$1,Enemies[[#All],[Name]:[BotLevelType]],9,FALSE),BotLevelWorld[#Headers],0),FALSE) * AI39</f>
        <v>0</v>
      </c>
      <c r="CG39">
        <f>VLOOKUP(Wave_Timeline!CG$1,Enemies[[#All],[Name]:[BotLevelType]],3,FALSE) * VLOOKUP($AX$2,BotLevelWorld[#All],MATCH("HP Ratio - " &amp; VLOOKUP(CG$1,Enemies[[#All],[Name]:[BotLevelType]],9,FALSE),BotLevelWorld[#Headers],0),FALSE) * AJ39</f>
        <v>0</v>
      </c>
      <c r="CH39">
        <f>VLOOKUP(Wave_Timeline!CH$1,Enemies[[#All],[Name]:[BotLevelType]],3,FALSE) * VLOOKUP($AX$2,BotLevelWorld[#All],MATCH("HP Ratio - " &amp; VLOOKUP(CH$1,Enemies[[#All],[Name]:[BotLevelType]],9,FALSE),BotLevelWorld[#Headers],0),FALSE) * AK39</f>
        <v>0</v>
      </c>
      <c r="CI39">
        <f>VLOOKUP(Wave_Timeline!CI$1,Enemies[[#All],[Name]:[BotLevelType]],3,FALSE) * VLOOKUP($AX$2,BotLevelWorld[#All],MATCH("HP Ratio - " &amp; VLOOKUP(CI$1,Enemies[[#All],[Name]:[BotLevelType]],9,FALSE),BotLevelWorld[#Headers],0),FALSE) * AL39</f>
        <v>0</v>
      </c>
      <c r="CJ39">
        <f>VLOOKUP(Wave_Timeline!CJ$1,Enemies[[#All],[Name]:[BotLevelType]],3,FALSE) * VLOOKUP($AX$2,BotLevelWorld[#All],MATCH("HP Ratio - " &amp; VLOOKUP(CJ$1,Enemies[[#All],[Name]:[BotLevelType]],9,FALSE),BotLevelWorld[#Headers],0),FALSE) * AM39</f>
        <v>0</v>
      </c>
      <c r="CK39">
        <f>VLOOKUP(Wave_Timeline!CK$1,Enemies[[#All],[Name]:[BotLevelType]],3,FALSE) * VLOOKUP($AX$2,BotLevelWorld[#All],MATCH("HP Ratio - " &amp; VLOOKUP(CK$1,Enemies[[#All],[Name]:[BotLevelType]],9,FALSE),BotLevelWorld[#Headers],0),FALSE) * AN39</f>
        <v>0</v>
      </c>
      <c r="CL39">
        <f>VLOOKUP(Wave_Timeline!CL$1,Enemies[[#All],[Name]:[BotLevelType]],3,FALSE) * VLOOKUP($AX$2,BotLevelWorld[#All],MATCH("HP Ratio - " &amp; VLOOKUP(CL$1,Enemies[[#All],[Name]:[BotLevelType]],9,FALSE),BotLevelWorld[#Headers],0),FALSE) * AO39</f>
        <v>0</v>
      </c>
      <c r="CM39">
        <f>VLOOKUP(Wave_Timeline!CM$1,Enemies[[#All],[Name]:[BotLevelType]],3,FALSE) * VLOOKUP($AX$2,BotLevelWorld[#All],MATCH("HP Ratio - " &amp; VLOOKUP(CM$1,Enemies[[#All],[Name]:[BotLevelType]],9,FALSE),BotLevelWorld[#Headers],0),FALSE) * AP39</f>
        <v>0</v>
      </c>
      <c r="CN39">
        <f>VLOOKUP(Wave_Timeline!CN$1,Enemies[[#All],[Name]:[BotLevelType]],3,FALSE) * VLOOKUP($AX$2,BotLevelWorld[#All],MATCH("HP Ratio - " &amp; VLOOKUP(CN$1,Enemies[[#All],[Name]:[BotLevelType]],9,FALSE),BotLevelWorld[#Headers],0),FALSE) * AQ39</f>
        <v>0</v>
      </c>
      <c r="CO39">
        <f>VLOOKUP(Wave_Timeline!CO$1,Enemies[[#All],[Name]:[BotLevelType]],3,FALSE) * VLOOKUP($AX$2,BotLevelWorld[#All],MATCH("HP Ratio - " &amp; VLOOKUP(CO$1,Enemies[[#All],[Name]:[BotLevelType]],9,FALSE),BotLevelWorld[#Headers],0),FALSE) * AR39</f>
        <v>0</v>
      </c>
      <c r="CP39">
        <f>VLOOKUP(Wave_Timeline!CP$1,Enemies[[#All],[Name]:[BotLevelType]],3,FALSE) * VLOOKUP($AX$2,BotLevelWorld[#All],MATCH("HP Ratio - " &amp; VLOOKUP(CP$1,Enemies[[#All],[Name]:[BotLevelType]],9,FALSE),BotLevelWorld[#Headers],0),FALSE) * AS39</f>
        <v>0</v>
      </c>
      <c r="CQ39">
        <f>VLOOKUP(Wave_Timeline!CQ$1,Enemies[[#All],[Name]:[BotLevelType]],3,FALSE) * VLOOKUP($AX$2,BotLevelWorld[#All],MATCH("HP Ratio - " &amp; VLOOKUP(CQ$1,Enemies[[#All],[Name]:[BotLevelType]],9,FALSE),BotLevelWorld[#Headers],0),FALSE) * AT39</f>
        <v>0</v>
      </c>
      <c r="CS39">
        <f t="shared" si="0"/>
        <v>0</v>
      </c>
      <c r="CU39" t="str">
        <f t="shared" si="3"/>
        <v>END</v>
      </c>
      <c r="CV39" t="e">
        <f t="shared" si="4"/>
        <v>#VALUE!</v>
      </c>
      <c r="CW39">
        <f t="shared" si="1"/>
        <v>52229.676518454478</v>
      </c>
      <c r="CX39" t="e">
        <f t="shared" si="2"/>
        <v>#VALUE!</v>
      </c>
      <c r="CY39" t="e">
        <f t="shared" si="5"/>
        <v>#VALUE!</v>
      </c>
    </row>
    <row r="40" spans="1:103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Y40">
        <f>VLOOKUP(Wave_Timeline!AY$1,Enemies[[#All],[Name]:[BotLevelType]],3,FALSE) * VLOOKUP($AX$2,BotLevelWorld[#All],MATCH("HP Ratio - " &amp; VLOOKUP(AY$1,Enemies[[#All],[Name]:[BotLevelType]],9,FALSE),BotLevelWorld[#Headers],0),FALSE) * B40</f>
        <v>0</v>
      </c>
      <c r="AZ40">
        <f>VLOOKUP(Wave_Timeline!AZ$1,Enemies[[#All],[Name]:[BotLevelType]],3,FALSE) * VLOOKUP($AX$2,BotLevelWorld[#All],MATCH("HP Ratio - " &amp; VLOOKUP(AZ$1,Enemies[[#All],[Name]:[BotLevelType]],9,FALSE),BotLevelWorld[#Headers],0),FALSE) * C40</f>
        <v>0</v>
      </c>
      <c r="BA40">
        <f>VLOOKUP(Wave_Timeline!BA$1,Enemies[[#All],[Name]:[BotLevelType]],3,FALSE) * VLOOKUP($AX$2,BotLevelWorld[#All],MATCH("HP Ratio - " &amp; VLOOKUP(BA$1,Enemies[[#All],[Name]:[BotLevelType]],9,FALSE),BotLevelWorld[#Headers],0),FALSE) * D40</f>
        <v>0</v>
      </c>
      <c r="BB40">
        <f>VLOOKUP(Wave_Timeline!BB$1,Enemies[[#All],[Name]:[BotLevelType]],3,FALSE) * VLOOKUP($AX$2,BotLevelWorld[#All],MATCH("HP Ratio - " &amp; VLOOKUP(BB$1,Enemies[[#All],[Name]:[BotLevelType]],9,FALSE),BotLevelWorld[#Headers],0),FALSE) * E40</f>
        <v>0</v>
      </c>
      <c r="BC40">
        <f>VLOOKUP(Wave_Timeline!BC$1,Enemies[[#All],[Name]:[BotLevelType]],3,FALSE) * VLOOKUP($AX$2,BotLevelWorld[#All],MATCH("HP Ratio - " &amp; VLOOKUP(BC$1,Enemies[[#All],[Name]:[BotLevelType]],9,FALSE),BotLevelWorld[#Headers],0),FALSE) * F40</f>
        <v>0</v>
      </c>
      <c r="BD40">
        <f>VLOOKUP(Wave_Timeline!BD$1,Enemies[[#All],[Name]:[BotLevelType]],3,FALSE) * VLOOKUP($AX$2,BotLevelWorld[#All],MATCH("HP Ratio - " &amp; VLOOKUP(BD$1,Enemies[[#All],[Name]:[BotLevelType]],9,FALSE),BotLevelWorld[#Headers],0),FALSE) * G40</f>
        <v>0</v>
      </c>
      <c r="BE40">
        <f>VLOOKUP(Wave_Timeline!BE$1,Enemies[[#All],[Name]:[BotLevelType]],3,FALSE) * VLOOKUP($AX$2,BotLevelWorld[#All],MATCH("HP Ratio - " &amp; VLOOKUP(BE$1,Enemies[[#All],[Name]:[BotLevelType]],9,FALSE),BotLevelWorld[#Headers],0),FALSE) * H40</f>
        <v>0</v>
      </c>
      <c r="BF40">
        <f>VLOOKUP(Wave_Timeline!BF$1,Enemies[[#All],[Name]:[BotLevelType]],3,FALSE) * VLOOKUP($AX$2,BotLevelWorld[#All],MATCH("HP Ratio - " &amp; VLOOKUP(BF$1,Enemies[[#All],[Name]:[BotLevelType]],9,FALSE),BotLevelWorld[#Headers],0),FALSE) * I40</f>
        <v>0</v>
      </c>
      <c r="BG40">
        <f>VLOOKUP(Wave_Timeline!BG$1,Enemies[[#All],[Name]:[BotLevelType]],3,FALSE) * VLOOKUP($AX$2,BotLevelWorld[#All],MATCH("HP Ratio - " &amp; VLOOKUP(BG$1,Enemies[[#All],[Name]:[BotLevelType]],9,FALSE),BotLevelWorld[#Headers],0),FALSE) * J40</f>
        <v>0</v>
      </c>
      <c r="BH40">
        <f>VLOOKUP(Wave_Timeline!BH$1,Enemies[[#All],[Name]:[BotLevelType]],3,FALSE) * VLOOKUP($AX$2,BotLevelWorld[#All],MATCH("HP Ratio - " &amp; VLOOKUP(BH$1,Enemies[[#All],[Name]:[BotLevelType]],9,FALSE),BotLevelWorld[#Headers],0),FALSE) * K40</f>
        <v>0</v>
      </c>
      <c r="BI40">
        <f>VLOOKUP(Wave_Timeline!BI$1,Enemies[[#All],[Name]:[BotLevelType]],3,FALSE) * VLOOKUP($AX$2,BotLevelWorld[#All],MATCH("HP Ratio - " &amp; VLOOKUP(BI$1,Enemies[[#All],[Name]:[BotLevelType]],9,FALSE),BotLevelWorld[#Headers],0),FALSE) * L40</f>
        <v>0</v>
      </c>
      <c r="BJ40">
        <f>VLOOKUP(Wave_Timeline!BJ$1,Enemies[[#All],[Name]:[BotLevelType]],3,FALSE) * VLOOKUP($AX$2,BotLevelWorld[#All],MATCH("HP Ratio - " &amp; VLOOKUP(BJ$1,Enemies[[#All],[Name]:[BotLevelType]],9,FALSE),BotLevelWorld[#Headers],0),FALSE) * M40</f>
        <v>0</v>
      </c>
      <c r="BK40">
        <f>VLOOKUP(Wave_Timeline!BK$1,Enemies[[#All],[Name]:[BotLevelType]],3,FALSE) * VLOOKUP($AX$2,BotLevelWorld[#All],MATCH("HP Ratio - " &amp; VLOOKUP(BK$1,Enemies[[#All],[Name]:[BotLevelType]],9,FALSE),BotLevelWorld[#Headers],0),FALSE) * N40</f>
        <v>0</v>
      </c>
      <c r="BL40">
        <f>VLOOKUP(Wave_Timeline!BL$1,Enemies[[#All],[Name]:[BotLevelType]],3,FALSE) * VLOOKUP($AX$2,BotLevelWorld[#All],MATCH("HP Ratio - " &amp; VLOOKUP(BL$1,Enemies[[#All],[Name]:[BotLevelType]],9,FALSE),BotLevelWorld[#Headers],0),FALSE) * O40</f>
        <v>0</v>
      </c>
      <c r="BM40">
        <f>VLOOKUP(Wave_Timeline!BM$1,Enemies[[#All],[Name]:[BotLevelType]],3,FALSE) * VLOOKUP($AX$2,BotLevelWorld[#All],MATCH("HP Ratio - " &amp; VLOOKUP(BM$1,Enemies[[#All],[Name]:[BotLevelType]],9,FALSE),BotLevelWorld[#Headers],0),FALSE) * P40</f>
        <v>0</v>
      </c>
      <c r="BN40">
        <f>VLOOKUP(Wave_Timeline!BN$1,Enemies[[#All],[Name]:[BotLevelType]],3,FALSE) * VLOOKUP($AX$2,BotLevelWorld[#All],MATCH("HP Ratio - " &amp; VLOOKUP(BN$1,Enemies[[#All],[Name]:[BotLevelType]],9,FALSE),BotLevelWorld[#Headers],0),FALSE) * Q40</f>
        <v>0</v>
      </c>
      <c r="BO40">
        <f>VLOOKUP(Wave_Timeline!BO$1,Enemies[[#All],[Name]:[BotLevelType]],3,FALSE) * VLOOKUP($AX$2,BotLevelWorld[#All],MATCH("HP Ratio - " &amp; VLOOKUP(BO$1,Enemies[[#All],[Name]:[BotLevelType]],9,FALSE),BotLevelWorld[#Headers],0),FALSE) * R40</f>
        <v>0</v>
      </c>
      <c r="BP40">
        <f>VLOOKUP(Wave_Timeline!BP$1,Enemies[[#All],[Name]:[BotLevelType]],3,FALSE) * VLOOKUP($AX$2,BotLevelWorld[#All],MATCH("HP Ratio - " &amp; VLOOKUP(BP$1,Enemies[[#All],[Name]:[BotLevelType]],9,FALSE),BotLevelWorld[#Headers],0),FALSE) * S40</f>
        <v>0</v>
      </c>
      <c r="BQ40">
        <f>VLOOKUP(Wave_Timeline!BQ$1,Enemies[[#All],[Name]:[BotLevelType]],3,FALSE) * VLOOKUP($AX$2,BotLevelWorld[#All],MATCH("HP Ratio - " &amp; VLOOKUP(BQ$1,Enemies[[#All],[Name]:[BotLevelType]],9,FALSE),BotLevelWorld[#Headers],0),FALSE) * T40</f>
        <v>0</v>
      </c>
      <c r="BR40">
        <f>VLOOKUP(Wave_Timeline!BR$1,Enemies[[#All],[Name]:[BotLevelType]],3,FALSE) * VLOOKUP($AX$2,BotLevelWorld[#All],MATCH("HP Ratio - " &amp; VLOOKUP(BR$1,Enemies[[#All],[Name]:[BotLevelType]],9,FALSE),BotLevelWorld[#Headers],0),FALSE) * U40</f>
        <v>0</v>
      </c>
      <c r="BS40">
        <f>VLOOKUP(Wave_Timeline!BS$1,Enemies[[#All],[Name]:[BotLevelType]],3,FALSE) * VLOOKUP($AX$2,BotLevelWorld[#All],MATCH("HP Ratio - " &amp; VLOOKUP(BS$1,Enemies[[#All],[Name]:[BotLevelType]],9,FALSE),BotLevelWorld[#Headers],0),FALSE) * V40</f>
        <v>0</v>
      </c>
      <c r="BT40">
        <f>VLOOKUP(Wave_Timeline!BT$1,Enemies[[#All],[Name]:[BotLevelType]],3,FALSE) * VLOOKUP($AX$2,BotLevelWorld[#All],MATCH("HP Ratio - " &amp; VLOOKUP(BT$1,Enemies[[#All],[Name]:[BotLevelType]],9,FALSE),BotLevelWorld[#Headers],0),FALSE) * W40</f>
        <v>0</v>
      </c>
      <c r="BU40">
        <f>VLOOKUP(Wave_Timeline!BU$1,Enemies[[#All],[Name]:[BotLevelType]],3,FALSE) * VLOOKUP($AX$2,BotLevelWorld[#All],MATCH("HP Ratio - " &amp; VLOOKUP(BU$1,Enemies[[#All],[Name]:[BotLevelType]],9,FALSE),BotLevelWorld[#Headers],0),FALSE) * X40</f>
        <v>0</v>
      </c>
      <c r="BV40">
        <f>VLOOKUP(Wave_Timeline!BV$1,Enemies[[#All],[Name]:[BotLevelType]],3,FALSE) * VLOOKUP($AX$2,BotLevelWorld[#All],MATCH("HP Ratio - " &amp; VLOOKUP(BV$1,Enemies[[#All],[Name]:[BotLevelType]],9,FALSE),BotLevelWorld[#Headers],0),FALSE) * Y40</f>
        <v>0</v>
      </c>
      <c r="BW40">
        <f>VLOOKUP(Wave_Timeline!BW$1,Enemies[[#All],[Name]:[BotLevelType]],3,FALSE) * VLOOKUP($AX$2,BotLevelWorld[#All],MATCH("HP Ratio - " &amp; VLOOKUP(BW$1,Enemies[[#All],[Name]:[BotLevelType]],9,FALSE),BotLevelWorld[#Headers],0),FALSE) * Z40</f>
        <v>0</v>
      </c>
      <c r="BX40">
        <f>VLOOKUP(Wave_Timeline!BX$1,Enemies[[#All],[Name]:[BotLevelType]],3,FALSE) * VLOOKUP($AX$2,BotLevelWorld[#All],MATCH("HP Ratio - " &amp; VLOOKUP(BX$1,Enemies[[#All],[Name]:[BotLevelType]],9,FALSE),BotLevelWorld[#Headers],0),FALSE) * AA40</f>
        <v>0</v>
      </c>
      <c r="BY40">
        <f>VLOOKUP(Wave_Timeline!BY$1,Enemies[[#All],[Name]:[BotLevelType]],3,FALSE) * VLOOKUP($AX$2,BotLevelWorld[#All],MATCH("HP Ratio - " &amp; VLOOKUP(BY$1,Enemies[[#All],[Name]:[BotLevelType]],9,FALSE),BotLevelWorld[#Headers],0),FALSE) * AB40</f>
        <v>0</v>
      </c>
      <c r="BZ40">
        <f>VLOOKUP(Wave_Timeline!BZ$1,Enemies[[#All],[Name]:[BotLevelType]],3,FALSE) * VLOOKUP($AX$2,BotLevelWorld[#All],MATCH("HP Ratio - " &amp; VLOOKUP(BZ$1,Enemies[[#All],[Name]:[BotLevelType]],9,FALSE),BotLevelWorld[#Headers],0),FALSE) * AC40</f>
        <v>0</v>
      </c>
      <c r="CA40">
        <f>VLOOKUP(Wave_Timeline!CA$1,Enemies[[#All],[Name]:[BotLevelType]],3,FALSE) * VLOOKUP($AX$2,BotLevelWorld[#All],MATCH("HP Ratio - " &amp; VLOOKUP(CA$1,Enemies[[#All],[Name]:[BotLevelType]],9,FALSE),BotLevelWorld[#Headers],0),FALSE) * AD40</f>
        <v>0</v>
      </c>
      <c r="CB40">
        <f>VLOOKUP(Wave_Timeline!CB$1,Enemies[[#All],[Name]:[BotLevelType]],3,FALSE) * VLOOKUP($AX$2,BotLevelWorld[#All],MATCH("HP Ratio - " &amp; VLOOKUP(CB$1,Enemies[[#All],[Name]:[BotLevelType]],9,FALSE),BotLevelWorld[#Headers],0),FALSE) * AE40</f>
        <v>0</v>
      </c>
      <c r="CC40">
        <f>VLOOKUP(Wave_Timeline!CC$1,Enemies[[#All],[Name]:[BotLevelType]],3,FALSE) * VLOOKUP($AX$2,BotLevelWorld[#All],MATCH("HP Ratio - " &amp; VLOOKUP(CC$1,Enemies[[#All],[Name]:[BotLevelType]],9,FALSE),BotLevelWorld[#Headers],0),FALSE) * AF40</f>
        <v>0</v>
      </c>
      <c r="CD40">
        <f>VLOOKUP(Wave_Timeline!CD$1,Enemies[[#All],[Name]:[BotLevelType]],3,FALSE) * VLOOKUP($AX$2,BotLevelWorld[#All],MATCH("HP Ratio - " &amp; VLOOKUP(CD$1,Enemies[[#All],[Name]:[BotLevelType]],9,FALSE),BotLevelWorld[#Headers],0),FALSE) * AG40</f>
        <v>0</v>
      </c>
      <c r="CE40">
        <f>VLOOKUP(Wave_Timeline!CE$1,Enemies[[#All],[Name]:[BotLevelType]],3,FALSE) * VLOOKUP($AX$2,BotLevelWorld[#All],MATCH("HP Ratio - " &amp; VLOOKUP(CE$1,Enemies[[#All],[Name]:[BotLevelType]],9,FALSE),BotLevelWorld[#Headers],0),FALSE) * AH40</f>
        <v>0</v>
      </c>
      <c r="CF40">
        <f>VLOOKUP(Wave_Timeline!CF$1,Enemies[[#All],[Name]:[BotLevelType]],3,FALSE) * VLOOKUP($AX$2,BotLevelWorld[#All],MATCH("HP Ratio - " &amp; VLOOKUP(CF$1,Enemies[[#All],[Name]:[BotLevelType]],9,FALSE),BotLevelWorld[#Headers],0),FALSE) * AI40</f>
        <v>0</v>
      </c>
      <c r="CG40">
        <f>VLOOKUP(Wave_Timeline!CG$1,Enemies[[#All],[Name]:[BotLevelType]],3,FALSE) * VLOOKUP($AX$2,BotLevelWorld[#All],MATCH("HP Ratio - " &amp; VLOOKUP(CG$1,Enemies[[#All],[Name]:[BotLevelType]],9,FALSE),BotLevelWorld[#Headers],0),FALSE) * AJ40</f>
        <v>0</v>
      </c>
      <c r="CH40">
        <f>VLOOKUP(Wave_Timeline!CH$1,Enemies[[#All],[Name]:[BotLevelType]],3,FALSE) * VLOOKUP($AX$2,BotLevelWorld[#All],MATCH("HP Ratio - " &amp; VLOOKUP(CH$1,Enemies[[#All],[Name]:[BotLevelType]],9,FALSE),BotLevelWorld[#Headers],0),FALSE) * AK40</f>
        <v>0</v>
      </c>
      <c r="CI40">
        <f>VLOOKUP(Wave_Timeline!CI$1,Enemies[[#All],[Name]:[BotLevelType]],3,FALSE) * VLOOKUP($AX$2,BotLevelWorld[#All],MATCH("HP Ratio - " &amp; VLOOKUP(CI$1,Enemies[[#All],[Name]:[BotLevelType]],9,FALSE),BotLevelWorld[#Headers],0),FALSE) * AL40</f>
        <v>0</v>
      </c>
      <c r="CJ40">
        <f>VLOOKUP(Wave_Timeline!CJ$1,Enemies[[#All],[Name]:[BotLevelType]],3,FALSE) * VLOOKUP($AX$2,BotLevelWorld[#All],MATCH("HP Ratio - " &amp; VLOOKUP(CJ$1,Enemies[[#All],[Name]:[BotLevelType]],9,FALSE),BotLevelWorld[#Headers],0),FALSE) * AM40</f>
        <v>0</v>
      </c>
      <c r="CK40">
        <f>VLOOKUP(Wave_Timeline!CK$1,Enemies[[#All],[Name]:[BotLevelType]],3,FALSE) * VLOOKUP($AX$2,BotLevelWorld[#All],MATCH("HP Ratio - " &amp; VLOOKUP(CK$1,Enemies[[#All],[Name]:[BotLevelType]],9,FALSE),BotLevelWorld[#Headers],0),FALSE) * AN40</f>
        <v>0</v>
      </c>
      <c r="CL40">
        <f>VLOOKUP(Wave_Timeline!CL$1,Enemies[[#All],[Name]:[BotLevelType]],3,FALSE) * VLOOKUP($AX$2,BotLevelWorld[#All],MATCH("HP Ratio - " &amp; VLOOKUP(CL$1,Enemies[[#All],[Name]:[BotLevelType]],9,FALSE),BotLevelWorld[#Headers],0),FALSE) * AO40</f>
        <v>0</v>
      </c>
      <c r="CM40">
        <f>VLOOKUP(Wave_Timeline!CM$1,Enemies[[#All],[Name]:[BotLevelType]],3,FALSE) * VLOOKUP($AX$2,BotLevelWorld[#All],MATCH("HP Ratio - " &amp; VLOOKUP(CM$1,Enemies[[#All],[Name]:[BotLevelType]],9,FALSE),BotLevelWorld[#Headers],0),FALSE) * AP40</f>
        <v>0</v>
      </c>
      <c r="CN40">
        <f>VLOOKUP(Wave_Timeline!CN$1,Enemies[[#All],[Name]:[BotLevelType]],3,FALSE) * VLOOKUP($AX$2,BotLevelWorld[#All],MATCH("HP Ratio - " &amp; VLOOKUP(CN$1,Enemies[[#All],[Name]:[BotLevelType]],9,FALSE),BotLevelWorld[#Headers],0),FALSE) * AQ40</f>
        <v>0</v>
      </c>
      <c r="CO40">
        <f>VLOOKUP(Wave_Timeline!CO$1,Enemies[[#All],[Name]:[BotLevelType]],3,FALSE) * VLOOKUP($AX$2,BotLevelWorld[#All],MATCH("HP Ratio - " &amp; VLOOKUP(CO$1,Enemies[[#All],[Name]:[BotLevelType]],9,FALSE),BotLevelWorld[#Headers],0),FALSE) * AR40</f>
        <v>0</v>
      </c>
      <c r="CP40">
        <f>VLOOKUP(Wave_Timeline!CP$1,Enemies[[#All],[Name]:[BotLevelType]],3,FALSE) * VLOOKUP($AX$2,BotLevelWorld[#All],MATCH("HP Ratio - " &amp; VLOOKUP(CP$1,Enemies[[#All],[Name]:[BotLevelType]],9,FALSE),BotLevelWorld[#Headers],0),FALSE) * AS40</f>
        <v>0</v>
      </c>
      <c r="CQ40">
        <f>VLOOKUP(Wave_Timeline!CQ$1,Enemies[[#All],[Name]:[BotLevelType]],3,FALSE) * VLOOKUP($AX$2,BotLevelWorld[#All],MATCH("HP Ratio - " &amp; VLOOKUP(CQ$1,Enemies[[#All],[Name]:[BotLevelType]],9,FALSE),BotLevelWorld[#Headers],0),FALSE) * AT40</f>
        <v>0</v>
      </c>
      <c r="CS40">
        <f t="shared" si="0"/>
        <v>0</v>
      </c>
      <c r="CU40" t="e">
        <f t="shared" si="3"/>
        <v>#VALUE!</v>
      </c>
      <c r="CV40" t="e">
        <f t="shared" si="4"/>
        <v>#VALUE!</v>
      </c>
      <c r="CW40">
        <f t="shared" si="1"/>
        <v>52229.676518454478</v>
      </c>
      <c r="CX40" t="e">
        <f t="shared" si="2"/>
        <v>#VALUE!</v>
      </c>
      <c r="CY40" t="e">
        <f t="shared" si="5"/>
        <v>#VALUE!</v>
      </c>
    </row>
    <row r="41" spans="1:103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Y41">
        <f>VLOOKUP(Wave_Timeline!AY$1,Enemies[[#All],[Name]:[BotLevelType]],3,FALSE) * VLOOKUP($AX$2,BotLevelWorld[#All],MATCH("HP Ratio - " &amp; VLOOKUP(AY$1,Enemies[[#All],[Name]:[BotLevelType]],9,FALSE),BotLevelWorld[#Headers],0),FALSE) * B41</f>
        <v>0</v>
      </c>
      <c r="AZ41">
        <f>VLOOKUP(Wave_Timeline!AZ$1,Enemies[[#All],[Name]:[BotLevelType]],3,FALSE) * VLOOKUP($AX$2,BotLevelWorld[#All],MATCH("HP Ratio - " &amp; VLOOKUP(AZ$1,Enemies[[#All],[Name]:[BotLevelType]],9,FALSE),BotLevelWorld[#Headers],0),FALSE) * C41</f>
        <v>0</v>
      </c>
      <c r="BA41">
        <f>VLOOKUP(Wave_Timeline!BA$1,Enemies[[#All],[Name]:[BotLevelType]],3,FALSE) * VLOOKUP($AX$2,BotLevelWorld[#All],MATCH("HP Ratio - " &amp; VLOOKUP(BA$1,Enemies[[#All],[Name]:[BotLevelType]],9,FALSE),BotLevelWorld[#Headers],0),FALSE) * D41</f>
        <v>0</v>
      </c>
      <c r="BB41">
        <f>VLOOKUP(Wave_Timeline!BB$1,Enemies[[#All],[Name]:[BotLevelType]],3,FALSE) * VLOOKUP($AX$2,BotLevelWorld[#All],MATCH("HP Ratio - " &amp; VLOOKUP(BB$1,Enemies[[#All],[Name]:[BotLevelType]],9,FALSE),BotLevelWorld[#Headers],0),FALSE) * E41</f>
        <v>0</v>
      </c>
      <c r="BC41">
        <f>VLOOKUP(Wave_Timeline!BC$1,Enemies[[#All],[Name]:[BotLevelType]],3,FALSE) * VLOOKUP($AX$2,BotLevelWorld[#All],MATCH("HP Ratio - " &amp; VLOOKUP(BC$1,Enemies[[#All],[Name]:[BotLevelType]],9,FALSE),BotLevelWorld[#Headers],0),FALSE) * F41</f>
        <v>0</v>
      </c>
      <c r="BD41">
        <f>VLOOKUP(Wave_Timeline!BD$1,Enemies[[#All],[Name]:[BotLevelType]],3,FALSE) * VLOOKUP($AX$2,BotLevelWorld[#All],MATCH("HP Ratio - " &amp; VLOOKUP(BD$1,Enemies[[#All],[Name]:[BotLevelType]],9,FALSE),BotLevelWorld[#Headers],0),FALSE) * G41</f>
        <v>0</v>
      </c>
      <c r="BE41">
        <f>VLOOKUP(Wave_Timeline!BE$1,Enemies[[#All],[Name]:[BotLevelType]],3,FALSE) * VLOOKUP($AX$2,BotLevelWorld[#All],MATCH("HP Ratio - " &amp; VLOOKUP(BE$1,Enemies[[#All],[Name]:[BotLevelType]],9,FALSE),BotLevelWorld[#Headers],0),FALSE) * H41</f>
        <v>0</v>
      </c>
      <c r="BF41">
        <f>VLOOKUP(Wave_Timeline!BF$1,Enemies[[#All],[Name]:[BotLevelType]],3,FALSE) * VLOOKUP($AX$2,BotLevelWorld[#All],MATCH("HP Ratio - " &amp; VLOOKUP(BF$1,Enemies[[#All],[Name]:[BotLevelType]],9,FALSE),BotLevelWorld[#Headers],0),FALSE) * I41</f>
        <v>0</v>
      </c>
      <c r="BG41">
        <f>VLOOKUP(Wave_Timeline!BG$1,Enemies[[#All],[Name]:[BotLevelType]],3,FALSE) * VLOOKUP($AX$2,BotLevelWorld[#All],MATCH("HP Ratio - " &amp; VLOOKUP(BG$1,Enemies[[#All],[Name]:[BotLevelType]],9,FALSE),BotLevelWorld[#Headers],0),FALSE) * J41</f>
        <v>0</v>
      </c>
      <c r="BH41">
        <f>VLOOKUP(Wave_Timeline!BH$1,Enemies[[#All],[Name]:[BotLevelType]],3,FALSE) * VLOOKUP($AX$2,BotLevelWorld[#All],MATCH("HP Ratio - " &amp; VLOOKUP(BH$1,Enemies[[#All],[Name]:[BotLevelType]],9,FALSE),BotLevelWorld[#Headers],0),FALSE) * K41</f>
        <v>0</v>
      </c>
      <c r="BI41">
        <f>VLOOKUP(Wave_Timeline!BI$1,Enemies[[#All],[Name]:[BotLevelType]],3,FALSE) * VLOOKUP($AX$2,BotLevelWorld[#All],MATCH("HP Ratio - " &amp; VLOOKUP(BI$1,Enemies[[#All],[Name]:[BotLevelType]],9,FALSE),BotLevelWorld[#Headers],0),FALSE) * L41</f>
        <v>0</v>
      </c>
      <c r="BJ41">
        <f>VLOOKUP(Wave_Timeline!BJ$1,Enemies[[#All],[Name]:[BotLevelType]],3,FALSE) * VLOOKUP($AX$2,BotLevelWorld[#All],MATCH("HP Ratio - " &amp; VLOOKUP(BJ$1,Enemies[[#All],[Name]:[BotLevelType]],9,FALSE),BotLevelWorld[#Headers],0),FALSE) * M41</f>
        <v>0</v>
      </c>
      <c r="BK41">
        <f>VLOOKUP(Wave_Timeline!BK$1,Enemies[[#All],[Name]:[BotLevelType]],3,FALSE) * VLOOKUP($AX$2,BotLevelWorld[#All],MATCH("HP Ratio - " &amp; VLOOKUP(BK$1,Enemies[[#All],[Name]:[BotLevelType]],9,FALSE),BotLevelWorld[#Headers],0),FALSE) * N41</f>
        <v>0</v>
      </c>
      <c r="BL41">
        <f>VLOOKUP(Wave_Timeline!BL$1,Enemies[[#All],[Name]:[BotLevelType]],3,FALSE) * VLOOKUP($AX$2,BotLevelWorld[#All],MATCH("HP Ratio - " &amp; VLOOKUP(BL$1,Enemies[[#All],[Name]:[BotLevelType]],9,FALSE),BotLevelWorld[#Headers],0),FALSE) * O41</f>
        <v>0</v>
      </c>
      <c r="BM41">
        <f>VLOOKUP(Wave_Timeline!BM$1,Enemies[[#All],[Name]:[BotLevelType]],3,FALSE) * VLOOKUP($AX$2,BotLevelWorld[#All],MATCH("HP Ratio - " &amp; VLOOKUP(BM$1,Enemies[[#All],[Name]:[BotLevelType]],9,FALSE),BotLevelWorld[#Headers],0),FALSE) * P41</f>
        <v>0</v>
      </c>
      <c r="BN41">
        <f>VLOOKUP(Wave_Timeline!BN$1,Enemies[[#All],[Name]:[BotLevelType]],3,FALSE) * VLOOKUP($AX$2,BotLevelWorld[#All],MATCH("HP Ratio - " &amp; VLOOKUP(BN$1,Enemies[[#All],[Name]:[BotLevelType]],9,FALSE),BotLevelWorld[#Headers],0),FALSE) * Q41</f>
        <v>0</v>
      </c>
      <c r="BO41">
        <f>VLOOKUP(Wave_Timeline!BO$1,Enemies[[#All],[Name]:[BotLevelType]],3,FALSE) * VLOOKUP($AX$2,BotLevelWorld[#All],MATCH("HP Ratio - " &amp; VLOOKUP(BO$1,Enemies[[#All],[Name]:[BotLevelType]],9,FALSE),BotLevelWorld[#Headers],0),FALSE) * R41</f>
        <v>0</v>
      </c>
      <c r="BP41">
        <f>VLOOKUP(Wave_Timeline!BP$1,Enemies[[#All],[Name]:[BotLevelType]],3,FALSE) * VLOOKUP($AX$2,BotLevelWorld[#All],MATCH("HP Ratio - " &amp; VLOOKUP(BP$1,Enemies[[#All],[Name]:[BotLevelType]],9,FALSE),BotLevelWorld[#Headers],0),FALSE) * S41</f>
        <v>0</v>
      </c>
      <c r="BQ41">
        <f>VLOOKUP(Wave_Timeline!BQ$1,Enemies[[#All],[Name]:[BotLevelType]],3,FALSE) * VLOOKUP($AX$2,BotLevelWorld[#All],MATCH("HP Ratio - " &amp; VLOOKUP(BQ$1,Enemies[[#All],[Name]:[BotLevelType]],9,FALSE),BotLevelWorld[#Headers],0),FALSE) * T41</f>
        <v>0</v>
      </c>
      <c r="BR41">
        <f>VLOOKUP(Wave_Timeline!BR$1,Enemies[[#All],[Name]:[BotLevelType]],3,FALSE) * VLOOKUP($AX$2,BotLevelWorld[#All],MATCH("HP Ratio - " &amp; VLOOKUP(BR$1,Enemies[[#All],[Name]:[BotLevelType]],9,FALSE),BotLevelWorld[#Headers],0),FALSE) * U41</f>
        <v>0</v>
      </c>
      <c r="BS41">
        <f>VLOOKUP(Wave_Timeline!BS$1,Enemies[[#All],[Name]:[BotLevelType]],3,FALSE) * VLOOKUP($AX$2,BotLevelWorld[#All],MATCH("HP Ratio - " &amp; VLOOKUP(BS$1,Enemies[[#All],[Name]:[BotLevelType]],9,FALSE),BotLevelWorld[#Headers],0),FALSE) * V41</f>
        <v>0</v>
      </c>
      <c r="BT41">
        <f>VLOOKUP(Wave_Timeline!BT$1,Enemies[[#All],[Name]:[BotLevelType]],3,FALSE) * VLOOKUP($AX$2,BotLevelWorld[#All],MATCH("HP Ratio - " &amp; VLOOKUP(BT$1,Enemies[[#All],[Name]:[BotLevelType]],9,FALSE),BotLevelWorld[#Headers],0),FALSE) * W41</f>
        <v>0</v>
      </c>
      <c r="BU41">
        <f>VLOOKUP(Wave_Timeline!BU$1,Enemies[[#All],[Name]:[BotLevelType]],3,FALSE) * VLOOKUP($AX$2,BotLevelWorld[#All],MATCH("HP Ratio - " &amp; VLOOKUP(BU$1,Enemies[[#All],[Name]:[BotLevelType]],9,FALSE),BotLevelWorld[#Headers],0),FALSE) * X41</f>
        <v>0</v>
      </c>
      <c r="BV41">
        <f>VLOOKUP(Wave_Timeline!BV$1,Enemies[[#All],[Name]:[BotLevelType]],3,FALSE) * VLOOKUP($AX$2,BotLevelWorld[#All],MATCH("HP Ratio - " &amp; VLOOKUP(BV$1,Enemies[[#All],[Name]:[BotLevelType]],9,FALSE),BotLevelWorld[#Headers],0),FALSE) * Y41</f>
        <v>0</v>
      </c>
      <c r="BW41">
        <f>VLOOKUP(Wave_Timeline!BW$1,Enemies[[#All],[Name]:[BotLevelType]],3,FALSE) * VLOOKUP($AX$2,BotLevelWorld[#All],MATCH("HP Ratio - " &amp; VLOOKUP(BW$1,Enemies[[#All],[Name]:[BotLevelType]],9,FALSE),BotLevelWorld[#Headers],0),FALSE) * Z41</f>
        <v>0</v>
      </c>
      <c r="BX41">
        <f>VLOOKUP(Wave_Timeline!BX$1,Enemies[[#All],[Name]:[BotLevelType]],3,FALSE) * VLOOKUP($AX$2,BotLevelWorld[#All],MATCH("HP Ratio - " &amp; VLOOKUP(BX$1,Enemies[[#All],[Name]:[BotLevelType]],9,FALSE),BotLevelWorld[#Headers],0),FALSE) * AA41</f>
        <v>0</v>
      </c>
      <c r="BY41">
        <f>VLOOKUP(Wave_Timeline!BY$1,Enemies[[#All],[Name]:[BotLevelType]],3,FALSE) * VLOOKUP($AX$2,BotLevelWorld[#All],MATCH("HP Ratio - " &amp; VLOOKUP(BY$1,Enemies[[#All],[Name]:[BotLevelType]],9,FALSE),BotLevelWorld[#Headers],0),FALSE) * AB41</f>
        <v>0</v>
      </c>
      <c r="BZ41">
        <f>VLOOKUP(Wave_Timeline!BZ$1,Enemies[[#All],[Name]:[BotLevelType]],3,FALSE) * VLOOKUP($AX$2,BotLevelWorld[#All],MATCH("HP Ratio - " &amp; VLOOKUP(BZ$1,Enemies[[#All],[Name]:[BotLevelType]],9,FALSE),BotLevelWorld[#Headers],0),FALSE) * AC41</f>
        <v>0</v>
      </c>
      <c r="CA41">
        <f>VLOOKUP(Wave_Timeline!CA$1,Enemies[[#All],[Name]:[BotLevelType]],3,FALSE) * VLOOKUP($AX$2,BotLevelWorld[#All],MATCH("HP Ratio - " &amp; VLOOKUP(CA$1,Enemies[[#All],[Name]:[BotLevelType]],9,FALSE),BotLevelWorld[#Headers],0),FALSE) * AD41</f>
        <v>0</v>
      </c>
      <c r="CB41">
        <f>VLOOKUP(Wave_Timeline!CB$1,Enemies[[#All],[Name]:[BotLevelType]],3,FALSE) * VLOOKUP($AX$2,BotLevelWorld[#All],MATCH("HP Ratio - " &amp; VLOOKUP(CB$1,Enemies[[#All],[Name]:[BotLevelType]],9,FALSE),BotLevelWorld[#Headers],0),FALSE) * AE41</f>
        <v>0</v>
      </c>
      <c r="CC41">
        <f>VLOOKUP(Wave_Timeline!CC$1,Enemies[[#All],[Name]:[BotLevelType]],3,FALSE) * VLOOKUP($AX$2,BotLevelWorld[#All],MATCH("HP Ratio - " &amp; VLOOKUP(CC$1,Enemies[[#All],[Name]:[BotLevelType]],9,FALSE),BotLevelWorld[#Headers],0),FALSE) * AF41</f>
        <v>0</v>
      </c>
      <c r="CD41">
        <f>VLOOKUP(Wave_Timeline!CD$1,Enemies[[#All],[Name]:[BotLevelType]],3,FALSE) * VLOOKUP($AX$2,BotLevelWorld[#All],MATCH("HP Ratio - " &amp; VLOOKUP(CD$1,Enemies[[#All],[Name]:[BotLevelType]],9,FALSE),BotLevelWorld[#Headers],0),FALSE) * AG41</f>
        <v>0</v>
      </c>
      <c r="CE41">
        <f>VLOOKUP(Wave_Timeline!CE$1,Enemies[[#All],[Name]:[BotLevelType]],3,FALSE) * VLOOKUP($AX$2,BotLevelWorld[#All],MATCH("HP Ratio - " &amp; VLOOKUP(CE$1,Enemies[[#All],[Name]:[BotLevelType]],9,FALSE),BotLevelWorld[#Headers],0),FALSE) * AH41</f>
        <v>0</v>
      </c>
      <c r="CF41">
        <f>VLOOKUP(Wave_Timeline!CF$1,Enemies[[#All],[Name]:[BotLevelType]],3,FALSE) * VLOOKUP($AX$2,BotLevelWorld[#All],MATCH("HP Ratio - " &amp; VLOOKUP(CF$1,Enemies[[#All],[Name]:[BotLevelType]],9,FALSE),BotLevelWorld[#Headers],0),FALSE) * AI41</f>
        <v>0</v>
      </c>
      <c r="CG41">
        <f>VLOOKUP(Wave_Timeline!CG$1,Enemies[[#All],[Name]:[BotLevelType]],3,FALSE) * VLOOKUP($AX$2,BotLevelWorld[#All],MATCH("HP Ratio - " &amp; VLOOKUP(CG$1,Enemies[[#All],[Name]:[BotLevelType]],9,FALSE),BotLevelWorld[#Headers],0),FALSE) * AJ41</f>
        <v>0</v>
      </c>
      <c r="CH41">
        <f>VLOOKUP(Wave_Timeline!CH$1,Enemies[[#All],[Name]:[BotLevelType]],3,FALSE) * VLOOKUP($AX$2,BotLevelWorld[#All],MATCH("HP Ratio - " &amp; VLOOKUP(CH$1,Enemies[[#All],[Name]:[BotLevelType]],9,FALSE),BotLevelWorld[#Headers],0),FALSE) * AK41</f>
        <v>0</v>
      </c>
      <c r="CI41">
        <f>VLOOKUP(Wave_Timeline!CI$1,Enemies[[#All],[Name]:[BotLevelType]],3,FALSE) * VLOOKUP($AX$2,BotLevelWorld[#All],MATCH("HP Ratio - " &amp; VLOOKUP(CI$1,Enemies[[#All],[Name]:[BotLevelType]],9,FALSE),BotLevelWorld[#Headers],0),FALSE) * AL41</f>
        <v>0</v>
      </c>
      <c r="CJ41">
        <f>VLOOKUP(Wave_Timeline!CJ$1,Enemies[[#All],[Name]:[BotLevelType]],3,FALSE) * VLOOKUP($AX$2,BotLevelWorld[#All],MATCH("HP Ratio - " &amp; VLOOKUP(CJ$1,Enemies[[#All],[Name]:[BotLevelType]],9,FALSE),BotLevelWorld[#Headers],0),FALSE) * AM41</f>
        <v>0</v>
      </c>
      <c r="CK41">
        <f>VLOOKUP(Wave_Timeline!CK$1,Enemies[[#All],[Name]:[BotLevelType]],3,FALSE) * VLOOKUP($AX$2,BotLevelWorld[#All],MATCH("HP Ratio - " &amp; VLOOKUP(CK$1,Enemies[[#All],[Name]:[BotLevelType]],9,FALSE),BotLevelWorld[#Headers],0),FALSE) * AN41</f>
        <v>0</v>
      </c>
      <c r="CL41">
        <f>VLOOKUP(Wave_Timeline!CL$1,Enemies[[#All],[Name]:[BotLevelType]],3,FALSE) * VLOOKUP($AX$2,BotLevelWorld[#All],MATCH("HP Ratio - " &amp; VLOOKUP(CL$1,Enemies[[#All],[Name]:[BotLevelType]],9,FALSE),BotLevelWorld[#Headers],0),FALSE) * AO41</f>
        <v>0</v>
      </c>
      <c r="CM41">
        <f>VLOOKUP(Wave_Timeline!CM$1,Enemies[[#All],[Name]:[BotLevelType]],3,FALSE) * VLOOKUP($AX$2,BotLevelWorld[#All],MATCH("HP Ratio - " &amp; VLOOKUP(CM$1,Enemies[[#All],[Name]:[BotLevelType]],9,FALSE),BotLevelWorld[#Headers],0),FALSE) * AP41</f>
        <v>0</v>
      </c>
      <c r="CN41">
        <f>VLOOKUP(Wave_Timeline!CN$1,Enemies[[#All],[Name]:[BotLevelType]],3,FALSE) * VLOOKUP($AX$2,BotLevelWorld[#All],MATCH("HP Ratio - " &amp; VLOOKUP(CN$1,Enemies[[#All],[Name]:[BotLevelType]],9,FALSE),BotLevelWorld[#Headers],0),FALSE) * AQ41</f>
        <v>0</v>
      </c>
      <c r="CO41">
        <f>VLOOKUP(Wave_Timeline!CO$1,Enemies[[#All],[Name]:[BotLevelType]],3,FALSE) * VLOOKUP($AX$2,BotLevelWorld[#All],MATCH("HP Ratio - " &amp; VLOOKUP(CO$1,Enemies[[#All],[Name]:[BotLevelType]],9,FALSE),BotLevelWorld[#Headers],0),FALSE) * AR41</f>
        <v>0</v>
      </c>
      <c r="CP41">
        <f>VLOOKUP(Wave_Timeline!CP$1,Enemies[[#All],[Name]:[BotLevelType]],3,FALSE) * VLOOKUP($AX$2,BotLevelWorld[#All],MATCH("HP Ratio - " &amp; VLOOKUP(CP$1,Enemies[[#All],[Name]:[BotLevelType]],9,FALSE),BotLevelWorld[#Headers],0),FALSE) * AS41</f>
        <v>0</v>
      </c>
      <c r="CQ41">
        <f>VLOOKUP(Wave_Timeline!CQ$1,Enemies[[#All],[Name]:[BotLevelType]],3,FALSE) * VLOOKUP($AX$2,BotLevelWorld[#All],MATCH("HP Ratio - " &amp; VLOOKUP(CQ$1,Enemies[[#All],[Name]:[BotLevelType]],9,FALSE),BotLevelWorld[#Headers],0),FALSE) * AT41</f>
        <v>0</v>
      </c>
      <c r="CS41">
        <f t="shared" si="0"/>
        <v>0</v>
      </c>
      <c r="CU41" t="e">
        <f t="shared" si="3"/>
        <v>#VALUE!</v>
      </c>
      <c r="CV41" t="e">
        <f t="shared" si="4"/>
        <v>#VALUE!</v>
      </c>
      <c r="CW41">
        <f t="shared" si="1"/>
        <v>52229.676518454478</v>
      </c>
      <c r="CX41" t="e">
        <f t="shared" si="2"/>
        <v>#VALUE!</v>
      </c>
      <c r="CY41" t="e">
        <f t="shared" si="5"/>
        <v>#VALUE!</v>
      </c>
    </row>
    <row r="42" spans="1:103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Y42">
        <f>VLOOKUP(Wave_Timeline!AY$1,Enemies[[#All],[Name]:[BotLevelType]],3,FALSE) * VLOOKUP($AX$2,BotLevelWorld[#All],MATCH("HP Ratio - " &amp; VLOOKUP(AY$1,Enemies[[#All],[Name]:[BotLevelType]],9,FALSE),BotLevelWorld[#Headers],0),FALSE) * B42</f>
        <v>0</v>
      </c>
      <c r="AZ42">
        <f>VLOOKUP(Wave_Timeline!AZ$1,Enemies[[#All],[Name]:[BotLevelType]],3,FALSE) * VLOOKUP($AX$2,BotLevelWorld[#All],MATCH("HP Ratio - " &amp; VLOOKUP(AZ$1,Enemies[[#All],[Name]:[BotLevelType]],9,FALSE),BotLevelWorld[#Headers],0),FALSE) * C42</f>
        <v>0</v>
      </c>
      <c r="BA42">
        <f>VLOOKUP(Wave_Timeline!BA$1,Enemies[[#All],[Name]:[BotLevelType]],3,FALSE) * VLOOKUP($AX$2,BotLevelWorld[#All],MATCH("HP Ratio - " &amp; VLOOKUP(BA$1,Enemies[[#All],[Name]:[BotLevelType]],9,FALSE),BotLevelWorld[#Headers],0),FALSE) * D42</f>
        <v>0</v>
      </c>
      <c r="BB42">
        <f>VLOOKUP(Wave_Timeline!BB$1,Enemies[[#All],[Name]:[BotLevelType]],3,FALSE) * VLOOKUP($AX$2,BotLevelWorld[#All],MATCH("HP Ratio - " &amp; VLOOKUP(BB$1,Enemies[[#All],[Name]:[BotLevelType]],9,FALSE),BotLevelWorld[#Headers],0),FALSE) * E42</f>
        <v>0</v>
      </c>
      <c r="BC42">
        <f>VLOOKUP(Wave_Timeline!BC$1,Enemies[[#All],[Name]:[BotLevelType]],3,FALSE) * VLOOKUP($AX$2,BotLevelWorld[#All],MATCH("HP Ratio - " &amp; VLOOKUP(BC$1,Enemies[[#All],[Name]:[BotLevelType]],9,FALSE),BotLevelWorld[#Headers],0),FALSE) * F42</f>
        <v>0</v>
      </c>
      <c r="BD42">
        <f>VLOOKUP(Wave_Timeline!BD$1,Enemies[[#All],[Name]:[BotLevelType]],3,FALSE) * VLOOKUP($AX$2,BotLevelWorld[#All],MATCH("HP Ratio - " &amp; VLOOKUP(BD$1,Enemies[[#All],[Name]:[BotLevelType]],9,FALSE),BotLevelWorld[#Headers],0),FALSE) * G42</f>
        <v>0</v>
      </c>
      <c r="BE42">
        <f>VLOOKUP(Wave_Timeline!BE$1,Enemies[[#All],[Name]:[BotLevelType]],3,FALSE) * VLOOKUP($AX$2,BotLevelWorld[#All],MATCH("HP Ratio - " &amp; VLOOKUP(BE$1,Enemies[[#All],[Name]:[BotLevelType]],9,FALSE),BotLevelWorld[#Headers],0),FALSE) * H42</f>
        <v>0</v>
      </c>
      <c r="BF42">
        <f>VLOOKUP(Wave_Timeline!BF$1,Enemies[[#All],[Name]:[BotLevelType]],3,FALSE) * VLOOKUP($AX$2,BotLevelWorld[#All],MATCH("HP Ratio - " &amp; VLOOKUP(BF$1,Enemies[[#All],[Name]:[BotLevelType]],9,FALSE),BotLevelWorld[#Headers],0),FALSE) * I42</f>
        <v>0</v>
      </c>
      <c r="BG42">
        <f>VLOOKUP(Wave_Timeline!BG$1,Enemies[[#All],[Name]:[BotLevelType]],3,FALSE) * VLOOKUP($AX$2,BotLevelWorld[#All],MATCH("HP Ratio - " &amp; VLOOKUP(BG$1,Enemies[[#All],[Name]:[BotLevelType]],9,FALSE),BotLevelWorld[#Headers],0),FALSE) * J42</f>
        <v>0</v>
      </c>
      <c r="BH42">
        <f>VLOOKUP(Wave_Timeline!BH$1,Enemies[[#All],[Name]:[BotLevelType]],3,FALSE) * VLOOKUP($AX$2,BotLevelWorld[#All],MATCH("HP Ratio - " &amp; VLOOKUP(BH$1,Enemies[[#All],[Name]:[BotLevelType]],9,FALSE),BotLevelWorld[#Headers],0),FALSE) * K42</f>
        <v>0</v>
      </c>
      <c r="BI42">
        <f>VLOOKUP(Wave_Timeline!BI$1,Enemies[[#All],[Name]:[BotLevelType]],3,FALSE) * VLOOKUP($AX$2,BotLevelWorld[#All],MATCH("HP Ratio - " &amp; VLOOKUP(BI$1,Enemies[[#All],[Name]:[BotLevelType]],9,FALSE),BotLevelWorld[#Headers],0),FALSE) * L42</f>
        <v>0</v>
      </c>
      <c r="BJ42">
        <f>VLOOKUP(Wave_Timeline!BJ$1,Enemies[[#All],[Name]:[BotLevelType]],3,FALSE) * VLOOKUP($AX$2,BotLevelWorld[#All],MATCH("HP Ratio - " &amp; VLOOKUP(BJ$1,Enemies[[#All],[Name]:[BotLevelType]],9,FALSE),BotLevelWorld[#Headers],0),FALSE) * M42</f>
        <v>0</v>
      </c>
      <c r="BK42">
        <f>VLOOKUP(Wave_Timeline!BK$1,Enemies[[#All],[Name]:[BotLevelType]],3,FALSE) * VLOOKUP($AX$2,BotLevelWorld[#All],MATCH("HP Ratio - " &amp; VLOOKUP(BK$1,Enemies[[#All],[Name]:[BotLevelType]],9,FALSE),BotLevelWorld[#Headers],0),FALSE) * N42</f>
        <v>0</v>
      </c>
      <c r="BL42">
        <f>VLOOKUP(Wave_Timeline!BL$1,Enemies[[#All],[Name]:[BotLevelType]],3,FALSE) * VLOOKUP($AX$2,BotLevelWorld[#All],MATCH("HP Ratio - " &amp; VLOOKUP(BL$1,Enemies[[#All],[Name]:[BotLevelType]],9,FALSE),BotLevelWorld[#Headers],0),FALSE) * O42</f>
        <v>0</v>
      </c>
      <c r="BM42">
        <f>VLOOKUP(Wave_Timeline!BM$1,Enemies[[#All],[Name]:[BotLevelType]],3,FALSE) * VLOOKUP($AX$2,BotLevelWorld[#All],MATCH("HP Ratio - " &amp; VLOOKUP(BM$1,Enemies[[#All],[Name]:[BotLevelType]],9,FALSE),BotLevelWorld[#Headers],0),FALSE) * P42</f>
        <v>0</v>
      </c>
      <c r="BN42">
        <f>VLOOKUP(Wave_Timeline!BN$1,Enemies[[#All],[Name]:[BotLevelType]],3,FALSE) * VLOOKUP($AX$2,BotLevelWorld[#All],MATCH("HP Ratio - " &amp; VLOOKUP(BN$1,Enemies[[#All],[Name]:[BotLevelType]],9,FALSE),BotLevelWorld[#Headers],0),FALSE) * Q42</f>
        <v>0</v>
      </c>
      <c r="BO42">
        <f>VLOOKUP(Wave_Timeline!BO$1,Enemies[[#All],[Name]:[BotLevelType]],3,FALSE) * VLOOKUP($AX$2,BotLevelWorld[#All],MATCH("HP Ratio - " &amp; VLOOKUP(BO$1,Enemies[[#All],[Name]:[BotLevelType]],9,FALSE),BotLevelWorld[#Headers],0),FALSE) * R42</f>
        <v>0</v>
      </c>
      <c r="BP42">
        <f>VLOOKUP(Wave_Timeline!BP$1,Enemies[[#All],[Name]:[BotLevelType]],3,FALSE) * VLOOKUP($AX$2,BotLevelWorld[#All],MATCH("HP Ratio - " &amp; VLOOKUP(BP$1,Enemies[[#All],[Name]:[BotLevelType]],9,FALSE),BotLevelWorld[#Headers],0),FALSE) * S42</f>
        <v>0</v>
      </c>
      <c r="BQ42">
        <f>VLOOKUP(Wave_Timeline!BQ$1,Enemies[[#All],[Name]:[BotLevelType]],3,FALSE) * VLOOKUP($AX$2,BotLevelWorld[#All],MATCH("HP Ratio - " &amp; VLOOKUP(BQ$1,Enemies[[#All],[Name]:[BotLevelType]],9,FALSE),BotLevelWorld[#Headers],0),FALSE) * T42</f>
        <v>0</v>
      </c>
      <c r="BR42">
        <f>VLOOKUP(Wave_Timeline!BR$1,Enemies[[#All],[Name]:[BotLevelType]],3,FALSE) * VLOOKUP($AX$2,BotLevelWorld[#All],MATCH("HP Ratio - " &amp; VLOOKUP(BR$1,Enemies[[#All],[Name]:[BotLevelType]],9,FALSE),BotLevelWorld[#Headers],0),FALSE) * U42</f>
        <v>0</v>
      </c>
      <c r="BS42">
        <f>VLOOKUP(Wave_Timeline!BS$1,Enemies[[#All],[Name]:[BotLevelType]],3,FALSE) * VLOOKUP($AX$2,BotLevelWorld[#All],MATCH("HP Ratio - " &amp; VLOOKUP(BS$1,Enemies[[#All],[Name]:[BotLevelType]],9,FALSE),BotLevelWorld[#Headers],0),FALSE) * V42</f>
        <v>0</v>
      </c>
      <c r="BT42">
        <f>VLOOKUP(Wave_Timeline!BT$1,Enemies[[#All],[Name]:[BotLevelType]],3,FALSE) * VLOOKUP($AX$2,BotLevelWorld[#All],MATCH("HP Ratio - " &amp; VLOOKUP(BT$1,Enemies[[#All],[Name]:[BotLevelType]],9,FALSE),BotLevelWorld[#Headers],0),FALSE) * W42</f>
        <v>0</v>
      </c>
      <c r="BU42">
        <f>VLOOKUP(Wave_Timeline!BU$1,Enemies[[#All],[Name]:[BotLevelType]],3,FALSE) * VLOOKUP($AX$2,BotLevelWorld[#All],MATCH("HP Ratio - " &amp; VLOOKUP(BU$1,Enemies[[#All],[Name]:[BotLevelType]],9,FALSE),BotLevelWorld[#Headers],0),FALSE) * X42</f>
        <v>0</v>
      </c>
      <c r="BV42">
        <f>VLOOKUP(Wave_Timeline!BV$1,Enemies[[#All],[Name]:[BotLevelType]],3,FALSE) * VLOOKUP($AX$2,BotLevelWorld[#All],MATCH("HP Ratio - " &amp; VLOOKUP(BV$1,Enemies[[#All],[Name]:[BotLevelType]],9,FALSE),BotLevelWorld[#Headers],0),FALSE) * Y42</f>
        <v>0</v>
      </c>
      <c r="BW42">
        <f>VLOOKUP(Wave_Timeline!BW$1,Enemies[[#All],[Name]:[BotLevelType]],3,FALSE) * VLOOKUP($AX$2,BotLevelWorld[#All],MATCH("HP Ratio - " &amp; VLOOKUP(BW$1,Enemies[[#All],[Name]:[BotLevelType]],9,FALSE),BotLevelWorld[#Headers],0),FALSE) * Z42</f>
        <v>0</v>
      </c>
      <c r="BX42">
        <f>VLOOKUP(Wave_Timeline!BX$1,Enemies[[#All],[Name]:[BotLevelType]],3,FALSE) * VLOOKUP($AX$2,BotLevelWorld[#All],MATCH("HP Ratio - " &amp; VLOOKUP(BX$1,Enemies[[#All],[Name]:[BotLevelType]],9,FALSE),BotLevelWorld[#Headers],0),FALSE) * AA42</f>
        <v>0</v>
      </c>
      <c r="BY42">
        <f>VLOOKUP(Wave_Timeline!BY$1,Enemies[[#All],[Name]:[BotLevelType]],3,FALSE) * VLOOKUP($AX$2,BotLevelWorld[#All],MATCH("HP Ratio - " &amp; VLOOKUP(BY$1,Enemies[[#All],[Name]:[BotLevelType]],9,FALSE),BotLevelWorld[#Headers],0),FALSE) * AB42</f>
        <v>0</v>
      </c>
      <c r="BZ42">
        <f>VLOOKUP(Wave_Timeline!BZ$1,Enemies[[#All],[Name]:[BotLevelType]],3,FALSE) * VLOOKUP($AX$2,BotLevelWorld[#All],MATCH("HP Ratio - " &amp; VLOOKUP(BZ$1,Enemies[[#All],[Name]:[BotLevelType]],9,FALSE),BotLevelWorld[#Headers],0),FALSE) * AC42</f>
        <v>0</v>
      </c>
      <c r="CA42">
        <f>VLOOKUP(Wave_Timeline!CA$1,Enemies[[#All],[Name]:[BotLevelType]],3,FALSE) * VLOOKUP($AX$2,BotLevelWorld[#All],MATCH("HP Ratio - " &amp; VLOOKUP(CA$1,Enemies[[#All],[Name]:[BotLevelType]],9,FALSE),BotLevelWorld[#Headers],0),FALSE) * AD42</f>
        <v>0</v>
      </c>
      <c r="CB42">
        <f>VLOOKUP(Wave_Timeline!CB$1,Enemies[[#All],[Name]:[BotLevelType]],3,FALSE) * VLOOKUP($AX$2,BotLevelWorld[#All],MATCH("HP Ratio - " &amp; VLOOKUP(CB$1,Enemies[[#All],[Name]:[BotLevelType]],9,FALSE),BotLevelWorld[#Headers],0),FALSE) * AE42</f>
        <v>0</v>
      </c>
      <c r="CC42">
        <f>VLOOKUP(Wave_Timeline!CC$1,Enemies[[#All],[Name]:[BotLevelType]],3,FALSE) * VLOOKUP($AX$2,BotLevelWorld[#All],MATCH("HP Ratio - " &amp; VLOOKUP(CC$1,Enemies[[#All],[Name]:[BotLevelType]],9,FALSE),BotLevelWorld[#Headers],0),FALSE) * AF42</f>
        <v>0</v>
      </c>
      <c r="CD42">
        <f>VLOOKUP(Wave_Timeline!CD$1,Enemies[[#All],[Name]:[BotLevelType]],3,FALSE) * VLOOKUP($AX$2,BotLevelWorld[#All],MATCH("HP Ratio - " &amp; VLOOKUP(CD$1,Enemies[[#All],[Name]:[BotLevelType]],9,FALSE),BotLevelWorld[#Headers],0),FALSE) * AG42</f>
        <v>0</v>
      </c>
      <c r="CE42">
        <f>VLOOKUP(Wave_Timeline!CE$1,Enemies[[#All],[Name]:[BotLevelType]],3,FALSE) * VLOOKUP($AX$2,BotLevelWorld[#All],MATCH("HP Ratio - " &amp; VLOOKUP(CE$1,Enemies[[#All],[Name]:[BotLevelType]],9,FALSE),BotLevelWorld[#Headers],0),FALSE) * AH42</f>
        <v>0</v>
      </c>
      <c r="CF42">
        <f>VLOOKUP(Wave_Timeline!CF$1,Enemies[[#All],[Name]:[BotLevelType]],3,FALSE) * VLOOKUP($AX$2,BotLevelWorld[#All],MATCH("HP Ratio - " &amp; VLOOKUP(CF$1,Enemies[[#All],[Name]:[BotLevelType]],9,FALSE),BotLevelWorld[#Headers],0),FALSE) * AI42</f>
        <v>0</v>
      </c>
      <c r="CG42">
        <f>VLOOKUP(Wave_Timeline!CG$1,Enemies[[#All],[Name]:[BotLevelType]],3,FALSE) * VLOOKUP($AX$2,BotLevelWorld[#All],MATCH("HP Ratio - " &amp; VLOOKUP(CG$1,Enemies[[#All],[Name]:[BotLevelType]],9,FALSE),BotLevelWorld[#Headers],0),FALSE) * AJ42</f>
        <v>0</v>
      </c>
      <c r="CH42">
        <f>VLOOKUP(Wave_Timeline!CH$1,Enemies[[#All],[Name]:[BotLevelType]],3,FALSE) * VLOOKUP($AX$2,BotLevelWorld[#All],MATCH("HP Ratio - " &amp; VLOOKUP(CH$1,Enemies[[#All],[Name]:[BotLevelType]],9,FALSE),BotLevelWorld[#Headers],0),FALSE) * AK42</f>
        <v>0</v>
      </c>
      <c r="CI42">
        <f>VLOOKUP(Wave_Timeline!CI$1,Enemies[[#All],[Name]:[BotLevelType]],3,FALSE) * VLOOKUP($AX$2,BotLevelWorld[#All],MATCH("HP Ratio - " &amp; VLOOKUP(CI$1,Enemies[[#All],[Name]:[BotLevelType]],9,FALSE),BotLevelWorld[#Headers],0),FALSE) * AL42</f>
        <v>0</v>
      </c>
      <c r="CJ42">
        <f>VLOOKUP(Wave_Timeline!CJ$1,Enemies[[#All],[Name]:[BotLevelType]],3,FALSE) * VLOOKUP($AX$2,BotLevelWorld[#All],MATCH("HP Ratio - " &amp; VLOOKUP(CJ$1,Enemies[[#All],[Name]:[BotLevelType]],9,FALSE),BotLevelWorld[#Headers],0),FALSE) * AM42</f>
        <v>0</v>
      </c>
      <c r="CK42">
        <f>VLOOKUP(Wave_Timeline!CK$1,Enemies[[#All],[Name]:[BotLevelType]],3,FALSE) * VLOOKUP($AX$2,BotLevelWorld[#All],MATCH("HP Ratio - " &amp; VLOOKUP(CK$1,Enemies[[#All],[Name]:[BotLevelType]],9,FALSE),BotLevelWorld[#Headers],0),FALSE) * AN42</f>
        <v>0</v>
      </c>
      <c r="CL42">
        <f>VLOOKUP(Wave_Timeline!CL$1,Enemies[[#All],[Name]:[BotLevelType]],3,FALSE) * VLOOKUP($AX$2,BotLevelWorld[#All],MATCH("HP Ratio - " &amp; VLOOKUP(CL$1,Enemies[[#All],[Name]:[BotLevelType]],9,FALSE),BotLevelWorld[#Headers],0),FALSE) * AO42</f>
        <v>0</v>
      </c>
      <c r="CM42">
        <f>VLOOKUP(Wave_Timeline!CM$1,Enemies[[#All],[Name]:[BotLevelType]],3,FALSE) * VLOOKUP($AX$2,BotLevelWorld[#All],MATCH("HP Ratio - " &amp; VLOOKUP(CM$1,Enemies[[#All],[Name]:[BotLevelType]],9,FALSE),BotLevelWorld[#Headers],0),FALSE) * AP42</f>
        <v>0</v>
      </c>
      <c r="CN42">
        <f>VLOOKUP(Wave_Timeline!CN$1,Enemies[[#All],[Name]:[BotLevelType]],3,FALSE) * VLOOKUP($AX$2,BotLevelWorld[#All],MATCH("HP Ratio - " &amp; VLOOKUP(CN$1,Enemies[[#All],[Name]:[BotLevelType]],9,FALSE),BotLevelWorld[#Headers],0),FALSE) * AQ42</f>
        <v>0</v>
      </c>
      <c r="CO42">
        <f>VLOOKUP(Wave_Timeline!CO$1,Enemies[[#All],[Name]:[BotLevelType]],3,FALSE) * VLOOKUP($AX$2,BotLevelWorld[#All],MATCH("HP Ratio - " &amp; VLOOKUP(CO$1,Enemies[[#All],[Name]:[BotLevelType]],9,FALSE),BotLevelWorld[#Headers],0),FALSE) * AR42</f>
        <v>0</v>
      </c>
      <c r="CP42">
        <f>VLOOKUP(Wave_Timeline!CP$1,Enemies[[#All],[Name]:[BotLevelType]],3,FALSE) * VLOOKUP($AX$2,BotLevelWorld[#All],MATCH("HP Ratio - " &amp; VLOOKUP(CP$1,Enemies[[#All],[Name]:[BotLevelType]],9,FALSE),BotLevelWorld[#Headers],0),FALSE) * AS42</f>
        <v>0</v>
      </c>
      <c r="CQ42">
        <f>VLOOKUP(Wave_Timeline!CQ$1,Enemies[[#All],[Name]:[BotLevelType]],3,FALSE) * VLOOKUP($AX$2,BotLevelWorld[#All],MATCH("HP Ratio - " &amp; VLOOKUP(CQ$1,Enemies[[#All],[Name]:[BotLevelType]],9,FALSE),BotLevelWorld[#Headers],0),FALSE) * AT42</f>
        <v>0</v>
      </c>
      <c r="CS42">
        <f t="shared" si="0"/>
        <v>0</v>
      </c>
      <c r="CU42" t="e">
        <f t="shared" si="3"/>
        <v>#VALUE!</v>
      </c>
      <c r="CV42" t="e">
        <f t="shared" si="4"/>
        <v>#VALUE!</v>
      </c>
      <c r="CW42">
        <f t="shared" si="1"/>
        <v>52229.676518454478</v>
      </c>
      <c r="CX42" t="e">
        <f t="shared" si="2"/>
        <v>#VALUE!</v>
      </c>
      <c r="CY42" t="e">
        <f t="shared" si="5"/>
        <v>#VALUE!</v>
      </c>
    </row>
    <row r="43" spans="1:103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Y43">
        <f>VLOOKUP(Wave_Timeline!AY$1,Enemies[[#All],[Name]:[BotLevelType]],3,FALSE) * VLOOKUP($AX$2,BotLevelWorld[#All],MATCH("HP Ratio - " &amp; VLOOKUP(AY$1,Enemies[[#All],[Name]:[BotLevelType]],9,FALSE),BotLevelWorld[#Headers],0),FALSE) * B43</f>
        <v>0</v>
      </c>
      <c r="AZ43">
        <f>VLOOKUP(Wave_Timeline!AZ$1,Enemies[[#All],[Name]:[BotLevelType]],3,FALSE) * VLOOKUP($AX$2,BotLevelWorld[#All],MATCH("HP Ratio - " &amp; VLOOKUP(AZ$1,Enemies[[#All],[Name]:[BotLevelType]],9,FALSE),BotLevelWorld[#Headers],0),FALSE) * C43</f>
        <v>0</v>
      </c>
      <c r="BA43">
        <f>VLOOKUP(Wave_Timeline!BA$1,Enemies[[#All],[Name]:[BotLevelType]],3,FALSE) * VLOOKUP($AX$2,BotLevelWorld[#All],MATCH("HP Ratio - " &amp; VLOOKUP(BA$1,Enemies[[#All],[Name]:[BotLevelType]],9,FALSE),BotLevelWorld[#Headers],0),FALSE) * D43</f>
        <v>0</v>
      </c>
      <c r="BB43">
        <f>VLOOKUP(Wave_Timeline!BB$1,Enemies[[#All],[Name]:[BotLevelType]],3,FALSE) * VLOOKUP($AX$2,BotLevelWorld[#All],MATCH("HP Ratio - " &amp; VLOOKUP(BB$1,Enemies[[#All],[Name]:[BotLevelType]],9,FALSE),BotLevelWorld[#Headers],0),FALSE) * E43</f>
        <v>0</v>
      </c>
      <c r="BC43">
        <f>VLOOKUP(Wave_Timeline!BC$1,Enemies[[#All],[Name]:[BotLevelType]],3,FALSE) * VLOOKUP($AX$2,BotLevelWorld[#All],MATCH("HP Ratio - " &amp; VLOOKUP(BC$1,Enemies[[#All],[Name]:[BotLevelType]],9,FALSE),BotLevelWorld[#Headers],0),FALSE) * F43</f>
        <v>0</v>
      </c>
      <c r="BD43">
        <f>VLOOKUP(Wave_Timeline!BD$1,Enemies[[#All],[Name]:[BotLevelType]],3,FALSE) * VLOOKUP($AX$2,BotLevelWorld[#All],MATCH("HP Ratio - " &amp; VLOOKUP(BD$1,Enemies[[#All],[Name]:[BotLevelType]],9,FALSE),BotLevelWorld[#Headers],0),FALSE) * G43</f>
        <v>0</v>
      </c>
      <c r="BE43">
        <f>VLOOKUP(Wave_Timeline!BE$1,Enemies[[#All],[Name]:[BotLevelType]],3,FALSE) * VLOOKUP($AX$2,BotLevelWorld[#All],MATCH("HP Ratio - " &amp; VLOOKUP(BE$1,Enemies[[#All],[Name]:[BotLevelType]],9,FALSE),BotLevelWorld[#Headers],0),FALSE) * H43</f>
        <v>0</v>
      </c>
      <c r="BF43">
        <f>VLOOKUP(Wave_Timeline!BF$1,Enemies[[#All],[Name]:[BotLevelType]],3,FALSE) * VLOOKUP($AX$2,BotLevelWorld[#All],MATCH("HP Ratio - " &amp; VLOOKUP(BF$1,Enemies[[#All],[Name]:[BotLevelType]],9,FALSE),BotLevelWorld[#Headers],0),FALSE) * I43</f>
        <v>0</v>
      </c>
      <c r="BG43">
        <f>VLOOKUP(Wave_Timeline!BG$1,Enemies[[#All],[Name]:[BotLevelType]],3,FALSE) * VLOOKUP($AX$2,BotLevelWorld[#All],MATCH("HP Ratio - " &amp; VLOOKUP(BG$1,Enemies[[#All],[Name]:[BotLevelType]],9,FALSE),BotLevelWorld[#Headers],0),FALSE) * J43</f>
        <v>0</v>
      </c>
      <c r="BH43">
        <f>VLOOKUP(Wave_Timeline!BH$1,Enemies[[#All],[Name]:[BotLevelType]],3,FALSE) * VLOOKUP($AX$2,BotLevelWorld[#All],MATCH("HP Ratio - " &amp; VLOOKUP(BH$1,Enemies[[#All],[Name]:[BotLevelType]],9,FALSE),BotLevelWorld[#Headers],0),FALSE) * K43</f>
        <v>0</v>
      </c>
      <c r="BI43">
        <f>VLOOKUP(Wave_Timeline!BI$1,Enemies[[#All],[Name]:[BotLevelType]],3,FALSE) * VLOOKUP($AX$2,BotLevelWorld[#All],MATCH("HP Ratio - " &amp; VLOOKUP(BI$1,Enemies[[#All],[Name]:[BotLevelType]],9,FALSE),BotLevelWorld[#Headers],0),FALSE) * L43</f>
        <v>0</v>
      </c>
      <c r="BJ43">
        <f>VLOOKUP(Wave_Timeline!BJ$1,Enemies[[#All],[Name]:[BotLevelType]],3,FALSE) * VLOOKUP($AX$2,BotLevelWorld[#All],MATCH("HP Ratio - " &amp; VLOOKUP(BJ$1,Enemies[[#All],[Name]:[BotLevelType]],9,FALSE),BotLevelWorld[#Headers],0),FALSE) * M43</f>
        <v>0</v>
      </c>
      <c r="BK43">
        <f>VLOOKUP(Wave_Timeline!BK$1,Enemies[[#All],[Name]:[BotLevelType]],3,FALSE) * VLOOKUP($AX$2,BotLevelWorld[#All],MATCH("HP Ratio - " &amp; VLOOKUP(BK$1,Enemies[[#All],[Name]:[BotLevelType]],9,FALSE),BotLevelWorld[#Headers],0),FALSE) * N43</f>
        <v>0</v>
      </c>
      <c r="BL43">
        <f>VLOOKUP(Wave_Timeline!BL$1,Enemies[[#All],[Name]:[BotLevelType]],3,FALSE) * VLOOKUP($AX$2,BotLevelWorld[#All],MATCH("HP Ratio - " &amp; VLOOKUP(BL$1,Enemies[[#All],[Name]:[BotLevelType]],9,FALSE),BotLevelWorld[#Headers],0),FALSE) * O43</f>
        <v>0</v>
      </c>
      <c r="BM43">
        <f>VLOOKUP(Wave_Timeline!BM$1,Enemies[[#All],[Name]:[BotLevelType]],3,FALSE) * VLOOKUP($AX$2,BotLevelWorld[#All],MATCH("HP Ratio - " &amp; VLOOKUP(BM$1,Enemies[[#All],[Name]:[BotLevelType]],9,FALSE),BotLevelWorld[#Headers],0),FALSE) * P43</f>
        <v>0</v>
      </c>
      <c r="BN43">
        <f>VLOOKUP(Wave_Timeline!BN$1,Enemies[[#All],[Name]:[BotLevelType]],3,FALSE) * VLOOKUP($AX$2,BotLevelWorld[#All],MATCH("HP Ratio - " &amp; VLOOKUP(BN$1,Enemies[[#All],[Name]:[BotLevelType]],9,FALSE),BotLevelWorld[#Headers],0),FALSE) * Q43</f>
        <v>0</v>
      </c>
      <c r="BO43">
        <f>VLOOKUP(Wave_Timeline!BO$1,Enemies[[#All],[Name]:[BotLevelType]],3,FALSE) * VLOOKUP($AX$2,BotLevelWorld[#All],MATCH("HP Ratio - " &amp; VLOOKUP(BO$1,Enemies[[#All],[Name]:[BotLevelType]],9,FALSE),BotLevelWorld[#Headers],0),FALSE) * R43</f>
        <v>0</v>
      </c>
      <c r="BP43">
        <f>VLOOKUP(Wave_Timeline!BP$1,Enemies[[#All],[Name]:[BotLevelType]],3,FALSE) * VLOOKUP($AX$2,BotLevelWorld[#All],MATCH("HP Ratio - " &amp; VLOOKUP(BP$1,Enemies[[#All],[Name]:[BotLevelType]],9,FALSE),BotLevelWorld[#Headers],0),FALSE) * S43</f>
        <v>0</v>
      </c>
      <c r="BQ43">
        <f>VLOOKUP(Wave_Timeline!BQ$1,Enemies[[#All],[Name]:[BotLevelType]],3,FALSE) * VLOOKUP($AX$2,BotLevelWorld[#All],MATCH("HP Ratio - " &amp; VLOOKUP(BQ$1,Enemies[[#All],[Name]:[BotLevelType]],9,FALSE),BotLevelWorld[#Headers],0),FALSE) * T43</f>
        <v>0</v>
      </c>
      <c r="BR43">
        <f>VLOOKUP(Wave_Timeline!BR$1,Enemies[[#All],[Name]:[BotLevelType]],3,FALSE) * VLOOKUP($AX$2,BotLevelWorld[#All],MATCH("HP Ratio - " &amp; VLOOKUP(BR$1,Enemies[[#All],[Name]:[BotLevelType]],9,FALSE),BotLevelWorld[#Headers],0),FALSE) * U43</f>
        <v>0</v>
      </c>
      <c r="BS43">
        <f>VLOOKUP(Wave_Timeline!BS$1,Enemies[[#All],[Name]:[BotLevelType]],3,FALSE) * VLOOKUP($AX$2,BotLevelWorld[#All],MATCH("HP Ratio - " &amp; VLOOKUP(BS$1,Enemies[[#All],[Name]:[BotLevelType]],9,FALSE),BotLevelWorld[#Headers],0),FALSE) * V43</f>
        <v>0</v>
      </c>
      <c r="BT43">
        <f>VLOOKUP(Wave_Timeline!BT$1,Enemies[[#All],[Name]:[BotLevelType]],3,FALSE) * VLOOKUP($AX$2,BotLevelWorld[#All],MATCH("HP Ratio - " &amp; VLOOKUP(BT$1,Enemies[[#All],[Name]:[BotLevelType]],9,FALSE),BotLevelWorld[#Headers],0),FALSE) * W43</f>
        <v>0</v>
      </c>
      <c r="BU43">
        <f>VLOOKUP(Wave_Timeline!BU$1,Enemies[[#All],[Name]:[BotLevelType]],3,FALSE) * VLOOKUP($AX$2,BotLevelWorld[#All],MATCH("HP Ratio - " &amp; VLOOKUP(BU$1,Enemies[[#All],[Name]:[BotLevelType]],9,FALSE),BotLevelWorld[#Headers],0),FALSE) * X43</f>
        <v>0</v>
      </c>
      <c r="BV43">
        <f>VLOOKUP(Wave_Timeline!BV$1,Enemies[[#All],[Name]:[BotLevelType]],3,FALSE) * VLOOKUP($AX$2,BotLevelWorld[#All],MATCH("HP Ratio - " &amp; VLOOKUP(BV$1,Enemies[[#All],[Name]:[BotLevelType]],9,FALSE),BotLevelWorld[#Headers],0),FALSE) * Y43</f>
        <v>0</v>
      </c>
      <c r="BW43">
        <f>VLOOKUP(Wave_Timeline!BW$1,Enemies[[#All],[Name]:[BotLevelType]],3,FALSE) * VLOOKUP($AX$2,BotLevelWorld[#All],MATCH("HP Ratio - " &amp; VLOOKUP(BW$1,Enemies[[#All],[Name]:[BotLevelType]],9,FALSE),BotLevelWorld[#Headers],0),FALSE) * Z43</f>
        <v>0</v>
      </c>
      <c r="BX43">
        <f>VLOOKUP(Wave_Timeline!BX$1,Enemies[[#All],[Name]:[BotLevelType]],3,FALSE) * VLOOKUP($AX$2,BotLevelWorld[#All],MATCH("HP Ratio - " &amp; VLOOKUP(BX$1,Enemies[[#All],[Name]:[BotLevelType]],9,FALSE),BotLevelWorld[#Headers],0),FALSE) * AA43</f>
        <v>0</v>
      </c>
      <c r="BY43">
        <f>VLOOKUP(Wave_Timeline!BY$1,Enemies[[#All],[Name]:[BotLevelType]],3,FALSE) * VLOOKUP($AX$2,BotLevelWorld[#All],MATCH("HP Ratio - " &amp; VLOOKUP(BY$1,Enemies[[#All],[Name]:[BotLevelType]],9,FALSE),BotLevelWorld[#Headers],0),FALSE) * AB43</f>
        <v>0</v>
      </c>
      <c r="BZ43">
        <f>VLOOKUP(Wave_Timeline!BZ$1,Enemies[[#All],[Name]:[BotLevelType]],3,FALSE) * VLOOKUP($AX$2,BotLevelWorld[#All],MATCH("HP Ratio - " &amp; VLOOKUP(BZ$1,Enemies[[#All],[Name]:[BotLevelType]],9,FALSE),BotLevelWorld[#Headers],0),FALSE) * AC43</f>
        <v>0</v>
      </c>
      <c r="CA43">
        <f>VLOOKUP(Wave_Timeline!CA$1,Enemies[[#All],[Name]:[BotLevelType]],3,FALSE) * VLOOKUP($AX$2,BotLevelWorld[#All],MATCH("HP Ratio - " &amp; VLOOKUP(CA$1,Enemies[[#All],[Name]:[BotLevelType]],9,FALSE),BotLevelWorld[#Headers],0),FALSE) * AD43</f>
        <v>0</v>
      </c>
      <c r="CB43">
        <f>VLOOKUP(Wave_Timeline!CB$1,Enemies[[#All],[Name]:[BotLevelType]],3,FALSE) * VLOOKUP($AX$2,BotLevelWorld[#All],MATCH("HP Ratio - " &amp; VLOOKUP(CB$1,Enemies[[#All],[Name]:[BotLevelType]],9,FALSE),BotLevelWorld[#Headers],0),FALSE) * AE43</f>
        <v>0</v>
      </c>
      <c r="CC43">
        <f>VLOOKUP(Wave_Timeline!CC$1,Enemies[[#All],[Name]:[BotLevelType]],3,FALSE) * VLOOKUP($AX$2,BotLevelWorld[#All],MATCH("HP Ratio - " &amp; VLOOKUP(CC$1,Enemies[[#All],[Name]:[BotLevelType]],9,FALSE),BotLevelWorld[#Headers],0),FALSE) * AF43</f>
        <v>0</v>
      </c>
      <c r="CD43">
        <f>VLOOKUP(Wave_Timeline!CD$1,Enemies[[#All],[Name]:[BotLevelType]],3,FALSE) * VLOOKUP($AX$2,BotLevelWorld[#All],MATCH("HP Ratio - " &amp; VLOOKUP(CD$1,Enemies[[#All],[Name]:[BotLevelType]],9,FALSE),BotLevelWorld[#Headers],0),FALSE) * AG43</f>
        <v>0</v>
      </c>
      <c r="CE43">
        <f>VLOOKUP(Wave_Timeline!CE$1,Enemies[[#All],[Name]:[BotLevelType]],3,FALSE) * VLOOKUP($AX$2,BotLevelWorld[#All],MATCH("HP Ratio - " &amp; VLOOKUP(CE$1,Enemies[[#All],[Name]:[BotLevelType]],9,FALSE),BotLevelWorld[#Headers],0),FALSE) * AH43</f>
        <v>0</v>
      </c>
      <c r="CF43">
        <f>VLOOKUP(Wave_Timeline!CF$1,Enemies[[#All],[Name]:[BotLevelType]],3,FALSE) * VLOOKUP($AX$2,BotLevelWorld[#All],MATCH("HP Ratio - " &amp; VLOOKUP(CF$1,Enemies[[#All],[Name]:[BotLevelType]],9,FALSE),BotLevelWorld[#Headers],0),FALSE) * AI43</f>
        <v>0</v>
      </c>
      <c r="CG43">
        <f>VLOOKUP(Wave_Timeline!CG$1,Enemies[[#All],[Name]:[BotLevelType]],3,FALSE) * VLOOKUP($AX$2,BotLevelWorld[#All],MATCH("HP Ratio - " &amp; VLOOKUP(CG$1,Enemies[[#All],[Name]:[BotLevelType]],9,FALSE),BotLevelWorld[#Headers],0),FALSE) * AJ43</f>
        <v>0</v>
      </c>
      <c r="CH43">
        <f>VLOOKUP(Wave_Timeline!CH$1,Enemies[[#All],[Name]:[BotLevelType]],3,FALSE) * VLOOKUP($AX$2,BotLevelWorld[#All],MATCH("HP Ratio - " &amp; VLOOKUP(CH$1,Enemies[[#All],[Name]:[BotLevelType]],9,FALSE),BotLevelWorld[#Headers],0),FALSE) * AK43</f>
        <v>0</v>
      </c>
      <c r="CI43">
        <f>VLOOKUP(Wave_Timeline!CI$1,Enemies[[#All],[Name]:[BotLevelType]],3,FALSE) * VLOOKUP($AX$2,BotLevelWorld[#All],MATCH("HP Ratio - " &amp; VLOOKUP(CI$1,Enemies[[#All],[Name]:[BotLevelType]],9,FALSE),BotLevelWorld[#Headers],0),FALSE) * AL43</f>
        <v>0</v>
      </c>
      <c r="CJ43">
        <f>VLOOKUP(Wave_Timeline!CJ$1,Enemies[[#All],[Name]:[BotLevelType]],3,FALSE) * VLOOKUP($AX$2,BotLevelWorld[#All],MATCH("HP Ratio - " &amp; VLOOKUP(CJ$1,Enemies[[#All],[Name]:[BotLevelType]],9,FALSE),BotLevelWorld[#Headers],0),FALSE) * AM43</f>
        <v>0</v>
      </c>
      <c r="CK43">
        <f>VLOOKUP(Wave_Timeline!CK$1,Enemies[[#All],[Name]:[BotLevelType]],3,FALSE) * VLOOKUP($AX$2,BotLevelWorld[#All],MATCH("HP Ratio - " &amp; VLOOKUP(CK$1,Enemies[[#All],[Name]:[BotLevelType]],9,FALSE),BotLevelWorld[#Headers],0),FALSE) * AN43</f>
        <v>0</v>
      </c>
      <c r="CL43">
        <f>VLOOKUP(Wave_Timeline!CL$1,Enemies[[#All],[Name]:[BotLevelType]],3,FALSE) * VLOOKUP($AX$2,BotLevelWorld[#All],MATCH("HP Ratio - " &amp; VLOOKUP(CL$1,Enemies[[#All],[Name]:[BotLevelType]],9,FALSE),BotLevelWorld[#Headers],0),FALSE) * AO43</f>
        <v>0</v>
      </c>
      <c r="CM43">
        <f>VLOOKUP(Wave_Timeline!CM$1,Enemies[[#All],[Name]:[BotLevelType]],3,FALSE) * VLOOKUP($AX$2,BotLevelWorld[#All],MATCH("HP Ratio - " &amp; VLOOKUP(CM$1,Enemies[[#All],[Name]:[BotLevelType]],9,FALSE),BotLevelWorld[#Headers],0),FALSE) * AP43</f>
        <v>0</v>
      </c>
      <c r="CN43">
        <f>VLOOKUP(Wave_Timeline!CN$1,Enemies[[#All],[Name]:[BotLevelType]],3,FALSE) * VLOOKUP($AX$2,BotLevelWorld[#All],MATCH("HP Ratio - " &amp; VLOOKUP(CN$1,Enemies[[#All],[Name]:[BotLevelType]],9,FALSE),BotLevelWorld[#Headers],0),FALSE) * AQ43</f>
        <v>0</v>
      </c>
      <c r="CO43">
        <f>VLOOKUP(Wave_Timeline!CO$1,Enemies[[#All],[Name]:[BotLevelType]],3,FALSE) * VLOOKUP($AX$2,BotLevelWorld[#All],MATCH("HP Ratio - " &amp; VLOOKUP(CO$1,Enemies[[#All],[Name]:[BotLevelType]],9,FALSE),BotLevelWorld[#Headers],0),FALSE) * AR43</f>
        <v>0</v>
      </c>
      <c r="CP43">
        <f>VLOOKUP(Wave_Timeline!CP$1,Enemies[[#All],[Name]:[BotLevelType]],3,FALSE) * VLOOKUP($AX$2,BotLevelWorld[#All],MATCH("HP Ratio - " &amp; VLOOKUP(CP$1,Enemies[[#All],[Name]:[BotLevelType]],9,FALSE),BotLevelWorld[#Headers],0),FALSE) * AS43</f>
        <v>0</v>
      </c>
      <c r="CQ43">
        <f>VLOOKUP(Wave_Timeline!CQ$1,Enemies[[#All],[Name]:[BotLevelType]],3,FALSE) * VLOOKUP($AX$2,BotLevelWorld[#All],MATCH("HP Ratio - " &amp; VLOOKUP(CQ$1,Enemies[[#All],[Name]:[BotLevelType]],9,FALSE),BotLevelWorld[#Headers],0),FALSE) * AT43</f>
        <v>0</v>
      </c>
      <c r="CS43">
        <f t="shared" si="0"/>
        <v>0</v>
      </c>
    </row>
    <row r="44" spans="1:103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Y44">
        <f>VLOOKUP(Wave_Timeline!AY$1,Enemies[[#All],[Name]:[BotLevelType]],3,FALSE) * VLOOKUP($AX$2,BotLevelWorld[#All],MATCH("HP Ratio - " &amp; VLOOKUP(AY$1,Enemies[[#All],[Name]:[BotLevelType]],9,FALSE),BotLevelWorld[#Headers],0),FALSE) * B44</f>
        <v>0</v>
      </c>
      <c r="AZ44">
        <f>VLOOKUP(Wave_Timeline!AZ$1,Enemies[[#All],[Name]:[BotLevelType]],3,FALSE) * VLOOKUP($AX$2,BotLevelWorld[#All],MATCH("HP Ratio - " &amp; VLOOKUP(AZ$1,Enemies[[#All],[Name]:[BotLevelType]],9,FALSE),BotLevelWorld[#Headers],0),FALSE) * C44</f>
        <v>0</v>
      </c>
      <c r="BA44">
        <f>VLOOKUP(Wave_Timeline!BA$1,Enemies[[#All],[Name]:[BotLevelType]],3,FALSE) * VLOOKUP($AX$2,BotLevelWorld[#All],MATCH("HP Ratio - " &amp; VLOOKUP(BA$1,Enemies[[#All],[Name]:[BotLevelType]],9,FALSE),BotLevelWorld[#Headers],0),FALSE) * D44</f>
        <v>0</v>
      </c>
      <c r="BB44">
        <f>VLOOKUP(Wave_Timeline!BB$1,Enemies[[#All],[Name]:[BotLevelType]],3,FALSE) * VLOOKUP($AX$2,BotLevelWorld[#All],MATCH("HP Ratio - " &amp; VLOOKUP(BB$1,Enemies[[#All],[Name]:[BotLevelType]],9,FALSE),BotLevelWorld[#Headers],0),FALSE) * E44</f>
        <v>0</v>
      </c>
      <c r="BC44">
        <f>VLOOKUP(Wave_Timeline!BC$1,Enemies[[#All],[Name]:[BotLevelType]],3,FALSE) * VLOOKUP($AX$2,BotLevelWorld[#All],MATCH("HP Ratio - " &amp; VLOOKUP(BC$1,Enemies[[#All],[Name]:[BotLevelType]],9,FALSE),BotLevelWorld[#Headers],0),FALSE) * F44</f>
        <v>0</v>
      </c>
      <c r="BD44">
        <f>VLOOKUP(Wave_Timeline!BD$1,Enemies[[#All],[Name]:[BotLevelType]],3,FALSE) * VLOOKUP($AX$2,BotLevelWorld[#All],MATCH("HP Ratio - " &amp; VLOOKUP(BD$1,Enemies[[#All],[Name]:[BotLevelType]],9,FALSE),BotLevelWorld[#Headers],0),FALSE) * G44</f>
        <v>0</v>
      </c>
      <c r="BE44">
        <f>VLOOKUP(Wave_Timeline!BE$1,Enemies[[#All],[Name]:[BotLevelType]],3,FALSE) * VLOOKUP($AX$2,BotLevelWorld[#All],MATCH("HP Ratio - " &amp; VLOOKUP(BE$1,Enemies[[#All],[Name]:[BotLevelType]],9,FALSE),BotLevelWorld[#Headers],0),FALSE) * H44</f>
        <v>0</v>
      </c>
      <c r="BF44">
        <f>VLOOKUP(Wave_Timeline!BF$1,Enemies[[#All],[Name]:[BotLevelType]],3,FALSE) * VLOOKUP($AX$2,BotLevelWorld[#All],MATCH("HP Ratio - " &amp; VLOOKUP(BF$1,Enemies[[#All],[Name]:[BotLevelType]],9,FALSE),BotLevelWorld[#Headers],0),FALSE) * I44</f>
        <v>0</v>
      </c>
      <c r="BG44">
        <f>VLOOKUP(Wave_Timeline!BG$1,Enemies[[#All],[Name]:[BotLevelType]],3,FALSE) * VLOOKUP($AX$2,BotLevelWorld[#All],MATCH("HP Ratio - " &amp; VLOOKUP(BG$1,Enemies[[#All],[Name]:[BotLevelType]],9,FALSE),BotLevelWorld[#Headers],0),FALSE) * J44</f>
        <v>0</v>
      </c>
      <c r="BH44">
        <f>VLOOKUP(Wave_Timeline!BH$1,Enemies[[#All],[Name]:[BotLevelType]],3,FALSE) * VLOOKUP($AX$2,BotLevelWorld[#All],MATCH("HP Ratio - " &amp; VLOOKUP(BH$1,Enemies[[#All],[Name]:[BotLevelType]],9,FALSE),BotLevelWorld[#Headers],0),FALSE) * K44</f>
        <v>0</v>
      </c>
      <c r="BI44">
        <f>VLOOKUP(Wave_Timeline!BI$1,Enemies[[#All],[Name]:[BotLevelType]],3,FALSE) * VLOOKUP($AX$2,BotLevelWorld[#All],MATCH("HP Ratio - " &amp; VLOOKUP(BI$1,Enemies[[#All],[Name]:[BotLevelType]],9,FALSE),BotLevelWorld[#Headers],0),FALSE) * L44</f>
        <v>0</v>
      </c>
      <c r="BJ44">
        <f>VLOOKUP(Wave_Timeline!BJ$1,Enemies[[#All],[Name]:[BotLevelType]],3,FALSE) * VLOOKUP($AX$2,BotLevelWorld[#All],MATCH("HP Ratio - " &amp; VLOOKUP(BJ$1,Enemies[[#All],[Name]:[BotLevelType]],9,FALSE),BotLevelWorld[#Headers],0),FALSE) * M44</f>
        <v>0</v>
      </c>
      <c r="BK44">
        <f>VLOOKUP(Wave_Timeline!BK$1,Enemies[[#All],[Name]:[BotLevelType]],3,FALSE) * VLOOKUP($AX$2,BotLevelWorld[#All],MATCH("HP Ratio - " &amp; VLOOKUP(BK$1,Enemies[[#All],[Name]:[BotLevelType]],9,FALSE),BotLevelWorld[#Headers],0),FALSE) * N44</f>
        <v>0</v>
      </c>
      <c r="BL44">
        <f>VLOOKUP(Wave_Timeline!BL$1,Enemies[[#All],[Name]:[BotLevelType]],3,FALSE) * VLOOKUP($AX$2,BotLevelWorld[#All],MATCH("HP Ratio - " &amp; VLOOKUP(BL$1,Enemies[[#All],[Name]:[BotLevelType]],9,FALSE),BotLevelWorld[#Headers],0),FALSE) * O44</f>
        <v>0</v>
      </c>
      <c r="BM44">
        <f>VLOOKUP(Wave_Timeline!BM$1,Enemies[[#All],[Name]:[BotLevelType]],3,FALSE) * VLOOKUP($AX$2,BotLevelWorld[#All],MATCH("HP Ratio - " &amp; VLOOKUP(BM$1,Enemies[[#All],[Name]:[BotLevelType]],9,FALSE),BotLevelWorld[#Headers],0),FALSE) * P44</f>
        <v>0</v>
      </c>
      <c r="BN44">
        <f>VLOOKUP(Wave_Timeline!BN$1,Enemies[[#All],[Name]:[BotLevelType]],3,FALSE) * VLOOKUP($AX$2,BotLevelWorld[#All],MATCH("HP Ratio - " &amp; VLOOKUP(BN$1,Enemies[[#All],[Name]:[BotLevelType]],9,FALSE),BotLevelWorld[#Headers],0),FALSE) * Q44</f>
        <v>0</v>
      </c>
      <c r="BO44">
        <f>VLOOKUP(Wave_Timeline!BO$1,Enemies[[#All],[Name]:[BotLevelType]],3,FALSE) * VLOOKUP($AX$2,BotLevelWorld[#All],MATCH("HP Ratio - " &amp; VLOOKUP(BO$1,Enemies[[#All],[Name]:[BotLevelType]],9,FALSE),BotLevelWorld[#Headers],0),FALSE) * R44</f>
        <v>0</v>
      </c>
      <c r="BP44">
        <f>VLOOKUP(Wave_Timeline!BP$1,Enemies[[#All],[Name]:[BotLevelType]],3,FALSE) * VLOOKUP($AX$2,BotLevelWorld[#All],MATCH("HP Ratio - " &amp; VLOOKUP(BP$1,Enemies[[#All],[Name]:[BotLevelType]],9,FALSE),BotLevelWorld[#Headers],0),FALSE) * S44</f>
        <v>0</v>
      </c>
      <c r="BQ44">
        <f>VLOOKUP(Wave_Timeline!BQ$1,Enemies[[#All],[Name]:[BotLevelType]],3,FALSE) * VLOOKUP($AX$2,BotLevelWorld[#All],MATCH("HP Ratio - " &amp; VLOOKUP(BQ$1,Enemies[[#All],[Name]:[BotLevelType]],9,FALSE),BotLevelWorld[#Headers],0),FALSE) * T44</f>
        <v>0</v>
      </c>
      <c r="BR44">
        <f>VLOOKUP(Wave_Timeline!BR$1,Enemies[[#All],[Name]:[BotLevelType]],3,FALSE) * VLOOKUP($AX$2,BotLevelWorld[#All],MATCH("HP Ratio - " &amp; VLOOKUP(BR$1,Enemies[[#All],[Name]:[BotLevelType]],9,FALSE),BotLevelWorld[#Headers],0),FALSE) * U44</f>
        <v>0</v>
      </c>
      <c r="BS44">
        <f>VLOOKUP(Wave_Timeline!BS$1,Enemies[[#All],[Name]:[BotLevelType]],3,FALSE) * VLOOKUP($AX$2,BotLevelWorld[#All],MATCH("HP Ratio - " &amp; VLOOKUP(BS$1,Enemies[[#All],[Name]:[BotLevelType]],9,FALSE),BotLevelWorld[#Headers],0),FALSE) * V44</f>
        <v>0</v>
      </c>
      <c r="BT44">
        <f>VLOOKUP(Wave_Timeline!BT$1,Enemies[[#All],[Name]:[BotLevelType]],3,FALSE) * VLOOKUP($AX$2,BotLevelWorld[#All],MATCH("HP Ratio - " &amp; VLOOKUP(BT$1,Enemies[[#All],[Name]:[BotLevelType]],9,FALSE),BotLevelWorld[#Headers],0),FALSE) * W44</f>
        <v>0</v>
      </c>
      <c r="BU44">
        <f>VLOOKUP(Wave_Timeline!BU$1,Enemies[[#All],[Name]:[BotLevelType]],3,FALSE) * VLOOKUP($AX$2,BotLevelWorld[#All],MATCH("HP Ratio - " &amp; VLOOKUP(BU$1,Enemies[[#All],[Name]:[BotLevelType]],9,FALSE),BotLevelWorld[#Headers],0),FALSE) * X44</f>
        <v>0</v>
      </c>
      <c r="BV44">
        <f>VLOOKUP(Wave_Timeline!BV$1,Enemies[[#All],[Name]:[BotLevelType]],3,FALSE) * VLOOKUP($AX$2,BotLevelWorld[#All],MATCH("HP Ratio - " &amp; VLOOKUP(BV$1,Enemies[[#All],[Name]:[BotLevelType]],9,FALSE),BotLevelWorld[#Headers],0),FALSE) * Y44</f>
        <v>0</v>
      </c>
      <c r="BW44">
        <f>VLOOKUP(Wave_Timeline!BW$1,Enemies[[#All],[Name]:[BotLevelType]],3,FALSE) * VLOOKUP($AX$2,BotLevelWorld[#All],MATCH("HP Ratio - " &amp; VLOOKUP(BW$1,Enemies[[#All],[Name]:[BotLevelType]],9,FALSE),BotLevelWorld[#Headers],0),FALSE) * Z44</f>
        <v>0</v>
      </c>
      <c r="BX44">
        <f>VLOOKUP(Wave_Timeline!BX$1,Enemies[[#All],[Name]:[BotLevelType]],3,FALSE) * VLOOKUP($AX$2,BotLevelWorld[#All],MATCH("HP Ratio - " &amp; VLOOKUP(BX$1,Enemies[[#All],[Name]:[BotLevelType]],9,FALSE),BotLevelWorld[#Headers],0),FALSE) * AA44</f>
        <v>0</v>
      </c>
      <c r="BY44">
        <f>VLOOKUP(Wave_Timeline!BY$1,Enemies[[#All],[Name]:[BotLevelType]],3,FALSE) * VLOOKUP($AX$2,BotLevelWorld[#All],MATCH("HP Ratio - " &amp; VLOOKUP(BY$1,Enemies[[#All],[Name]:[BotLevelType]],9,FALSE),BotLevelWorld[#Headers],0),FALSE) * AB44</f>
        <v>0</v>
      </c>
      <c r="BZ44">
        <f>VLOOKUP(Wave_Timeline!BZ$1,Enemies[[#All],[Name]:[BotLevelType]],3,FALSE) * VLOOKUP($AX$2,BotLevelWorld[#All],MATCH("HP Ratio - " &amp; VLOOKUP(BZ$1,Enemies[[#All],[Name]:[BotLevelType]],9,FALSE),BotLevelWorld[#Headers],0),FALSE) * AC44</f>
        <v>0</v>
      </c>
      <c r="CA44">
        <f>VLOOKUP(Wave_Timeline!CA$1,Enemies[[#All],[Name]:[BotLevelType]],3,FALSE) * VLOOKUP($AX$2,BotLevelWorld[#All],MATCH("HP Ratio - " &amp; VLOOKUP(CA$1,Enemies[[#All],[Name]:[BotLevelType]],9,FALSE),BotLevelWorld[#Headers],0),FALSE) * AD44</f>
        <v>0</v>
      </c>
      <c r="CB44">
        <f>VLOOKUP(Wave_Timeline!CB$1,Enemies[[#All],[Name]:[BotLevelType]],3,FALSE) * VLOOKUP($AX$2,BotLevelWorld[#All],MATCH("HP Ratio - " &amp; VLOOKUP(CB$1,Enemies[[#All],[Name]:[BotLevelType]],9,FALSE),BotLevelWorld[#Headers],0),FALSE) * AE44</f>
        <v>0</v>
      </c>
      <c r="CC44">
        <f>VLOOKUP(Wave_Timeline!CC$1,Enemies[[#All],[Name]:[BotLevelType]],3,FALSE) * VLOOKUP($AX$2,BotLevelWorld[#All],MATCH("HP Ratio - " &amp; VLOOKUP(CC$1,Enemies[[#All],[Name]:[BotLevelType]],9,FALSE),BotLevelWorld[#Headers],0),FALSE) * AF44</f>
        <v>0</v>
      </c>
      <c r="CD44">
        <f>VLOOKUP(Wave_Timeline!CD$1,Enemies[[#All],[Name]:[BotLevelType]],3,FALSE) * VLOOKUP($AX$2,BotLevelWorld[#All],MATCH("HP Ratio - " &amp; VLOOKUP(CD$1,Enemies[[#All],[Name]:[BotLevelType]],9,FALSE),BotLevelWorld[#Headers],0),FALSE) * AG44</f>
        <v>0</v>
      </c>
      <c r="CE44">
        <f>VLOOKUP(Wave_Timeline!CE$1,Enemies[[#All],[Name]:[BotLevelType]],3,FALSE) * VLOOKUP($AX$2,BotLevelWorld[#All],MATCH("HP Ratio - " &amp; VLOOKUP(CE$1,Enemies[[#All],[Name]:[BotLevelType]],9,FALSE),BotLevelWorld[#Headers],0),FALSE) * AH44</f>
        <v>0</v>
      </c>
      <c r="CF44">
        <f>VLOOKUP(Wave_Timeline!CF$1,Enemies[[#All],[Name]:[BotLevelType]],3,FALSE) * VLOOKUP($AX$2,BotLevelWorld[#All],MATCH("HP Ratio - " &amp; VLOOKUP(CF$1,Enemies[[#All],[Name]:[BotLevelType]],9,FALSE),BotLevelWorld[#Headers],0),FALSE) * AI44</f>
        <v>0</v>
      </c>
      <c r="CG44">
        <f>VLOOKUP(Wave_Timeline!CG$1,Enemies[[#All],[Name]:[BotLevelType]],3,FALSE) * VLOOKUP($AX$2,BotLevelWorld[#All],MATCH("HP Ratio - " &amp; VLOOKUP(CG$1,Enemies[[#All],[Name]:[BotLevelType]],9,FALSE),BotLevelWorld[#Headers],0),FALSE) * AJ44</f>
        <v>0</v>
      </c>
      <c r="CH44">
        <f>VLOOKUP(Wave_Timeline!CH$1,Enemies[[#All],[Name]:[BotLevelType]],3,FALSE) * VLOOKUP($AX$2,BotLevelWorld[#All],MATCH("HP Ratio - " &amp; VLOOKUP(CH$1,Enemies[[#All],[Name]:[BotLevelType]],9,FALSE),BotLevelWorld[#Headers],0),FALSE) * AK44</f>
        <v>0</v>
      </c>
      <c r="CI44">
        <f>VLOOKUP(Wave_Timeline!CI$1,Enemies[[#All],[Name]:[BotLevelType]],3,FALSE) * VLOOKUP($AX$2,BotLevelWorld[#All],MATCH("HP Ratio - " &amp; VLOOKUP(CI$1,Enemies[[#All],[Name]:[BotLevelType]],9,FALSE),BotLevelWorld[#Headers],0),FALSE) * AL44</f>
        <v>0</v>
      </c>
      <c r="CJ44">
        <f>VLOOKUP(Wave_Timeline!CJ$1,Enemies[[#All],[Name]:[BotLevelType]],3,FALSE) * VLOOKUP($AX$2,BotLevelWorld[#All],MATCH("HP Ratio - " &amp; VLOOKUP(CJ$1,Enemies[[#All],[Name]:[BotLevelType]],9,FALSE),BotLevelWorld[#Headers],0),FALSE) * AM44</f>
        <v>0</v>
      </c>
      <c r="CK44">
        <f>VLOOKUP(Wave_Timeline!CK$1,Enemies[[#All],[Name]:[BotLevelType]],3,FALSE) * VLOOKUP($AX$2,BotLevelWorld[#All],MATCH("HP Ratio - " &amp; VLOOKUP(CK$1,Enemies[[#All],[Name]:[BotLevelType]],9,FALSE),BotLevelWorld[#Headers],0),FALSE) * AN44</f>
        <v>0</v>
      </c>
      <c r="CL44">
        <f>VLOOKUP(Wave_Timeline!CL$1,Enemies[[#All],[Name]:[BotLevelType]],3,FALSE) * VLOOKUP($AX$2,BotLevelWorld[#All],MATCH("HP Ratio - " &amp; VLOOKUP(CL$1,Enemies[[#All],[Name]:[BotLevelType]],9,FALSE),BotLevelWorld[#Headers],0),FALSE) * AO44</f>
        <v>0</v>
      </c>
      <c r="CM44">
        <f>VLOOKUP(Wave_Timeline!CM$1,Enemies[[#All],[Name]:[BotLevelType]],3,FALSE) * VLOOKUP($AX$2,BotLevelWorld[#All],MATCH("HP Ratio - " &amp; VLOOKUP(CM$1,Enemies[[#All],[Name]:[BotLevelType]],9,FALSE),BotLevelWorld[#Headers],0),FALSE) * AP44</f>
        <v>0</v>
      </c>
      <c r="CN44">
        <f>VLOOKUP(Wave_Timeline!CN$1,Enemies[[#All],[Name]:[BotLevelType]],3,FALSE) * VLOOKUP($AX$2,BotLevelWorld[#All],MATCH("HP Ratio - " &amp; VLOOKUP(CN$1,Enemies[[#All],[Name]:[BotLevelType]],9,FALSE),BotLevelWorld[#Headers],0),FALSE) * AQ44</f>
        <v>0</v>
      </c>
      <c r="CO44">
        <f>VLOOKUP(Wave_Timeline!CO$1,Enemies[[#All],[Name]:[BotLevelType]],3,FALSE) * VLOOKUP($AX$2,BotLevelWorld[#All],MATCH("HP Ratio - " &amp; VLOOKUP(CO$1,Enemies[[#All],[Name]:[BotLevelType]],9,FALSE),BotLevelWorld[#Headers],0),FALSE) * AR44</f>
        <v>0</v>
      </c>
      <c r="CP44">
        <f>VLOOKUP(Wave_Timeline!CP$1,Enemies[[#All],[Name]:[BotLevelType]],3,FALSE) * VLOOKUP($AX$2,BotLevelWorld[#All],MATCH("HP Ratio - " &amp; VLOOKUP(CP$1,Enemies[[#All],[Name]:[BotLevelType]],9,FALSE),BotLevelWorld[#Headers],0),FALSE) * AS44</f>
        <v>0</v>
      </c>
      <c r="CQ44">
        <f>VLOOKUP(Wave_Timeline!CQ$1,Enemies[[#All],[Name]:[BotLevelType]],3,FALSE) * VLOOKUP($AX$2,BotLevelWorld[#All],MATCH("HP Ratio - " &amp; VLOOKUP(CQ$1,Enemies[[#All],[Name]:[BotLevelType]],9,FALSE),BotLevelWorld[#Headers],0),FALSE) * AT44</f>
        <v>0</v>
      </c>
      <c r="CS44">
        <f t="shared" si="0"/>
        <v>0</v>
      </c>
    </row>
    <row r="45" spans="1:103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Y45">
        <f>VLOOKUP(Wave_Timeline!AY$1,Enemies[[#All],[Name]:[BotLevelType]],3,FALSE) * VLOOKUP($AX$2,BotLevelWorld[#All],MATCH("HP Ratio - " &amp; VLOOKUP(AY$1,Enemies[[#All],[Name]:[BotLevelType]],9,FALSE),BotLevelWorld[#Headers],0),FALSE) * B45</f>
        <v>0</v>
      </c>
      <c r="AZ45">
        <f>VLOOKUP(Wave_Timeline!AZ$1,Enemies[[#All],[Name]:[BotLevelType]],3,FALSE) * VLOOKUP($AX$2,BotLevelWorld[#All],MATCH("HP Ratio - " &amp; VLOOKUP(AZ$1,Enemies[[#All],[Name]:[BotLevelType]],9,FALSE),BotLevelWorld[#Headers],0),FALSE) * C45</f>
        <v>0</v>
      </c>
      <c r="BA45">
        <f>VLOOKUP(Wave_Timeline!BA$1,Enemies[[#All],[Name]:[BotLevelType]],3,FALSE) * VLOOKUP($AX$2,BotLevelWorld[#All],MATCH("HP Ratio - " &amp; VLOOKUP(BA$1,Enemies[[#All],[Name]:[BotLevelType]],9,FALSE),BotLevelWorld[#Headers],0),FALSE) * D45</f>
        <v>0</v>
      </c>
      <c r="BB45">
        <f>VLOOKUP(Wave_Timeline!BB$1,Enemies[[#All],[Name]:[BotLevelType]],3,FALSE) * VLOOKUP($AX$2,BotLevelWorld[#All],MATCH("HP Ratio - " &amp; VLOOKUP(BB$1,Enemies[[#All],[Name]:[BotLevelType]],9,FALSE),BotLevelWorld[#Headers],0),FALSE) * E45</f>
        <v>0</v>
      </c>
      <c r="BC45">
        <f>VLOOKUP(Wave_Timeline!BC$1,Enemies[[#All],[Name]:[BotLevelType]],3,FALSE) * VLOOKUP($AX$2,BotLevelWorld[#All],MATCH("HP Ratio - " &amp; VLOOKUP(BC$1,Enemies[[#All],[Name]:[BotLevelType]],9,FALSE),BotLevelWorld[#Headers],0),FALSE) * F45</f>
        <v>0</v>
      </c>
      <c r="BD45">
        <f>VLOOKUP(Wave_Timeline!BD$1,Enemies[[#All],[Name]:[BotLevelType]],3,FALSE) * VLOOKUP($AX$2,BotLevelWorld[#All],MATCH("HP Ratio - " &amp; VLOOKUP(BD$1,Enemies[[#All],[Name]:[BotLevelType]],9,FALSE),BotLevelWorld[#Headers],0),FALSE) * G45</f>
        <v>0</v>
      </c>
      <c r="BE45">
        <f>VLOOKUP(Wave_Timeline!BE$1,Enemies[[#All],[Name]:[BotLevelType]],3,FALSE) * VLOOKUP($AX$2,BotLevelWorld[#All],MATCH("HP Ratio - " &amp; VLOOKUP(BE$1,Enemies[[#All],[Name]:[BotLevelType]],9,FALSE),BotLevelWorld[#Headers],0),FALSE) * H45</f>
        <v>0</v>
      </c>
      <c r="BF45">
        <f>VLOOKUP(Wave_Timeline!BF$1,Enemies[[#All],[Name]:[BotLevelType]],3,FALSE) * VLOOKUP($AX$2,BotLevelWorld[#All],MATCH("HP Ratio - " &amp; VLOOKUP(BF$1,Enemies[[#All],[Name]:[BotLevelType]],9,FALSE),BotLevelWorld[#Headers],0),FALSE) * I45</f>
        <v>0</v>
      </c>
      <c r="BG45">
        <f>VLOOKUP(Wave_Timeline!BG$1,Enemies[[#All],[Name]:[BotLevelType]],3,FALSE) * VLOOKUP($AX$2,BotLevelWorld[#All],MATCH("HP Ratio - " &amp; VLOOKUP(BG$1,Enemies[[#All],[Name]:[BotLevelType]],9,FALSE),BotLevelWorld[#Headers],0),FALSE) * J45</f>
        <v>0</v>
      </c>
      <c r="BH45">
        <f>VLOOKUP(Wave_Timeline!BH$1,Enemies[[#All],[Name]:[BotLevelType]],3,FALSE) * VLOOKUP($AX$2,BotLevelWorld[#All],MATCH("HP Ratio - " &amp; VLOOKUP(BH$1,Enemies[[#All],[Name]:[BotLevelType]],9,FALSE),BotLevelWorld[#Headers],0),FALSE) * K45</f>
        <v>0</v>
      </c>
      <c r="BI45">
        <f>VLOOKUP(Wave_Timeline!BI$1,Enemies[[#All],[Name]:[BotLevelType]],3,FALSE) * VLOOKUP($AX$2,BotLevelWorld[#All],MATCH("HP Ratio - " &amp; VLOOKUP(BI$1,Enemies[[#All],[Name]:[BotLevelType]],9,FALSE),BotLevelWorld[#Headers],0),FALSE) * L45</f>
        <v>0</v>
      </c>
      <c r="BJ45">
        <f>VLOOKUP(Wave_Timeline!BJ$1,Enemies[[#All],[Name]:[BotLevelType]],3,FALSE) * VLOOKUP($AX$2,BotLevelWorld[#All],MATCH("HP Ratio - " &amp; VLOOKUP(BJ$1,Enemies[[#All],[Name]:[BotLevelType]],9,FALSE),BotLevelWorld[#Headers],0),FALSE) * M45</f>
        <v>0</v>
      </c>
      <c r="BK45">
        <f>VLOOKUP(Wave_Timeline!BK$1,Enemies[[#All],[Name]:[BotLevelType]],3,FALSE) * VLOOKUP($AX$2,BotLevelWorld[#All],MATCH("HP Ratio - " &amp; VLOOKUP(BK$1,Enemies[[#All],[Name]:[BotLevelType]],9,FALSE),BotLevelWorld[#Headers],0),FALSE) * N45</f>
        <v>0</v>
      </c>
      <c r="BL45">
        <f>VLOOKUP(Wave_Timeline!BL$1,Enemies[[#All],[Name]:[BotLevelType]],3,FALSE) * VLOOKUP($AX$2,BotLevelWorld[#All],MATCH("HP Ratio - " &amp; VLOOKUP(BL$1,Enemies[[#All],[Name]:[BotLevelType]],9,FALSE),BotLevelWorld[#Headers],0),FALSE) * O45</f>
        <v>0</v>
      </c>
      <c r="BM45">
        <f>VLOOKUP(Wave_Timeline!BM$1,Enemies[[#All],[Name]:[BotLevelType]],3,FALSE) * VLOOKUP($AX$2,BotLevelWorld[#All],MATCH("HP Ratio - " &amp; VLOOKUP(BM$1,Enemies[[#All],[Name]:[BotLevelType]],9,FALSE),BotLevelWorld[#Headers],0),FALSE) * P45</f>
        <v>0</v>
      </c>
      <c r="BN45">
        <f>VLOOKUP(Wave_Timeline!BN$1,Enemies[[#All],[Name]:[BotLevelType]],3,FALSE) * VLOOKUP($AX$2,BotLevelWorld[#All],MATCH("HP Ratio - " &amp; VLOOKUP(BN$1,Enemies[[#All],[Name]:[BotLevelType]],9,FALSE),BotLevelWorld[#Headers],0),FALSE) * Q45</f>
        <v>0</v>
      </c>
      <c r="BO45">
        <f>VLOOKUP(Wave_Timeline!BO$1,Enemies[[#All],[Name]:[BotLevelType]],3,FALSE) * VLOOKUP($AX$2,BotLevelWorld[#All],MATCH("HP Ratio - " &amp; VLOOKUP(BO$1,Enemies[[#All],[Name]:[BotLevelType]],9,FALSE),BotLevelWorld[#Headers],0),FALSE) * R45</f>
        <v>0</v>
      </c>
      <c r="BP45">
        <f>VLOOKUP(Wave_Timeline!BP$1,Enemies[[#All],[Name]:[BotLevelType]],3,FALSE) * VLOOKUP($AX$2,BotLevelWorld[#All],MATCH("HP Ratio - " &amp; VLOOKUP(BP$1,Enemies[[#All],[Name]:[BotLevelType]],9,FALSE),BotLevelWorld[#Headers],0),FALSE) * S45</f>
        <v>0</v>
      </c>
      <c r="BQ45">
        <f>VLOOKUP(Wave_Timeline!BQ$1,Enemies[[#All],[Name]:[BotLevelType]],3,FALSE) * VLOOKUP($AX$2,BotLevelWorld[#All],MATCH("HP Ratio - " &amp; VLOOKUP(BQ$1,Enemies[[#All],[Name]:[BotLevelType]],9,FALSE),BotLevelWorld[#Headers],0),FALSE) * T45</f>
        <v>0</v>
      </c>
      <c r="BR45">
        <f>VLOOKUP(Wave_Timeline!BR$1,Enemies[[#All],[Name]:[BotLevelType]],3,FALSE) * VLOOKUP($AX$2,BotLevelWorld[#All],MATCH("HP Ratio - " &amp; VLOOKUP(BR$1,Enemies[[#All],[Name]:[BotLevelType]],9,FALSE),BotLevelWorld[#Headers],0),FALSE) * U45</f>
        <v>0</v>
      </c>
      <c r="BS45">
        <f>VLOOKUP(Wave_Timeline!BS$1,Enemies[[#All],[Name]:[BotLevelType]],3,FALSE) * VLOOKUP($AX$2,BotLevelWorld[#All],MATCH("HP Ratio - " &amp; VLOOKUP(BS$1,Enemies[[#All],[Name]:[BotLevelType]],9,FALSE),BotLevelWorld[#Headers],0),FALSE) * V45</f>
        <v>0</v>
      </c>
      <c r="BT45">
        <f>VLOOKUP(Wave_Timeline!BT$1,Enemies[[#All],[Name]:[BotLevelType]],3,FALSE) * VLOOKUP($AX$2,BotLevelWorld[#All],MATCH("HP Ratio - " &amp; VLOOKUP(BT$1,Enemies[[#All],[Name]:[BotLevelType]],9,FALSE),BotLevelWorld[#Headers],0),FALSE) * W45</f>
        <v>0</v>
      </c>
      <c r="BU45">
        <f>VLOOKUP(Wave_Timeline!BU$1,Enemies[[#All],[Name]:[BotLevelType]],3,FALSE) * VLOOKUP($AX$2,BotLevelWorld[#All],MATCH("HP Ratio - " &amp; VLOOKUP(BU$1,Enemies[[#All],[Name]:[BotLevelType]],9,FALSE),BotLevelWorld[#Headers],0),FALSE) * X45</f>
        <v>0</v>
      </c>
      <c r="BV45">
        <f>VLOOKUP(Wave_Timeline!BV$1,Enemies[[#All],[Name]:[BotLevelType]],3,FALSE) * VLOOKUP($AX$2,BotLevelWorld[#All],MATCH("HP Ratio - " &amp; VLOOKUP(BV$1,Enemies[[#All],[Name]:[BotLevelType]],9,FALSE),BotLevelWorld[#Headers],0),FALSE) * Y45</f>
        <v>0</v>
      </c>
      <c r="BW45">
        <f>VLOOKUP(Wave_Timeline!BW$1,Enemies[[#All],[Name]:[BotLevelType]],3,FALSE) * VLOOKUP($AX$2,BotLevelWorld[#All],MATCH("HP Ratio - " &amp; VLOOKUP(BW$1,Enemies[[#All],[Name]:[BotLevelType]],9,FALSE),BotLevelWorld[#Headers],0),FALSE) * Z45</f>
        <v>0</v>
      </c>
      <c r="BX45">
        <f>VLOOKUP(Wave_Timeline!BX$1,Enemies[[#All],[Name]:[BotLevelType]],3,FALSE) * VLOOKUP($AX$2,BotLevelWorld[#All],MATCH("HP Ratio - " &amp; VLOOKUP(BX$1,Enemies[[#All],[Name]:[BotLevelType]],9,FALSE),BotLevelWorld[#Headers],0),FALSE) * AA45</f>
        <v>0</v>
      </c>
      <c r="BY45">
        <f>VLOOKUP(Wave_Timeline!BY$1,Enemies[[#All],[Name]:[BotLevelType]],3,FALSE) * VLOOKUP($AX$2,BotLevelWorld[#All],MATCH("HP Ratio - " &amp; VLOOKUP(BY$1,Enemies[[#All],[Name]:[BotLevelType]],9,FALSE),BotLevelWorld[#Headers],0),FALSE) * AB45</f>
        <v>0</v>
      </c>
      <c r="BZ45">
        <f>VLOOKUP(Wave_Timeline!BZ$1,Enemies[[#All],[Name]:[BotLevelType]],3,FALSE) * VLOOKUP($AX$2,BotLevelWorld[#All],MATCH("HP Ratio - " &amp; VLOOKUP(BZ$1,Enemies[[#All],[Name]:[BotLevelType]],9,FALSE),BotLevelWorld[#Headers],0),FALSE) * AC45</f>
        <v>0</v>
      </c>
      <c r="CA45">
        <f>VLOOKUP(Wave_Timeline!CA$1,Enemies[[#All],[Name]:[BotLevelType]],3,FALSE) * VLOOKUP($AX$2,BotLevelWorld[#All],MATCH("HP Ratio - " &amp; VLOOKUP(CA$1,Enemies[[#All],[Name]:[BotLevelType]],9,FALSE),BotLevelWorld[#Headers],0),FALSE) * AD45</f>
        <v>0</v>
      </c>
      <c r="CB45">
        <f>VLOOKUP(Wave_Timeline!CB$1,Enemies[[#All],[Name]:[BotLevelType]],3,FALSE) * VLOOKUP($AX$2,BotLevelWorld[#All],MATCH("HP Ratio - " &amp; VLOOKUP(CB$1,Enemies[[#All],[Name]:[BotLevelType]],9,FALSE),BotLevelWorld[#Headers],0),FALSE) * AE45</f>
        <v>0</v>
      </c>
      <c r="CC45">
        <f>VLOOKUP(Wave_Timeline!CC$1,Enemies[[#All],[Name]:[BotLevelType]],3,FALSE) * VLOOKUP($AX$2,BotLevelWorld[#All],MATCH("HP Ratio - " &amp; VLOOKUP(CC$1,Enemies[[#All],[Name]:[BotLevelType]],9,FALSE),BotLevelWorld[#Headers],0),FALSE) * AF45</f>
        <v>0</v>
      </c>
      <c r="CD45">
        <f>VLOOKUP(Wave_Timeline!CD$1,Enemies[[#All],[Name]:[BotLevelType]],3,FALSE) * VLOOKUP($AX$2,BotLevelWorld[#All],MATCH("HP Ratio - " &amp; VLOOKUP(CD$1,Enemies[[#All],[Name]:[BotLevelType]],9,FALSE),BotLevelWorld[#Headers],0),FALSE) * AG45</f>
        <v>0</v>
      </c>
      <c r="CE45">
        <f>VLOOKUP(Wave_Timeline!CE$1,Enemies[[#All],[Name]:[BotLevelType]],3,FALSE) * VLOOKUP($AX$2,BotLevelWorld[#All],MATCH("HP Ratio - " &amp; VLOOKUP(CE$1,Enemies[[#All],[Name]:[BotLevelType]],9,FALSE),BotLevelWorld[#Headers],0),FALSE) * AH45</f>
        <v>0</v>
      </c>
      <c r="CF45">
        <f>VLOOKUP(Wave_Timeline!CF$1,Enemies[[#All],[Name]:[BotLevelType]],3,FALSE) * VLOOKUP($AX$2,BotLevelWorld[#All],MATCH("HP Ratio - " &amp; VLOOKUP(CF$1,Enemies[[#All],[Name]:[BotLevelType]],9,FALSE),BotLevelWorld[#Headers],0),FALSE) * AI45</f>
        <v>0</v>
      </c>
      <c r="CG45">
        <f>VLOOKUP(Wave_Timeline!CG$1,Enemies[[#All],[Name]:[BotLevelType]],3,FALSE) * VLOOKUP($AX$2,BotLevelWorld[#All],MATCH("HP Ratio - " &amp; VLOOKUP(CG$1,Enemies[[#All],[Name]:[BotLevelType]],9,FALSE),BotLevelWorld[#Headers],0),FALSE) * AJ45</f>
        <v>0</v>
      </c>
      <c r="CH45">
        <f>VLOOKUP(Wave_Timeline!CH$1,Enemies[[#All],[Name]:[BotLevelType]],3,FALSE) * VLOOKUP($AX$2,BotLevelWorld[#All],MATCH("HP Ratio - " &amp; VLOOKUP(CH$1,Enemies[[#All],[Name]:[BotLevelType]],9,FALSE),BotLevelWorld[#Headers],0),FALSE) * AK45</f>
        <v>0</v>
      </c>
      <c r="CI45">
        <f>VLOOKUP(Wave_Timeline!CI$1,Enemies[[#All],[Name]:[BotLevelType]],3,FALSE) * VLOOKUP($AX$2,BotLevelWorld[#All],MATCH("HP Ratio - " &amp; VLOOKUP(CI$1,Enemies[[#All],[Name]:[BotLevelType]],9,FALSE),BotLevelWorld[#Headers],0),FALSE) * AL45</f>
        <v>0</v>
      </c>
      <c r="CJ45">
        <f>VLOOKUP(Wave_Timeline!CJ$1,Enemies[[#All],[Name]:[BotLevelType]],3,FALSE) * VLOOKUP($AX$2,BotLevelWorld[#All],MATCH("HP Ratio - " &amp; VLOOKUP(CJ$1,Enemies[[#All],[Name]:[BotLevelType]],9,FALSE),BotLevelWorld[#Headers],0),FALSE) * AM45</f>
        <v>0</v>
      </c>
      <c r="CK45">
        <f>VLOOKUP(Wave_Timeline!CK$1,Enemies[[#All],[Name]:[BotLevelType]],3,FALSE) * VLOOKUP($AX$2,BotLevelWorld[#All],MATCH("HP Ratio - " &amp; VLOOKUP(CK$1,Enemies[[#All],[Name]:[BotLevelType]],9,FALSE),BotLevelWorld[#Headers],0),FALSE) * AN45</f>
        <v>0</v>
      </c>
      <c r="CL45">
        <f>VLOOKUP(Wave_Timeline!CL$1,Enemies[[#All],[Name]:[BotLevelType]],3,FALSE) * VLOOKUP($AX$2,BotLevelWorld[#All],MATCH("HP Ratio - " &amp; VLOOKUP(CL$1,Enemies[[#All],[Name]:[BotLevelType]],9,FALSE),BotLevelWorld[#Headers],0),FALSE) * AO45</f>
        <v>0</v>
      </c>
      <c r="CM45">
        <f>VLOOKUP(Wave_Timeline!CM$1,Enemies[[#All],[Name]:[BotLevelType]],3,FALSE) * VLOOKUP($AX$2,BotLevelWorld[#All],MATCH("HP Ratio - " &amp; VLOOKUP(CM$1,Enemies[[#All],[Name]:[BotLevelType]],9,FALSE),BotLevelWorld[#Headers],0),FALSE) * AP45</f>
        <v>0</v>
      </c>
      <c r="CN45">
        <f>VLOOKUP(Wave_Timeline!CN$1,Enemies[[#All],[Name]:[BotLevelType]],3,FALSE) * VLOOKUP($AX$2,BotLevelWorld[#All],MATCH("HP Ratio - " &amp; VLOOKUP(CN$1,Enemies[[#All],[Name]:[BotLevelType]],9,FALSE),BotLevelWorld[#Headers],0),FALSE) * AQ45</f>
        <v>0</v>
      </c>
      <c r="CO45">
        <f>VLOOKUP(Wave_Timeline!CO$1,Enemies[[#All],[Name]:[BotLevelType]],3,FALSE) * VLOOKUP($AX$2,BotLevelWorld[#All],MATCH("HP Ratio - " &amp; VLOOKUP(CO$1,Enemies[[#All],[Name]:[BotLevelType]],9,FALSE),BotLevelWorld[#Headers],0),FALSE) * AR45</f>
        <v>0</v>
      </c>
      <c r="CP45">
        <f>VLOOKUP(Wave_Timeline!CP$1,Enemies[[#All],[Name]:[BotLevelType]],3,FALSE) * VLOOKUP($AX$2,BotLevelWorld[#All],MATCH("HP Ratio - " &amp; VLOOKUP(CP$1,Enemies[[#All],[Name]:[BotLevelType]],9,FALSE),BotLevelWorld[#Headers],0),FALSE) * AS45</f>
        <v>0</v>
      </c>
      <c r="CQ45">
        <f>VLOOKUP(Wave_Timeline!CQ$1,Enemies[[#All],[Name]:[BotLevelType]],3,FALSE) * VLOOKUP($AX$2,BotLevelWorld[#All],MATCH("HP Ratio - " &amp; VLOOKUP(CQ$1,Enemies[[#All],[Name]:[BotLevelType]],9,FALSE),BotLevelWorld[#Headers],0),FALSE) * AT45</f>
        <v>0</v>
      </c>
      <c r="CS45">
        <f t="shared" si="0"/>
        <v>0</v>
      </c>
    </row>
    <row r="46" spans="1:103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Y46">
        <f>VLOOKUP(Wave_Timeline!AY$1,Enemies[[#All],[Name]:[BotLevelType]],3,FALSE) * VLOOKUP($AX$2,BotLevelWorld[#All],MATCH("HP Ratio - " &amp; VLOOKUP(AY$1,Enemies[[#All],[Name]:[BotLevelType]],9,FALSE),BotLevelWorld[#Headers],0),FALSE) * B46</f>
        <v>0</v>
      </c>
      <c r="AZ46">
        <f>VLOOKUP(Wave_Timeline!AZ$1,Enemies[[#All],[Name]:[BotLevelType]],3,FALSE) * VLOOKUP($AX$2,BotLevelWorld[#All],MATCH("HP Ratio - " &amp; VLOOKUP(AZ$1,Enemies[[#All],[Name]:[BotLevelType]],9,FALSE),BotLevelWorld[#Headers],0),FALSE) * C46</f>
        <v>0</v>
      </c>
      <c r="BA46">
        <f>VLOOKUP(Wave_Timeline!BA$1,Enemies[[#All],[Name]:[BotLevelType]],3,FALSE) * VLOOKUP($AX$2,BotLevelWorld[#All],MATCH("HP Ratio - " &amp; VLOOKUP(BA$1,Enemies[[#All],[Name]:[BotLevelType]],9,FALSE),BotLevelWorld[#Headers],0),FALSE) * D46</f>
        <v>0</v>
      </c>
      <c r="BB46">
        <f>VLOOKUP(Wave_Timeline!BB$1,Enemies[[#All],[Name]:[BotLevelType]],3,FALSE) * VLOOKUP($AX$2,BotLevelWorld[#All],MATCH("HP Ratio - " &amp; VLOOKUP(BB$1,Enemies[[#All],[Name]:[BotLevelType]],9,FALSE),BotLevelWorld[#Headers],0),FALSE) * E46</f>
        <v>0</v>
      </c>
      <c r="BC46">
        <f>VLOOKUP(Wave_Timeline!BC$1,Enemies[[#All],[Name]:[BotLevelType]],3,FALSE) * VLOOKUP($AX$2,BotLevelWorld[#All],MATCH("HP Ratio - " &amp; VLOOKUP(BC$1,Enemies[[#All],[Name]:[BotLevelType]],9,FALSE),BotLevelWorld[#Headers],0),FALSE) * F46</f>
        <v>0</v>
      </c>
      <c r="BD46">
        <f>VLOOKUP(Wave_Timeline!BD$1,Enemies[[#All],[Name]:[BotLevelType]],3,FALSE) * VLOOKUP($AX$2,BotLevelWorld[#All],MATCH("HP Ratio - " &amp; VLOOKUP(BD$1,Enemies[[#All],[Name]:[BotLevelType]],9,FALSE),BotLevelWorld[#Headers],0),FALSE) * G46</f>
        <v>0</v>
      </c>
      <c r="BE46">
        <f>VLOOKUP(Wave_Timeline!BE$1,Enemies[[#All],[Name]:[BotLevelType]],3,FALSE) * VLOOKUP($AX$2,BotLevelWorld[#All],MATCH("HP Ratio - " &amp; VLOOKUP(BE$1,Enemies[[#All],[Name]:[BotLevelType]],9,FALSE),BotLevelWorld[#Headers],0),FALSE) * H46</f>
        <v>0</v>
      </c>
      <c r="BF46">
        <f>VLOOKUP(Wave_Timeline!BF$1,Enemies[[#All],[Name]:[BotLevelType]],3,FALSE) * VLOOKUP($AX$2,BotLevelWorld[#All],MATCH("HP Ratio - " &amp; VLOOKUP(BF$1,Enemies[[#All],[Name]:[BotLevelType]],9,FALSE),BotLevelWorld[#Headers],0),FALSE) * I46</f>
        <v>0</v>
      </c>
      <c r="BG46">
        <f>VLOOKUP(Wave_Timeline!BG$1,Enemies[[#All],[Name]:[BotLevelType]],3,FALSE) * VLOOKUP($AX$2,BotLevelWorld[#All],MATCH("HP Ratio - " &amp; VLOOKUP(BG$1,Enemies[[#All],[Name]:[BotLevelType]],9,FALSE),BotLevelWorld[#Headers],0),FALSE) * J46</f>
        <v>0</v>
      </c>
      <c r="BH46">
        <f>VLOOKUP(Wave_Timeline!BH$1,Enemies[[#All],[Name]:[BotLevelType]],3,FALSE) * VLOOKUP($AX$2,BotLevelWorld[#All],MATCH("HP Ratio - " &amp; VLOOKUP(BH$1,Enemies[[#All],[Name]:[BotLevelType]],9,FALSE),BotLevelWorld[#Headers],0),FALSE) * K46</f>
        <v>0</v>
      </c>
      <c r="BI46">
        <f>VLOOKUP(Wave_Timeline!BI$1,Enemies[[#All],[Name]:[BotLevelType]],3,FALSE) * VLOOKUP($AX$2,BotLevelWorld[#All],MATCH("HP Ratio - " &amp; VLOOKUP(BI$1,Enemies[[#All],[Name]:[BotLevelType]],9,FALSE),BotLevelWorld[#Headers],0),FALSE) * L46</f>
        <v>0</v>
      </c>
      <c r="BJ46">
        <f>VLOOKUP(Wave_Timeline!BJ$1,Enemies[[#All],[Name]:[BotLevelType]],3,FALSE) * VLOOKUP($AX$2,BotLevelWorld[#All],MATCH("HP Ratio - " &amp; VLOOKUP(BJ$1,Enemies[[#All],[Name]:[BotLevelType]],9,FALSE),BotLevelWorld[#Headers],0),FALSE) * M46</f>
        <v>0</v>
      </c>
      <c r="BK46">
        <f>VLOOKUP(Wave_Timeline!BK$1,Enemies[[#All],[Name]:[BotLevelType]],3,FALSE) * VLOOKUP($AX$2,BotLevelWorld[#All],MATCH("HP Ratio - " &amp; VLOOKUP(BK$1,Enemies[[#All],[Name]:[BotLevelType]],9,FALSE),BotLevelWorld[#Headers],0),FALSE) * N46</f>
        <v>0</v>
      </c>
      <c r="BL46">
        <f>VLOOKUP(Wave_Timeline!BL$1,Enemies[[#All],[Name]:[BotLevelType]],3,FALSE) * VLOOKUP($AX$2,BotLevelWorld[#All],MATCH("HP Ratio - " &amp; VLOOKUP(BL$1,Enemies[[#All],[Name]:[BotLevelType]],9,FALSE),BotLevelWorld[#Headers],0),FALSE) * O46</f>
        <v>0</v>
      </c>
      <c r="BM46">
        <f>VLOOKUP(Wave_Timeline!BM$1,Enemies[[#All],[Name]:[BotLevelType]],3,FALSE) * VLOOKUP($AX$2,BotLevelWorld[#All],MATCH("HP Ratio - " &amp; VLOOKUP(BM$1,Enemies[[#All],[Name]:[BotLevelType]],9,FALSE),BotLevelWorld[#Headers],0),FALSE) * P46</f>
        <v>0</v>
      </c>
      <c r="BN46">
        <f>VLOOKUP(Wave_Timeline!BN$1,Enemies[[#All],[Name]:[BotLevelType]],3,FALSE) * VLOOKUP($AX$2,BotLevelWorld[#All],MATCH("HP Ratio - " &amp; VLOOKUP(BN$1,Enemies[[#All],[Name]:[BotLevelType]],9,FALSE),BotLevelWorld[#Headers],0),FALSE) * Q46</f>
        <v>0</v>
      </c>
      <c r="BO46">
        <f>VLOOKUP(Wave_Timeline!BO$1,Enemies[[#All],[Name]:[BotLevelType]],3,FALSE) * VLOOKUP($AX$2,BotLevelWorld[#All],MATCH("HP Ratio - " &amp; VLOOKUP(BO$1,Enemies[[#All],[Name]:[BotLevelType]],9,FALSE),BotLevelWorld[#Headers],0),FALSE) * R46</f>
        <v>0</v>
      </c>
      <c r="BP46">
        <f>VLOOKUP(Wave_Timeline!BP$1,Enemies[[#All],[Name]:[BotLevelType]],3,FALSE) * VLOOKUP($AX$2,BotLevelWorld[#All],MATCH("HP Ratio - " &amp; VLOOKUP(BP$1,Enemies[[#All],[Name]:[BotLevelType]],9,FALSE),BotLevelWorld[#Headers],0),FALSE) * S46</f>
        <v>0</v>
      </c>
      <c r="BQ46">
        <f>VLOOKUP(Wave_Timeline!BQ$1,Enemies[[#All],[Name]:[BotLevelType]],3,FALSE) * VLOOKUP($AX$2,BotLevelWorld[#All],MATCH("HP Ratio - " &amp; VLOOKUP(BQ$1,Enemies[[#All],[Name]:[BotLevelType]],9,FALSE),BotLevelWorld[#Headers],0),FALSE) * T46</f>
        <v>0</v>
      </c>
      <c r="BR46">
        <f>VLOOKUP(Wave_Timeline!BR$1,Enemies[[#All],[Name]:[BotLevelType]],3,FALSE) * VLOOKUP($AX$2,BotLevelWorld[#All],MATCH("HP Ratio - " &amp; VLOOKUP(BR$1,Enemies[[#All],[Name]:[BotLevelType]],9,FALSE),BotLevelWorld[#Headers],0),FALSE) * U46</f>
        <v>0</v>
      </c>
      <c r="BS46">
        <f>VLOOKUP(Wave_Timeline!BS$1,Enemies[[#All],[Name]:[BotLevelType]],3,FALSE) * VLOOKUP($AX$2,BotLevelWorld[#All],MATCH("HP Ratio - " &amp; VLOOKUP(BS$1,Enemies[[#All],[Name]:[BotLevelType]],9,FALSE),BotLevelWorld[#Headers],0),FALSE) * V46</f>
        <v>0</v>
      </c>
      <c r="BT46">
        <f>VLOOKUP(Wave_Timeline!BT$1,Enemies[[#All],[Name]:[BotLevelType]],3,FALSE) * VLOOKUP($AX$2,BotLevelWorld[#All],MATCH("HP Ratio - " &amp; VLOOKUP(BT$1,Enemies[[#All],[Name]:[BotLevelType]],9,FALSE),BotLevelWorld[#Headers],0),FALSE) * W46</f>
        <v>0</v>
      </c>
      <c r="BU46">
        <f>VLOOKUP(Wave_Timeline!BU$1,Enemies[[#All],[Name]:[BotLevelType]],3,FALSE) * VLOOKUP($AX$2,BotLevelWorld[#All],MATCH("HP Ratio - " &amp; VLOOKUP(BU$1,Enemies[[#All],[Name]:[BotLevelType]],9,FALSE),BotLevelWorld[#Headers],0),FALSE) * X46</f>
        <v>0</v>
      </c>
      <c r="BV46">
        <f>VLOOKUP(Wave_Timeline!BV$1,Enemies[[#All],[Name]:[BotLevelType]],3,FALSE) * VLOOKUP($AX$2,BotLevelWorld[#All],MATCH("HP Ratio - " &amp; VLOOKUP(BV$1,Enemies[[#All],[Name]:[BotLevelType]],9,FALSE),BotLevelWorld[#Headers],0),FALSE) * Y46</f>
        <v>0</v>
      </c>
      <c r="BW46">
        <f>VLOOKUP(Wave_Timeline!BW$1,Enemies[[#All],[Name]:[BotLevelType]],3,FALSE) * VLOOKUP($AX$2,BotLevelWorld[#All],MATCH("HP Ratio - " &amp; VLOOKUP(BW$1,Enemies[[#All],[Name]:[BotLevelType]],9,FALSE),BotLevelWorld[#Headers],0),FALSE) * Z46</f>
        <v>0</v>
      </c>
      <c r="BX46">
        <f>VLOOKUP(Wave_Timeline!BX$1,Enemies[[#All],[Name]:[BotLevelType]],3,FALSE) * VLOOKUP($AX$2,BotLevelWorld[#All],MATCH("HP Ratio - " &amp; VLOOKUP(BX$1,Enemies[[#All],[Name]:[BotLevelType]],9,FALSE),BotLevelWorld[#Headers],0),FALSE) * AA46</f>
        <v>0</v>
      </c>
      <c r="BY46">
        <f>VLOOKUP(Wave_Timeline!BY$1,Enemies[[#All],[Name]:[BotLevelType]],3,FALSE) * VLOOKUP($AX$2,BotLevelWorld[#All],MATCH("HP Ratio - " &amp; VLOOKUP(BY$1,Enemies[[#All],[Name]:[BotLevelType]],9,FALSE),BotLevelWorld[#Headers],0),FALSE) * AB46</f>
        <v>0</v>
      </c>
      <c r="BZ46">
        <f>VLOOKUP(Wave_Timeline!BZ$1,Enemies[[#All],[Name]:[BotLevelType]],3,FALSE) * VLOOKUP($AX$2,BotLevelWorld[#All],MATCH("HP Ratio - " &amp; VLOOKUP(BZ$1,Enemies[[#All],[Name]:[BotLevelType]],9,FALSE),BotLevelWorld[#Headers],0),FALSE) * AC46</f>
        <v>0</v>
      </c>
      <c r="CA46">
        <f>VLOOKUP(Wave_Timeline!CA$1,Enemies[[#All],[Name]:[BotLevelType]],3,FALSE) * VLOOKUP($AX$2,BotLevelWorld[#All],MATCH("HP Ratio - " &amp; VLOOKUP(CA$1,Enemies[[#All],[Name]:[BotLevelType]],9,FALSE),BotLevelWorld[#Headers],0),FALSE) * AD46</f>
        <v>0</v>
      </c>
      <c r="CB46">
        <f>VLOOKUP(Wave_Timeline!CB$1,Enemies[[#All],[Name]:[BotLevelType]],3,FALSE) * VLOOKUP($AX$2,BotLevelWorld[#All],MATCH("HP Ratio - " &amp; VLOOKUP(CB$1,Enemies[[#All],[Name]:[BotLevelType]],9,FALSE),BotLevelWorld[#Headers],0),FALSE) * AE46</f>
        <v>0</v>
      </c>
      <c r="CC46">
        <f>VLOOKUP(Wave_Timeline!CC$1,Enemies[[#All],[Name]:[BotLevelType]],3,FALSE) * VLOOKUP($AX$2,BotLevelWorld[#All],MATCH("HP Ratio - " &amp; VLOOKUP(CC$1,Enemies[[#All],[Name]:[BotLevelType]],9,FALSE),BotLevelWorld[#Headers],0),FALSE) * AF46</f>
        <v>0</v>
      </c>
      <c r="CD46">
        <f>VLOOKUP(Wave_Timeline!CD$1,Enemies[[#All],[Name]:[BotLevelType]],3,FALSE) * VLOOKUP($AX$2,BotLevelWorld[#All],MATCH("HP Ratio - " &amp; VLOOKUP(CD$1,Enemies[[#All],[Name]:[BotLevelType]],9,FALSE),BotLevelWorld[#Headers],0),FALSE) * AG46</f>
        <v>0</v>
      </c>
      <c r="CE46">
        <f>VLOOKUP(Wave_Timeline!CE$1,Enemies[[#All],[Name]:[BotLevelType]],3,FALSE) * VLOOKUP($AX$2,BotLevelWorld[#All],MATCH("HP Ratio - " &amp; VLOOKUP(CE$1,Enemies[[#All],[Name]:[BotLevelType]],9,FALSE),BotLevelWorld[#Headers],0),FALSE) * AH46</f>
        <v>0</v>
      </c>
      <c r="CF46">
        <f>VLOOKUP(Wave_Timeline!CF$1,Enemies[[#All],[Name]:[BotLevelType]],3,FALSE) * VLOOKUP($AX$2,BotLevelWorld[#All],MATCH("HP Ratio - " &amp; VLOOKUP(CF$1,Enemies[[#All],[Name]:[BotLevelType]],9,FALSE),BotLevelWorld[#Headers],0),FALSE) * AI46</f>
        <v>0</v>
      </c>
      <c r="CG46">
        <f>VLOOKUP(Wave_Timeline!CG$1,Enemies[[#All],[Name]:[BotLevelType]],3,FALSE) * VLOOKUP($AX$2,BotLevelWorld[#All],MATCH("HP Ratio - " &amp; VLOOKUP(CG$1,Enemies[[#All],[Name]:[BotLevelType]],9,FALSE),BotLevelWorld[#Headers],0),FALSE) * AJ46</f>
        <v>0</v>
      </c>
      <c r="CH46">
        <f>VLOOKUP(Wave_Timeline!CH$1,Enemies[[#All],[Name]:[BotLevelType]],3,FALSE) * VLOOKUP($AX$2,BotLevelWorld[#All],MATCH("HP Ratio - " &amp; VLOOKUP(CH$1,Enemies[[#All],[Name]:[BotLevelType]],9,FALSE),BotLevelWorld[#Headers],0),FALSE) * AK46</f>
        <v>0</v>
      </c>
      <c r="CI46">
        <f>VLOOKUP(Wave_Timeline!CI$1,Enemies[[#All],[Name]:[BotLevelType]],3,FALSE) * VLOOKUP($AX$2,BotLevelWorld[#All],MATCH("HP Ratio - " &amp; VLOOKUP(CI$1,Enemies[[#All],[Name]:[BotLevelType]],9,FALSE),BotLevelWorld[#Headers],0),FALSE) * AL46</f>
        <v>0</v>
      </c>
      <c r="CJ46">
        <f>VLOOKUP(Wave_Timeline!CJ$1,Enemies[[#All],[Name]:[BotLevelType]],3,FALSE) * VLOOKUP($AX$2,BotLevelWorld[#All],MATCH("HP Ratio - " &amp; VLOOKUP(CJ$1,Enemies[[#All],[Name]:[BotLevelType]],9,FALSE),BotLevelWorld[#Headers],0),FALSE) * AM46</f>
        <v>0</v>
      </c>
      <c r="CK46">
        <f>VLOOKUP(Wave_Timeline!CK$1,Enemies[[#All],[Name]:[BotLevelType]],3,FALSE) * VLOOKUP($AX$2,BotLevelWorld[#All],MATCH("HP Ratio - " &amp; VLOOKUP(CK$1,Enemies[[#All],[Name]:[BotLevelType]],9,FALSE),BotLevelWorld[#Headers],0),FALSE) * AN46</f>
        <v>0</v>
      </c>
      <c r="CL46">
        <f>VLOOKUP(Wave_Timeline!CL$1,Enemies[[#All],[Name]:[BotLevelType]],3,FALSE) * VLOOKUP($AX$2,BotLevelWorld[#All],MATCH("HP Ratio - " &amp; VLOOKUP(CL$1,Enemies[[#All],[Name]:[BotLevelType]],9,FALSE),BotLevelWorld[#Headers],0),FALSE) * AO46</f>
        <v>0</v>
      </c>
      <c r="CM46">
        <f>VLOOKUP(Wave_Timeline!CM$1,Enemies[[#All],[Name]:[BotLevelType]],3,FALSE) * VLOOKUP($AX$2,BotLevelWorld[#All],MATCH("HP Ratio - " &amp; VLOOKUP(CM$1,Enemies[[#All],[Name]:[BotLevelType]],9,FALSE),BotLevelWorld[#Headers],0),FALSE) * AP46</f>
        <v>0</v>
      </c>
      <c r="CN46">
        <f>VLOOKUP(Wave_Timeline!CN$1,Enemies[[#All],[Name]:[BotLevelType]],3,FALSE) * VLOOKUP($AX$2,BotLevelWorld[#All],MATCH("HP Ratio - " &amp; VLOOKUP(CN$1,Enemies[[#All],[Name]:[BotLevelType]],9,FALSE),BotLevelWorld[#Headers],0),FALSE) * AQ46</f>
        <v>0</v>
      </c>
      <c r="CO46">
        <f>VLOOKUP(Wave_Timeline!CO$1,Enemies[[#All],[Name]:[BotLevelType]],3,FALSE) * VLOOKUP($AX$2,BotLevelWorld[#All],MATCH("HP Ratio - " &amp; VLOOKUP(CO$1,Enemies[[#All],[Name]:[BotLevelType]],9,FALSE),BotLevelWorld[#Headers],0),FALSE) * AR46</f>
        <v>0</v>
      </c>
      <c r="CP46">
        <f>VLOOKUP(Wave_Timeline!CP$1,Enemies[[#All],[Name]:[BotLevelType]],3,FALSE) * VLOOKUP($AX$2,BotLevelWorld[#All],MATCH("HP Ratio - " &amp; VLOOKUP(CP$1,Enemies[[#All],[Name]:[BotLevelType]],9,FALSE),BotLevelWorld[#Headers],0),FALSE) * AS46</f>
        <v>0</v>
      </c>
      <c r="CQ46">
        <f>VLOOKUP(Wave_Timeline!CQ$1,Enemies[[#All],[Name]:[BotLevelType]],3,FALSE) * VLOOKUP($AX$2,BotLevelWorld[#All],MATCH("HP Ratio - " &amp; VLOOKUP(CQ$1,Enemies[[#All],[Name]:[BotLevelType]],9,FALSE),BotLevelWorld[#Headers],0),FALSE) * AT46</f>
        <v>0</v>
      </c>
      <c r="CS46">
        <f t="shared" si="0"/>
        <v>0</v>
      </c>
    </row>
    <row r="47" spans="1:103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Y47">
        <f>VLOOKUP(Wave_Timeline!AY$1,Enemies[[#All],[Name]:[BotLevelType]],3,FALSE) * VLOOKUP($AX$2,BotLevelWorld[#All],MATCH("HP Ratio - " &amp; VLOOKUP(AY$1,Enemies[[#All],[Name]:[BotLevelType]],9,FALSE),BotLevelWorld[#Headers],0),FALSE) * B47</f>
        <v>0</v>
      </c>
      <c r="AZ47">
        <f>VLOOKUP(Wave_Timeline!AZ$1,Enemies[[#All],[Name]:[BotLevelType]],3,FALSE) * VLOOKUP($AX$2,BotLevelWorld[#All],MATCH("HP Ratio - " &amp; VLOOKUP(AZ$1,Enemies[[#All],[Name]:[BotLevelType]],9,FALSE),BotLevelWorld[#Headers],0),FALSE) * C47</f>
        <v>0</v>
      </c>
      <c r="BA47">
        <f>VLOOKUP(Wave_Timeline!BA$1,Enemies[[#All],[Name]:[BotLevelType]],3,FALSE) * VLOOKUP($AX$2,BotLevelWorld[#All],MATCH("HP Ratio - " &amp; VLOOKUP(BA$1,Enemies[[#All],[Name]:[BotLevelType]],9,FALSE),BotLevelWorld[#Headers],0),FALSE) * D47</f>
        <v>0</v>
      </c>
      <c r="BB47">
        <f>VLOOKUP(Wave_Timeline!BB$1,Enemies[[#All],[Name]:[BotLevelType]],3,FALSE) * VLOOKUP($AX$2,BotLevelWorld[#All],MATCH("HP Ratio - " &amp; VLOOKUP(BB$1,Enemies[[#All],[Name]:[BotLevelType]],9,FALSE),BotLevelWorld[#Headers],0),FALSE) * E47</f>
        <v>0</v>
      </c>
      <c r="BC47">
        <f>VLOOKUP(Wave_Timeline!BC$1,Enemies[[#All],[Name]:[BotLevelType]],3,FALSE) * VLOOKUP($AX$2,BotLevelWorld[#All],MATCH("HP Ratio - " &amp; VLOOKUP(BC$1,Enemies[[#All],[Name]:[BotLevelType]],9,FALSE),BotLevelWorld[#Headers],0),FALSE) * F47</f>
        <v>0</v>
      </c>
      <c r="BD47">
        <f>VLOOKUP(Wave_Timeline!BD$1,Enemies[[#All],[Name]:[BotLevelType]],3,FALSE) * VLOOKUP($AX$2,BotLevelWorld[#All],MATCH("HP Ratio - " &amp; VLOOKUP(BD$1,Enemies[[#All],[Name]:[BotLevelType]],9,FALSE),BotLevelWorld[#Headers],0),FALSE) * G47</f>
        <v>0</v>
      </c>
      <c r="BE47">
        <f>VLOOKUP(Wave_Timeline!BE$1,Enemies[[#All],[Name]:[BotLevelType]],3,FALSE) * VLOOKUP($AX$2,BotLevelWorld[#All],MATCH("HP Ratio - " &amp; VLOOKUP(BE$1,Enemies[[#All],[Name]:[BotLevelType]],9,FALSE),BotLevelWorld[#Headers],0),FALSE) * H47</f>
        <v>0</v>
      </c>
      <c r="BF47">
        <f>VLOOKUP(Wave_Timeline!BF$1,Enemies[[#All],[Name]:[BotLevelType]],3,FALSE) * VLOOKUP($AX$2,BotLevelWorld[#All],MATCH("HP Ratio - " &amp; VLOOKUP(BF$1,Enemies[[#All],[Name]:[BotLevelType]],9,FALSE),BotLevelWorld[#Headers],0),FALSE) * I47</f>
        <v>0</v>
      </c>
      <c r="BG47">
        <f>VLOOKUP(Wave_Timeline!BG$1,Enemies[[#All],[Name]:[BotLevelType]],3,FALSE) * VLOOKUP($AX$2,BotLevelWorld[#All],MATCH("HP Ratio - " &amp; VLOOKUP(BG$1,Enemies[[#All],[Name]:[BotLevelType]],9,FALSE),BotLevelWorld[#Headers],0),FALSE) * J47</f>
        <v>0</v>
      </c>
      <c r="BH47">
        <f>VLOOKUP(Wave_Timeline!BH$1,Enemies[[#All],[Name]:[BotLevelType]],3,FALSE) * VLOOKUP($AX$2,BotLevelWorld[#All],MATCH("HP Ratio - " &amp; VLOOKUP(BH$1,Enemies[[#All],[Name]:[BotLevelType]],9,FALSE),BotLevelWorld[#Headers],0),FALSE) * K47</f>
        <v>0</v>
      </c>
      <c r="BI47">
        <f>VLOOKUP(Wave_Timeline!BI$1,Enemies[[#All],[Name]:[BotLevelType]],3,FALSE) * VLOOKUP($AX$2,BotLevelWorld[#All],MATCH("HP Ratio - " &amp; VLOOKUP(BI$1,Enemies[[#All],[Name]:[BotLevelType]],9,FALSE),BotLevelWorld[#Headers],0),FALSE) * L47</f>
        <v>0</v>
      </c>
      <c r="BJ47">
        <f>VLOOKUP(Wave_Timeline!BJ$1,Enemies[[#All],[Name]:[BotLevelType]],3,FALSE) * VLOOKUP($AX$2,BotLevelWorld[#All],MATCH("HP Ratio - " &amp; VLOOKUP(BJ$1,Enemies[[#All],[Name]:[BotLevelType]],9,FALSE),BotLevelWorld[#Headers],0),FALSE) * M47</f>
        <v>0</v>
      </c>
      <c r="BK47">
        <f>VLOOKUP(Wave_Timeline!BK$1,Enemies[[#All],[Name]:[BotLevelType]],3,FALSE) * VLOOKUP($AX$2,BotLevelWorld[#All],MATCH("HP Ratio - " &amp; VLOOKUP(BK$1,Enemies[[#All],[Name]:[BotLevelType]],9,FALSE),BotLevelWorld[#Headers],0),FALSE) * N47</f>
        <v>0</v>
      </c>
      <c r="BL47">
        <f>VLOOKUP(Wave_Timeline!BL$1,Enemies[[#All],[Name]:[BotLevelType]],3,FALSE) * VLOOKUP($AX$2,BotLevelWorld[#All],MATCH("HP Ratio - " &amp; VLOOKUP(BL$1,Enemies[[#All],[Name]:[BotLevelType]],9,FALSE),BotLevelWorld[#Headers],0),FALSE) * O47</f>
        <v>0</v>
      </c>
      <c r="BM47">
        <f>VLOOKUP(Wave_Timeline!BM$1,Enemies[[#All],[Name]:[BotLevelType]],3,FALSE) * VLOOKUP($AX$2,BotLevelWorld[#All],MATCH("HP Ratio - " &amp; VLOOKUP(BM$1,Enemies[[#All],[Name]:[BotLevelType]],9,FALSE),BotLevelWorld[#Headers],0),FALSE) * P47</f>
        <v>0</v>
      </c>
      <c r="BN47">
        <f>VLOOKUP(Wave_Timeline!BN$1,Enemies[[#All],[Name]:[BotLevelType]],3,FALSE) * VLOOKUP($AX$2,BotLevelWorld[#All],MATCH("HP Ratio - " &amp; VLOOKUP(BN$1,Enemies[[#All],[Name]:[BotLevelType]],9,FALSE),BotLevelWorld[#Headers],0),FALSE) * Q47</f>
        <v>0</v>
      </c>
      <c r="BO47">
        <f>VLOOKUP(Wave_Timeline!BO$1,Enemies[[#All],[Name]:[BotLevelType]],3,FALSE) * VLOOKUP($AX$2,BotLevelWorld[#All],MATCH("HP Ratio - " &amp; VLOOKUP(BO$1,Enemies[[#All],[Name]:[BotLevelType]],9,FALSE),BotLevelWorld[#Headers],0),FALSE) * R47</f>
        <v>0</v>
      </c>
      <c r="BP47">
        <f>VLOOKUP(Wave_Timeline!BP$1,Enemies[[#All],[Name]:[BotLevelType]],3,FALSE) * VLOOKUP($AX$2,BotLevelWorld[#All],MATCH("HP Ratio - " &amp; VLOOKUP(BP$1,Enemies[[#All],[Name]:[BotLevelType]],9,FALSE),BotLevelWorld[#Headers],0),FALSE) * S47</f>
        <v>0</v>
      </c>
      <c r="BQ47">
        <f>VLOOKUP(Wave_Timeline!BQ$1,Enemies[[#All],[Name]:[BotLevelType]],3,FALSE) * VLOOKUP($AX$2,BotLevelWorld[#All],MATCH("HP Ratio - " &amp; VLOOKUP(BQ$1,Enemies[[#All],[Name]:[BotLevelType]],9,FALSE),BotLevelWorld[#Headers],0),FALSE) * T47</f>
        <v>0</v>
      </c>
      <c r="BR47">
        <f>VLOOKUP(Wave_Timeline!BR$1,Enemies[[#All],[Name]:[BotLevelType]],3,FALSE) * VLOOKUP($AX$2,BotLevelWorld[#All],MATCH("HP Ratio - " &amp; VLOOKUP(BR$1,Enemies[[#All],[Name]:[BotLevelType]],9,FALSE),BotLevelWorld[#Headers],0),FALSE) * U47</f>
        <v>0</v>
      </c>
      <c r="BS47">
        <f>VLOOKUP(Wave_Timeline!BS$1,Enemies[[#All],[Name]:[BotLevelType]],3,FALSE) * VLOOKUP($AX$2,BotLevelWorld[#All],MATCH("HP Ratio - " &amp; VLOOKUP(BS$1,Enemies[[#All],[Name]:[BotLevelType]],9,FALSE),BotLevelWorld[#Headers],0),FALSE) * V47</f>
        <v>0</v>
      </c>
      <c r="BT47">
        <f>VLOOKUP(Wave_Timeline!BT$1,Enemies[[#All],[Name]:[BotLevelType]],3,FALSE) * VLOOKUP($AX$2,BotLevelWorld[#All],MATCH("HP Ratio - " &amp; VLOOKUP(BT$1,Enemies[[#All],[Name]:[BotLevelType]],9,FALSE),BotLevelWorld[#Headers],0),FALSE) * W47</f>
        <v>0</v>
      </c>
      <c r="BU47">
        <f>VLOOKUP(Wave_Timeline!BU$1,Enemies[[#All],[Name]:[BotLevelType]],3,FALSE) * VLOOKUP($AX$2,BotLevelWorld[#All],MATCH("HP Ratio - " &amp; VLOOKUP(BU$1,Enemies[[#All],[Name]:[BotLevelType]],9,FALSE),BotLevelWorld[#Headers],0),FALSE) * X47</f>
        <v>0</v>
      </c>
      <c r="BV47">
        <f>VLOOKUP(Wave_Timeline!BV$1,Enemies[[#All],[Name]:[BotLevelType]],3,FALSE) * VLOOKUP($AX$2,BotLevelWorld[#All],MATCH("HP Ratio - " &amp; VLOOKUP(BV$1,Enemies[[#All],[Name]:[BotLevelType]],9,FALSE),BotLevelWorld[#Headers],0),FALSE) * Y47</f>
        <v>0</v>
      </c>
      <c r="BW47">
        <f>VLOOKUP(Wave_Timeline!BW$1,Enemies[[#All],[Name]:[BotLevelType]],3,FALSE) * VLOOKUP($AX$2,BotLevelWorld[#All],MATCH("HP Ratio - " &amp; VLOOKUP(BW$1,Enemies[[#All],[Name]:[BotLevelType]],9,FALSE),BotLevelWorld[#Headers],0),FALSE) * Z47</f>
        <v>0</v>
      </c>
      <c r="BX47">
        <f>VLOOKUP(Wave_Timeline!BX$1,Enemies[[#All],[Name]:[BotLevelType]],3,FALSE) * VLOOKUP($AX$2,BotLevelWorld[#All],MATCH("HP Ratio - " &amp; VLOOKUP(BX$1,Enemies[[#All],[Name]:[BotLevelType]],9,FALSE),BotLevelWorld[#Headers],0),FALSE) * AA47</f>
        <v>0</v>
      </c>
      <c r="BY47">
        <f>VLOOKUP(Wave_Timeline!BY$1,Enemies[[#All],[Name]:[BotLevelType]],3,FALSE) * VLOOKUP($AX$2,BotLevelWorld[#All],MATCH("HP Ratio - " &amp; VLOOKUP(BY$1,Enemies[[#All],[Name]:[BotLevelType]],9,FALSE),BotLevelWorld[#Headers],0),FALSE) * AB47</f>
        <v>0</v>
      </c>
      <c r="BZ47">
        <f>VLOOKUP(Wave_Timeline!BZ$1,Enemies[[#All],[Name]:[BotLevelType]],3,FALSE) * VLOOKUP($AX$2,BotLevelWorld[#All],MATCH("HP Ratio - " &amp; VLOOKUP(BZ$1,Enemies[[#All],[Name]:[BotLevelType]],9,FALSE),BotLevelWorld[#Headers],0),FALSE) * AC47</f>
        <v>0</v>
      </c>
      <c r="CA47">
        <f>VLOOKUP(Wave_Timeline!CA$1,Enemies[[#All],[Name]:[BotLevelType]],3,FALSE) * VLOOKUP($AX$2,BotLevelWorld[#All],MATCH("HP Ratio - " &amp; VLOOKUP(CA$1,Enemies[[#All],[Name]:[BotLevelType]],9,FALSE),BotLevelWorld[#Headers],0),FALSE) * AD47</f>
        <v>0</v>
      </c>
      <c r="CB47">
        <f>VLOOKUP(Wave_Timeline!CB$1,Enemies[[#All],[Name]:[BotLevelType]],3,FALSE) * VLOOKUP($AX$2,BotLevelWorld[#All],MATCH("HP Ratio - " &amp; VLOOKUP(CB$1,Enemies[[#All],[Name]:[BotLevelType]],9,FALSE),BotLevelWorld[#Headers],0),FALSE) * AE47</f>
        <v>0</v>
      </c>
      <c r="CC47">
        <f>VLOOKUP(Wave_Timeline!CC$1,Enemies[[#All],[Name]:[BotLevelType]],3,FALSE) * VLOOKUP($AX$2,BotLevelWorld[#All],MATCH("HP Ratio - " &amp; VLOOKUP(CC$1,Enemies[[#All],[Name]:[BotLevelType]],9,FALSE),BotLevelWorld[#Headers],0),FALSE) * AF47</f>
        <v>0</v>
      </c>
      <c r="CD47">
        <f>VLOOKUP(Wave_Timeline!CD$1,Enemies[[#All],[Name]:[BotLevelType]],3,FALSE) * VLOOKUP($AX$2,BotLevelWorld[#All],MATCH("HP Ratio - " &amp; VLOOKUP(CD$1,Enemies[[#All],[Name]:[BotLevelType]],9,FALSE),BotLevelWorld[#Headers],0),FALSE) * AG47</f>
        <v>0</v>
      </c>
      <c r="CE47">
        <f>VLOOKUP(Wave_Timeline!CE$1,Enemies[[#All],[Name]:[BotLevelType]],3,FALSE) * VLOOKUP($AX$2,BotLevelWorld[#All],MATCH("HP Ratio - " &amp; VLOOKUP(CE$1,Enemies[[#All],[Name]:[BotLevelType]],9,FALSE),BotLevelWorld[#Headers],0),FALSE) * AH47</f>
        <v>0</v>
      </c>
      <c r="CF47">
        <f>VLOOKUP(Wave_Timeline!CF$1,Enemies[[#All],[Name]:[BotLevelType]],3,FALSE) * VLOOKUP($AX$2,BotLevelWorld[#All],MATCH("HP Ratio - " &amp; VLOOKUP(CF$1,Enemies[[#All],[Name]:[BotLevelType]],9,FALSE),BotLevelWorld[#Headers],0),FALSE) * AI47</f>
        <v>0</v>
      </c>
      <c r="CG47">
        <f>VLOOKUP(Wave_Timeline!CG$1,Enemies[[#All],[Name]:[BotLevelType]],3,FALSE) * VLOOKUP($AX$2,BotLevelWorld[#All],MATCH("HP Ratio - " &amp; VLOOKUP(CG$1,Enemies[[#All],[Name]:[BotLevelType]],9,FALSE),BotLevelWorld[#Headers],0),FALSE) * AJ47</f>
        <v>0</v>
      </c>
      <c r="CH47">
        <f>VLOOKUP(Wave_Timeline!CH$1,Enemies[[#All],[Name]:[BotLevelType]],3,FALSE) * VLOOKUP($AX$2,BotLevelWorld[#All],MATCH("HP Ratio - " &amp; VLOOKUP(CH$1,Enemies[[#All],[Name]:[BotLevelType]],9,FALSE),BotLevelWorld[#Headers],0),FALSE) * AK47</f>
        <v>0</v>
      </c>
      <c r="CI47">
        <f>VLOOKUP(Wave_Timeline!CI$1,Enemies[[#All],[Name]:[BotLevelType]],3,FALSE) * VLOOKUP($AX$2,BotLevelWorld[#All],MATCH("HP Ratio - " &amp; VLOOKUP(CI$1,Enemies[[#All],[Name]:[BotLevelType]],9,FALSE),BotLevelWorld[#Headers],0),FALSE) * AL47</f>
        <v>0</v>
      </c>
      <c r="CJ47">
        <f>VLOOKUP(Wave_Timeline!CJ$1,Enemies[[#All],[Name]:[BotLevelType]],3,FALSE) * VLOOKUP($AX$2,BotLevelWorld[#All],MATCH("HP Ratio - " &amp; VLOOKUP(CJ$1,Enemies[[#All],[Name]:[BotLevelType]],9,FALSE),BotLevelWorld[#Headers],0),FALSE) * AM47</f>
        <v>0</v>
      </c>
      <c r="CK47">
        <f>VLOOKUP(Wave_Timeline!CK$1,Enemies[[#All],[Name]:[BotLevelType]],3,FALSE) * VLOOKUP($AX$2,BotLevelWorld[#All],MATCH("HP Ratio - " &amp; VLOOKUP(CK$1,Enemies[[#All],[Name]:[BotLevelType]],9,FALSE),BotLevelWorld[#Headers],0),FALSE) * AN47</f>
        <v>0</v>
      </c>
      <c r="CL47">
        <f>VLOOKUP(Wave_Timeline!CL$1,Enemies[[#All],[Name]:[BotLevelType]],3,FALSE) * VLOOKUP($AX$2,BotLevelWorld[#All],MATCH("HP Ratio - " &amp; VLOOKUP(CL$1,Enemies[[#All],[Name]:[BotLevelType]],9,FALSE),BotLevelWorld[#Headers],0),FALSE) * AO47</f>
        <v>0</v>
      </c>
      <c r="CM47">
        <f>VLOOKUP(Wave_Timeline!CM$1,Enemies[[#All],[Name]:[BotLevelType]],3,FALSE) * VLOOKUP($AX$2,BotLevelWorld[#All],MATCH("HP Ratio - " &amp; VLOOKUP(CM$1,Enemies[[#All],[Name]:[BotLevelType]],9,FALSE),BotLevelWorld[#Headers],0),FALSE) * AP47</f>
        <v>0</v>
      </c>
      <c r="CN47">
        <f>VLOOKUP(Wave_Timeline!CN$1,Enemies[[#All],[Name]:[BotLevelType]],3,FALSE) * VLOOKUP($AX$2,BotLevelWorld[#All],MATCH("HP Ratio - " &amp; VLOOKUP(CN$1,Enemies[[#All],[Name]:[BotLevelType]],9,FALSE),BotLevelWorld[#Headers],0),FALSE) * AQ47</f>
        <v>0</v>
      </c>
      <c r="CO47">
        <f>VLOOKUP(Wave_Timeline!CO$1,Enemies[[#All],[Name]:[BotLevelType]],3,FALSE) * VLOOKUP($AX$2,BotLevelWorld[#All],MATCH("HP Ratio - " &amp; VLOOKUP(CO$1,Enemies[[#All],[Name]:[BotLevelType]],9,FALSE),BotLevelWorld[#Headers],0),FALSE) * AR47</f>
        <v>0</v>
      </c>
      <c r="CP47">
        <f>VLOOKUP(Wave_Timeline!CP$1,Enemies[[#All],[Name]:[BotLevelType]],3,FALSE) * VLOOKUP($AX$2,BotLevelWorld[#All],MATCH("HP Ratio - " &amp; VLOOKUP(CP$1,Enemies[[#All],[Name]:[BotLevelType]],9,FALSE),BotLevelWorld[#Headers],0),FALSE) * AS47</f>
        <v>0</v>
      </c>
      <c r="CQ47">
        <f>VLOOKUP(Wave_Timeline!CQ$1,Enemies[[#All],[Name]:[BotLevelType]],3,FALSE) * VLOOKUP($AX$2,BotLevelWorld[#All],MATCH("HP Ratio - " &amp; VLOOKUP(CQ$1,Enemies[[#All],[Name]:[BotLevelType]],9,FALSE),BotLevelWorld[#Headers],0),FALSE) * AT47</f>
        <v>0</v>
      </c>
      <c r="CS47">
        <f t="shared" si="0"/>
        <v>0</v>
      </c>
    </row>
    <row r="48" spans="1:103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Y48">
        <f>VLOOKUP(Wave_Timeline!AY$1,Enemies[[#All],[Name]:[BotLevelType]],3,FALSE) * VLOOKUP($AX$2,BotLevelWorld[#All],MATCH("HP Ratio - " &amp; VLOOKUP(AY$1,Enemies[[#All],[Name]:[BotLevelType]],9,FALSE),BotLevelWorld[#Headers],0),FALSE) * B48</f>
        <v>0</v>
      </c>
      <c r="AZ48">
        <f>VLOOKUP(Wave_Timeline!AZ$1,Enemies[[#All],[Name]:[BotLevelType]],3,FALSE) * VLOOKUP($AX$2,BotLevelWorld[#All],MATCH("HP Ratio - " &amp; VLOOKUP(AZ$1,Enemies[[#All],[Name]:[BotLevelType]],9,FALSE),BotLevelWorld[#Headers],0),FALSE) * C48</f>
        <v>0</v>
      </c>
      <c r="BA48">
        <f>VLOOKUP(Wave_Timeline!BA$1,Enemies[[#All],[Name]:[BotLevelType]],3,FALSE) * VLOOKUP($AX$2,BotLevelWorld[#All],MATCH("HP Ratio - " &amp; VLOOKUP(BA$1,Enemies[[#All],[Name]:[BotLevelType]],9,FALSE),BotLevelWorld[#Headers],0),FALSE) * D48</f>
        <v>0</v>
      </c>
      <c r="BB48">
        <f>VLOOKUP(Wave_Timeline!BB$1,Enemies[[#All],[Name]:[BotLevelType]],3,FALSE) * VLOOKUP($AX$2,BotLevelWorld[#All],MATCH("HP Ratio - " &amp; VLOOKUP(BB$1,Enemies[[#All],[Name]:[BotLevelType]],9,FALSE),BotLevelWorld[#Headers],0),FALSE) * E48</f>
        <v>0</v>
      </c>
      <c r="BC48">
        <f>VLOOKUP(Wave_Timeline!BC$1,Enemies[[#All],[Name]:[BotLevelType]],3,FALSE) * VLOOKUP($AX$2,BotLevelWorld[#All],MATCH("HP Ratio - " &amp; VLOOKUP(BC$1,Enemies[[#All],[Name]:[BotLevelType]],9,FALSE),BotLevelWorld[#Headers],0),FALSE) * F48</f>
        <v>0</v>
      </c>
      <c r="BD48">
        <f>VLOOKUP(Wave_Timeline!BD$1,Enemies[[#All],[Name]:[BotLevelType]],3,FALSE) * VLOOKUP($AX$2,BotLevelWorld[#All],MATCH("HP Ratio - " &amp; VLOOKUP(BD$1,Enemies[[#All],[Name]:[BotLevelType]],9,FALSE),BotLevelWorld[#Headers],0),FALSE) * G48</f>
        <v>0</v>
      </c>
      <c r="BE48">
        <f>VLOOKUP(Wave_Timeline!BE$1,Enemies[[#All],[Name]:[BotLevelType]],3,FALSE) * VLOOKUP($AX$2,BotLevelWorld[#All],MATCH("HP Ratio - " &amp; VLOOKUP(BE$1,Enemies[[#All],[Name]:[BotLevelType]],9,FALSE),BotLevelWorld[#Headers],0),FALSE) * H48</f>
        <v>0</v>
      </c>
      <c r="BF48">
        <f>VLOOKUP(Wave_Timeline!BF$1,Enemies[[#All],[Name]:[BotLevelType]],3,FALSE) * VLOOKUP($AX$2,BotLevelWorld[#All],MATCH("HP Ratio - " &amp; VLOOKUP(BF$1,Enemies[[#All],[Name]:[BotLevelType]],9,FALSE),BotLevelWorld[#Headers],0),FALSE) * I48</f>
        <v>0</v>
      </c>
      <c r="BG48">
        <f>VLOOKUP(Wave_Timeline!BG$1,Enemies[[#All],[Name]:[BotLevelType]],3,FALSE) * VLOOKUP($AX$2,BotLevelWorld[#All],MATCH("HP Ratio - " &amp; VLOOKUP(BG$1,Enemies[[#All],[Name]:[BotLevelType]],9,FALSE),BotLevelWorld[#Headers],0),FALSE) * J48</f>
        <v>0</v>
      </c>
      <c r="BH48">
        <f>VLOOKUP(Wave_Timeline!BH$1,Enemies[[#All],[Name]:[BotLevelType]],3,FALSE) * VLOOKUP($AX$2,BotLevelWorld[#All],MATCH("HP Ratio - " &amp; VLOOKUP(BH$1,Enemies[[#All],[Name]:[BotLevelType]],9,FALSE),BotLevelWorld[#Headers],0),FALSE) * K48</f>
        <v>0</v>
      </c>
      <c r="BI48">
        <f>VLOOKUP(Wave_Timeline!BI$1,Enemies[[#All],[Name]:[BotLevelType]],3,FALSE) * VLOOKUP($AX$2,BotLevelWorld[#All],MATCH("HP Ratio - " &amp; VLOOKUP(BI$1,Enemies[[#All],[Name]:[BotLevelType]],9,FALSE),BotLevelWorld[#Headers],0),FALSE) * L48</f>
        <v>0</v>
      </c>
      <c r="BJ48">
        <f>VLOOKUP(Wave_Timeline!BJ$1,Enemies[[#All],[Name]:[BotLevelType]],3,FALSE) * VLOOKUP($AX$2,BotLevelWorld[#All],MATCH("HP Ratio - " &amp; VLOOKUP(BJ$1,Enemies[[#All],[Name]:[BotLevelType]],9,FALSE),BotLevelWorld[#Headers],0),FALSE) * M48</f>
        <v>0</v>
      </c>
      <c r="BK48">
        <f>VLOOKUP(Wave_Timeline!BK$1,Enemies[[#All],[Name]:[BotLevelType]],3,FALSE) * VLOOKUP($AX$2,BotLevelWorld[#All],MATCH("HP Ratio - " &amp; VLOOKUP(BK$1,Enemies[[#All],[Name]:[BotLevelType]],9,FALSE),BotLevelWorld[#Headers],0),FALSE) * N48</f>
        <v>0</v>
      </c>
      <c r="BL48">
        <f>VLOOKUP(Wave_Timeline!BL$1,Enemies[[#All],[Name]:[BotLevelType]],3,FALSE) * VLOOKUP($AX$2,BotLevelWorld[#All],MATCH("HP Ratio - " &amp; VLOOKUP(BL$1,Enemies[[#All],[Name]:[BotLevelType]],9,FALSE),BotLevelWorld[#Headers],0),FALSE) * O48</f>
        <v>0</v>
      </c>
      <c r="BM48">
        <f>VLOOKUP(Wave_Timeline!BM$1,Enemies[[#All],[Name]:[BotLevelType]],3,FALSE) * VLOOKUP($AX$2,BotLevelWorld[#All],MATCH("HP Ratio - " &amp; VLOOKUP(BM$1,Enemies[[#All],[Name]:[BotLevelType]],9,FALSE),BotLevelWorld[#Headers],0),FALSE) * P48</f>
        <v>0</v>
      </c>
      <c r="BN48">
        <f>VLOOKUP(Wave_Timeline!BN$1,Enemies[[#All],[Name]:[BotLevelType]],3,FALSE) * VLOOKUP($AX$2,BotLevelWorld[#All],MATCH("HP Ratio - " &amp; VLOOKUP(BN$1,Enemies[[#All],[Name]:[BotLevelType]],9,FALSE),BotLevelWorld[#Headers],0),FALSE) * Q48</f>
        <v>0</v>
      </c>
      <c r="BO48">
        <f>VLOOKUP(Wave_Timeline!BO$1,Enemies[[#All],[Name]:[BotLevelType]],3,FALSE) * VLOOKUP($AX$2,BotLevelWorld[#All],MATCH("HP Ratio - " &amp; VLOOKUP(BO$1,Enemies[[#All],[Name]:[BotLevelType]],9,FALSE),BotLevelWorld[#Headers],0),FALSE) * R48</f>
        <v>0</v>
      </c>
      <c r="BP48">
        <f>VLOOKUP(Wave_Timeline!BP$1,Enemies[[#All],[Name]:[BotLevelType]],3,FALSE) * VLOOKUP($AX$2,BotLevelWorld[#All],MATCH("HP Ratio - " &amp; VLOOKUP(BP$1,Enemies[[#All],[Name]:[BotLevelType]],9,FALSE),BotLevelWorld[#Headers],0),FALSE) * S48</f>
        <v>0</v>
      </c>
      <c r="BQ48">
        <f>VLOOKUP(Wave_Timeline!BQ$1,Enemies[[#All],[Name]:[BotLevelType]],3,FALSE) * VLOOKUP($AX$2,BotLevelWorld[#All],MATCH("HP Ratio - " &amp; VLOOKUP(BQ$1,Enemies[[#All],[Name]:[BotLevelType]],9,FALSE),BotLevelWorld[#Headers],0),FALSE) * T48</f>
        <v>0</v>
      </c>
      <c r="BR48">
        <f>VLOOKUP(Wave_Timeline!BR$1,Enemies[[#All],[Name]:[BotLevelType]],3,FALSE) * VLOOKUP($AX$2,BotLevelWorld[#All],MATCH("HP Ratio - " &amp; VLOOKUP(BR$1,Enemies[[#All],[Name]:[BotLevelType]],9,FALSE),BotLevelWorld[#Headers],0),FALSE) * U48</f>
        <v>0</v>
      </c>
      <c r="BS48">
        <f>VLOOKUP(Wave_Timeline!BS$1,Enemies[[#All],[Name]:[BotLevelType]],3,FALSE) * VLOOKUP($AX$2,BotLevelWorld[#All],MATCH("HP Ratio - " &amp; VLOOKUP(BS$1,Enemies[[#All],[Name]:[BotLevelType]],9,FALSE),BotLevelWorld[#Headers],0),FALSE) * V48</f>
        <v>0</v>
      </c>
      <c r="BT48">
        <f>VLOOKUP(Wave_Timeline!BT$1,Enemies[[#All],[Name]:[BotLevelType]],3,FALSE) * VLOOKUP($AX$2,BotLevelWorld[#All],MATCH("HP Ratio - " &amp; VLOOKUP(BT$1,Enemies[[#All],[Name]:[BotLevelType]],9,FALSE),BotLevelWorld[#Headers],0),FALSE) * W48</f>
        <v>0</v>
      </c>
      <c r="BU48">
        <f>VLOOKUP(Wave_Timeline!BU$1,Enemies[[#All],[Name]:[BotLevelType]],3,FALSE) * VLOOKUP($AX$2,BotLevelWorld[#All],MATCH("HP Ratio - " &amp; VLOOKUP(BU$1,Enemies[[#All],[Name]:[BotLevelType]],9,FALSE),BotLevelWorld[#Headers],0),FALSE) * X48</f>
        <v>0</v>
      </c>
      <c r="BV48">
        <f>VLOOKUP(Wave_Timeline!BV$1,Enemies[[#All],[Name]:[BotLevelType]],3,FALSE) * VLOOKUP($AX$2,BotLevelWorld[#All],MATCH("HP Ratio - " &amp; VLOOKUP(BV$1,Enemies[[#All],[Name]:[BotLevelType]],9,FALSE),BotLevelWorld[#Headers],0),FALSE) * Y48</f>
        <v>0</v>
      </c>
      <c r="BW48">
        <f>VLOOKUP(Wave_Timeline!BW$1,Enemies[[#All],[Name]:[BotLevelType]],3,FALSE) * VLOOKUP($AX$2,BotLevelWorld[#All],MATCH("HP Ratio - " &amp; VLOOKUP(BW$1,Enemies[[#All],[Name]:[BotLevelType]],9,FALSE),BotLevelWorld[#Headers],0),FALSE) * Z48</f>
        <v>0</v>
      </c>
      <c r="BX48">
        <f>VLOOKUP(Wave_Timeline!BX$1,Enemies[[#All],[Name]:[BotLevelType]],3,FALSE) * VLOOKUP($AX$2,BotLevelWorld[#All],MATCH("HP Ratio - " &amp; VLOOKUP(BX$1,Enemies[[#All],[Name]:[BotLevelType]],9,FALSE),BotLevelWorld[#Headers],0),FALSE) * AA48</f>
        <v>0</v>
      </c>
      <c r="BY48">
        <f>VLOOKUP(Wave_Timeline!BY$1,Enemies[[#All],[Name]:[BotLevelType]],3,FALSE) * VLOOKUP($AX$2,BotLevelWorld[#All],MATCH("HP Ratio - " &amp; VLOOKUP(BY$1,Enemies[[#All],[Name]:[BotLevelType]],9,FALSE),BotLevelWorld[#Headers],0),FALSE) * AB48</f>
        <v>0</v>
      </c>
      <c r="BZ48">
        <f>VLOOKUP(Wave_Timeline!BZ$1,Enemies[[#All],[Name]:[BotLevelType]],3,FALSE) * VLOOKUP($AX$2,BotLevelWorld[#All],MATCH("HP Ratio - " &amp; VLOOKUP(BZ$1,Enemies[[#All],[Name]:[BotLevelType]],9,FALSE),BotLevelWorld[#Headers],0),FALSE) * AC48</f>
        <v>0</v>
      </c>
      <c r="CA48">
        <f>VLOOKUP(Wave_Timeline!CA$1,Enemies[[#All],[Name]:[BotLevelType]],3,FALSE) * VLOOKUP($AX$2,BotLevelWorld[#All],MATCH("HP Ratio - " &amp; VLOOKUP(CA$1,Enemies[[#All],[Name]:[BotLevelType]],9,FALSE),BotLevelWorld[#Headers],0),FALSE) * AD48</f>
        <v>0</v>
      </c>
      <c r="CB48">
        <f>VLOOKUP(Wave_Timeline!CB$1,Enemies[[#All],[Name]:[BotLevelType]],3,FALSE) * VLOOKUP($AX$2,BotLevelWorld[#All],MATCH("HP Ratio - " &amp; VLOOKUP(CB$1,Enemies[[#All],[Name]:[BotLevelType]],9,FALSE),BotLevelWorld[#Headers],0),FALSE) * AE48</f>
        <v>0</v>
      </c>
      <c r="CC48">
        <f>VLOOKUP(Wave_Timeline!CC$1,Enemies[[#All],[Name]:[BotLevelType]],3,FALSE) * VLOOKUP($AX$2,BotLevelWorld[#All],MATCH("HP Ratio - " &amp; VLOOKUP(CC$1,Enemies[[#All],[Name]:[BotLevelType]],9,FALSE),BotLevelWorld[#Headers],0),FALSE) * AF48</f>
        <v>0</v>
      </c>
      <c r="CD48">
        <f>VLOOKUP(Wave_Timeline!CD$1,Enemies[[#All],[Name]:[BotLevelType]],3,FALSE) * VLOOKUP($AX$2,BotLevelWorld[#All],MATCH("HP Ratio - " &amp; VLOOKUP(CD$1,Enemies[[#All],[Name]:[BotLevelType]],9,FALSE),BotLevelWorld[#Headers],0),FALSE) * AG48</f>
        <v>0</v>
      </c>
      <c r="CE48">
        <f>VLOOKUP(Wave_Timeline!CE$1,Enemies[[#All],[Name]:[BotLevelType]],3,FALSE) * VLOOKUP($AX$2,BotLevelWorld[#All],MATCH("HP Ratio - " &amp; VLOOKUP(CE$1,Enemies[[#All],[Name]:[BotLevelType]],9,FALSE),BotLevelWorld[#Headers],0),FALSE) * AH48</f>
        <v>0</v>
      </c>
      <c r="CF48">
        <f>VLOOKUP(Wave_Timeline!CF$1,Enemies[[#All],[Name]:[BotLevelType]],3,FALSE) * VLOOKUP($AX$2,BotLevelWorld[#All],MATCH("HP Ratio - " &amp; VLOOKUP(CF$1,Enemies[[#All],[Name]:[BotLevelType]],9,FALSE),BotLevelWorld[#Headers],0),FALSE) * AI48</f>
        <v>0</v>
      </c>
      <c r="CG48">
        <f>VLOOKUP(Wave_Timeline!CG$1,Enemies[[#All],[Name]:[BotLevelType]],3,FALSE) * VLOOKUP($AX$2,BotLevelWorld[#All],MATCH("HP Ratio - " &amp; VLOOKUP(CG$1,Enemies[[#All],[Name]:[BotLevelType]],9,FALSE),BotLevelWorld[#Headers],0),FALSE) * AJ48</f>
        <v>0</v>
      </c>
      <c r="CH48">
        <f>VLOOKUP(Wave_Timeline!CH$1,Enemies[[#All],[Name]:[BotLevelType]],3,FALSE) * VLOOKUP($AX$2,BotLevelWorld[#All],MATCH("HP Ratio - " &amp; VLOOKUP(CH$1,Enemies[[#All],[Name]:[BotLevelType]],9,FALSE),BotLevelWorld[#Headers],0),FALSE) * AK48</f>
        <v>0</v>
      </c>
      <c r="CI48">
        <f>VLOOKUP(Wave_Timeline!CI$1,Enemies[[#All],[Name]:[BotLevelType]],3,FALSE) * VLOOKUP($AX$2,BotLevelWorld[#All],MATCH("HP Ratio - " &amp; VLOOKUP(CI$1,Enemies[[#All],[Name]:[BotLevelType]],9,FALSE),BotLevelWorld[#Headers],0),FALSE) * AL48</f>
        <v>0</v>
      </c>
      <c r="CJ48">
        <f>VLOOKUP(Wave_Timeline!CJ$1,Enemies[[#All],[Name]:[BotLevelType]],3,FALSE) * VLOOKUP($AX$2,BotLevelWorld[#All],MATCH("HP Ratio - " &amp; VLOOKUP(CJ$1,Enemies[[#All],[Name]:[BotLevelType]],9,FALSE),BotLevelWorld[#Headers],0),FALSE) * AM48</f>
        <v>0</v>
      </c>
      <c r="CK48">
        <f>VLOOKUP(Wave_Timeline!CK$1,Enemies[[#All],[Name]:[BotLevelType]],3,FALSE) * VLOOKUP($AX$2,BotLevelWorld[#All],MATCH("HP Ratio - " &amp; VLOOKUP(CK$1,Enemies[[#All],[Name]:[BotLevelType]],9,FALSE),BotLevelWorld[#Headers],0),FALSE) * AN48</f>
        <v>0</v>
      </c>
      <c r="CL48">
        <f>VLOOKUP(Wave_Timeline!CL$1,Enemies[[#All],[Name]:[BotLevelType]],3,FALSE) * VLOOKUP($AX$2,BotLevelWorld[#All],MATCH("HP Ratio - " &amp; VLOOKUP(CL$1,Enemies[[#All],[Name]:[BotLevelType]],9,FALSE),BotLevelWorld[#Headers],0),FALSE) * AO48</f>
        <v>0</v>
      </c>
      <c r="CM48">
        <f>VLOOKUP(Wave_Timeline!CM$1,Enemies[[#All],[Name]:[BotLevelType]],3,FALSE) * VLOOKUP($AX$2,BotLevelWorld[#All],MATCH("HP Ratio - " &amp; VLOOKUP(CM$1,Enemies[[#All],[Name]:[BotLevelType]],9,FALSE),BotLevelWorld[#Headers],0),FALSE) * AP48</f>
        <v>0</v>
      </c>
      <c r="CN48">
        <f>VLOOKUP(Wave_Timeline!CN$1,Enemies[[#All],[Name]:[BotLevelType]],3,FALSE) * VLOOKUP($AX$2,BotLevelWorld[#All],MATCH("HP Ratio - " &amp; VLOOKUP(CN$1,Enemies[[#All],[Name]:[BotLevelType]],9,FALSE),BotLevelWorld[#Headers],0),FALSE) * AQ48</f>
        <v>0</v>
      </c>
      <c r="CO48">
        <f>VLOOKUP(Wave_Timeline!CO$1,Enemies[[#All],[Name]:[BotLevelType]],3,FALSE) * VLOOKUP($AX$2,BotLevelWorld[#All],MATCH("HP Ratio - " &amp; VLOOKUP(CO$1,Enemies[[#All],[Name]:[BotLevelType]],9,FALSE),BotLevelWorld[#Headers],0),FALSE) * AR48</f>
        <v>0</v>
      </c>
      <c r="CP48">
        <f>VLOOKUP(Wave_Timeline!CP$1,Enemies[[#All],[Name]:[BotLevelType]],3,FALSE) * VLOOKUP($AX$2,BotLevelWorld[#All],MATCH("HP Ratio - " &amp; VLOOKUP(CP$1,Enemies[[#All],[Name]:[BotLevelType]],9,FALSE),BotLevelWorld[#Headers],0),FALSE) * AS48</f>
        <v>0</v>
      </c>
      <c r="CQ48">
        <f>VLOOKUP(Wave_Timeline!CQ$1,Enemies[[#All],[Name]:[BotLevelType]],3,FALSE) * VLOOKUP($AX$2,BotLevelWorld[#All],MATCH("HP Ratio - " &amp; VLOOKUP(CQ$1,Enemies[[#All],[Name]:[BotLevelType]],9,FALSE),BotLevelWorld[#Headers],0),FALSE) * AT48</f>
        <v>0</v>
      </c>
      <c r="CS48">
        <f t="shared" si="0"/>
        <v>0</v>
      </c>
    </row>
    <row r="49" spans="1:97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Y49">
        <f>VLOOKUP(Wave_Timeline!AY$1,Enemies[[#All],[Name]:[BotLevelType]],3,FALSE) * VLOOKUP($AX$2,BotLevelWorld[#All],MATCH("HP Ratio - " &amp; VLOOKUP(AY$1,Enemies[[#All],[Name]:[BotLevelType]],9,FALSE),BotLevelWorld[#Headers],0),FALSE) * B49</f>
        <v>0</v>
      </c>
      <c r="AZ49">
        <f>VLOOKUP(Wave_Timeline!AZ$1,Enemies[[#All],[Name]:[BotLevelType]],3,FALSE) * VLOOKUP($AX$2,BotLevelWorld[#All],MATCH("HP Ratio - " &amp; VLOOKUP(AZ$1,Enemies[[#All],[Name]:[BotLevelType]],9,FALSE),BotLevelWorld[#Headers],0),FALSE) * C49</f>
        <v>0</v>
      </c>
      <c r="BA49">
        <f>VLOOKUP(Wave_Timeline!BA$1,Enemies[[#All],[Name]:[BotLevelType]],3,FALSE) * VLOOKUP($AX$2,BotLevelWorld[#All],MATCH("HP Ratio - " &amp; VLOOKUP(BA$1,Enemies[[#All],[Name]:[BotLevelType]],9,FALSE),BotLevelWorld[#Headers],0),FALSE) * D49</f>
        <v>0</v>
      </c>
      <c r="BB49">
        <f>VLOOKUP(Wave_Timeline!BB$1,Enemies[[#All],[Name]:[BotLevelType]],3,FALSE) * VLOOKUP($AX$2,BotLevelWorld[#All],MATCH("HP Ratio - " &amp; VLOOKUP(BB$1,Enemies[[#All],[Name]:[BotLevelType]],9,FALSE),BotLevelWorld[#Headers],0),FALSE) * E49</f>
        <v>0</v>
      </c>
      <c r="BC49">
        <f>VLOOKUP(Wave_Timeline!BC$1,Enemies[[#All],[Name]:[BotLevelType]],3,FALSE) * VLOOKUP($AX$2,BotLevelWorld[#All],MATCH("HP Ratio - " &amp; VLOOKUP(BC$1,Enemies[[#All],[Name]:[BotLevelType]],9,FALSE),BotLevelWorld[#Headers],0),FALSE) * F49</f>
        <v>0</v>
      </c>
      <c r="BD49">
        <f>VLOOKUP(Wave_Timeline!BD$1,Enemies[[#All],[Name]:[BotLevelType]],3,FALSE) * VLOOKUP($AX$2,BotLevelWorld[#All],MATCH("HP Ratio - " &amp; VLOOKUP(BD$1,Enemies[[#All],[Name]:[BotLevelType]],9,FALSE),BotLevelWorld[#Headers],0),FALSE) * G49</f>
        <v>0</v>
      </c>
      <c r="BE49">
        <f>VLOOKUP(Wave_Timeline!BE$1,Enemies[[#All],[Name]:[BotLevelType]],3,FALSE) * VLOOKUP($AX$2,BotLevelWorld[#All],MATCH("HP Ratio - " &amp; VLOOKUP(BE$1,Enemies[[#All],[Name]:[BotLevelType]],9,FALSE),BotLevelWorld[#Headers],0),FALSE) * H49</f>
        <v>0</v>
      </c>
      <c r="BF49">
        <f>VLOOKUP(Wave_Timeline!BF$1,Enemies[[#All],[Name]:[BotLevelType]],3,FALSE) * VLOOKUP($AX$2,BotLevelWorld[#All],MATCH("HP Ratio - " &amp; VLOOKUP(BF$1,Enemies[[#All],[Name]:[BotLevelType]],9,FALSE),BotLevelWorld[#Headers],0),FALSE) * I49</f>
        <v>0</v>
      </c>
      <c r="BG49">
        <f>VLOOKUP(Wave_Timeline!BG$1,Enemies[[#All],[Name]:[BotLevelType]],3,FALSE) * VLOOKUP($AX$2,BotLevelWorld[#All],MATCH("HP Ratio - " &amp; VLOOKUP(BG$1,Enemies[[#All],[Name]:[BotLevelType]],9,FALSE),BotLevelWorld[#Headers],0),FALSE) * J49</f>
        <v>0</v>
      </c>
      <c r="BH49">
        <f>VLOOKUP(Wave_Timeline!BH$1,Enemies[[#All],[Name]:[BotLevelType]],3,FALSE) * VLOOKUP($AX$2,BotLevelWorld[#All],MATCH("HP Ratio - " &amp; VLOOKUP(BH$1,Enemies[[#All],[Name]:[BotLevelType]],9,FALSE),BotLevelWorld[#Headers],0),FALSE) * K49</f>
        <v>0</v>
      </c>
      <c r="BI49">
        <f>VLOOKUP(Wave_Timeline!BI$1,Enemies[[#All],[Name]:[BotLevelType]],3,FALSE) * VLOOKUP($AX$2,BotLevelWorld[#All],MATCH("HP Ratio - " &amp; VLOOKUP(BI$1,Enemies[[#All],[Name]:[BotLevelType]],9,FALSE),BotLevelWorld[#Headers],0),FALSE) * L49</f>
        <v>0</v>
      </c>
      <c r="BJ49">
        <f>VLOOKUP(Wave_Timeline!BJ$1,Enemies[[#All],[Name]:[BotLevelType]],3,FALSE) * VLOOKUP($AX$2,BotLevelWorld[#All],MATCH("HP Ratio - " &amp; VLOOKUP(BJ$1,Enemies[[#All],[Name]:[BotLevelType]],9,FALSE),BotLevelWorld[#Headers],0),FALSE) * M49</f>
        <v>0</v>
      </c>
      <c r="BK49">
        <f>VLOOKUP(Wave_Timeline!BK$1,Enemies[[#All],[Name]:[BotLevelType]],3,FALSE) * VLOOKUP($AX$2,BotLevelWorld[#All],MATCH("HP Ratio - " &amp; VLOOKUP(BK$1,Enemies[[#All],[Name]:[BotLevelType]],9,FALSE),BotLevelWorld[#Headers],0),FALSE) * N49</f>
        <v>0</v>
      </c>
      <c r="BL49">
        <f>VLOOKUP(Wave_Timeline!BL$1,Enemies[[#All],[Name]:[BotLevelType]],3,FALSE) * VLOOKUP($AX$2,BotLevelWorld[#All],MATCH("HP Ratio - " &amp; VLOOKUP(BL$1,Enemies[[#All],[Name]:[BotLevelType]],9,FALSE),BotLevelWorld[#Headers],0),FALSE) * O49</f>
        <v>0</v>
      </c>
      <c r="BM49">
        <f>VLOOKUP(Wave_Timeline!BM$1,Enemies[[#All],[Name]:[BotLevelType]],3,FALSE) * VLOOKUP($AX$2,BotLevelWorld[#All],MATCH("HP Ratio - " &amp; VLOOKUP(BM$1,Enemies[[#All],[Name]:[BotLevelType]],9,FALSE),BotLevelWorld[#Headers],0),FALSE) * P49</f>
        <v>0</v>
      </c>
      <c r="BN49">
        <f>VLOOKUP(Wave_Timeline!BN$1,Enemies[[#All],[Name]:[BotLevelType]],3,FALSE) * VLOOKUP($AX$2,BotLevelWorld[#All],MATCH("HP Ratio - " &amp; VLOOKUP(BN$1,Enemies[[#All],[Name]:[BotLevelType]],9,FALSE),BotLevelWorld[#Headers],0),FALSE) * Q49</f>
        <v>0</v>
      </c>
      <c r="BO49">
        <f>VLOOKUP(Wave_Timeline!BO$1,Enemies[[#All],[Name]:[BotLevelType]],3,FALSE) * VLOOKUP($AX$2,BotLevelWorld[#All],MATCH("HP Ratio - " &amp; VLOOKUP(BO$1,Enemies[[#All],[Name]:[BotLevelType]],9,FALSE),BotLevelWorld[#Headers],0),FALSE) * R49</f>
        <v>0</v>
      </c>
      <c r="BP49">
        <f>VLOOKUP(Wave_Timeline!BP$1,Enemies[[#All],[Name]:[BotLevelType]],3,FALSE) * VLOOKUP($AX$2,BotLevelWorld[#All],MATCH("HP Ratio - " &amp; VLOOKUP(BP$1,Enemies[[#All],[Name]:[BotLevelType]],9,FALSE),BotLevelWorld[#Headers],0),FALSE) * S49</f>
        <v>0</v>
      </c>
      <c r="BQ49">
        <f>VLOOKUP(Wave_Timeline!BQ$1,Enemies[[#All],[Name]:[BotLevelType]],3,FALSE) * VLOOKUP($AX$2,BotLevelWorld[#All],MATCH("HP Ratio - " &amp; VLOOKUP(BQ$1,Enemies[[#All],[Name]:[BotLevelType]],9,FALSE),BotLevelWorld[#Headers],0),FALSE) * T49</f>
        <v>0</v>
      </c>
      <c r="BR49">
        <f>VLOOKUP(Wave_Timeline!BR$1,Enemies[[#All],[Name]:[BotLevelType]],3,FALSE) * VLOOKUP($AX$2,BotLevelWorld[#All],MATCH("HP Ratio - " &amp; VLOOKUP(BR$1,Enemies[[#All],[Name]:[BotLevelType]],9,FALSE),BotLevelWorld[#Headers],0),FALSE) * U49</f>
        <v>0</v>
      </c>
      <c r="BS49">
        <f>VLOOKUP(Wave_Timeline!BS$1,Enemies[[#All],[Name]:[BotLevelType]],3,FALSE) * VLOOKUP($AX$2,BotLevelWorld[#All],MATCH("HP Ratio - " &amp; VLOOKUP(BS$1,Enemies[[#All],[Name]:[BotLevelType]],9,FALSE),BotLevelWorld[#Headers],0),FALSE) * V49</f>
        <v>0</v>
      </c>
      <c r="BT49">
        <f>VLOOKUP(Wave_Timeline!BT$1,Enemies[[#All],[Name]:[BotLevelType]],3,FALSE) * VLOOKUP($AX$2,BotLevelWorld[#All],MATCH("HP Ratio - " &amp; VLOOKUP(BT$1,Enemies[[#All],[Name]:[BotLevelType]],9,FALSE),BotLevelWorld[#Headers],0),FALSE) * W49</f>
        <v>0</v>
      </c>
      <c r="BU49">
        <f>VLOOKUP(Wave_Timeline!BU$1,Enemies[[#All],[Name]:[BotLevelType]],3,FALSE) * VLOOKUP($AX$2,BotLevelWorld[#All],MATCH("HP Ratio - " &amp; VLOOKUP(BU$1,Enemies[[#All],[Name]:[BotLevelType]],9,FALSE),BotLevelWorld[#Headers],0),FALSE) * X49</f>
        <v>0</v>
      </c>
      <c r="BV49">
        <f>VLOOKUP(Wave_Timeline!BV$1,Enemies[[#All],[Name]:[BotLevelType]],3,FALSE) * VLOOKUP($AX$2,BotLevelWorld[#All],MATCH("HP Ratio - " &amp; VLOOKUP(BV$1,Enemies[[#All],[Name]:[BotLevelType]],9,FALSE),BotLevelWorld[#Headers],0),FALSE) * Y49</f>
        <v>0</v>
      </c>
      <c r="BW49">
        <f>VLOOKUP(Wave_Timeline!BW$1,Enemies[[#All],[Name]:[BotLevelType]],3,FALSE) * VLOOKUP($AX$2,BotLevelWorld[#All],MATCH("HP Ratio - " &amp; VLOOKUP(BW$1,Enemies[[#All],[Name]:[BotLevelType]],9,FALSE),BotLevelWorld[#Headers],0),FALSE) * Z49</f>
        <v>0</v>
      </c>
      <c r="BX49">
        <f>VLOOKUP(Wave_Timeline!BX$1,Enemies[[#All],[Name]:[BotLevelType]],3,FALSE) * VLOOKUP($AX$2,BotLevelWorld[#All],MATCH("HP Ratio - " &amp; VLOOKUP(BX$1,Enemies[[#All],[Name]:[BotLevelType]],9,FALSE),BotLevelWorld[#Headers],0),FALSE) * AA49</f>
        <v>0</v>
      </c>
      <c r="BY49">
        <f>VLOOKUP(Wave_Timeline!BY$1,Enemies[[#All],[Name]:[BotLevelType]],3,FALSE) * VLOOKUP($AX$2,BotLevelWorld[#All],MATCH("HP Ratio - " &amp; VLOOKUP(BY$1,Enemies[[#All],[Name]:[BotLevelType]],9,FALSE),BotLevelWorld[#Headers],0),FALSE) * AB49</f>
        <v>0</v>
      </c>
      <c r="BZ49">
        <f>VLOOKUP(Wave_Timeline!BZ$1,Enemies[[#All],[Name]:[BotLevelType]],3,FALSE) * VLOOKUP($AX$2,BotLevelWorld[#All],MATCH("HP Ratio - " &amp; VLOOKUP(BZ$1,Enemies[[#All],[Name]:[BotLevelType]],9,FALSE),BotLevelWorld[#Headers],0),FALSE) * AC49</f>
        <v>0</v>
      </c>
      <c r="CA49">
        <f>VLOOKUP(Wave_Timeline!CA$1,Enemies[[#All],[Name]:[BotLevelType]],3,FALSE) * VLOOKUP($AX$2,BotLevelWorld[#All],MATCH("HP Ratio - " &amp; VLOOKUP(CA$1,Enemies[[#All],[Name]:[BotLevelType]],9,FALSE),BotLevelWorld[#Headers],0),FALSE) * AD49</f>
        <v>0</v>
      </c>
      <c r="CB49">
        <f>VLOOKUP(Wave_Timeline!CB$1,Enemies[[#All],[Name]:[BotLevelType]],3,FALSE) * VLOOKUP($AX$2,BotLevelWorld[#All],MATCH("HP Ratio - " &amp; VLOOKUP(CB$1,Enemies[[#All],[Name]:[BotLevelType]],9,FALSE),BotLevelWorld[#Headers],0),FALSE) * AE49</f>
        <v>0</v>
      </c>
      <c r="CC49">
        <f>VLOOKUP(Wave_Timeline!CC$1,Enemies[[#All],[Name]:[BotLevelType]],3,FALSE) * VLOOKUP($AX$2,BotLevelWorld[#All],MATCH("HP Ratio - " &amp; VLOOKUP(CC$1,Enemies[[#All],[Name]:[BotLevelType]],9,FALSE),BotLevelWorld[#Headers],0),FALSE) * AF49</f>
        <v>0</v>
      </c>
      <c r="CD49">
        <f>VLOOKUP(Wave_Timeline!CD$1,Enemies[[#All],[Name]:[BotLevelType]],3,FALSE) * VLOOKUP($AX$2,BotLevelWorld[#All],MATCH("HP Ratio - " &amp; VLOOKUP(CD$1,Enemies[[#All],[Name]:[BotLevelType]],9,FALSE),BotLevelWorld[#Headers],0),FALSE) * AG49</f>
        <v>0</v>
      </c>
      <c r="CE49">
        <f>VLOOKUP(Wave_Timeline!CE$1,Enemies[[#All],[Name]:[BotLevelType]],3,FALSE) * VLOOKUP($AX$2,BotLevelWorld[#All],MATCH("HP Ratio - " &amp; VLOOKUP(CE$1,Enemies[[#All],[Name]:[BotLevelType]],9,FALSE),BotLevelWorld[#Headers],0),FALSE) * AH49</f>
        <v>0</v>
      </c>
      <c r="CF49">
        <f>VLOOKUP(Wave_Timeline!CF$1,Enemies[[#All],[Name]:[BotLevelType]],3,FALSE) * VLOOKUP($AX$2,BotLevelWorld[#All],MATCH("HP Ratio - " &amp; VLOOKUP(CF$1,Enemies[[#All],[Name]:[BotLevelType]],9,FALSE),BotLevelWorld[#Headers],0),FALSE) * AI49</f>
        <v>0</v>
      </c>
      <c r="CG49">
        <f>VLOOKUP(Wave_Timeline!CG$1,Enemies[[#All],[Name]:[BotLevelType]],3,FALSE) * VLOOKUP($AX$2,BotLevelWorld[#All],MATCH("HP Ratio - " &amp; VLOOKUP(CG$1,Enemies[[#All],[Name]:[BotLevelType]],9,FALSE),BotLevelWorld[#Headers],0),FALSE) * AJ49</f>
        <v>0</v>
      </c>
      <c r="CH49">
        <f>VLOOKUP(Wave_Timeline!CH$1,Enemies[[#All],[Name]:[BotLevelType]],3,FALSE) * VLOOKUP($AX$2,BotLevelWorld[#All],MATCH("HP Ratio - " &amp; VLOOKUP(CH$1,Enemies[[#All],[Name]:[BotLevelType]],9,FALSE),BotLevelWorld[#Headers],0),FALSE) * AK49</f>
        <v>0</v>
      </c>
      <c r="CI49">
        <f>VLOOKUP(Wave_Timeline!CI$1,Enemies[[#All],[Name]:[BotLevelType]],3,FALSE) * VLOOKUP($AX$2,BotLevelWorld[#All],MATCH("HP Ratio - " &amp; VLOOKUP(CI$1,Enemies[[#All],[Name]:[BotLevelType]],9,FALSE),BotLevelWorld[#Headers],0),FALSE) * AL49</f>
        <v>0</v>
      </c>
      <c r="CJ49">
        <f>VLOOKUP(Wave_Timeline!CJ$1,Enemies[[#All],[Name]:[BotLevelType]],3,FALSE) * VLOOKUP($AX$2,BotLevelWorld[#All],MATCH("HP Ratio - " &amp; VLOOKUP(CJ$1,Enemies[[#All],[Name]:[BotLevelType]],9,FALSE),BotLevelWorld[#Headers],0),FALSE) * AM49</f>
        <v>0</v>
      </c>
      <c r="CK49">
        <f>VLOOKUP(Wave_Timeline!CK$1,Enemies[[#All],[Name]:[BotLevelType]],3,FALSE) * VLOOKUP($AX$2,BotLevelWorld[#All],MATCH("HP Ratio - " &amp; VLOOKUP(CK$1,Enemies[[#All],[Name]:[BotLevelType]],9,FALSE),BotLevelWorld[#Headers],0),FALSE) * AN49</f>
        <v>0</v>
      </c>
      <c r="CL49">
        <f>VLOOKUP(Wave_Timeline!CL$1,Enemies[[#All],[Name]:[BotLevelType]],3,FALSE) * VLOOKUP($AX$2,BotLevelWorld[#All],MATCH("HP Ratio - " &amp; VLOOKUP(CL$1,Enemies[[#All],[Name]:[BotLevelType]],9,FALSE),BotLevelWorld[#Headers],0),FALSE) * AO49</f>
        <v>0</v>
      </c>
      <c r="CM49">
        <f>VLOOKUP(Wave_Timeline!CM$1,Enemies[[#All],[Name]:[BotLevelType]],3,FALSE) * VLOOKUP($AX$2,BotLevelWorld[#All],MATCH("HP Ratio - " &amp; VLOOKUP(CM$1,Enemies[[#All],[Name]:[BotLevelType]],9,FALSE),BotLevelWorld[#Headers],0),FALSE) * AP49</f>
        <v>0</v>
      </c>
      <c r="CN49">
        <f>VLOOKUP(Wave_Timeline!CN$1,Enemies[[#All],[Name]:[BotLevelType]],3,FALSE) * VLOOKUP($AX$2,BotLevelWorld[#All],MATCH("HP Ratio - " &amp; VLOOKUP(CN$1,Enemies[[#All],[Name]:[BotLevelType]],9,FALSE),BotLevelWorld[#Headers],0),FALSE) * AQ49</f>
        <v>0</v>
      </c>
      <c r="CO49">
        <f>VLOOKUP(Wave_Timeline!CO$1,Enemies[[#All],[Name]:[BotLevelType]],3,FALSE) * VLOOKUP($AX$2,BotLevelWorld[#All],MATCH("HP Ratio - " &amp; VLOOKUP(CO$1,Enemies[[#All],[Name]:[BotLevelType]],9,FALSE),BotLevelWorld[#Headers],0),FALSE) * AR49</f>
        <v>0</v>
      </c>
      <c r="CP49">
        <f>VLOOKUP(Wave_Timeline!CP$1,Enemies[[#All],[Name]:[BotLevelType]],3,FALSE) * VLOOKUP($AX$2,BotLevelWorld[#All],MATCH("HP Ratio - " &amp; VLOOKUP(CP$1,Enemies[[#All],[Name]:[BotLevelType]],9,FALSE),BotLevelWorld[#Headers],0),FALSE) * AS49</f>
        <v>0</v>
      </c>
      <c r="CQ49">
        <f>VLOOKUP(Wave_Timeline!CQ$1,Enemies[[#All],[Name]:[BotLevelType]],3,FALSE) * VLOOKUP($AX$2,BotLevelWorld[#All],MATCH("HP Ratio - " &amp; VLOOKUP(CQ$1,Enemies[[#All],[Name]:[BotLevelType]],9,FALSE),BotLevelWorld[#Headers],0),FALSE) * AT49</f>
        <v>0</v>
      </c>
      <c r="CS49">
        <f t="shared" si="0"/>
        <v>0</v>
      </c>
    </row>
    <row r="50" spans="1:97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Y50">
        <f>VLOOKUP(Wave_Timeline!AY$1,Enemies[[#All],[Name]:[BotLevelType]],3,FALSE) * VLOOKUP($AX$2,BotLevelWorld[#All],MATCH("HP Ratio - " &amp; VLOOKUP(AY$1,Enemies[[#All],[Name]:[BotLevelType]],9,FALSE),BotLevelWorld[#Headers],0),FALSE) * B50</f>
        <v>0</v>
      </c>
      <c r="AZ50">
        <f>VLOOKUP(Wave_Timeline!AZ$1,Enemies[[#All],[Name]:[BotLevelType]],3,FALSE) * VLOOKUP($AX$2,BotLevelWorld[#All],MATCH("HP Ratio - " &amp; VLOOKUP(AZ$1,Enemies[[#All],[Name]:[BotLevelType]],9,FALSE),BotLevelWorld[#Headers],0),FALSE) * C50</f>
        <v>0</v>
      </c>
      <c r="BA50">
        <f>VLOOKUP(Wave_Timeline!BA$1,Enemies[[#All],[Name]:[BotLevelType]],3,FALSE) * VLOOKUP($AX$2,BotLevelWorld[#All],MATCH("HP Ratio - " &amp; VLOOKUP(BA$1,Enemies[[#All],[Name]:[BotLevelType]],9,FALSE),BotLevelWorld[#Headers],0),FALSE) * D50</f>
        <v>0</v>
      </c>
      <c r="BB50">
        <f>VLOOKUP(Wave_Timeline!BB$1,Enemies[[#All],[Name]:[BotLevelType]],3,FALSE) * VLOOKUP($AX$2,BotLevelWorld[#All],MATCH("HP Ratio - " &amp; VLOOKUP(BB$1,Enemies[[#All],[Name]:[BotLevelType]],9,FALSE),BotLevelWorld[#Headers],0),FALSE) * E50</f>
        <v>0</v>
      </c>
      <c r="BC50">
        <f>VLOOKUP(Wave_Timeline!BC$1,Enemies[[#All],[Name]:[BotLevelType]],3,FALSE) * VLOOKUP($AX$2,BotLevelWorld[#All],MATCH("HP Ratio - " &amp; VLOOKUP(BC$1,Enemies[[#All],[Name]:[BotLevelType]],9,FALSE),BotLevelWorld[#Headers],0),FALSE) * F50</f>
        <v>0</v>
      </c>
      <c r="BD50">
        <f>VLOOKUP(Wave_Timeline!BD$1,Enemies[[#All],[Name]:[BotLevelType]],3,FALSE) * VLOOKUP($AX$2,BotLevelWorld[#All],MATCH("HP Ratio - " &amp; VLOOKUP(BD$1,Enemies[[#All],[Name]:[BotLevelType]],9,FALSE),BotLevelWorld[#Headers],0),FALSE) * G50</f>
        <v>0</v>
      </c>
      <c r="BE50">
        <f>VLOOKUP(Wave_Timeline!BE$1,Enemies[[#All],[Name]:[BotLevelType]],3,FALSE) * VLOOKUP($AX$2,BotLevelWorld[#All],MATCH("HP Ratio - " &amp; VLOOKUP(BE$1,Enemies[[#All],[Name]:[BotLevelType]],9,FALSE),BotLevelWorld[#Headers],0),FALSE) * H50</f>
        <v>0</v>
      </c>
      <c r="BF50">
        <f>VLOOKUP(Wave_Timeline!BF$1,Enemies[[#All],[Name]:[BotLevelType]],3,FALSE) * VLOOKUP($AX$2,BotLevelWorld[#All],MATCH("HP Ratio - " &amp; VLOOKUP(BF$1,Enemies[[#All],[Name]:[BotLevelType]],9,FALSE),BotLevelWorld[#Headers],0),FALSE) * I50</f>
        <v>0</v>
      </c>
      <c r="BG50">
        <f>VLOOKUP(Wave_Timeline!BG$1,Enemies[[#All],[Name]:[BotLevelType]],3,FALSE) * VLOOKUP($AX$2,BotLevelWorld[#All],MATCH("HP Ratio - " &amp; VLOOKUP(BG$1,Enemies[[#All],[Name]:[BotLevelType]],9,FALSE),BotLevelWorld[#Headers],0),FALSE) * J50</f>
        <v>0</v>
      </c>
      <c r="BH50">
        <f>VLOOKUP(Wave_Timeline!BH$1,Enemies[[#All],[Name]:[BotLevelType]],3,FALSE) * VLOOKUP($AX$2,BotLevelWorld[#All],MATCH("HP Ratio - " &amp; VLOOKUP(BH$1,Enemies[[#All],[Name]:[BotLevelType]],9,FALSE),BotLevelWorld[#Headers],0),FALSE) * K50</f>
        <v>0</v>
      </c>
      <c r="BI50">
        <f>VLOOKUP(Wave_Timeline!BI$1,Enemies[[#All],[Name]:[BotLevelType]],3,FALSE) * VLOOKUP($AX$2,BotLevelWorld[#All],MATCH("HP Ratio - " &amp; VLOOKUP(BI$1,Enemies[[#All],[Name]:[BotLevelType]],9,FALSE),BotLevelWorld[#Headers],0),FALSE) * L50</f>
        <v>0</v>
      </c>
      <c r="BJ50">
        <f>VLOOKUP(Wave_Timeline!BJ$1,Enemies[[#All],[Name]:[BotLevelType]],3,FALSE) * VLOOKUP($AX$2,BotLevelWorld[#All],MATCH("HP Ratio - " &amp; VLOOKUP(BJ$1,Enemies[[#All],[Name]:[BotLevelType]],9,FALSE),BotLevelWorld[#Headers],0),FALSE) * M50</f>
        <v>0</v>
      </c>
      <c r="BK50">
        <f>VLOOKUP(Wave_Timeline!BK$1,Enemies[[#All],[Name]:[BotLevelType]],3,FALSE) * VLOOKUP($AX$2,BotLevelWorld[#All],MATCH("HP Ratio - " &amp; VLOOKUP(BK$1,Enemies[[#All],[Name]:[BotLevelType]],9,FALSE),BotLevelWorld[#Headers],0),FALSE) * N50</f>
        <v>0</v>
      </c>
      <c r="BL50">
        <f>VLOOKUP(Wave_Timeline!BL$1,Enemies[[#All],[Name]:[BotLevelType]],3,FALSE) * VLOOKUP($AX$2,BotLevelWorld[#All],MATCH("HP Ratio - " &amp; VLOOKUP(BL$1,Enemies[[#All],[Name]:[BotLevelType]],9,FALSE),BotLevelWorld[#Headers],0),FALSE) * O50</f>
        <v>0</v>
      </c>
      <c r="BM50">
        <f>VLOOKUP(Wave_Timeline!BM$1,Enemies[[#All],[Name]:[BotLevelType]],3,FALSE) * VLOOKUP($AX$2,BotLevelWorld[#All],MATCH("HP Ratio - " &amp; VLOOKUP(BM$1,Enemies[[#All],[Name]:[BotLevelType]],9,FALSE),BotLevelWorld[#Headers],0),FALSE) * P50</f>
        <v>0</v>
      </c>
      <c r="BN50">
        <f>VLOOKUP(Wave_Timeline!BN$1,Enemies[[#All],[Name]:[BotLevelType]],3,FALSE) * VLOOKUP($AX$2,BotLevelWorld[#All],MATCH("HP Ratio - " &amp; VLOOKUP(BN$1,Enemies[[#All],[Name]:[BotLevelType]],9,FALSE),BotLevelWorld[#Headers],0),FALSE) * Q50</f>
        <v>0</v>
      </c>
      <c r="BO50">
        <f>VLOOKUP(Wave_Timeline!BO$1,Enemies[[#All],[Name]:[BotLevelType]],3,FALSE) * VLOOKUP($AX$2,BotLevelWorld[#All],MATCH("HP Ratio - " &amp; VLOOKUP(BO$1,Enemies[[#All],[Name]:[BotLevelType]],9,FALSE),BotLevelWorld[#Headers],0),FALSE) * R50</f>
        <v>0</v>
      </c>
      <c r="BP50">
        <f>VLOOKUP(Wave_Timeline!BP$1,Enemies[[#All],[Name]:[BotLevelType]],3,FALSE) * VLOOKUP($AX$2,BotLevelWorld[#All],MATCH("HP Ratio - " &amp; VLOOKUP(BP$1,Enemies[[#All],[Name]:[BotLevelType]],9,FALSE),BotLevelWorld[#Headers],0),FALSE) * S50</f>
        <v>0</v>
      </c>
      <c r="BQ50">
        <f>VLOOKUP(Wave_Timeline!BQ$1,Enemies[[#All],[Name]:[BotLevelType]],3,FALSE) * VLOOKUP($AX$2,BotLevelWorld[#All],MATCH("HP Ratio - " &amp; VLOOKUP(BQ$1,Enemies[[#All],[Name]:[BotLevelType]],9,FALSE),BotLevelWorld[#Headers],0),FALSE) * T50</f>
        <v>0</v>
      </c>
      <c r="BR50">
        <f>VLOOKUP(Wave_Timeline!BR$1,Enemies[[#All],[Name]:[BotLevelType]],3,FALSE) * VLOOKUP($AX$2,BotLevelWorld[#All],MATCH("HP Ratio - " &amp; VLOOKUP(BR$1,Enemies[[#All],[Name]:[BotLevelType]],9,FALSE),BotLevelWorld[#Headers],0),FALSE) * U50</f>
        <v>0</v>
      </c>
      <c r="BS50">
        <f>VLOOKUP(Wave_Timeline!BS$1,Enemies[[#All],[Name]:[BotLevelType]],3,FALSE) * VLOOKUP($AX$2,BotLevelWorld[#All],MATCH("HP Ratio - " &amp; VLOOKUP(BS$1,Enemies[[#All],[Name]:[BotLevelType]],9,FALSE),BotLevelWorld[#Headers],0),FALSE) * V50</f>
        <v>0</v>
      </c>
      <c r="BT50">
        <f>VLOOKUP(Wave_Timeline!BT$1,Enemies[[#All],[Name]:[BotLevelType]],3,FALSE) * VLOOKUP($AX$2,BotLevelWorld[#All],MATCH("HP Ratio - " &amp; VLOOKUP(BT$1,Enemies[[#All],[Name]:[BotLevelType]],9,FALSE),BotLevelWorld[#Headers],0),FALSE) * W50</f>
        <v>0</v>
      </c>
      <c r="BU50">
        <f>VLOOKUP(Wave_Timeline!BU$1,Enemies[[#All],[Name]:[BotLevelType]],3,FALSE) * VLOOKUP($AX$2,BotLevelWorld[#All],MATCH("HP Ratio - " &amp; VLOOKUP(BU$1,Enemies[[#All],[Name]:[BotLevelType]],9,FALSE),BotLevelWorld[#Headers],0),FALSE) * X50</f>
        <v>0</v>
      </c>
      <c r="BV50">
        <f>VLOOKUP(Wave_Timeline!BV$1,Enemies[[#All],[Name]:[BotLevelType]],3,FALSE) * VLOOKUP($AX$2,BotLevelWorld[#All],MATCH("HP Ratio - " &amp; VLOOKUP(BV$1,Enemies[[#All],[Name]:[BotLevelType]],9,FALSE),BotLevelWorld[#Headers],0),FALSE) * Y50</f>
        <v>0</v>
      </c>
      <c r="BW50">
        <f>VLOOKUP(Wave_Timeline!BW$1,Enemies[[#All],[Name]:[BotLevelType]],3,FALSE) * VLOOKUP($AX$2,BotLevelWorld[#All],MATCH("HP Ratio - " &amp; VLOOKUP(BW$1,Enemies[[#All],[Name]:[BotLevelType]],9,FALSE),BotLevelWorld[#Headers],0),FALSE) * Z50</f>
        <v>0</v>
      </c>
      <c r="BX50">
        <f>VLOOKUP(Wave_Timeline!BX$1,Enemies[[#All],[Name]:[BotLevelType]],3,FALSE) * VLOOKUP($AX$2,BotLevelWorld[#All],MATCH("HP Ratio - " &amp; VLOOKUP(BX$1,Enemies[[#All],[Name]:[BotLevelType]],9,FALSE),BotLevelWorld[#Headers],0),FALSE) * AA50</f>
        <v>0</v>
      </c>
      <c r="BY50">
        <f>VLOOKUP(Wave_Timeline!BY$1,Enemies[[#All],[Name]:[BotLevelType]],3,FALSE) * VLOOKUP($AX$2,BotLevelWorld[#All],MATCH("HP Ratio - " &amp; VLOOKUP(BY$1,Enemies[[#All],[Name]:[BotLevelType]],9,FALSE),BotLevelWorld[#Headers],0),FALSE) * AB50</f>
        <v>0</v>
      </c>
      <c r="BZ50">
        <f>VLOOKUP(Wave_Timeline!BZ$1,Enemies[[#All],[Name]:[BotLevelType]],3,FALSE) * VLOOKUP($AX$2,BotLevelWorld[#All],MATCH("HP Ratio - " &amp; VLOOKUP(BZ$1,Enemies[[#All],[Name]:[BotLevelType]],9,FALSE),BotLevelWorld[#Headers],0),FALSE) * AC50</f>
        <v>0</v>
      </c>
      <c r="CA50">
        <f>VLOOKUP(Wave_Timeline!CA$1,Enemies[[#All],[Name]:[BotLevelType]],3,FALSE) * VLOOKUP($AX$2,BotLevelWorld[#All],MATCH("HP Ratio - " &amp; VLOOKUP(CA$1,Enemies[[#All],[Name]:[BotLevelType]],9,FALSE),BotLevelWorld[#Headers],0),FALSE) * AD50</f>
        <v>0</v>
      </c>
      <c r="CB50">
        <f>VLOOKUP(Wave_Timeline!CB$1,Enemies[[#All],[Name]:[BotLevelType]],3,FALSE) * VLOOKUP($AX$2,BotLevelWorld[#All],MATCH("HP Ratio - " &amp; VLOOKUP(CB$1,Enemies[[#All],[Name]:[BotLevelType]],9,FALSE),BotLevelWorld[#Headers],0),FALSE) * AE50</f>
        <v>0</v>
      </c>
      <c r="CC50">
        <f>VLOOKUP(Wave_Timeline!CC$1,Enemies[[#All],[Name]:[BotLevelType]],3,FALSE) * VLOOKUP($AX$2,BotLevelWorld[#All],MATCH("HP Ratio - " &amp; VLOOKUP(CC$1,Enemies[[#All],[Name]:[BotLevelType]],9,FALSE),BotLevelWorld[#Headers],0),FALSE) * AF50</f>
        <v>0</v>
      </c>
      <c r="CD50">
        <f>VLOOKUP(Wave_Timeline!CD$1,Enemies[[#All],[Name]:[BotLevelType]],3,FALSE) * VLOOKUP($AX$2,BotLevelWorld[#All],MATCH("HP Ratio - " &amp; VLOOKUP(CD$1,Enemies[[#All],[Name]:[BotLevelType]],9,FALSE),BotLevelWorld[#Headers],0),FALSE) * AG50</f>
        <v>0</v>
      </c>
      <c r="CE50">
        <f>VLOOKUP(Wave_Timeline!CE$1,Enemies[[#All],[Name]:[BotLevelType]],3,FALSE) * VLOOKUP($AX$2,BotLevelWorld[#All],MATCH("HP Ratio - " &amp; VLOOKUP(CE$1,Enemies[[#All],[Name]:[BotLevelType]],9,FALSE),BotLevelWorld[#Headers],0),FALSE) * AH50</f>
        <v>0</v>
      </c>
      <c r="CF50">
        <f>VLOOKUP(Wave_Timeline!CF$1,Enemies[[#All],[Name]:[BotLevelType]],3,FALSE) * VLOOKUP($AX$2,BotLevelWorld[#All],MATCH("HP Ratio - " &amp; VLOOKUP(CF$1,Enemies[[#All],[Name]:[BotLevelType]],9,FALSE),BotLevelWorld[#Headers],0),FALSE) * AI50</f>
        <v>0</v>
      </c>
      <c r="CG50">
        <f>VLOOKUP(Wave_Timeline!CG$1,Enemies[[#All],[Name]:[BotLevelType]],3,FALSE) * VLOOKUP($AX$2,BotLevelWorld[#All],MATCH("HP Ratio - " &amp; VLOOKUP(CG$1,Enemies[[#All],[Name]:[BotLevelType]],9,FALSE),BotLevelWorld[#Headers],0),FALSE) * AJ50</f>
        <v>0</v>
      </c>
      <c r="CH50">
        <f>VLOOKUP(Wave_Timeline!CH$1,Enemies[[#All],[Name]:[BotLevelType]],3,FALSE) * VLOOKUP($AX$2,BotLevelWorld[#All],MATCH("HP Ratio - " &amp; VLOOKUP(CH$1,Enemies[[#All],[Name]:[BotLevelType]],9,FALSE),BotLevelWorld[#Headers],0),FALSE) * AK50</f>
        <v>0</v>
      </c>
      <c r="CI50">
        <f>VLOOKUP(Wave_Timeline!CI$1,Enemies[[#All],[Name]:[BotLevelType]],3,FALSE) * VLOOKUP($AX$2,BotLevelWorld[#All],MATCH("HP Ratio - " &amp; VLOOKUP(CI$1,Enemies[[#All],[Name]:[BotLevelType]],9,FALSE),BotLevelWorld[#Headers],0),FALSE) * AL50</f>
        <v>0</v>
      </c>
      <c r="CJ50">
        <f>VLOOKUP(Wave_Timeline!CJ$1,Enemies[[#All],[Name]:[BotLevelType]],3,FALSE) * VLOOKUP($AX$2,BotLevelWorld[#All],MATCH("HP Ratio - " &amp; VLOOKUP(CJ$1,Enemies[[#All],[Name]:[BotLevelType]],9,FALSE),BotLevelWorld[#Headers],0),FALSE) * AM50</f>
        <v>0</v>
      </c>
      <c r="CK50">
        <f>VLOOKUP(Wave_Timeline!CK$1,Enemies[[#All],[Name]:[BotLevelType]],3,FALSE) * VLOOKUP($AX$2,BotLevelWorld[#All],MATCH("HP Ratio - " &amp; VLOOKUP(CK$1,Enemies[[#All],[Name]:[BotLevelType]],9,FALSE),BotLevelWorld[#Headers],0),FALSE) * AN50</f>
        <v>0</v>
      </c>
      <c r="CL50">
        <f>VLOOKUP(Wave_Timeline!CL$1,Enemies[[#All],[Name]:[BotLevelType]],3,FALSE) * VLOOKUP($AX$2,BotLevelWorld[#All],MATCH("HP Ratio - " &amp; VLOOKUP(CL$1,Enemies[[#All],[Name]:[BotLevelType]],9,FALSE),BotLevelWorld[#Headers],0),FALSE) * AO50</f>
        <v>0</v>
      </c>
      <c r="CM50">
        <f>VLOOKUP(Wave_Timeline!CM$1,Enemies[[#All],[Name]:[BotLevelType]],3,FALSE) * VLOOKUP($AX$2,BotLevelWorld[#All],MATCH("HP Ratio - " &amp; VLOOKUP(CM$1,Enemies[[#All],[Name]:[BotLevelType]],9,FALSE),BotLevelWorld[#Headers],0),FALSE) * AP50</f>
        <v>0</v>
      </c>
      <c r="CN50">
        <f>VLOOKUP(Wave_Timeline!CN$1,Enemies[[#All],[Name]:[BotLevelType]],3,FALSE) * VLOOKUP($AX$2,BotLevelWorld[#All],MATCH("HP Ratio - " &amp; VLOOKUP(CN$1,Enemies[[#All],[Name]:[BotLevelType]],9,FALSE),BotLevelWorld[#Headers],0),FALSE) * AQ50</f>
        <v>0</v>
      </c>
      <c r="CO50">
        <f>VLOOKUP(Wave_Timeline!CO$1,Enemies[[#All],[Name]:[BotLevelType]],3,FALSE) * VLOOKUP($AX$2,BotLevelWorld[#All],MATCH("HP Ratio - " &amp; VLOOKUP(CO$1,Enemies[[#All],[Name]:[BotLevelType]],9,FALSE),BotLevelWorld[#Headers],0),FALSE) * AR50</f>
        <v>0</v>
      </c>
      <c r="CP50">
        <f>VLOOKUP(Wave_Timeline!CP$1,Enemies[[#All],[Name]:[BotLevelType]],3,FALSE) * VLOOKUP($AX$2,BotLevelWorld[#All],MATCH("HP Ratio - " &amp; VLOOKUP(CP$1,Enemies[[#All],[Name]:[BotLevelType]],9,FALSE),BotLevelWorld[#Headers],0),FALSE) * AS50</f>
        <v>0</v>
      </c>
      <c r="CQ50">
        <f>VLOOKUP(Wave_Timeline!CQ$1,Enemies[[#All],[Name]:[BotLevelType]],3,FALSE) * VLOOKUP($AX$2,BotLevelWorld[#All],MATCH("HP Ratio - " &amp; VLOOKUP(CQ$1,Enemies[[#All],[Name]:[BotLevelType]],9,FALSE),BotLevelWorld[#Headers],0),FALSE) * AT50</f>
        <v>0</v>
      </c>
      <c r="CS50">
        <f t="shared" si="0"/>
        <v>0</v>
      </c>
    </row>
    <row r="51" spans="1:97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Y51">
        <f>VLOOKUP(Wave_Timeline!AY$1,Enemies[[#All],[Name]:[BotLevelType]],3,FALSE) * VLOOKUP($AX$2,BotLevelWorld[#All],MATCH("HP Ratio - " &amp; VLOOKUP(AY$1,Enemies[[#All],[Name]:[BotLevelType]],9,FALSE),BotLevelWorld[#Headers],0),FALSE) * B51</f>
        <v>0</v>
      </c>
      <c r="AZ51">
        <f>VLOOKUP(Wave_Timeline!AZ$1,Enemies[[#All],[Name]:[BotLevelType]],3,FALSE) * VLOOKUP($AX$2,BotLevelWorld[#All],MATCH("HP Ratio - " &amp; VLOOKUP(AZ$1,Enemies[[#All],[Name]:[BotLevelType]],9,FALSE),BotLevelWorld[#Headers],0),FALSE) * C51</f>
        <v>0</v>
      </c>
      <c r="BA51">
        <f>VLOOKUP(Wave_Timeline!BA$1,Enemies[[#All],[Name]:[BotLevelType]],3,FALSE) * VLOOKUP($AX$2,BotLevelWorld[#All],MATCH("HP Ratio - " &amp; VLOOKUP(BA$1,Enemies[[#All],[Name]:[BotLevelType]],9,FALSE),BotLevelWorld[#Headers],0),FALSE) * D51</f>
        <v>0</v>
      </c>
      <c r="BB51">
        <f>VLOOKUP(Wave_Timeline!BB$1,Enemies[[#All],[Name]:[BotLevelType]],3,FALSE) * VLOOKUP($AX$2,BotLevelWorld[#All],MATCH("HP Ratio - " &amp; VLOOKUP(BB$1,Enemies[[#All],[Name]:[BotLevelType]],9,FALSE),BotLevelWorld[#Headers],0),FALSE) * E51</f>
        <v>0</v>
      </c>
      <c r="BC51">
        <f>VLOOKUP(Wave_Timeline!BC$1,Enemies[[#All],[Name]:[BotLevelType]],3,FALSE) * VLOOKUP($AX$2,BotLevelWorld[#All],MATCH("HP Ratio - " &amp; VLOOKUP(BC$1,Enemies[[#All],[Name]:[BotLevelType]],9,FALSE),BotLevelWorld[#Headers],0),FALSE) * F51</f>
        <v>0</v>
      </c>
      <c r="BD51">
        <f>VLOOKUP(Wave_Timeline!BD$1,Enemies[[#All],[Name]:[BotLevelType]],3,FALSE) * VLOOKUP($AX$2,BotLevelWorld[#All],MATCH("HP Ratio - " &amp; VLOOKUP(BD$1,Enemies[[#All],[Name]:[BotLevelType]],9,FALSE),BotLevelWorld[#Headers],0),FALSE) * G51</f>
        <v>0</v>
      </c>
      <c r="BE51">
        <f>VLOOKUP(Wave_Timeline!BE$1,Enemies[[#All],[Name]:[BotLevelType]],3,FALSE) * VLOOKUP($AX$2,BotLevelWorld[#All],MATCH("HP Ratio - " &amp; VLOOKUP(BE$1,Enemies[[#All],[Name]:[BotLevelType]],9,FALSE),BotLevelWorld[#Headers],0),FALSE) * H51</f>
        <v>0</v>
      </c>
      <c r="BF51">
        <f>VLOOKUP(Wave_Timeline!BF$1,Enemies[[#All],[Name]:[BotLevelType]],3,FALSE) * VLOOKUP($AX$2,BotLevelWorld[#All],MATCH("HP Ratio - " &amp; VLOOKUP(BF$1,Enemies[[#All],[Name]:[BotLevelType]],9,FALSE),BotLevelWorld[#Headers],0),FALSE) * I51</f>
        <v>0</v>
      </c>
      <c r="BG51">
        <f>VLOOKUP(Wave_Timeline!BG$1,Enemies[[#All],[Name]:[BotLevelType]],3,FALSE) * VLOOKUP($AX$2,BotLevelWorld[#All],MATCH("HP Ratio - " &amp; VLOOKUP(BG$1,Enemies[[#All],[Name]:[BotLevelType]],9,FALSE),BotLevelWorld[#Headers],0),FALSE) * J51</f>
        <v>0</v>
      </c>
      <c r="BH51">
        <f>VLOOKUP(Wave_Timeline!BH$1,Enemies[[#All],[Name]:[BotLevelType]],3,FALSE) * VLOOKUP($AX$2,BotLevelWorld[#All],MATCH("HP Ratio - " &amp; VLOOKUP(BH$1,Enemies[[#All],[Name]:[BotLevelType]],9,FALSE),BotLevelWorld[#Headers],0),FALSE) * K51</f>
        <v>0</v>
      </c>
      <c r="BI51">
        <f>VLOOKUP(Wave_Timeline!BI$1,Enemies[[#All],[Name]:[BotLevelType]],3,FALSE) * VLOOKUP($AX$2,BotLevelWorld[#All],MATCH("HP Ratio - " &amp; VLOOKUP(BI$1,Enemies[[#All],[Name]:[BotLevelType]],9,FALSE),BotLevelWorld[#Headers],0),FALSE) * L51</f>
        <v>0</v>
      </c>
      <c r="BJ51">
        <f>VLOOKUP(Wave_Timeline!BJ$1,Enemies[[#All],[Name]:[BotLevelType]],3,FALSE) * VLOOKUP($AX$2,BotLevelWorld[#All],MATCH("HP Ratio - " &amp; VLOOKUP(BJ$1,Enemies[[#All],[Name]:[BotLevelType]],9,FALSE),BotLevelWorld[#Headers],0),FALSE) * M51</f>
        <v>0</v>
      </c>
      <c r="BK51">
        <f>VLOOKUP(Wave_Timeline!BK$1,Enemies[[#All],[Name]:[BotLevelType]],3,FALSE) * VLOOKUP($AX$2,BotLevelWorld[#All],MATCH("HP Ratio - " &amp; VLOOKUP(BK$1,Enemies[[#All],[Name]:[BotLevelType]],9,FALSE),BotLevelWorld[#Headers],0),FALSE) * N51</f>
        <v>0</v>
      </c>
      <c r="BL51">
        <f>VLOOKUP(Wave_Timeline!BL$1,Enemies[[#All],[Name]:[BotLevelType]],3,FALSE) * VLOOKUP($AX$2,BotLevelWorld[#All],MATCH("HP Ratio - " &amp; VLOOKUP(BL$1,Enemies[[#All],[Name]:[BotLevelType]],9,FALSE),BotLevelWorld[#Headers],0),FALSE) * O51</f>
        <v>0</v>
      </c>
      <c r="BM51">
        <f>VLOOKUP(Wave_Timeline!BM$1,Enemies[[#All],[Name]:[BotLevelType]],3,FALSE) * VLOOKUP($AX$2,BotLevelWorld[#All],MATCH("HP Ratio - " &amp; VLOOKUP(BM$1,Enemies[[#All],[Name]:[BotLevelType]],9,FALSE),BotLevelWorld[#Headers],0),FALSE) * P51</f>
        <v>0</v>
      </c>
      <c r="BN51">
        <f>VLOOKUP(Wave_Timeline!BN$1,Enemies[[#All],[Name]:[BotLevelType]],3,FALSE) * VLOOKUP($AX$2,BotLevelWorld[#All],MATCH("HP Ratio - " &amp; VLOOKUP(BN$1,Enemies[[#All],[Name]:[BotLevelType]],9,FALSE),BotLevelWorld[#Headers],0),FALSE) * Q51</f>
        <v>0</v>
      </c>
      <c r="BO51">
        <f>VLOOKUP(Wave_Timeline!BO$1,Enemies[[#All],[Name]:[BotLevelType]],3,FALSE) * VLOOKUP($AX$2,BotLevelWorld[#All],MATCH("HP Ratio - " &amp; VLOOKUP(BO$1,Enemies[[#All],[Name]:[BotLevelType]],9,FALSE),BotLevelWorld[#Headers],0),FALSE) * R51</f>
        <v>0</v>
      </c>
      <c r="BP51">
        <f>VLOOKUP(Wave_Timeline!BP$1,Enemies[[#All],[Name]:[BotLevelType]],3,FALSE) * VLOOKUP($AX$2,BotLevelWorld[#All],MATCH("HP Ratio - " &amp; VLOOKUP(BP$1,Enemies[[#All],[Name]:[BotLevelType]],9,FALSE),BotLevelWorld[#Headers],0),FALSE) * S51</f>
        <v>0</v>
      </c>
      <c r="BQ51">
        <f>VLOOKUP(Wave_Timeline!BQ$1,Enemies[[#All],[Name]:[BotLevelType]],3,FALSE) * VLOOKUP($AX$2,BotLevelWorld[#All],MATCH("HP Ratio - " &amp; VLOOKUP(BQ$1,Enemies[[#All],[Name]:[BotLevelType]],9,FALSE),BotLevelWorld[#Headers],0),FALSE) * T51</f>
        <v>0</v>
      </c>
      <c r="BR51">
        <f>VLOOKUP(Wave_Timeline!BR$1,Enemies[[#All],[Name]:[BotLevelType]],3,FALSE) * VLOOKUP($AX$2,BotLevelWorld[#All],MATCH("HP Ratio - " &amp; VLOOKUP(BR$1,Enemies[[#All],[Name]:[BotLevelType]],9,FALSE),BotLevelWorld[#Headers],0),FALSE) * U51</f>
        <v>0</v>
      </c>
      <c r="BS51">
        <f>VLOOKUP(Wave_Timeline!BS$1,Enemies[[#All],[Name]:[BotLevelType]],3,FALSE) * VLOOKUP($AX$2,BotLevelWorld[#All],MATCH("HP Ratio - " &amp; VLOOKUP(BS$1,Enemies[[#All],[Name]:[BotLevelType]],9,FALSE),BotLevelWorld[#Headers],0),FALSE) * V51</f>
        <v>0</v>
      </c>
      <c r="BT51">
        <f>VLOOKUP(Wave_Timeline!BT$1,Enemies[[#All],[Name]:[BotLevelType]],3,FALSE) * VLOOKUP($AX$2,BotLevelWorld[#All],MATCH("HP Ratio - " &amp; VLOOKUP(BT$1,Enemies[[#All],[Name]:[BotLevelType]],9,FALSE),BotLevelWorld[#Headers],0),FALSE) * W51</f>
        <v>0</v>
      </c>
      <c r="BU51">
        <f>VLOOKUP(Wave_Timeline!BU$1,Enemies[[#All],[Name]:[BotLevelType]],3,FALSE) * VLOOKUP($AX$2,BotLevelWorld[#All],MATCH("HP Ratio - " &amp; VLOOKUP(BU$1,Enemies[[#All],[Name]:[BotLevelType]],9,FALSE),BotLevelWorld[#Headers],0),FALSE) * X51</f>
        <v>0</v>
      </c>
      <c r="BV51">
        <f>VLOOKUP(Wave_Timeline!BV$1,Enemies[[#All],[Name]:[BotLevelType]],3,FALSE) * VLOOKUP($AX$2,BotLevelWorld[#All],MATCH("HP Ratio - " &amp; VLOOKUP(BV$1,Enemies[[#All],[Name]:[BotLevelType]],9,FALSE),BotLevelWorld[#Headers],0),FALSE) * Y51</f>
        <v>0</v>
      </c>
      <c r="BW51">
        <f>VLOOKUP(Wave_Timeline!BW$1,Enemies[[#All],[Name]:[BotLevelType]],3,FALSE) * VLOOKUP($AX$2,BotLevelWorld[#All],MATCH("HP Ratio - " &amp; VLOOKUP(BW$1,Enemies[[#All],[Name]:[BotLevelType]],9,FALSE),BotLevelWorld[#Headers],0),FALSE) * Z51</f>
        <v>0</v>
      </c>
      <c r="BX51">
        <f>VLOOKUP(Wave_Timeline!BX$1,Enemies[[#All],[Name]:[BotLevelType]],3,FALSE) * VLOOKUP($AX$2,BotLevelWorld[#All],MATCH("HP Ratio - " &amp; VLOOKUP(BX$1,Enemies[[#All],[Name]:[BotLevelType]],9,FALSE),BotLevelWorld[#Headers],0),FALSE) * AA51</f>
        <v>0</v>
      </c>
      <c r="BY51">
        <f>VLOOKUP(Wave_Timeline!BY$1,Enemies[[#All],[Name]:[BotLevelType]],3,FALSE) * VLOOKUP($AX$2,BotLevelWorld[#All],MATCH("HP Ratio - " &amp; VLOOKUP(BY$1,Enemies[[#All],[Name]:[BotLevelType]],9,FALSE),BotLevelWorld[#Headers],0),FALSE) * AB51</f>
        <v>0</v>
      </c>
      <c r="BZ51">
        <f>VLOOKUP(Wave_Timeline!BZ$1,Enemies[[#All],[Name]:[BotLevelType]],3,FALSE) * VLOOKUP($AX$2,BotLevelWorld[#All],MATCH("HP Ratio - " &amp; VLOOKUP(BZ$1,Enemies[[#All],[Name]:[BotLevelType]],9,FALSE),BotLevelWorld[#Headers],0),FALSE) * AC51</f>
        <v>0</v>
      </c>
      <c r="CA51">
        <f>VLOOKUP(Wave_Timeline!CA$1,Enemies[[#All],[Name]:[BotLevelType]],3,FALSE) * VLOOKUP($AX$2,BotLevelWorld[#All],MATCH("HP Ratio - " &amp; VLOOKUP(CA$1,Enemies[[#All],[Name]:[BotLevelType]],9,FALSE),BotLevelWorld[#Headers],0),FALSE) * AD51</f>
        <v>0</v>
      </c>
      <c r="CB51">
        <f>VLOOKUP(Wave_Timeline!CB$1,Enemies[[#All],[Name]:[BotLevelType]],3,FALSE) * VLOOKUP($AX$2,BotLevelWorld[#All],MATCH("HP Ratio - " &amp; VLOOKUP(CB$1,Enemies[[#All],[Name]:[BotLevelType]],9,FALSE),BotLevelWorld[#Headers],0),FALSE) * AE51</f>
        <v>0</v>
      </c>
      <c r="CC51">
        <f>VLOOKUP(Wave_Timeline!CC$1,Enemies[[#All],[Name]:[BotLevelType]],3,FALSE) * VLOOKUP($AX$2,BotLevelWorld[#All],MATCH("HP Ratio - " &amp; VLOOKUP(CC$1,Enemies[[#All],[Name]:[BotLevelType]],9,FALSE),BotLevelWorld[#Headers],0),FALSE) * AF51</f>
        <v>0</v>
      </c>
      <c r="CD51">
        <f>VLOOKUP(Wave_Timeline!CD$1,Enemies[[#All],[Name]:[BotLevelType]],3,FALSE) * VLOOKUP($AX$2,BotLevelWorld[#All],MATCH("HP Ratio - " &amp; VLOOKUP(CD$1,Enemies[[#All],[Name]:[BotLevelType]],9,FALSE),BotLevelWorld[#Headers],0),FALSE) * AG51</f>
        <v>0</v>
      </c>
      <c r="CE51">
        <f>VLOOKUP(Wave_Timeline!CE$1,Enemies[[#All],[Name]:[BotLevelType]],3,FALSE) * VLOOKUP($AX$2,BotLevelWorld[#All],MATCH("HP Ratio - " &amp; VLOOKUP(CE$1,Enemies[[#All],[Name]:[BotLevelType]],9,FALSE),BotLevelWorld[#Headers],0),FALSE) * AH51</f>
        <v>0</v>
      </c>
      <c r="CF51">
        <f>VLOOKUP(Wave_Timeline!CF$1,Enemies[[#All],[Name]:[BotLevelType]],3,FALSE) * VLOOKUP($AX$2,BotLevelWorld[#All],MATCH("HP Ratio - " &amp; VLOOKUP(CF$1,Enemies[[#All],[Name]:[BotLevelType]],9,FALSE),BotLevelWorld[#Headers],0),FALSE) * AI51</f>
        <v>0</v>
      </c>
      <c r="CG51">
        <f>VLOOKUP(Wave_Timeline!CG$1,Enemies[[#All],[Name]:[BotLevelType]],3,FALSE) * VLOOKUP($AX$2,BotLevelWorld[#All],MATCH("HP Ratio - " &amp; VLOOKUP(CG$1,Enemies[[#All],[Name]:[BotLevelType]],9,FALSE),BotLevelWorld[#Headers],0),FALSE) * AJ51</f>
        <v>0</v>
      </c>
      <c r="CH51">
        <f>VLOOKUP(Wave_Timeline!CH$1,Enemies[[#All],[Name]:[BotLevelType]],3,FALSE) * VLOOKUP($AX$2,BotLevelWorld[#All],MATCH("HP Ratio - " &amp; VLOOKUP(CH$1,Enemies[[#All],[Name]:[BotLevelType]],9,FALSE),BotLevelWorld[#Headers],0),FALSE) * AK51</f>
        <v>0</v>
      </c>
      <c r="CI51">
        <f>VLOOKUP(Wave_Timeline!CI$1,Enemies[[#All],[Name]:[BotLevelType]],3,FALSE) * VLOOKUP($AX$2,BotLevelWorld[#All],MATCH("HP Ratio - " &amp; VLOOKUP(CI$1,Enemies[[#All],[Name]:[BotLevelType]],9,FALSE),BotLevelWorld[#Headers],0),FALSE) * AL51</f>
        <v>0</v>
      </c>
      <c r="CJ51">
        <f>VLOOKUP(Wave_Timeline!CJ$1,Enemies[[#All],[Name]:[BotLevelType]],3,FALSE) * VLOOKUP($AX$2,BotLevelWorld[#All],MATCH("HP Ratio - " &amp; VLOOKUP(CJ$1,Enemies[[#All],[Name]:[BotLevelType]],9,FALSE),BotLevelWorld[#Headers],0),FALSE) * AM51</f>
        <v>0</v>
      </c>
      <c r="CK51">
        <f>VLOOKUP(Wave_Timeline!CK$1,Enemies[[#All],[Name]:[BotLevelType]],3,FALSE) * VLOOKUP($AX$2,BotLevelWorld[#All],MATCH("HP Ratio - " &amp; VLOOKUP(CK$1,Enemies[[#All],[Name]:[BotLevelType]],9,FALSE),BotLevelWorld[#Headers],0),FALSE) * AN51</f>
        <v>0</v>
      </c>
      <c r="CL51">
        <f>VLOOKUP(Wave_Timeline!CL$1,Enemies[[#All],[Name]:[BotLevelType]],3,FALSE) * VLOOKUP($AX$2,BotLevelWorld[#All],MATCH("HP Ratio - " &amp; VLOOKUP(CL$1,Enemies[[#All],[Name]:[BotLevelType]],9,FALSE),BotLevelWorld[#Headers],0),FALSE) * AO51</f>
        <v>0</v>
      </c>
      <c r="CM51">
        <f>VLOOKUP(Wave_Timeline!CM$1,Enemies[[#All],[Name]:[BotLevelType]],3,FALSE) * VLOOKUP($AX$2,BotLevelWorld[#All],MATCH("HP Ratio - " &amp; VLOOKUP(CM$1,Enemies[[#All],[Name]:[BotLevelType]],9,FALSE),BotLevelWorld[#Headers],0),FALSE) * AP51</f>
        <v>0</v>
      </c>
      <c r="CN51">
        <f>VLOOKUP(Wave_Timeline!CN$1,Enemies[[#All],[Name]:[BotLevelType]],3,FALSE) * VLOOKUP($AX$2,BotLevelWorld[#All],MATCH("HP Ratio - " &amp; VLOOKUP(CN$1,Enemies[[#All],[Name]:[BotLevelType]],9,FALSE),BotLevelWorld[#Headers],0),FALSE) * AQ51</f>
        <v>0</v>
      </c>
      <c r="CO51">
        <f>VLOOKUP(Wave_Timeline!CO$1,Enemies[[#All],[Name]:[BotLevelType]],3,FALSE) * VLOOKUP($AX$2,BotLevelWorld[#All],MATCH("HP Ratio - " &amp; VLOOKUP(CO$1,Enemies[[#All],[Name]:[BotLevelType]],9,FALSE),BotLevelWorld[#Headers],0),FALSE) * AR51</f>
        <v>0</v>
      </c>
      <c r="CP51">
        <f>VLOOKUP(Wave_Timeline!CP$1,Enemies[[#All],[Name]:[BotLevelType]],3,FALSE) * VLOOKUP($AX$2,BotLevelWorld[#All],MATCH("HP Ratio - " &amp; VLOOKUP(CP$1,Enemies[[#All],[Name]:[BotLevelType]],9,FALSE),BotLevelWorld[#Headers],0),FALSE) * AS51</f>
        <v>0</v>
      </c>
      <c r="CQ51">
        <f>VLOOKUP(Wave_Timeline!CQ$1,Enemies[[#All],[Name]:[BotLevelType]],3,FALSE) * VLOOKUP($AX$2,BotLevelWorld[#All],MATCH("HP Ratio - " &amp; VLOOKUP(CQ$1,Enemies[[#All],[Name]:[BotLevelType]],9,FALSE),BotLevelWorld[#Headers],0),FALSE) * AT51</f>
        <v>0</v>
      </c>
      <c r="CS51">
        <f t="shared" si="0"/>
        <v>0</v>
      </c>
    </row>
    <row r="52" spans="1:97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Y52">
        <f>VLOOKUP(Wave_Timeline!AY$1,Enemies[[#All],[Name]:[BotLevelType]],3,FALSE) * VLOOKUP($AX$2,BotLevelWorld[#All],MATCH("HP Ratio - " &amp; VLOOKUP(AY$1,Enemies[[#All],[Name]:[BotLevelType]],9,FALSE),BotLevelWorld[#Headers],0),FALSE) * B52</f>
        <v>0</v>
      </c>
      <c r="AZ52">
        <f>VLOOKUP(Wave_Timeline!AZ$1,Enemies[[#All],[Name]:[BotLevelType]],3,FALSE) * VLOOKUP($AX$2,BotLevelWorld[#All],MATCH("HP Ratio - " &amp; VLOOKUP(AZ$1,Enemies[[#All],[Name]:[BotLevelType]],9,FALSE),BotLevelWorld[#Headers],0),FALSE) * C52</f>
        <v>0</v>
      </c>
      <c r="BA52">
        <f>VLOOKUP(Wave_Timeline!BA$1,Enemies[[#All],[Name]:[BotLevelType]],3,FALSE) * VLOOKUP($AX$2,BotLevelWorld[#All],MATCH("HP Ratio - " &amp; VLOOKUP(BA$1,Enemies[[#All],[Name]:[BotLevelType]],9,FALSE),BotLevelWorld[#Headers],0),FALSE) * D52</f>
        <v>0</v>
      </c>
      <c r="BB52">
        <f>VLOOKUP(Wave_Timeline!BB$1,Enemies[[#All],[Name]:[BotLevelType]],3,FALSE) * VLOOKUP($AX$2,BotLevelWorld[#All],MATCH("HP Ratio - " &amp; VLOOKUP(BB$1,Enemies[[#All],[Name]:[BotLevelType]],9,FALSE),BotLevelWorld[#Headers],0),FALSE) * E52</f>
        <v>0</v>
      </c>
      <c r="BC52">
        <f>VLOOKUP(Wave_Timeline!BC$1,Enemies[[#All],[Name]:[BotLevelType]],3,FALSE) * VLOOKUP($AX$2,BotLevelWorld[#All],MATCH("HP Ratio - " &amp; VLOOKUP(BC$1,Enemies[[#All],[Name]:[BotLevelType]],9,FALSE),BotLevelWorld[#Headers],0),FALSE) * F52</f>
        <v>0</v>
      </c>
      <c r="BD52">
        <f>VLOOKUP(Wave_Timeline!BD$1,Enemies[[#All],[Name]:[BotLevelType]],3,FALSE) * VLOOKUP($AX$2,BotLevelWorld[#All],MATCH("HP Ratio - " &amp; VLOOKUP(BD$1,Enemies[[#All],[Name]:[BotLevelType]],9,FALSE),BotLevelWorld[#Headers],0),FALSE) * G52</f>
        <v>0</v>
      </c>
      <c r="BE52">
        <f>VLOOKUP(Wave_Timeline!BE$1,Enemies[[#All],[Name]:[BotLevelType]],3,FALSE) * VLOOKUP($AX$2,BotLevelWorld[#All],MATCH("HP Ratio - " &amp; VLOOKUP(BE$1,Enemies[[#All],[Name]:[BotLevelType]],9,FALSE),BotLevelWorld[#Headers],0),FALSE) * H52</f>
        <v>0</v>
      </c>
      <c r="BF52">
        <f>VLOOKUP(Wave_Timeline!BF$1,Enemies[[#All],[Name]:[BotLevelType]],3,FALSE) * VLOOKUP($AX$2,BotLevelWorld[#All],MATCH("HP Ratio - " &amp; VLOOKUP(BF$1,Enemies[[#All],[Name]:[BotLevelType]],9,FALSE),BotLevelWorld[#Headers],0),FALSE) * I52</f>
        <v>0</v>
      </c>
      <c r="BG52">
        <f>VLOOKUP(Wave_Timeline!BG$1,Enemies[[#All],[Name]:[BotLevelType]],3,FALSE) * VLOOKUP($AX$2,BotLevelWorld[#All],MATCH("HP Ratio - " &amp; VLOOKUP(BG$1,Enemies[[#All],[Name]:[BotLevelType]],9,FALSE),BotLevelWorld[#Headers],0),FALSE) * J52</f>
        <v>0</v>
      </c>
      <c r="BH52">
        <f>VLOOKUP(Wave_Timeline!BH$1,Enemies[[#All],[Name]:[BotLevelType]],3,FALSE) * VLOOKUP($AX$2,BotLevelWorld[#All],MATCH("HP Ratio - " &amp; VLOOKUP(BH$1,Enemies[[#All],[Name]:[BotLevelType]],9,FALSE),BotLevelWorld[#Headers],0),FALSE) * K52</f>
        <v>0</v>
      </c>
      <c r="BI52">
        <f>VLOOKUP(Wave_Timeline!BI$1,Enemies[[#All],[Name]:[BotLevelType]],3,FALSE) * VLOOKUP($AX$2,BotLevelWorld[#All],MATCH("HP Ratio - " &amp; VLOOKUP(BI$1,Enemies[[#All],[Name]:[BotLevelType]],9,FALSE),BotLevelWorld[#Headers],0),FALSE) * L52</f>
        <v>0</v>
      </c>
      <c r="BJ52">
        <f>VLOOKUP(Wave_Timeline!BJ$1,Enemies[[#All],[Name]:[BotLevelType]],3,FALSE) * VLOOKUP($AX$2,BotLevelWorld[#All],MATCH("HP Ratio - " &amp; VLOOKUP(BJ$1,Enemies[[#All],[Name]:[BotLevelType]],9,FALSE),BotLevelWorld[#Headers],0),FALSE) * M52</f>
        <v>0</v>
      </c>
      <c r="BK52">
        <f>VLOOKUP(Wave_Timeline!BK$1,Enemies[[#All],[Name]:[BotLevelType]],3,FALSE) * VLOOKUP($AX$2,BotLevelWorld[#All],MATCH("HP Ratio - " &amp; VLOOKUP(BK$1,Enemies[[#All],[Name]:[BotLevelType]],9,FALSE),BotLevelWorld[#Headers],0),FALSE) * N52</f>
        <v>0</v>
      </c>
      <c r="BL52">
        <f>VLOOKUP(Wave_Timeline!BL$1,Enemies[[#All],[Name]:[BotLevelType]],3,FALSE) * VLOOKUP($AX$2,BotLevelWorld[#All],MATCH("HP Ratio - " &amp; VLOOKUP(BL$1,Enemies[[#All],[Name]:[BotLevelType]],9,FALSE),BotLevelWorld[#Headers],0),FALSE) * O52</f>
        <v>0</v>
      </c>
      <c r="BM52">
        <f>VLOOKUP(Wave_Timeline!BM$1,Enemies[[#All],[Name]:[BotLevelType]],3,FALSE) * VLOOKUP($AX$2,BotLevelWorld[#All],MATCH("HP Ratio - " &amp; VLOOKUP(BM$1,Enemies[[#All],[Name]:[BotLevelType]],9,FALSE),BotLevelWorld[#Headers],0),FALSE) * P52</f>
        <v>0</v>
      </c>
      <c r="BN52">
        <f>VLOOKUP(Wave_Timeline!BN$1,Enemies[[#All],[Name]:[BotLevelType]],3,FALSE) * VLOOKUP($AX$2,BotLevelWorld[#All],MATCH("HP Ratio - " &amp; VLOOKUP(BN$1,Enemies[[#All],[Name]:[BotLevelType]],9,FALSE),BotLevelWorld[#Headers],0),FALSE) * Q52</f>
        <v>0</v>
      </c>
      <c r="BO52">
        <f>VLOOKUP(Wave_Timeline!BO$1,Enemies[[#All],[Name]:[BotLevelType]],3,FALSE) * VLOOKUP($AX$2,BotLevelWorld[#All],MATCH("HP Ratio - " &amp; VLOOKUP(BO$1,Enemies[[#All],[Name]:[BotLevelType]],9,FALSE),BotLevelWorld[#Headers],0),FALSE) * R52</f>
        <v>0</v>
      </c>
      <c r="BP52">
        <f>VLOOKUP(Wave_Timeline!BP$1,Enemies[[#All],[Name]:[BotLevelType]],3,FALSE) * VLOOKUP($AX$2,BotLevelWorld[#All],MATCH("HP Ratio - " &amp; VLOOKUP(BP$1,Enemies[[#All],[Name]:[BotLevelType]],9,FALSE),BotLevelWorld[#Headers],0),FALSE) * S52</f>
        <v>0</v>
      </c>
      <c r="BQ52">
        <f>VLOOKUP(Wave_Timeline!BQ$1,Enemies[[#All],[Name]:[BotLevelType]],3,FALSE) * VLOOKUP($AX$2,BotLevelWorld[#All],MATCH("HP Ratio - " &amp; VLOOKUP(BQ$1,Enemies[[#All],[Name]:[BotLevelType]],9,FALSE),BotLevelWorld[#Headers],0),FALSE) * T52</f>
        <v>0</v>
      </c>
      <c r="BR52">
        <f>VLOOKUP(Wave_Timeline!BR$1,Enemies[[#All],[Name]:[BotLevelType]],3,FALSE) * VLOOKUP($AX$2,BotLevelWorld[#All],MATCH("HP Ratio - " &amp; VLOOKUP(BR$1,Enemies[[#All],[Name]:[BotLevelType]],9,FALSE),BotLevelWorld[#Headers],0),FALSE) * U52</f>
        <v>0</v>
      </c>
      <c r="BS52">
        <f>VLOOKUP(Wave_Timeline!BS$1,Enemies[[#All],[Name]:[BotLevelType]],3,FALSE) * VLOOKUP($AX$2,BotLevelWorld[#All],MATCH("HP Ratio - " &amp; VLOOKUP(BS$1,Enemies[[#All],[Name]:[BotLevelType]],9,FALSE),BotLevelWorld[#Headers],0),FALSE) * V52</f>
        <v>0</v>
      </c>
      <c r="BT52">
        <f>VLOOKUP(Wave_Timeline!BT$1,Enemies[[#All],[Name]:[BotLevelType]],3,FALSE) * VLOOKUP($AX$2,BotLevelWorld[#All],MATCH("HP Ratio - " &amp; VLOOKUP(BT$1,Enemies[[#All],[Name]:[BotLevelType]],9,FALSE),BotLevelWorld[#Headers],0),FALSE) * W52</f>
        <v>0</v>
      </c>
      <c r="BU52">
        <f>VLOOKUP(Wave_Timeline!BU$1,Enemies[[#All],[Name]:[BotLevelType]],3,FALSE) * VLOOKUP($AX$2,BotLevelWorld[#All],MATCH("HP Ratio - " &amp; VLOOKUP(BU$1,Enemies[[#All],[Name]:[BotLevelType]],9,FALSE),BotLevelWorld[#Headers],0),FALSE) * X52</f>
        <v>0</v>
      </c>
      <c r="BV52">
        <f>VLOOKUP(Wave_Timeline!BV$1,Enemies[[#All],[Name]:[BotLevelType]],3,FALSE) * VLOOKUP($AX$2,BotLevelWorld[#All],MATCH("HP Ratio - " &amp; VLOOKUP(BV$1,Enemies[[#All],[Name]:[BotLevelType]],9,FALSE),BotLevelWorld[#Headers],0),FALSE) * Y52</f>
        <v>0</v>
      </c>
      <c r="BW52">
        <f>VLOOKUP(Wave_Timeline!BW$1,Enemies[[#All],[Name]:[BotLevelType]],3,FALSE) * VLOOKUP($AX$2,BotLevelWorld[#All],MATCH("HP Ratio - " &amp; VLOOKUP(BW$1,Enemies[[#All],[Name]:[BotLevelType]],9,FALSE),BotLevelWorld[#Headers],0),FALSE) * Z52</f>
        <v>0</v>
      </c>
      <c r="BX52">
        <f>VLOOKUP(Wave_Timeline!BX$1,Enemies[[#All],[Name]:[BotLevelType]],3,FALSE) * VLOOKUP($AX$2,BotLevelWorld[#All],MATCH("HP Ratio - " &amp; VLOOKUP(BX$1,Enemies[[#All],[Name]:[BotLevelType]],9,FALSE),BotLevelWorld[#Headers],0),FALSE) * AA52</f>
        <v>0</v>
      </c>
      <c r="BY52">
        <f>VLOOKUP(Wave_Timeline!BY$1,Enemies[[#All],[Name]:[BotLevelType]],3,FALSE) * VLOOKUP($AX$2,BotLevelWorld[#All],MATCH("HP Ratio - " &amp; VLOOKUP(BY$1,Enemies[[#All],[Name]:[BotLevelType]],9,FALSE),BotLevelWorld[#Headers],0),FALSE) * AB52</f>
        <v>0</v>
      </c>
      <c r="BZ52">
        <f>VLOOKUP(Wave_Timeline!BZ$1,Enemies[[#All],[Name]:[BotLevelType]],3,FALSE) * VLOOKUP($AX$2,BotLevelWorld[#All],MATCH("HP Ratio - " &amp; VLOOKUP(BZ$1,Enemies[[#All],[Name]:[BotLevelType]],9,FALSE),BotLevelWorld[#Headers],0),FALSE) * AC52</f>
        <v>0</v>
      </c>
      <c r="CA52">
        <f>VLOOKUP(Wave_Timeline!CA$1,Enemies[[#All],[Name]:[BotLevelType]],3,FALSE) * VLOOKUP($AX$2,BotLevelWorld[#All],MATCH("HP Ratio - " &amp; VLOOKUP(CA$1,Enemies[[#All],[Name]:[BotLevelType]],9,FALSE),BotLevelWorld[#Headers],0),FALSE) * AD52</f>
        <v>0</v>
      </c>
      <c r="CB52">
        <f>VLOOKUP(Wave_Timeline!CB$1,Enemies[[#All],[Name]:[BotLevelType]],3,FALSE) * VLOOKUP($AX$2,BotLevelWorld[#All],MATCH("HP Ratio - " &amp; VLOOKUP(CB$1,Enemies[[#All],[Name]:[BotLevelType]],9,FALSE),BotLevelWorld[#Headers],0),FALSE) * AE52</f>
        <v>0</v>
      </c>
      <c r="CC52">
        <f>VLOOKUP(Wave_Timeline!CC$1,Enemies[[#All],[Name]:[BotLevelType]],3,FALSE) * VLOOKUP($AX$2,BotLevelWorld[#All],MATCH("HP Ratio - " &amp; VLOOKUP(CC$1,Enemies[[#All],[Name]:[BotLevelType]],9,FALSE),BotLevelWorld[#Headers],0),FALSE) * AF52</f>
        <v>0</v>
      </c>
      <c r="CD52">
        <f>VLOOKUP(Wave_Timeline!CD$1,Enemies[[#All],[Name]:[BotLevelType]],3,FALSE) * VLOOKUP($AX$2,BotLevelWorld[#All],MATCH("HP Ratio - " &amp; VLOOKUP(CD$1,Enemies[[#All],[Name]:[BotLevelType]],9,FALSE),BotLevelWorld[#Headers],0),FALSE) * AG52</f>
        <v>0</v>
      </c>
      <c r="CE52">
        <f>VLOOKUP(Wave_Timeline!CE$1,Enemies[[#All],[Name]:[BotLevelType]],3,FALSE) * VLOOKUP($AX$2,BotLevelWorld[#All],MATCH("HP Ratio - " &amp; VLOOKUP(CE$1,Enemies[[#All],[Name]:[BotLevelType]],9,FALSE),BotLevelWorld[#Headers],0),FALSE) * AH52</f>
        <v>0</v>
      </c>
      <c r="CF52">
        <f>VLOOKUP(Wave_Timeline!CF$1,Enemies[[#All],[Name]:[BotLevelType]],3,FALSE) * VLOOKUP($AX$2,BotLevelWorld[#All],MATCH("HP Ratio - " &amp; VLOOKUP(CF$1,Enemies[[#All],[Name]:[BotLevelType]],9,FALSE),BotLevelWorld[#Headers],0),FALSE) * AI52</f>
        <v>0</v>
      </c>
      <c r="CG52">
        <f>VLOOKUP(Wave_Timeline!CG$1,Enemies[[#All],[Name]:[BotLevelType]],3,FALSE) * VLOOKUP($AX$2,BotLevelWorld[#All],MATCH("HP Ratio - " &amp; VLOOKUP(CG$1,Enemies[[#All],[Name]:[BotLevelType]],9,FALSE),BotLevelWorld[#Headers],0),FALSE) * AJ52</f>
        <v>0</v>
      </c>
      <c r="CH52">
        <f>VLOOKUP(Wave_Timeline!CH$1,Enemies[[#All],[Name]:[BotLevelType]],3,FALSE) * VLOOKUP($AX$2,BotLevelWorld[#All],MATCH("HP Ratio - " &amp; VLOOKUP(CH$1,Enemies[[#All],[Name]:[BotLevelType]],9,FALSE),BotLevelWorld[#Headers],0),FALSE) * AK52</f>
        <v>0</v>
      </c>
      <c r="CI52">
        <f>VLOOKUP(Wave_Timeline!CI$1,Enemies[[#All],[Name]:[BotLevelType]],3,FALSE) * VLOOKUP($AX$2,BotLevelWorld[#All],MATCH("HP Ratio - " &amp; VLOOKUP(CI$1,Enemies[[#All],[Name]:[BotLevelType]],9,FALSE),BotLevelWorld[#Headers],0),FALSE) * AL52</f>
        <v>0</v>
      </c>
      <c r="CJ52">
        <f>VLOOKUP(Wave_Timeline!CJ$1,Enemies[[#All],[Name]:[BotLevelType]],3,FALSE) * VLOOKUP($AX$2,BotLevelWorld[#All],MATCH("HP Ratio - " &amp; VLOOKUP(CJ$1,Enemies[[#All],[Name]:[BotLevelType]],9,FALSE),BotLevelWorld[#Headers],0),FALSE) * AM52</f>
        <v>0</v>
      </c>
      <c r="CK52">
        <f>VLOOKUP(Wave_Timeline!CK$1,Enemies[[#All],[Name]:[BotLevelType]],3,FALSE) * VLOOKUP($AX$2,BotLevelWorld[#All],MATCH("HP Ratio - " &amp; VLOOKUP(CK$1,Enemies[[#All],[Name]:[BotLevelType]],9,FALSE),BotLevelWorld[#Headers],0),FALSE) * AN52</f>
        <v>0</v>
      </c>
      <c r="CL52">
        <f>VLOOKUP(Wave_Timeline!CL$1,Enemies[[#All],[Name]:[BotLevelType]],3,FALSE) * VLOOKUP($AX$2,BotLevelWorld[#All],MATCH("HP Ratio - " &amp; VLOOKUP(CL$1,Enemies[[#All],[Name]:[BotLevelType]],9,FALSE),BotLevelWorld[#Headers],0),FALSE) * AO52</f>
        <v>0</v>
      </c>
      <c r="CM52">
        <f>VLOOKUP(Wave_Timeline!CM$1,Enemies[[#All],[Name]:[BotLevelType]],3,FALSE) * VLOOKUP($AX$2,BotLevelWorld[#All],MATCH("HP Ratio - " &amp; VLOOKUP(CM$1,Enemies[[#All],[Name]:[BotLevelType]],9,FALSE),BotLevelWorld[#Headers],0),FALSE) * AP52</f>
        <v>0</v>
      </c>
      <c r="CN52">
        <f>VLOOKUP(Wave_Timeline!CN$1,Enemies[[#All],[Name]:[BotLevelType]],3,FALSE) * VLOOKUP($AX$2,BotLevelWorld[#All],MATCH("HP Ratio - " &amp; VLOOKUP(CN$1,Enemies[[#All],[Name]:[BotLevelType]],9,FALSE),BotLevelWorld[#Headers],0),FALSE) * AQ52</f>
        <v>0</v>
      </c>
      <c r="CO52">
        <f>VLOOKUP(Wave_Timeline!CO$1,Enemies[[#All],[Name]:[BotLevelType]],3,FALSE) * VLOOKUP($AX$2,BotLevelWorld[#All],MATCH("HP Ratio - " &amp; VLOOKUP(CO$1,Enemies[[#All],[Name]:[BotLevelType]],9,FALSE),BotLevelWorld[#Headers],0),FALSE) * AR52</f>
        <v>0</v>
      </c>
      <c r="CP52">
        <f>VLOOKUP(Wave_Timeline!CP$1,Enemies[[#All],[Name]:[BotLevelType]],3,FALSE) * VLOOKUP($AX$2,BotLevelWorld[#All],MATCH("HP Ratio - " &amp; VLOOKUP(CP$1,Enemies[[#All],[Name]:[BotLevelType]],9,FALSE),BotLevelWorld[#Headers],0),FALSE) * AS52</f>
        <v>0</v>
      </c>
      <c r="CQ52">
        <f>VLOOKUP(Wave_Timeline!CQ$1,Enemies[[#All],[Name]:[BotLevelType]],3,FALSE) * VLOOKUP($AX$2,BotLevelWorld[#All],MATCH("HP Ratio - " &amp; VLOOKUP(CQ$1,Enemies[[#All],[Name]:[BotLevelType]],9,FALSE),BotLevelWorld[#Headers],0),FALSE) * AT52</f>
        <v>0</v>
      </c>
      <c r="CS52">
        <f t="shared" si="0"/>
        <v>0</v>
      </c>
    </row>
    <row r="53" spans="1:97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Y53">
        <f>VLOOKUP(Wave_Timeline!AY$1,Enemies[[#All],[Name]:[BotLevelType]],3,FALSE) * VLOOKUP($AX$2,BotLevelWorld[#All],MATCH("HP Ratio - " &amp; VLOOKUP(AY$1,Enemies[[#All],[Name]:[BotLevelType]],9,FALSE),BotLevelWorld[#Headers],0),FALSE) * B53</f>
        <v>0</v>
      </c>
      <c r="AZ53">
        <f>VLOOKUP(Wave_Timeline!AZ$1,Enemies[[#All],[Name]:[BotLevelType]],3,FALSE) * VLOOKUP($AX$2,BotLevelWorld[#All],MATCH("HP Ratio - " &amp; VLOOKUP(AZ$1,Enemies[[#All],[Name]:[BotLevelType]],9,FALSE),BotLevelWorld[#Headers],0),FALSE) * C53</f>
        <v>0</v>
      </c>
      <c r="BA53">
        <f>VLOOKUP(Wave_Timeline!BA$1,Enemies[[#All],[Name]:[BotLevelType]],3,FALSE) * VLOOKUP($AX$2,BotLevelWorld[#All],MATCH("HP Ratio - " &amp; VLOOKUP(BA$1,Enemies[[#All],[Name]:[BotLevelType]],9,FALSE),BotLevelWorld[#Headers],0),FALSE) * D53</f>
        <v>0</v>
      </c>
      <c r="BB53">
        <f>VLOOKUP(Wave_Timeline!BB$1,Enemies[[#All],[Name]:[BotLevelType]],3,FALSE) * VLOOKUP($AX$2,BotLevelWorld[#All],MATCH("HP Ratio - " &amp; VLOOKUP(BB$1,Enemies[[#All],[Name]:[BotLevelType]],9,FALSE),BotLevelWorld[#Headers],0),FALSE) * E53</f>
        <v>0</v>
      </c>
      <c r="BC53">
        <f>VLOOKUP(Wave_Timeline!BC$1,Enemies[[#All],[Name]:[BotLevelType]],3,FALSE) * VLOOKUP($AX$2,BotLevelWorld[#All],MATCH("HP Ratio - " &amp; VLOOKUP(BC$1,Enemies[[#All],[Name]:[BotLevelType]],9,FALSE),BotLevelWorld[#Headers],0),FALSE) * F53</f>
        <v>0</v>
      </c>
      <c r="BD53">
        <f>VLOOKUP(Wave_Timeline!BD$1,Enemies[[#All],[Name]:[BotLevelType]],3,FALSE) * VLOOKUP($AX$2,BotLevelWorld[#All],MATCH("HP Ratio - " &amp; VLOOKUP(BD$1,Enemies[[#All],[Name]:[BotLevelType]],9,FALSE),BotLevelWorld[#Headers],0),FALSE) * G53</f>
        <v>0</v>
      </c>
      <c r="BE53">
        <f>VLOOKUP(Wave_Timeline!BE$1,Enemies[[#All],[Name]:[BotLevelType]],3,FALSE) * VLOOKUP($AX$2,BotLevelWorld[#All],MATCH("HP Ratio - " &amp; VLOOKUP(BE$1,Enemies[[#All],[Name]:[BotLevelType]],9,FALSE),BotLevelWorld[#Headers],0),FALSE) * H53</f>
        <v>0</v>
      </c>
      <c r="BF53">
        <f>VLOOKUP(Wave_Timeline!BF$1,Enemies[[#All],[Name]:[BotLevelType]],3,FALSE) * VLOOKUP($AX$2,BotLevelWorld[#All],MATCH("HP Ratio - " &amp; VLOOKUP(BF$1,Enemies[[#All],[Name]:[BotLevelType]],9,FALSE),BotLevelWorld[#Headers],0),FALSE) * I53</f>
        <v>0</v>
      </c>
      <c r="BG53">
        <f>VLOOKUP(Wave_Timeline!BG$1,Enemies[[#All],[Name]:[BotLevelType]],3,FALSE) * VLOOKUP($AX$2,BotLevelWorld[#All],MATCH("HP Ratio - " &amp; VLOOKUP(BG$1,Enemies[[#All],[Name]:[BotLevelType]],9,FALSE),BotLevelWorld[#Headers],0),FALSE) * J53</f>
        <v>0</v>
      </c>
      <c r="BH53">
        <f>VLOOKUP(Wave_Timeline!BH$1,Enemies[[#All],[Name]:[BotLevelType]],3,FALSE) * VLOOKUP($AX$2,BotLevelWorld[#All],MATCH("HP Ratio - " &amp; VLOOKUP(BH$1,Enemies[[#All],[Name]:[BotLevelType]],9,FALSE),BotLevelWorld[#Headers],0),FALSE) * K53</f>
        <v>0</v>
      </c>
      <c r="BI53">
        <f>VLOOKUP(Wave_Timeline!BI$1,Enemies[[#All],[Name]:[BotLevelType]],3,FALSE) * VLOOKUP($AX$2,BotLevelWorld[#All],MATCH("HP Ratio - " &amp; VLOOKUP(BI$1,Enemies[[#All],[Name]:[BotLevelType]],9,FALSE),BotLevelWorld[#Headers],0),FALSE) * L53</f>
        <v>0</v>
      </c>
      <c r="BJ53">
        <f>VLOOKUP(Wave_Timeline!BJ$1,Enemies[[#All],[Name]:[BotLevelType]],3,FALSE) * VLOOKUP($AX$2,BotLevelWorld[#All],MATCH("HP Ratio - " &amp; VLOOKUP(BJ$1,Enemies[[#All],[Name]:[BotLevelType]],9,FALSE),BotLevelWorld[#Headers],0),FALSE) * M53</f>
        <v>0</v>
      </c>
      <c r="BK53">
        <f>VLOOKUP(Wave_Timeline!BK$1,Enemies[[#All],[Name]:[BotLevelType]],3,FALSE) * VLOOKUP($AX$2,BotLevelWorld[#All],MATCH("HP Ratio - " &amp; VLOOKUP(BK$1,Enemies[[#All],[Name]:[BotLevelType]],9,FALSE),BotLevelWorld[#Headers],0),FALSE) * N53</f>
        <v>0</v>
      </c>
      <c r="BL53">
        <f>VLOOKUP(Wave_Timeline!BL$1,Enemies[[#All],[Name]:[BotLevelType]],3,FALSE) * VLOOKUP($AX$2,BotLevelWorld[#All],MATCH("HP Ratio - " &amp; VLOOKUP(BL$1,Enemies[[#All],[Name]:[BotLevelType]],9,FALSE),BotLevelWorld[#Headers],0),FALSE) * O53</f>
        <v>0</v>
      </c>
      <c r="BM53">
        <f>VLOOKUP(Wave_Timeline!BM$1,Enemies[[#All],[Name]:[BotLevelType]],3,FALSE) * VLOOKUP($AX$2,BotLevelWorld[#All],MATCH("HP Ratio - " &amp; VLOOKUP(BM$1,Enemies[[#All],[Name]:[BotLevelType]],9,FALSE),BotLevelWorld[#Headers],0),FALSE) * P53</f>
        <v>0</v>
      </c>
      <c r="BN53">
        <f>VLOOKUP(Wave_Timeline!BN$1,Enemies[[#All],[Name]:[BotLevelType]],3,FALSE) * VLOOKUP($AX$2,BotLevelWorld[#All],MATCH("HP Ratio - " &amp; VLOOKUP(BN$1,Enemies[[#All],[Name]:[BotLevelType]],9,FALSE),BotLevelWorld[#Headers],0),FALSE) * Q53</f>
        <v>0</v>
      </c>
      <c r="BO53">
        <f>VLOOKUP(Wave_Timeline!BO$1,Enemies[[#All],[Name]:[BotLevelType]],3,FALSE) * VLOOKUP($AX$2,BotLevelWorld[#All],MATCH("HP Ratio - " &amp; VLOOKUP(BO$1,Enemies[[#All],[Name]:[BotLevelType]],9,FALSE),BotLevelWorld[#Headers],0),FALSE) * R53</f>
        <v>0</v>
      </c>
      <c r="BP53">
        <f>VLOOKUP(Wave_Timeline!BP$1,Enemies[[#All],[Name]:[BotLevelType]],3,FALSE) * VLOOKUP($AX$2,BotLevelWorld[#All],MATCH("HP Ratio - " &amp; VLOOKUP(BP$1,Enemies[[#All],[Name]:[BotLevelType]],9,FALSE),BotLevelWorld[#Headers],0),FALSE) * S53</f>
        <v>0</v>
      </c>
      <c r="BQ53">
        <f>VLOOKUP(Wave_Timeline!BQ$1,Enemies[[#All],[Name]:[BotLevelType]],3,FALSE) * VLOOKUP($AX$2,BotLevelWorld[#All],MATCH("HP Ratio - " &amp; VLOOKUP(BQ$1,Enemies[[#All],[Name]:[BotLevelType]],9,FALSE),BotLevelWorld[#Headers],0),FALSE) * T53</f>
        <v>0</v>
      </c>
      <c r="BR53">
        <f>VLOOKUP(Wave_Timeline!BR$1,Enemies[[#All],[Name]:[BotLevelType]],3,FALSE) * VLOOKUP($AX$2,BotLevelWorld[#All],MATCH("HP Ratio - " &amp; VLOOKUP(BR$1,Enemies[[#All],[Name]:[BotLevelType]],9,FALSE),BotLevelWorld[#Headers],0),FALSE) * U53</f>
        <v>0</v>
      </c>
      <c r="BS53">
        <f>VLOOKUP(Wave_Timeline!BS$1,Enemies[[#All],[Name]:[BotLevelType]],3,FALSE) * VLOOKUP($AX$2,BotLevelWorld[#All],MATCH("HP Ratio - " &amp; VLOOKUP(BS$1,Enemies[[#All],[Name]:[BotLevelType]],9,FALSE),BotLevelWorld[#Headers],0),FALSE) * V53</f>
        <v>0</v>
      </c>
      <c r="BT53">
        <f>VLOOKUP(Wave_Timeline!BT$1,Enemies[[#All],[Name]:[BotLevelType]],3,FALSE) * VLOOKUP($AX$2,BotLevelWorld[#All],MATCH("HP Ratio - " &amp; VLOOKUP(BT$1,Enemies[[#All],[Name]:[BotLevelType]],9,FALSE),BotLevelWorld[#Headers],0),FALSE) * W53</f>
        <v>0</v>
      </c>
      <c r="BU53">
        <f>VLOOKUP(Wave_Timeline!BU$1,Enemies[[#All],[Name]:[BotLevelType]],3,FALSE) * VLOOKUP($AX$2,BotLevelWorld[#All],MATCH("HP Ratio - " &amp; VLOOKUP(BU$1,Enemies[[#All],[Name]:[BotLevelType]],9,FALSE),BotLevelWorld[#Headers],0),FALSE) * X53</f>
        <v>0</v>
      </c>
      <c r="BV53">
        <f>VLOOKUP(Wave_Timeline!BV$1,Enemies[[#All],[Name]:[BotLevelType]],3,FALSE) * VLOOKUP($AX$2,BotLevelWorld[#All],MATCH("HP Ratio - " &amp; VLOOKUP(BV$1,Enemies[[#All],[Name]:[BotLevelType]],9,FALSE),BotLevelWorld[#Headers],0),FALSE) * Y53</f>
        <v>0</v>
      </c>
      <c r="BW53">
        <f>VLOOKUP(Wave_Timeline!BW$1,Enemies[[#All],[Name]:[BotLevelType]],3,FALSE) * VLOOKUP($AX$2,BotLevelWorld[#All],MATCH("HP Ratio - " &amp; VLOOKUP(BW$1,Enemies[[#All],[Name]:[BotLevelType]],9,FALSE),BotLevelWorld[#Headers],0),FALSE) * Z53</f>
        <v>0</v>
      </c>
      <c r="BX53">
        <f>VLOOKUP(Wave_Timeline!BX$1,Enemies[[#All],[Name]:[BotLevelType]],3,FALSE) * VLOOKUP($AX$2,BotLevelWorld[#All],MATCH("HP Ratio - " &amp; VLOOKUP(BX$1,Enemies[[#All],[Name]:[BotLevelType]],9,FALSE),BotLevelWorld[#Headers],0),FALSE) * AA53</f>
        <v>0</v>
      </c>
      <c r="BY53">
        <f>VLOOKUP(Wave_Timeline!BY$1,Enemies[[#All],[Name]:[BotLevelType]],3,FALSE) * VLOOKUP($AX$2,BotLevelWorld[#All],MATCH("HP Ratio - " &amp; VLOOKUP(BY$1,Enemies[[#All],[Name]:[BotLevelType]],9,FALSE),BotLevelWorld[#Headers],0),FALSE) * AB53</f>
        <v>0</v>
      </c>
      <c r="BZ53">
        <f>VLOOKUP(Wave_Timeline!BZ$1,Enemies[[#All],[Name]:[BotLevelType]],3,FALSE) * VLOOKUP($AX$2,BotLevelWorld[#All],MATCH("HP Ratio - " &amp; VLOOKUP(BZ$1,Enemies[[#All],[Name]:[BotLevelType]],9,FALSE),BotLevelWorld[#Headers],0),FALSE) * AC53</f>
        <v>0</v>
      </c>
      <c r="CA53">
        <f>VLOOKUP(Wave_Timeline!CA$1,Enemies[[#All],[Name]:[BotLevelType]],3,FALSE) * VLOOKUP($AX$2,BotLevelWorld[#All],MATCH("HP Ratio - " &amp; VLOOKUP(CA$1,Enemies[[#All],[Name]:[BotLevelType]],9,FALSE),BotLevelWorld[#Headers],0),FALSE) * AD53</f>
        <v>0</v>
      </c>
      <c r="CB53">
        <f>VLOOKUP(Wave_Timeline!CB$1,Enemies[[#All],[Name]:[BotLevelType]],3,FALSE) * VLOOKUP($AX$2,BotLevelWorld[#All],MATCH("HP Ratio - " &amp; VLOOKUP(CB$1,Enemies[[#All],[Name]:[BotLevelType]],9,FALSE),BotLevelWorld[#Headers],0),FALSE) * AE53</f>
        <v>0</v>
      </c>
      <c r="CC53">
        <f>VLOOKUP(Wave_Timeline!CC$1,Enemies[[#All],[Name]:[BotLevelType]],3,FALSE) * VLOOKUP($AX$2,BotLevelWorld[#All],MATCH("HP Ratio - " &amp; VLOOKUP(CC$1,Enemies[[#All],[Name]:[BotLevelType]],9,FALSE),BotLevelWorld[#Headers],0),FALSE) * AF53</f>
        <v>0</v>
      </c>
      <c r="CD53">
        <f>VLOOKUP(Wave_Timeline!CD$1,Enemies[[#All],[Name]:[BotLevelType]],3,FALSE) * VLOOKUP($AX$2,BotLevelWorld[#All],MATCH("HP Ratio - " &amp; VLOOKUP(CD$1,Enemies[[#All],[Name]:[BotLevelType]],9,FALSE),BotLevelWorld[#Headers],0),FALSE) * AG53</f>
        <v>0</v>
      </c>
      <c r="CE53">
        <f>VLOOKUP(Wave_Timeline!CE$1,Enemies[[#All],[Name]:[BotLevelType]],3,FALSE) * VLOOKUP($AX$2,BotLevelWorld[#All],MATCH("HP Ratio - " &amp; VLOOKUP(CE$1,Enemies[[#All],[Name]:[BotLevelType]],9,FALSE),BotLevelWorld[#Headers],0),FALSE) * AH53</f>
        <v>0</v>
      </c>
      <c r="CF53">
        <f>VLOOKUP(Wave_Timeline!CF$1,Enemies[[#All],[Name]:[BotLevelType]],3,FALSE) * VLOOKUP($AX$2,BotLevelWorld[#All],MATCH("HP Ratio - " &amp; VLOOKUP(CF$1,Enemies[[#All],[Name]:[BotLevelType]],9,FALSE),BotLevelWorld[#Headers],0),FALSE) * AI53</f>
        <v>0</v>
      </c>
      <c r="CG53">
        <f>VLOOKUP(Wave_Timeline!CG$1,Enemies[[#All],[Name]:[BotLevelType]],3,FALSE) * VLOOKUP($AX$2,BotLevelWorld[#All],MATCH("HP Ratio - " &amp; VLOOKUP(CG$1,Enemies[[#All],[Name]:[BotLevelType]],9,FALSE),BotLevelWorld[#Headers],0),FALSE) * AJ53</f>
        <v>0</v>
      </c>
      <c r="CH53">
        <f>VLOOKUP(Wave_Timeline!CH$1,Enemies[[#All],[Name]:[BotLevelType]],3,FALSE) * VLOOKUP($AX$2,BotLevelWorld[#All],MATCH("HP Ratio - " &amp; VLOOKUP(CH$1,Enemies[[#All],[Name]:[BotLevelType]],9,FALSE),BotLevelWorld[#Headers],0),FALSE) * AK53</f>
        <v>0</v>
      </c>
      <c r="CI53">
        <f>VLOOKUP(Wave_Timeline!CI$1,Enemies[[#All],[Name]:[BotLevelType]],3,FALSE) * VLOOKUP($AX$2,BotLevelWorld[#All],MATCH("HP Ratio - " &amp; VLOOKUP(CI$1,Enemies[[#All],[Name]:[BotLevelType]],9,FALSE),BotLevelWorld[#Headers],0),FALSE) * AL53</f>
        <v>0</v>
      </c>
      <c r="CJ53">
        <f>VLOOKUP(Wave_Timeline!CJ$1,Enemies[[#All],[Name]:[BotLevelType]],3,FALSE) * VLOOKUP($AX$2,BotLevelWorld[#All],MATCH("HP Ratio - " &amp; VLOOKUP(CJ$1,Enemies[[#All],[Name]:[BotLevelType]],9,FALSE),BotLevelWorld[#Headers],0),FALSE) * AM53</f>
        <v>0</v>
      </c>
      <c r="CK53">
        <f>VLOOKUP(Wave_Timeline!CK$1,Enemies[[#All],[Name]:[BotLevelType]],3,FALSE) * VLOOKUP($AX$2,BotLevelWorld[#All],MATCH("HP Ratio - " &amp; VLOOKUP(CK$1,Enemies[[#All],[Name]:[BotLevelType]],9,FALSE),BotLevelWorld[#Headers],0),FALSE) * AN53</f>
        <v>0</v>
      </c>
      <c r="CL53">
        <f>VLOOKUP(Wave_Timeline!CL$1,Enemies[[#All],[Name]:[BotLevelType]],3,FALSE) * VLOOKUP($AX$2,BotLevelWorld[#All],MATCH("HP Ratio - " &amp; VLOOKUP(CL$1,Enemies[[#All],[Name]:[BotLevelType]],9,FALSE),BotLevelWorld[#Headers],0),FALSE) * AO53</f>
        <v>0</v>
      </c>
      <c r="CM53">
        <f>VLOOKUP(Wave_Timeline!CM$1,Enemies[[#All],[Name]:[BotLevelType]],3,FALSE) * VLOOKUP($AX$2,BotLevelWorld[#All],MATCH("HP Ratio - " &amp; VLOOKUP(CM$1,Enemies[[#All],[Name]:[BotLevelType]],9,FALSE),BotLevelWorld[#Headers],0),FALSE) * AP53</f>
        <v>0</v>
      </c>
      <c r="CN53">
        <f>VLOOKUP(Wave_Timeline!CN$1,Enemies[[#All],[Name]:[BotLevelType]],3,FALSE) * VLOOKUP($AX$2,BotLevelWorld[#All],MATCH("HP Ratio - " &amp; VLOOKUP(CN$1,Enemies[[#All],[Name]:[BotLevelType]],9,FALSE),BotLevelWorld[#Headers],0),FALSE) * AQ53</f>
        <v>0</v>
      </c>
      <c r="CO53">
        <f>VLOOKUP(Wave_Timeline!CO$1,Enemies[[#All],[Name]:[BotLevelType]],3,FALSE) * VLOOKUP($AX$2,BotLevelWorld[#All],MATCH("HP Ratio - " &amp; VLOOKUP(CO$1,Enemies[[#All],[Name]:[BotLevelType]],9,FALSE),BotLevelWorld[#Headers],0),FALSE) * AR53</f>
        <v>0</v>
      </c>
      <c r="CP53">
        <f>VLOOKUP(Wave_Timeline!CP$1,Enemies[[#All],[Name]:[BotLevelType]],3,FALSE) * VLOOKUP($AX$2,BotLevelWorld[#All],MATCH("HP Ratio - " &amp; VLOOKUP(CP$1,Enemies[[#All],[Name]:[BotLevelType]],9,FALSE),BotLevelWorld[#Headers],0),FALSE) * AS53</f>
        <v>0</v>
      </c>
      <c r="CQ53">
        <f>VLOOKUP(Wave_Timeline!CQ$1,Enemies[[#All],[Name]:[BotLevelType]],3,FALSE) * VLOOKUP($AX$2,BotLevelWorld[#All],MATCH("HP Ratio - " &amp; VLOOKUP(CQ$1,Enemies[[#All],[Name]:[BotLevelType]],9,FALSE),BotLevelWorld[#Headers],0),FALSE) * AT53</f>
        <v>0</v>
      </c>
      <c r="CS53">
        <f t="shared" si="0"/>
        <v>0</v>
      </c>
    </row>
    <row r="54" spans="1:97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Y54">
        <f>VLOOKUP(Wave_Timeline!AY$1,Enemies[[#All],[Name]:[BotLevelType]],3,FALSE) * VLOOKUP($AX$2,BotLevelWorld[#All],MATCH("HP Ratio - " &amp; VLOOKUP(AY$1,Enemies[[#All],[Name]:[BotLevelType]],9,FALSE),BotLevelWorld[#Headers],0),FALSE) * B54</f>
        <v>0</v>
      </c>
      <c r="AZ54">
        <f>VLOOKUP(Wave_Timeline!AZ$1,Enemies[[#All],[Name]:[BotLevelType]],3,FALSE) * VLOOKUP($AX$2,BotLevelWorld[#All],MATCH("HP Ratio - " &amp; VLOOKUP(AZ$1,Enemies[[#All],[Name]:[BotLevelType]],9,FALSE),BotLevelWorld[#Headers],0),FALSE) * C54</f>
        <v>0</v>
      </c>
      <c r="BA54">
        <f>VLOOKUP(Wave_Timeline!BA$1,Enemies[[#All],[Name]:[BotLevelType]],3,FALSE) * VLOOKUP($AX$2,BotLevelWorld[#All],MATCH("HP Ratio - " &amp; VLOOKUP(BA$1,Enemies[[#All],[Name]:[BotLevelType]],9,FALSE),BotLevelWorld[#Headers],0),FALSE) * D54</f>
        <v>0</v>
      </c>
      <c r="BB54">
        <f>VLOOKUP(Wave_Timeline!BB$1,Enemies[[#All],[Name]:[BotLevelType]],3,FALSE) * VLOOKUP($AX$2,BotLevelWorld[#All],MATCH("HP Ratio - " &amp; VLOOKUP(BB$1,Enemies[[#All],[Name]:[BotLevelType]],9,FALSE),BotLevelWorld[#Headers],0),FALSE) * E54</f>
        <v>0</v>
      </c>
      <c r="BC54">
        <f>VLOOKUP(Wave_Timeline!BC$1,Enemies[[#All],[Name]:[BotLevelType]],3,FALSE) * VLOOKUP($AX$2,BotLevelWorld[#All],MATCH("HP Ratio - " &amp; VLOOKUP(BC$1,Enemies[[#All],[Name]:[BotLevelType]],9,FALSE),BotLevelWorld[#Headers],0),FALSE) * F54</f>
        <v>0</v>
      </c>
      <c r="BD54">
        <f>VLOOKUP(Wave_Timeline!BD$1,Enemies[[#All],[Name]:[BotLevelType]],3,FALSE) * VLOOKUP($AX$2,BotLevelWorld[#All],MATCH("HP Ratio - " &amp; VLOOKUP(BD$1,Enemies[[#All],[Name]:[BotLevelType]],9,FALSE),BotLevelWorld[#Headers],0),FALSE) * G54</f>
        <v>0</v>
      </c>
      <c r="BE54">
        <f>VLOOKUP(Wave_Timeline!BE$1,Enemies[[#All],[Name]:[BotLevelType]],3,FALSE) * VLOOKUP($AX$2,BotLevelWorld[#All],MATCH("HP Ratio - " &amp; VLOOKUP(BE$1,Enemies[[#All],[Name]:[BotLevelType]],9,FALSE),BotLevelWorld[#Headers],0),FALSE) * H54</f>
        <v>0</v>
      </c>
      <c r="BF54">
        <f>VLOOKUP(Wave_Timeline!BF$1,Enemies[[#All],[Name]:[BotLevelType]],3,FALSE) * VLOOKUP($AX$2,BotLevelWorld[#All],MATCH("HP Ratio - " &amp; VLOOKUP(BF$1,Enemies[[#All],[Name]:[BotLevelType]],9,FALSE),BotLevelWorld[#Headers],0),FALSE) * I54</f>
        <v>0</v>
      </c>
      <c r="BG54">
        <f>VLOOKUP(Wave_Timeline!BG$1,Enemies[[#All],[Name]:[BotLevelType]],3,FALSE) * VLOOKUP($AX$2,BotLevelWorld[#All],MATCH("HP Ratio - " &amp; VLOOKUP(BG$1,Enemies[[#All],[Name]:[BotLevelType]],9,FALSE),BotLevelWorld[#Headers],0),FALSE) * J54</f>
        <v>0</v>
      </c>
      <c r="BH54">
        <f>VLOOKUP(Wave_Timeline!BH$1,Enemies[[#All],[Name]:[BotLevelType]],3,FALSE) * VLOOKUP($AX$2,BotLevelWorld[#All],MATCH("HP Ratio - " &amp; VLOOKUP(BH$1,Enemies[[#All],[Name]:[BotLevelType]],9,FALSE),BotLevelWorld[#Headers],0),FALSE) * K54</f>
        <v>0</v>
      </c>
      <c r="BI54">
        <f>VLOOKUP(Wave_Timeline!BI$1,Enemies[[#All],[Name]:[BotLevelType]],3,FALSE) * VLOOKUP($AX$2,BotLevelWorld[#All],MATCH("HP Ratio - " &amp; VLOOKUP(BI$1,Enemies[[#All],[Name]:[BotLevelType]],9,FALSE),BotLevelWorld[#Headers],0),FALSE) * L54</f>
        <v>0</v>
      </c>
      <c r="BJ54">
        <f>VLOOKUP(Wave_Timeline!BJ$1,Enemies[[#All],[Name]:[BotLevelType]],3,FALSE) * VLOOKUP($AX$2,BotLevelWorld[#All],MATCH("HP Ratio - " &amp; VLOOKUP(BJ$1,Enemies[[#All],[Name]:[BotLevelType]],9,FALSE),BotLevelWorld[#Headers],0),FALSE) * M54</f>
        <v>0</v>
      </c>
      <c r="BK54">
        <f>VLOOKUP(Wave_Timeline!BK$1,Enemies[[#All],[Name]:[BotLevelType]],3,FALSE) * VLOOKUP($AX$2,BotLevelWorld[#All],MATCH("HP Ratio - " &amp; VLOOKUP(BK$1,Enemies[[#All],[Name]:[BotLevelType]],9,FALSE),BotLevelWorld[#Headers],0),FALSE) * N54</f>
        <v>0</v>
      </c>
      <c r="BL54">
        <f>VLOOKUP(Wave_Timeline!BL$1,Enemies[[#All],[Name]:[BotLevelType]],3,FALSE) * VLOOKUP($AX$2,BotLevelWorld[#All],MATCH("HP Ratio - " &amp; VLOOKUP(BL$1,Enemies[[#All],[Name]:[BotLevelType]],9,FALSE),BotLevelWorld[#Headers],0),FALSE) * O54</f>
        <v>0</v>
      </c>
      <c r="BM54">
        <f>VLOOKUP(Wave_Timeline!BM$1,Enemies[[#All],[Name]:[BotLevelType]],3,FALSE) * VLOOKUP($AX$2,BotLevelWorld[#All],MATCH("HP Ratio - " &amp; VLOOKUP(BM$1,Enemies[[#All],[Name]:[BotLevelType]],9,FALSE),BotLevelWorld[#Headers],0),FALSE) * P54</f>
        <v>0</v>
      </c>
      <c r="BN54">
        <f>VLOOKUP(Wave_Timeline!BN$1,Enemies[[#All],[Name]:[BotLevelType]],3,FALSE) * VLOOKUP($AX$2,BotLevelWorld[#All],MATCH("HP Ratio - " &amp; VLOOKUP(BN$1,Enemies[[#All],[Name]:[BotLevelType]],9,FALSE),BotLevelWorld[#Headers],0),FALSE) * Q54</f>
        <v>0</v>
      </c>
      <c r="BO54">
        <f>VLOOKUP(Wave_Timeline!BO$1,Enemies[[#All],[Name]:[BotLevelType]],3,FALSE) * VLOOKUP($AX$2,BotLevelWorld[#All],MATCH("HP Ratio - " &amp; VLOOKUP(BO$1,Enemies[[#All],[Name]:[BotLevelType]],9,FALSE),BotLevelWorld[#Headers],0),FALSE) * R54</f>
        <v>0</v>
      </c>
      <c r="BP54">
        <f>VLOOKUP(Wave_Timeline!BP$1,Enemies[[#All],[Name]:[BotLevelType]],3,FALSE) * VLOOKUP($AX$2,BotLevelWorld[#All],MATCH("HP Ratio - " &amp; VLOOKUP(BP$1,Enemies[[#All],[Name]:[BotLevelType]],9,FALSE),BotLevelWorld[#Headers],0),FALSE) * S54</f>
        <v>0</v>
      </c>
      <c r="BQ54">
        <f>VLOOKUP(Wave_Timeline!BQ$1,Enemies[[#All],[Name]:[BotLevelType]],3,FALSE) * VLOOKUP($AX$2,BotLevelWorld[#All],MATCH("HP Ratio - " &amp; VLOOKUP(BQ$1,Enemies[[#All],[Name]:[BotLevelType]],9,FALSE),BotLevelWorld[#Headers],0),FALSE) * T54</f>
        <v>0</v>
      </c>
      <c r="BR54">
        <f>VLOOKUP(Wave_Timeline!BR$1,Enemies[[#All],[Name]:[BotLevelType]],3,FALSE) * VLOOKUP($AX$2,BotLevelWorld[#All],MATCH("HP Ratio - " &amp; VLOOKUP(BR$1,Enemies[[#All],[Name]:[BotLevelType]],9,FALSE),BotLevelWorld[#Headers],0),FALSE) * U54</f>
        <v>0</v>
      </c>
      <c r="BS54">
        <f>VLOOKUP(Wave_Timeline!BS$1,Enemies[[#All],[Name]:[BotLevelType]],3,FALSE) * VLOOKUP($AX$2,BotLevelWorld[#All],MATCH("HP Ratio - " &amp; VLOOKUP(BS$1,Enemies[[#All],[Name]:[BotLevelType]],9,FALSE),BotLevelWorld[#Headers],0),FALSE) * V54</f>
        <v>0</v>
      </c>
      <c r="BT54">
        <f>VLOOKUP(Wave_Timeline!BT$1,Enemies[[#All],[Name]:[BotLevelType]],3,FALSE) * VLOOKUP($AX$2,BotLevelWorld[#All],MATCH("HP Ratio - " &amp; VLOOKUP(BT$1,Enemies[[#All],[Name]:[BotLevelType]],9,FALSE),BotLevelWorld[#Headers],0),FALSE) * W54</f>
        <v>0</v>
      </c>
      <c r="BU54">
        <f>VLOOKUP(Wave_Timeline!BU$1,Enemies[[#All],[Name]:[BotLevelType]],3,FALSE) * VLOOKUP($AX$2,BotLevelWorld[#All],MATCH("HP Ratio - " &amp; VLOOKUP(BU$1,Enemies[[#All],[Name]:[BotLevelType]],9,FALSE),BotLevelWorld[#Headers],0),FALSE) * X54</f>
        <v>0</v>
      </c>
      <c r="BV54">
        <f>VLOOKUP(Wave_Timeline!BV$1,Enemies[[#All],[Name]:[BotLevelType]],3,FALSE) * VLOOKUP($AX$2,BotLevelWorld[#All],MATCH("HP Ratio - " &amp; VLOOKUP(BV$1,Enemies[[#All],[Name]:[BotLevelType]],9,FALSE),BotLevelWorld[#Headers],0),FALSE) * Y54</f>
        <v>0</v>
      </c>
      <c r="BW54">
        <f>VLOOKUP(Wave_Timeline!BW$1,Enemies[[#All],[Name]:[BotLevelType]],3,FALSE) * VLOOKUP($AX$2,BotLevelWorld[#All],MATCH("HP Ratio - " &amp; VLOOKUP(BW$1,Enemies[[#All],[Name]:[BotLevelType]],9,FALSE),BotLevelWorld[#Headers],0),FALSE) * Z54</f>
        <v>0</v>
      </c>
      <c r="BX54">
        <f>VLOOKUP(Wave_Timeline!BX$1,Enemies[[#All],[Name]:[BotLevelType]],3,FALSE) * VLOOKUP($AX$2,BotLevelWorld[#All],MATCH("HP Ratio - " &amp; VLOOKUP(BX$1,Enemies[[#All],[Name]:[BotLevelType]],9,FALSE),BotLevelWorld[#Headers],0),FALSE) * AA54</f>
        <v>0</v>
      </c>
      <c r="BY54">
        <f>VLOOKUP(Wave_Timeline!BY$1,Enemies[[#All],[Name]:[BotLevelType]],3,FALSE) * VLOOKUP($AX$2,BotLevelWorld[#All],MATCH("HP Ratio - " &amp; VLOOKUP(BY$1,Enemies[[#All],[Name]:[BotLevelType]],9,FALSE),BotLevelWorld[#Headers],0),FALSE) * AB54</f>
        <v>0</v>
      </c>
      <c r="BZ54">
        <f>VLOOKUP(Wave_Timeline!BZ$1,Enemies[[#All],[Name]:[BotLevelType]],3,FALSE) * VLOOKUP($AX$2,BotLevelWorld[#All],MATCH("HP Ratio - " &amp; VLOOKUP(BZ$1,Enemies[[#All],[Name]:[BotLevelType]],9,FALSE),BotLevelWorld[#Headers],0),FALSE) * AC54</f>
        <v>0</v>
      </c>
      <c r="CA54">
        <f>VLOOKUP(Wave_Timeline!CA$1,Enemies[[#All],[Name]:[BotLevelType]],3,FALSE) * VLOOKUP($AX$2,BotLevelWorld[#All],MATCH("HP Ratio - " &amp; VLOOKUP(CA$1,Enemies[[#All],[Name]:[BotLevelType]],9,FALSE),BotLevelWorld[#Headers],0),FALSE) * AD54</f>
        <v>0</v>
      </c>
      <c r="CB54">
        <f>VLOOKUP(Wave_Timeline!CB$1,Enemies[[#All],[Name]:[BotLevelType]],3,FALSE) * VLOOKUP($AX$2,BotLevelWorld[#All],MATCH("HP Ratio - " &amp; VLOOKUP(CB$1,Enemies[[#All],[Name]:[BotLevelType]],9,FALSE),BotLevelWorld[#Headers],0),FALSE) * AE54</f>
        <v>0</v>
      </c>
      <c r="CC54">
        <f>VLOOKUP(Wave_Timeline!CC$1,Enemies[[#All],[Name]:[BotLevelType]],3,FALSE) * VLOOKUP($AX$2,BotLevelWorld[#All],MATCH("HP Ratio - " &amp; VLOOKUP(CC$1,Enemies[[#All],[Name]:[BotLevelType]],9,FALSE),BotLevelWorld[#Headers],0),FALSE) * AF54</f>
        <v>0</v>
      </c>
      <c r="CD54">
        <f>VLOOKUP(Wave_Timeline!CD$1,Enemies[[#All],[Name]:[BotLevelType]],3,FALSE) * VLOOKUP($AX$2,BotLevelWorld[#All],MATCH("HP Ratio - " &amp; VLOOKUP(CD$1,Enemies[[#All],[Name]:[BotLevelType]],9,FALSE),BotLevelWorld[#Headers],0),FALSE) * AG54</f>
        <v>0</v>
      </c>
      <c r="CE54">
        <f>VLOOKUP(Wave_Timeline!CE$1,Enemies[[#All],[Name]:[BotLevelType]],3,FALSE) * VLOOKUP($AX$2,BotLevelWorld[#All],MATCH("HP Ratio - " &amp; VLOOKUP(CE$1,Enemies[[#All],[Name]:[BotLevelType]],9,FALSE),BotLevelWorld[#Headers],0),FALSE) * AH54</f>
        <v>0</v>
      </c>
      <c r="CF54">
        <f>VLOOKUP(Wave_Timeline!CF$1,Enemies[[#All],[Name]:[BotLevelType]],3,FALSE) * VLOOKUP($AX$2,BotLevelWorld[#All],MATCH("HP Ratio - " &amp; VLOOKUP(CF$1,Enemies[[#All],[Name]:[BotLevelType]],9,FALSE),BotLevelWorld[#Headers],0),FALSE) * AI54</f>
        <v>0</v>
      </c>
      <c r="CG54">
        <f>VLOOKUP(Wave_Timeline!CG$1,Enemies[[#All],[Name]:[BotLevelType]],3,FALSE) * VLOOKUP($AX$2,BotLevelWorld[#All],MATCH("HP Ratio - " &amp; VLOOKUP(CG$1,Enemies[[#All],[Name]:[BotLevelType]],9,FALSE),BotLevelWorld[#Headers],0),FALSE) * AJ54</f>
        <v>0</v>
      </c>
      <c r="CH54">
        <f>VLOOKUP(Wave_Timeline!CH$1,Enemies[[#All],[Name]:[BotLevelType]],3,FALSE) * VLOOKUP($AX$2,BotLevelWorld[#All],MATCH("HP Ratio - " &amp; VLOOKUP(CH$1,Enemies[[#All],[Name]:[BotLevelType]],9,FALSE),BotLevelWorld[#Headers],0),FALSE) * AK54</f>
        <v>0</v>
      </c>
      <c r="CI54">
        <f>VLOOKUP(Wave_Timeline!CI$1,Enemies[[#All],[Name]:[BotLevelType]],3,FALSE) * VLOOKUP($AX$2,BotLevelWorld[#All],MATCH("HP Ratio - " &amp; VLOOKUP(CI$1,Enemies[[#All],[Name]:[BotLevelType]],9,FALSE),BotLevelWorld[#Headers],0),FALSE) * AL54</f>
        <v>0</v>
      </c>
      <c r="CJ54">
        <f>VLOOKUP(Wave_Timeline!CJ$1,Enemies[[#All],[Name]:[BotLevelType]],3,FALSE) * VLOOKUP($AX$2,BotLevelWorld[#All],MATCH("HP Ratio - " &amp; VLOOKUP(CJ$1,Enemies[[#All],[Name]:[BotLevelType]],9,FALSE),BotLevelWorld[#Headers],0),FALSE) * AM54</f>
        <v>0</v>
      </c>
      <c r="CK54">
        <f>VLOOKUP(Wave_Timeline!CK$1,Enemies[[#All],[Name]:[BotLevelType]],3,FALSE) * VLOOKUP($AX$2,BotLevelWorld[#All],MATCH("HP Ratio - " &amp; VLOOKUP(CK$1,Enemies[[#All],[Name]:[BotLevelType]],9,FALSE),BotLevelWorld[#Headers],0),FALSE) * AN54</f>
        <v>0</v>
      </c>
      <c r="CL54">
        <f>VLOOKUP(Wave_Timeline!CL$1,Enemies[[#All],[Name]:[BotLevelType]],3,FALSE) * VLOOKUP($AX$2,BotLevelWorld[#All],MATCH("HP Ratio - " &amp; VLOOKUP(CL$1,Enemies[[#All],[Name]:[BotLevelType]],9,FALSE),BotLevelWorld[#Headers],0),FALSE) * AO54</f>
        <v>0</v>
      </c>
      <c r="CM54">
        <f>VLOOKUP(Wave_Timeline!CM$1,Enemies[[#All],[Name]:[BotLevelType]],3,FALSE) * VLOOKUP($AX$2,BotLevelWorld[#All],MATCH("HP Ratio - " &amp; VLOOKUP(CM$1,Enemies[[#All],[Name]:[BotLevelType]],9,FALSE),BotLevelWorld[#Headers],0),FALSE) * AP54</f>
        <v>0</v>
      </c>
      <c r="CN54">
        <f>VLOOKUP(Wave_Timeline!CN$1,Enemies[[#All],[Name]:[BotLevelType]],3,FALSE) * VLOOKUP($AX$2,BotLevelWorld[#All],MATCH("HP Ratio - " &amp; VLOOKUP(CN$1,Enemies[[#All],[Name]:[BotLevelType]],9,FALSE),BotLevelWorld[#Headers],0),FALSE) * AQ54</f>
        <v>0</v>
      </c>
      <c r="CO54">
        <f>VLOOKUP(Wave_Timeline!CO$1,Enemies[[#All],[Name]:[BotLevelType]],3,FALSE) * VLOOKUP($AX$2,BotLevelWorld[#All],MATCH("HP Ratio - " &amp; VLOOKUP(CO$1,Enemies[[#All],[Name]:[BotLevelType]],9,FALSE),BotLevelWorld[#Headers],0),FALSE) * AR54</f>
        <v>0</v>
      </c>
      <c r="CP54">
        <f>VLOOKUP(Wave_Timeline!CP$1,Enemies[[#All],[Name]:[BotLevelType]],3,FALSE) * VLOOKUP($AX$2,BotLevelWorld[#All],MATCH("HP Ratio - " &amp; VLOOKUP(CP$1,Enemies[[#All],[Name]:[BotLevelType]],9,FALSE),BotLevelWorld[#Headers],0),FALSE) * AS54</f>
        <v>0</v>
      </c>
      <c r="CQ54">
        <f>VLOOKUP(Wave_Timeline!CQ$1,Enemies[[#All],[Name]:[BotLevelType]],3,FALSE) * VLOOKUP($AX$2,BotLevelWorld[#All],MATCH("HP Ratio - " &amp; VLOOKUP(CQ$1,Enemies[[#All],[Name]:[BotLevelType]],9,FALSE),BotLevelWorld[#Headers],0),FALSE) * AT54</f>
        <v>0</v>
      </c>
      <c r="CS54">
        <f t="shared" si="0"/>
        <v>0</v>
      </c>
    </row>
    <row r="55" spans="1:97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Y55">
        <f>VLOOKUP(Wave_Timeline!AY$1,Enemies[[#All],[Name]:[BotLevelType]],3,FALSE) * VLOOKUP($AX$2,BotLevelWorld[#All],MATCH("HP Ratio - " &amp; VLOOKUP(AY$1,Enemies[[#All],[Name]:[BotLevelType]],9,FALSE),BotLevelWorld[#Headers],0),FALSE) * B55</f>
        <v>0</v>
      </c>
      <c r="AZ55">
        <f>VLOOKUP(Wave_Timeline!AZ$1,Enemies[[#All],[Name]:[BotLevelType]],3,FALSE) * VLOOKUP($AX$2,BotLevelWorld[#All],MATCH("HP Ratio - " &amp; VLOOKUP(AZ$1,Enemies[[#All],[Name]:[BotLevelType]],9,FALSE),BotLevelWorld[#Headers],0),FALSE) * C55</f>
        <v>0</v>
      </c>
      <c r="BA55">
        <f>VLOOKUP(Wave_Timeline!BA$1,Enemies[[#All],[Name]:[BotLevelType]],3,FALSE) * VLOOKUP($AX$2,BotLevelWorld[#All],MATCH("HP Ratio - " &amp; VLOOKUP(BA$1,Enemies[[#All],[Name]:[BotLevelType]],9,FALSE),BotLevelWorld[#Headers],0),FALSE) * D55</f>
        <v>0</v>
      </c>
      <c r="BB55">
        <f>VLOOKUP(Wave_Timeline!BB$1,Enemies[[#All],[Name]:[BotLevelType]],3,FALSE) * VLOOKUP($AX$2,BotLevelWorld[#All],MATCH("HP Ratio - " &amp; VLOOKUP(BB$1,Enemies[[#All],[Name]:[BotLevelType]],9,FALSE),BotLevelWorld[#Headers],0),FALSE) * E55</f>
        <v>0</v>
      </c>
      <c r="BC55">
        <f>VLOOKUP(Wave_Timeline!BC$1,Enemies[[#All],[Name]:[BotLevelType]],3,FALSE) * VLOOKUP($AX$2,BotLevelWorld[#All],MATCH("HP Ratio - " &amp; VLOOKUP(BC$1,Enemies[[#All],[Name]:[BotLevelType]],9,FALSE),BotLevelWorld[#Headers],0),FALSE) * F55</f>
        <v>0</v>
      </c>
      <c r="BD55">
        <f>VLOOKUP(Wave_Timeline!BD$1,Enemies[[#All],[Name]:[BotLevelType]],3,FALSE) * VLOOKUP($AX$2,BotLevelWorld[#All],MATCH("HP Ratio - " &amp; VLOOKUP(BD$1,Enemies[[#All],[Name]:[BotLevelType]],9,FALSE),BotLevelWorld[#Headers],0),FALSE) * G55</f>
        <v>0</v>
      </c>
      <c r="BE55">
        <f>VLOOKUP(Wave_Timeline!BE$1,Enemies[[#All],[Name]:[BotLevelType]],3,FALSE) * VLOOKUP($AX$2,BotLevelWorld[#All],MATCH("HP Ratio - " &amp; VLOOKUP(BE$1,Enemies[[#All],[Name]:[BotLevelType]],9,FALSE),BotLevelWorld[#Headers],0),FALSE) * H55</f>
        <v>0</v>
      </c>
      <c r="BF55">
        <f>VLOOKUP(Wave_Timeline!BF$1,Enemies[[#All],[Name]:[BotLevelType]],3,FALSE) * VLOOKUP($AX$2,BotLevelWorld[#All],MATCH("HP Ratio - " &amp; VLOOKUP(BF$1,Enemies[[#All],[Name]:[BotLevelType]],9,FALSE),BotLevelWorld[#Headers],0),FALSE) * I55</f>
        <v>0</v>
      </c>
      <c r="BG55">
        <f>VLOOKUP(Wave_Timeline!BG$1,Enemies[[#All],[Name]:[BotLevelType]],3,FALSE) * VLOOKUP($AX$2,BotLevelWorld[#All],MATCH("HP Ratio - " &amp; VLOOKUP(BG$1,Enemies[[#All],[Name]:[BotLevelType]],9,FALSE),BotLevelWorld[#Headers],0),FALSE) * J55</f>
        <v>0</v>
      </c>
      <c r="BH55">
        <f>VLOOKUP(Wave_Timeline!BH$1,Enemies[[#All],[Name]:[BotLevelType]],3,FALSE) * VLOOKUP($AX$2,BotLevelWorld[#All],MATCH("HP Ratio - " &amp; VLOOKUP(BH$1,Enemies[[#All],[Name]:[BotLevelType]],9,FALSE),BotLevelWorld[#Headers],0),FALSE) * K55</f>
        <v>0</v>
      </c>
      <c r="BI55">
        <f>VLOOKUP(Wave_Timeline!BI$1,Enemies[[#All],[Name]:[BotLevelType]],3,FALSE) * VLOOKUP($AX$2,BotLevelWorld[#All],MATCH("HP Ratio - " &amp; VLOOKUP(BI$1,Enemies[[#All],[Name]:[BotLevelType]],9,FALSE),BotLevelWorld[#Headers],0),FALSE) * L55</f>
        <v>0</v>
      </c>
      <c r="BJ55">
        <f>VLOOKUP(Wave_Timeline!BJ$1,Enemies[[#All],[Name]:[BotLevelType]],3,FALSE) * VLOOKUP($AX$2,BotLevelWorld[#All],MATCH("HP Ratio - " &amp; VLOOKUP(BJ$1,Enemies[[#All],[Name]:[BotLevelType]],9,FALSE),BotLevelWorld[#Headers],0),FALSE) * M55</f>
        <v>0</v>
      </c>
      <c r="BK55">
        <f>VLOOKUP(Wave_Timeline!BK$1,Enemies[[#All],[Name]:[BotLevelType]],3,FALSE) * VLOOKUP($AX$2,BotLevelWorld[#All],MATCH("HP Ratio - " &amp; VLOOKUP(BK$1,Enemies[[#All],[Name]:[BotLevelType]],9,FALSE),BotLevelWorld[#Headers],0),FALSE) * N55</f>
        <v>0</v>
      </c>
      <c r="BL55">
        <f>VLOOKUP(Wave_Timeline!BL$1,Enemies[[#All],[Name]:[BotLevelType]],3,FALSE) * VLOOKUP($AX$2,BotLevelWorld[#All],MATCH("HP Ratio - " &amp; VLOOKUP(BL$1,Enemies[[#All],[Name]:[BotLevelType]],9,FALSE),BotLevelWorld[#Headers],0),FALSE) * O55</f>
        <v>0</v>
      </c>
      <c r="BM55">
        <f>VLOOKUP(Wave_Timeline!BM$1,Enemies[[#All],[Name]:[BotLevelType]],3,FALSE) * VLOOKUP($AX$2,BotLevelWorld[#All],MATCH("HP Ratio - " &amp; VLOOKUP(BM$1,Enemies[[#All],[Name]:[BotLevelType]],9,FALSE),BotLevelWorld[#Headers],0),FALSE) * P55</f>
        <v>0</v>
      </c>
      <c r="BN55">
        <f>VLOOKUP(Wave_Timeline!BN$1,Enemies[[#All],[Name]:[BotLevelType]],3,FALSE) * VLOOKUP($AX$2,BotLevelWorld[#All],MATCH("HP Ratio - " &amp; VLOOKUP(BN$1,Enemies[[#All],[Name]:[BotLevelType]],9,FALSE),BotLevelWorld[#Headers],0),FALSE) * Q55</f>
        <v>0</v>
      </c>
      <c r="BO55">
        <f>VLOOKUP(Wave_Timeline!BO$1,Enemies[[#All],[Name]:[BotLevelType]],3,FALSE) * VLOOKUP($AX$2,BotLevelWorld[#All],MATCH("HP Ratio - " &amp; VLOOKUP(BO$1,Enemies[[#All],[Name]:[BotLevelType]],9,FALSE),BotLevelWorld[#Headers],0),FALSE) * R55</f>
        <v>0</v>
      </c>
      <c r="BP55">
        <f>VLOOKUP(Wave_Timeline!BP$1,Enemies[[#All],[Name]:[BotLevelType]],3,FALSE) * VLOOKUP($AX$2,BotLevelWorld[#All],MATCH("HP Ratio - " &amp; VLOOKUP(BP$1,Enemies[[#All],[Name]:[BotLevelType]],9,FALSE),BotLevelWorld[#Headers],0),FALSE) * S55</f>
        <v>0</v>
      </c>
      <c r="BQ55">
        <f>VLOOKUP(Wave_Timeline!BQ$1,Enemies[[#All],[Name]:[BotLevelType]],3,FALSE) * VLOOKUP($AX$2,BotLevelWorld[#All],MATCH("HP Ratio - " &amp; VLOOKUP(BQ$1,Enemies[[#All],[Name]:[BotLevelType]],9,FALSE),BotLevelWorld[#Headers],0),FALSE) * T55</f>
        <v>0</v>
      </c>
      <c r="BR55">
        <f>VLOOKUP(Wave_Timeline!BR$1,Enemies[[#All],[Name]:[BotLevelType]],3,FALSE) * VLOOKUP($AX$2,BotLevelWorld[#All],MATCH("HP Ratio - " &amp; VLOOKUP(BR$1,Enemies[[#All],[Name]:[BotLevelType]],9,FALSE),BotLevelWorld[#Headers],0),FALSE) * U55</f>
        <v>0</v>
      </c>
      <c r="BS55">
        <f>VLOOKUP(Wave_Timeline!BS$1,Enemies[[#All],[Name]:[BotLevelType]],3,FALSE) * VLOOKUP($AX$2,BotLevelWorld[#All],MATCH("HP Ratio - " &amp; VLOOKUP(BS$1,Enemies[[#All],[Name]:[BotLevelType]],9,FALSE),BotLevelWorld[#Headers],0),FALSE) * V55</f>
        <v>0</v>
      </c>
      <c r="BT55">
        <f>VLOOKUP(Wave_Timeline!BT$1,Enemies[[#All],[Name]:[BotLevelType]],3,FALSE) * VLOOKUP($AX$2,BotLevelWorld[#All],MATCH("HP Ratio - " &amp; VLOOKUP(BT$1,Enemies[[#All],[Name]:[BotLevelType]],9,FALSE),BotLevelWorld[#Headers],0),FALSE) * W55</f>
        <v>0</v>
      </c>
      <c r="BU55">
        <f>VLOOKUP(Wave_Timeline!BU$1,Enemies[[#All],[Name]:[BotLevelType]],3,FALSE) * VLOOKUP($AX$2,BotLevelWorld[#All],MATCH("HP Ratio - " &amp; VLOOKUP(BU$1,Enemies[[#All],[Name]:[BotLevelType]],9,FALSE),BotLevelWorld[#Headers],0),FALSE) * X55</f>
        <v>0</v>
      </c>
      <c r="BV55">
        <f>VLOOKUP(Wave_Timeline!BV$1,Enemies[[#All],[Name]:[BotLevelType]],3,FALSE) * VLOOKUP($AX$2,BotLevelWorld[#All],MATCH("HP Ratio - " &amp; VLOOKUP(BV$1,Enemies[[#All],[Name]:[BotLevelType]],9,FALSE),BotLevelWorld[#Headers],0),FALSE) * Y55</f>
        <v>0</v>
      </c>
      <c r="BW55">
        <f>VLOOKUP(Wave_Timeline!BW$1,Enemies[[#All],[Name]:[BotLevelType]],3,FALSE) * VLOOKUP($AX$2,BotLevelWorld[#All],MATCH("HP Ratio - " &amp; VLOOKUP(BW$1,Enemies[[#All],[Name]:[BotLevelType]],9,FALSE),BotLevelWorld[#Headers],0),FALSE) * Z55</f>
        <v>0</v>
      </c>
      <c r="BX55">
        <f>VLOOKUP(Wave_Timeline!BX$1,Enemies[[#All],[Name]:[BotLevelType]],3,FALSE) * VLOOKUP($AX$2,BotLevelWorld[#All],MATCH("HP Ratio - " &amp; VLOOKUP(BX$1,Enemies[[#All],[Name]:[BotLevelType]],9,FALSE),BotLevelWorld[#Headers],0),FALSE) * AA55</f>
        <v>0</v>
      </c>
      <c r="BY55">
        <f>VLOOKUP(Wave_Timeline!BY$1,Enemies[[#All],[Name]:[BotLevelType]],3,FALSE) * VLOOKUP($AX$2,BotLevelWorld[#All],MATCH("HP Ratio - " &amp; VLOOKUP(BY$1,Enemies[[#All],[Name]:[BotLevelType]],9,FALSE),BotLevelWorld[#Headers],0),FALSE) * AB55</f>
        <v>0</v>
      </c>
      <c r="BZ55">
        <f>VLOOKUP(Wave_Timeline!BZ$1,Enemies[[#All],[Name]:[BotLevelType]],3,FALSE) * VLOOKUP($AX$2,BotLevelWorld[#All],MATCH("HP Ratio - " &amp; VLOOKUP(BZ$1,Enemies[[#All],[Name]:[BotLevelType]],9,FALSE),BotLevelWorld[#Headers],0),FALSE) * AC55</f>
        <v>0</v>
      </c>
      <c r="CA55">
        <f>VLOOKUP(Wave_Timeline!CA$1,Enemies[[#All],[Name]:[BotLevelType]],3,FALSE) * VLOOKUP($AX$2,BotLevelWorld[#All],MATCH("HP Ratio - " &amp; VLOOKUP(CA$1,Enemies[[#All],[Name]:[BotLevelType]],9,FALSE),BotLevelWorld[#Headers],0),FALSE) * AD55</f>
        <v>0</v>
      </c>
      <c r="CB55">
        <f>VLOOKUP(Wave_Timeline!CB$1,Enemies[[#All],[Name]:[BotLevelType]],3,FALSE) * VLOOKUP($AX$2,BotLevelWorld[#All],MATCH("HP Ratio - " &amp; VLOOKUP(CB$1,Enemies[[#All],[Name]:[BotLevelType]],9,FALSE),BotLevelWorld[#Headers],0),FALSE) * AE55</f>
        <v>0</v>
      </c>
      <c r="CC55">
        <f>VLOOKUP(Wave_Timeline!CC$1,Enemies[[#All],[Name]:[BotLevelType]],3,FALSE) * VLOOKUP($AX$2,BotLevelWorld[#All],MATCH("HP Ratio - " &amp; VLOOKUP(CC$1,Enemies[[#All],[Name]:[BotLevelType]],9,FALSE),BotLevelWorld[#Headers],0),FALSE) * AF55</f>
        <v>0</v>
      </c>
      <c r="CD55">
        <f>VLOOKUP(Wave_Timeline!CD$1,Enemies[[#All],[Name]:[BotLevelType]],3,FALSE) * VLOOKUP($AX$2,BotLevelWorld[#All],MATCH("HP Ratio - " &amp; VLOOKUP(CD$1,Enemies[[#All],[Name]:[BotLevelType]],9,FALSE),BotLevelWorld[#Headers],0),FALSE) * AG55</f>
        <v>0</v>
      </c>
      <c r="CE55">
        <f>VLOOKUP(Wave_Timeline!CE$1,Enemies[[#All],[Name]:[BotLevelType]],3,FALSE) * VLOOKUP($AX$2,BotLevelWorld[#All],MATCH("HP Ratio - " &amp; VLOOKUP(CE$1,Enemies[[#All],[Name]:[BotLevelType]],9,FALSE),BotLevelWorld[#Headers],0),FALSE) * AH55</f>
        <v>0</v>
      </c>
      <c r="CF55">
        <f>VLOOKUP(Wave_Timeline!CF$1,Enemies[[#All],[Name]:[BotLevelType]],3,FALSE) * VLOOKUP($AX$2,BotLevelWorld[#All],MATCH("HP Ratio - " &amp; VLOOKUP(CF$1,Enemies[[#All],[Name]:[BotLevelType]],9,FALSE),BotLevelWorld[#Headers],0),FALSE) * AI55</f>
        <v>0</v>
      </c>
      <c r="CG55">
        <f>VLOOKUP(Wave_Timeline!CG$1,Enemies[[#All],[Name]:[BotLevelType]],3,FALSE) * VLOOKUP($AX$2,BotLevelWorld[#All],MATCH("HP Ratio - " &amp; VLOOKUP(CG$1,Enemies[[#All],[Name]:[BotLevelType]],9,FALSE),BotLevelWorld[#Headers],0),FALSE) * AJ55</f>
        <v>0</v>
      </c>
      <c r="CH55">
        <f>VLOOKUP(Wave_Timeline!CH$1,Enemies[[#All],[Name]:[BotLevelType]],3,FALSE) * VLOOKUP($AX$2,BotLevelWorld[#All],MATCH("HP Ratio - " &amp; VLOOKUP(CH$1,Enemies[[#All],[Name]:[BotLevelType]],9,FALSE),BotLevelWorld[#Headers],0),FALSE) * AK55</f>
        <v>0</v>
      </c>
      <c r="CI55">
        <f>VLOOKUP(Wave_Timeline!CI$1,Enemies[[#All],[Name]:[BotLevelType]],3,FALSE) * VLOOKUP($AX$2,BotLevelWorld[#All],MATCH("HP Ratio - " &amp; VLOOKUP(CI$1,Enemies[[#All],[Name]:[BotLevelType]],9,FALSE),BotLevelWorld[#Headers],0),FALSE) * AL55</f>
        <v>0</v>
      </c>
      <c r="CJ55">
        <f>VLOOKUP(Wave_Timeline!CJ$1,Enemies[[#All],[Name]:[BotLevelType]],3,FALSE) * VLOOKUP($AX$2,BotLevelWorld[#All],MATCH("HP Ratio - " &amp; VLOOKUP(CJ$1,Enemies[[#All],[Name]:[BotLevelType]],9,FALSE),BotLevelWorld[#Headers],0),FALSE) * AM55</f>
        <v>0</v>
      </c>
      <c r="CK55">
        <f>VLOOKUP(Wave_Timeline!CK$1,Enemies[[#All],[Name]:[BotLevelType]],3,FALSE) * VLOOKUP($AX$2,BotLevelWorld[#All],MATCH("HP Ratio - " &amp; VLOOKUP(CK$1,Enemies[[#All],[Name]:[BotLevelType]],9,FALSE),BotLevelWorld[#Headers],0),FALSE) * AN55</f>
        <v>0</v>
      </c>
      <c r="CL55">
        <f>VLOOKUP(Wave_Timeline!CL$1,Enemies[[#All],[Name]:[BotLevelType]],3,FALSE) * VLOOKUP($AX$2,BotLevelWorld[#All],MATCH("HP Ratio - " &amp; VLOOKUP(CL$1,Enemies[[#All],[Name]:[BotLevelType]],9,FALSE),BotLevelWorld[#Headers],0),FALSE) * AO55</f>
        <v>0</v>
      </c>
      <c r="CM55">
        <f>VLOOKUP(Wave_Timeline!CM$1,Enemies[[#All],[Name]:[BotLevelType]],3,FALSE) * VLOOKUP($AX$2,BotLevelWorld[#All],MATCH("HP Ratio - " &amp; VLOOKUP(CM$1,Enemies[[#All],[Name]:[BotLevelType]],9,FALSE),BotLevelWorld[#Headers],0),FALSE) * AP55</f>
        <v>0</v>
      </c>
      <c r="CN55">
        <f>VLOOKUP(Wave_Timeline!CN$1,Enemies[[#All],[Name]:[BotLevelType]],3,FALSE) * VLOOKUP($AX$2,BotLevelWorld[#All],MATCH("HP Ratio - " &amp; VLOOKUP(CN$1,Enemies[[#All],[Name]:[BotLevelType]],9,FALSE),BotLevelWorld[#Headers],0),FALSE) * AQ55</f>
        <v>0</v>
      </c>
      <c r="CO55">
        <f>VLOOKUP(Wave_Timeline!CO$1,Enemies[[#All],[Name]:[BotLevelType]],3,FALSE) * VLOOKUP($AX$2,BotLevelWorld[#All],MATCH("HP Ratio - " &amp; VLOOKUP(CO$1,Enemies[[#All],[Name]:[BotLevelType]],9,FALSE),BotLevelWorld[#Headers],0),FALSE) * AR55</f>
        <v>0</v>
      </c>
      <c r="CP55">
        <f>VLOOKUP(Wave_Timeline!CP$1,Enemies[[#All],[Name]:[BotLevelType]],3,FALSE) * VLOOKUP($AX$2,BotLevelWorld[#All],MATCH("HP Ratio - " &amp; VLOOKUP(CP$1,Enemies[[#All],[Name]:[BotLevelType]],9,FALSE),BotLevelWorld[#Headers],0),FALSE) * AS55</f>
        <v>0</v>
      </c>
      <c r="CQ55">
        <f>VLOOKUP(Wave_Timeline!CQ$1,Enemies[[#All],[Name]:[BotLevelType]],3,FALSE) * VLOOKUP($AX$2,BotLevelWorld[#All],MATCH("HP Ratio - " &amp; VLOOKUP(CQ$1,Enemies[[#All],[Name]:[BotLevelType]],9,FALSE),BotLevelWorld[#Headers],0),FALSE) * AT55</f>
        <v>0</v>
      </c>
      <c r="CS55">
        <f t="shared" si="0"/>
        <v>0</v>
      </c>
    </row>
    <row r="56" spans="1:97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Y56">
        <f>VLOOKUP(Wave_Timeline!AY$1,Enemies[[#All],[Name]:[BotLevelType]],3,FALSE) * VLOOKUP($AX$2,BotLevelWorld[#All],MATCH("HP Ratio - " &amp; VLOOKUP(AY$1,Enemies[[#All],[Name]:[BotLevelType]],9,FALSE),BotLevelWorld[#Headers],0),FALSE) * B56</f>
        <v>0</v>
      </c>
      <c r="AZ56">
        <f>VLOOKUP(Wave_Timeline!AZ$1,Enemies[[#All],[Name]:[BotLevelType]],3,FALSE) * VLOOKUP($AX$2,BotLevelWorld[#All],MATCH("HP Ratio - " &amp; VLOOKUP(AZ$1,Enemies[[#All],[Name]:[BotLevelType]],9,FALSE),BotLevelWorld[#Headers],0),FALSE) * C56</f>
        <v>0</v>
      </c>
      <c r="BA56">
        <f>VLOOKUP(Wave_Timeline!BA$1,Enemies[[#All],[Name]:[BotLevelType]],3,FALSE) * VLOOKUP($AX$2,BotLevelWorld[#All],MATCH("HP Ratio - " &amp; VLOOKUP(BA$1,Enemies[[#All],[Name]:[BotLevelType]],9,FALSE),BotLevelWorld[#Headers],0),FALSE) * D56</f>
        <v>0</v>
      </c>
      <c r="BB56">
        <f>VLOOKUP(Wave_Timeline!BB$1,Enemies[[#All],[Name]:[BotLevelType]],3,FALSE) * VLOOKUP($AX$2,BotLevelWorld[#All],MATCH("HP Ratio - " &amp; VLOOKUP(BB$1,Enemies[[#All],[Name]:[BotLevelType]],9,FALSE),BotLevelWorld[#Headers],0),FALSE) * E56</f>
        <v>0</v>
      </c>
      <c r="BC56">
        <f>VLOOKUP(Wave_Timeline!BC$1,Enemies[[#All],[Name]:[BotLevelType]],3,FALSE) * VLOOKUP($AX$2,BotLevelWorld[#All],MATCH("HP Ratio - " &amp; VLOOKUP(BC$1,Enemies[[#All],[Name]:[BotLevelType]],9,FALSE),BotLevelWorld[#Headers],0),FALSE) * F56</f>
        <v>0</v>
      </c>
      <c r="BD56">
        <f>VLOOKUP(Wave_Timeline!BD$1,Enemies[[#All],[Name]:[BotLevelType]],3,FALSE) * VLOOKUP($AX$2,BotLevelWorld[#All],MATCH("HP Ratio - " &amp; VLOOKUP(BD$1,Enemies[[#All],[Name]:[BotLevelType]],9,FALSE),BotLevelWorld[#Headers],0),FALSE) * G56</f>
        <v>0</v>
      </c>
      <c r="BE56">
        <f>VLOOKUP(Wave_Timeline!BE$1,Enemies[[#All],[Name]:[BotLevelType]],3,FALSE) * VLOOKUP($AX$2,BotLevelWorld[#All],MATCH("HP Ratio - " &amp; VLOOKUP(BE$1,Enemies[[#All],[Name]:[BotLevelType]],9,FALSE),BotLevelWorld[#Headers],0),FALSE) * H56</f>
        <v>0</v>
      </c>
      <c r="BF56">
        <f>VLOOKUP(Wave_Timeline!BF$1,Enemies[[#All],[Name]:[BotLevelType]],3,FALSE) * VLOOKUP($AX$2,BotLevelWorld[#All],MATCH("HP Ratio - " &amp; VLOOKUP(BF$1,Enemies[[#All],[Name]:[BotLevelType]],9,FALSE),BotLevelWorld[#Headers],0),FALSE) * I56</f>
        <v>0</v>
      </c>
      <c r="BG56">
        <f>VLOOKUP(Wave_Timeline!BG$1,Enemies[[#All],[Name]:[BotLevelType]],3,FALSE) * VLOOKUP($AX$2,BotLevelWorld[#All],MATCH("HP Ratio - " &amp; VLOOKUP(BG$1,Enemies[[#All],[Name]:[BotLevelType]],9,FALSE),BotLevelWorld[#Headers],0),FALSE) * J56</f>
        <v>0</v>
      </c>
      <c r="BH56">
        <f>VLOOKUP(Wave_Timeline!BH$1,Enemies[[#All],[Name]:[BotLevelType]],3,FALSE) * VLOOKUP($AX$2,BotLevelWorld[#All],MATCH("HP Ratio - " &amp; VLOOKUP(BH$1,Enemies[[#All],[Name]:[BotLevelType]],9,FALSE),BotLevelWorld[#Headers],0),FALSE) * K56</f>
        <v>0</v>
      </c>
      <c r="BI56">
        <f>VLOOKUP(Wave_Timeline!BI$1,Enemies[[#All],[Name]:[BotLevelType]],3,FALSE) * VLOOKUP($AX$2,BotLevelWorld[#All],MATCH("HP Ratio - " &amp; VLOOKUP(BI$1,Enemies[[#All],[Name]:[BotLevelType]],9,FALSE),BotLevelWorld[#Headers],0),FALSE) * L56</f>
        <v>0</v>
      </c>
      <c r="BJ56">
        <f>VLOOKUP(Wave_Timeline!BJ$1,Enemies[[#All],[Name]:[BotLevelType]],3,FALSE) * VLOOKUP($AX$2,BotLevelWorld[#All],MATCH("HP Ratio - " &amp; VLOOKUP(BJ$1,Enemies[[#All],[Name]:[BotLevelType]],9,FALSE),BotLevelWorld[#Headers],0),FALSE) * M56</f>
        <v>0</v>
      </c>
      <c r="BK56">
        <f>VLOOKUP(Wave_Timeline!BK$1,Enemies[[#All],[Name]:[BotLevelType]],3,FALSE) * VLOOKUP($AX$2,BotLevelWorld[#All],MATCH("HP Ratio - " &amp; VLOOKUP(BK$1,Enemies[[#All],[Name]:[BotLevelType]],9,FALSE),BotLevelWorld[#Headers],0),FALSE) * N56</f>
        <v>0</v>
      </c>
      <c r="BL56">
        <f>VLOOKUP(Wave_Timeline!BL$1,Enemies[[#All],[Name]:[BotLevelType]],3,FALSE) * VLOOKUP($AX$2,BotLevelWorld[#All],MATCH("HP Ratio - " &amp; VLOOKUP(BL$1,Enemies[[#All],[Name]:[BotLevelType]],9,FALSE),BotLevelWorld[#Headers],0),FALSE) * O56</f>
        <v>0</v>
      </c>
      <c r="BM56">
        <f>VLOOKUP(Wave_Timeline!BM$1,Enemies[[#All],[Name]:[BotLevelType]],3,FALSE) * VLOOKUP($AX$2,BotLevelWorld[#All],MATCH("HP Ratio - " &amp; VLOOKUP(BM$1,Enemies[[#All],[Name]:[BotLevelType]],9,FALSE),BotLevelWorld[#Headers],0),FALSE) * P56</f>
        <v>0</v>
      </c>
      <c r="BN56">
        <f>VLOOKUP(Wave_Timeline!BN$1,Enemies[[#All],[Name]:[BotLevelType]],3,FALSE) * VLOOKUP($AX$2,BotLevelWorld[#All],MATCH("HP Ratio - " &amp; VLOOKUP(BN$1,Enemies[[#All],[Name]:[BotLevelType]],9,FALSE),BotLevelWorld[#Headers],0),FALSE) * Q56</f>
        <v>0</v>
      </c>
      <c r="BO56">
        <f>VLOOKUP(Wave_Timeline!BO$1,Enemies[[#All],[Name]:[BotLevelType]],3,FALSE) * VLOOKUP($AX$2,BotLevelWorld[#All],MATCH("HP Ratio - " &amp; VLOOKUP(BO$1,Enemies[[#All],[Name]:[BotLevelType]],9,FALSE),BotLevelWorld[#Headers],0),FALSE) * R56</f>
        <v>0</v>
      </c>
      <c r="BP56">
        <f>VLOOKUP(Wave_Timeline!BP$1,Enemies[[#All],[Name]:[BotLevelType]],3,FALSE) * VLOOKUP($AX$2,BotLevelWorld[#All],MATCH("HP Ratio - " &amp; VLOOKUP(BP$1,Enemies[[#All],[Name]:[BotLevelType]],9,FALSE),BotLevelWorld[#Headers],0),FALSE) * S56</f>
        <v>0</v>
      </c>
      <c r="BQ56">
        <f>VLOOKUP(Wave_Timeline!BQ$1,Enemies[[#All],[Name]:[BotLevelType]],3,FALSE) * VLOOKUP($AX$2,BotLevelWorld[#All],MATCH("HP Ratio - " &amp; VLOOKUP(BQ$1,Enemies[[#All],[Name]:[BotLevelType]],9,FALSE),BotLevelWorld[#Headers],0),FALSE) * T56</f>
        <v>0</v>
      </c>
      <c r="BR56">
        <f>VLOOKUP(Wave_Timeline!BR$1,Enemies[[#All],[Name]:[BotLevelType]],3,FALSE) * VLOOKUP($AX$2,BotLevelWorld[#All],MATCH("HP Ratio - " &amp; VLOOKUP(BR$1,Enemies[[#All],[Name]:[BotLevelType]],9,FALSE),BotLevelWorld[#Headers],0),FALSE) * U56</f>
        <v>0</v>
      </c>
      <c r="BS56">
        <f>VLOOKUP(Wave_Timeline!BS$1,Enemies[[#All],[Name]:[BotLevelType]],3,FALSE) * VLOOKUP($AX$2,BotLevelWorld[#All],MATCH("HP Ratio - " &amp; VLOOKUP(BS$1,Enemies[[#All],[Name]:[BotLevelType]],9,FALSE),BotLevelWorld[#Headers],0),FALSE) * V56</f>
        <v>0</v>
      </c>
      <c r="BT56">
        <f>VLOOKUP(Wave_Timeline!BT$1,Enemies[[#All],[Name]:[BotLevelType]],3,FALSE) * VLOOKUP($AX$2,BotLevelWorld[#All],MATCH("HP Ratio - " &amp; VLOOKUP(BT$1,Enemies[[#All],[Name]:[BotLevelType]],9,FALSE),BotLevelWorld[#Headers],0),FALSE) * W56</f>
        <v>0</v>
      </c>
      <c r="BU56">
        <f>VLOOKUP(Wave_Timeline!BU$1,Enemies[[#All],[Name]:[BotLevelType]],3,FALSE) * VLOOKUP($AX$2,BotLevelWorld[#All],MATCH("HP Ratio - " &amp; VLOOKUP(BU$1,Enemies[[#All],[Name]:[BotLevelType]],9,FALSE),BotLevelWorld[#Headers],0),FALSE) * X56</f>
        <v>0</v>
      </c>
      <c r="BV56">
        <f>VLOOKUP(Wave_Timeline!BV$1,Enemies[[#All],[Name]:[BotLevelType]],3,FALSE) * VLOOKUP($AX$2,BotLevelWorld[#All],MATCH("HP Ratio - " &amp; VLOOKUP(BV$1,Enemies[[#All],[Name]:[BotLevelType]],9,FALSE),BotLevelWorld[#Headers],0),FALSE) * Y56</f>
        <v>0</v>
      </c>
      <c r="BW56">
        <f>VLOOKUP(Wave_Timeline!BW$1,Enemies[[#All],[Name]:[BotLevelType]],3,FALSE) * VLOOKUP($AX$2,BotLevelWorld[#All],MATCH("HP Ratio - " &amp; VLOOKUP(BW$1,Enemies[[#All],[Name]:[BotLevelType]],9,FALSE),BotLevelWorld[#Headers],0),FALSE) * Z56</f>
        <v>0</v>
      </c>
      <c r="BX56">
        <f>VLOOKUP(Wave_Timeline!BX$1,Enemies[[#All],[Name]:[BotLevelType]],3,FALSE) * VLOOKUP($AX$2,BotLevelWorld[#All],MATCH("HP Ratio - " &amp; VLOOKUP(BX$1,Enemies[[#All],[Name]:[BotLevelType]],9,FALSE),BotLevelWorld[#Headers],0),FALSE) * AA56</f>
        <v>0</v>
      </c>
      <c r="BY56">
        <f>VLOOKUP(Wave_Timeline!BY$1,Enemies[[#All],[Name]:[BotLevelType]],3,FALSE) * VLOOKUP($AX$2,BotLevelWorld[#All],MATCH("HP Ratio - " &amp; VLOOKUP(BY$1,Enemies[[#All],[Name]:[BotLevelType]],9,FALSE),BotLevelWorld[#Headers],0),FALSE) * AB56</f>
        <v>0</v>
      </c>
      <c r="BZ56">
        <f>VLOOKUP(Wave_Timeline!BZ$1,Enemies[[#All],[Name]:[BotLevelType]],3,FALSE) * VLOOKUP($AX$2,BotLevelWorld[#All],MATCH("HP Ratio - " &amp; VLOOKUP(BZ$1,Enemies[[#All],[Name]:[BotLevelType]],9,FALSE),BotLevelWorld[#Headers],0),FALSE) * AC56</f>
        <v>0</v>
      </c>
      <c r="CA56">
        <f>VLOOKUP(Wave_Timeline!CA$1,Enemies[[#All],[Name]:[BotLevelType]],3,FALSE) * VLOOKUP($AX$2,BotLevelWorld[#All],MATCH("HP Ratio - " &amp; VLOOKUP(CA$1,Enemies[[#All],[Name]:[BotLevelType]],9,FALSE),BotLevelWorld[#Headers],0),FALSE) * AD56</f>
        <v>0</v>
      </c>
      <c r="CB56">
        <f>VLOOKUP(Wave_Timeline!CB$1,Enemies[[#All],[Name]:[BotLevelType]],3,FALSE) * VLOOKUP($AX$2,BotLevelWorld[#All],MATCH("HP Ratio - " &amp; VLOOKUP(CB$1,Enemies[[#All],[Name]:[BotLevelType]],9,FALSE),BotLevelWorld[#Headers],0),FALSE) * AE56</f>
        <v>0</v>
      </c>
      <c r="CC56">
        <f>VLOOKUP(Wave_Timeline!CC$1,Enemies[[#All],[Name]:[BotLevelType]],3,FALSE) * VLOOKUP($AX$2,BotLevelWorld[#All],MATCH("HP Ratio - " &amp; VLOOKUP(CC$1,Enemies[[#All],[Name]:[BotLevelType]],9,FALSE),BotLevelWorld[#Headers],0),FALSE) * AF56</f>
        <v>0</v>
      </c>
      <c r="CD56">
        <f>VLOOKUP(Wave_Timeline!CD$1,Enemies[[#All],[Name]:[BotLevelType]],3,FALSE) * VLOOKUP($AX$2,BotLevelWorld[#All],MATCH("HP Ratio - " &amp; VLOOKUP(CD$1,Enemies[[#All],[Name]:[BotLevelType]],9,FALSE),BotLevelWorld[#Headers],0),FALSE) * AG56</f>
        <v>0</v>
      </c>
      <c r="CE56">
        <f>VLOOKUP(Wave_Timeline!CE$1,Enemies[[#All],[Name]:[BotLevelType]],3,FALSE) * VLOOKUP($AX$2,BotLevelWorld[#All],MATCH("HP Ratio - " &amp; VLOOKUP(CE$1,Enemies[[#All],[Name]:[BotLevelType]],9,FALSE),BotLevelWorld[#Headers],0),FALSE) * AH56</f>
        <v>0</v>
      </c>
      <c r="CF56">
        <f>VLOOKUP(Wave_Timeline!CF$1,Enemies[[#All],[Name]:[BotLevelType]],3,FALSE) * VLOOKUP($AX$2,BotLevelWorld[#All],MATCH("HP Ratio - " &amp; VLOOKUP(CF$1,Enemies[[#All],[Name]:[BotLevelType]],9,FALSE),BotLevelWorld[#Headers],0),FALSE) * AI56</f>
        <v>0</v>
      </c>
      <c r="CG56">
        <f>VLOOKUP(Wave_Timeline!CG$1,Enemies[[#All],[Name]:[BotLevelType]],3,FALSE) * VLOOKUP($AX$2,BotLevelWorld[#All],MATCH("HP Ratio - " &amp; VLOOKUP(CG$1,Enemies[[#All],[Name]:[BotLevelType]],9,FALSE),BotLevelWorld[#Headers],0),FALSE) * AJ56</f>
        <v>0</v>
      </c>
      <c r="CH56">
        <f>VLOOKUP(Wave_Timeline!CH$1,Enemies[[#All],[Name]:[BotLevelType]],3,FALSE) * VLOOKUP($AX$2,BotLevelWorld[#All],MATCH("HP Ratio - " &amp; VLOOKUP(CH$1,Enemies[[#All],[Name]:[BotLevelType]],9,FALSE),BotLevelWorld[#Headers],0),FALSE) * AK56</f>
        <v>0</v>
      </c>
      <c r="CI56">
        <f>VLOOKUP(Wave_Timeline!CI$1,Enemies[[#All],[Name]:[BotLevelType]],3,FALSE) * VLOOKUP($AX$2,BotLevelWorld[#All],MATCH("HP Ratio - " &amp; VLOOKUP(CI$1,Enemies[[#All],[Name]:[BotLevelType]],9,FALSE),BotLevelWorld[#Headers],0),FALSE) * AL56</f>
        <v>0</v>
      </c>
      <c r="CJ56">
        <f>VLOOKUP(Wave_Timeline!CJ$1,Enemies[[#All],[Name]:[BotLevelType]],3,FALSE) * VLOOKUP($AX$2,BotLevelWorld[#All],MATCH("HP Ratio - " &amp; VLOOKUP(CJ$1,Enemies[[#All],[Name]:[BotLevelType]],9,FALSE),BotLevelWorld[#Headers],0),FALSE) * AM56</f>
        <v>0</v>
      </c>
      <c r="CK56">
        <f>VLOOKUP(Wave_Timeline!CK$1,Enemies[[#All],[Name]:[BotLevelType]],3,FALSE) * VLOOKUP($AX$2,BotLevelWorld[#All],MATCH("HP Ratio - " &amp; VLOOKUP(CK$1,Enemies[[#All],[Name]:[BotLevelType]],9,FALSE),BotLevelWorld[#Headers],0),FALSE) * AN56</f>
        <v>0</v>
      </c>
      <c r="CL56">
        <f>VLOOKUP(Wave_Timeline!CL$1,Enemies[[#All],[Name]:[BotLevelType]],3,FALSE) * VLOOKUP($AX$2,BotLevelWorld[#All],MATCH("HP Ratio - " &amp; VLOOKUP(CL$1,Enemies[[#All],[Name]:[BotLevelType]],9,FALSE),BotLevelWorld[#Headers],0),FALSE) * AO56</f>
        <v>0</v>
      </c>
      <c r="CM56">
        <f>VLOOKUP(Wave_Timeline!CM$1,Enemies[[#All],[Name]:[BotLevelType]],3,FALSE) * VLOOKUP($AX$2,BotLevelWorld[#All],MATCH("HP Ratio - " &amp; VLOOKUP(CM$1,Enemies[[#All],[Name]:[BotLevelType]],9,FALSE),BotLevelWorld[#Headers],0),FALSE) * AP56</f>
        <v>0</v>
      </c>
      <c r="CN56">
        <f>VLOOKUP(Wave_Timeline!CN$1,Enemies[[#All],[Name]:[BotLevelType]],3,FALSE) * VLOOKUP($AX$2,BotLevelWorld[#All],MATCH("HP Ratio - " &amp; VLOOKUP(CN$1,Enemies[[#All],[Name]:[BotLevelType]],9,FALSE),BotLevelWorld[#Headers],0),FALSE) * AQ56</f>
        <v>0</v>
      </c>
      <c r="CO56">
        <f>VLOOKUP(Wave_Timeline!CO$1,Enemies[[#All],[Name]:[BotLevelType]],3,FALSE) * VLOOKUP($AX$2,BotLevelWorld[#All],MATCH("HP Ratio - " &amp; VLOOKUP(CO$1,Enemies[[#All],[Name]:[BotLevelType]],9,FALSE),BotLevelWorld[#Headers],0),FALSE) * AR56</f>
        <v>0</v>
      </c>
      <c r="CP56">
        <f>VLOOKUP(Wave_Timeline!CP$1,Enemies[[#All],[Name]:[BotLevelType]],3,FALSE) * VLOOKUP($AX$2,BotLevelWorld[#All],MATCH("HP Ratio - " &amp; VLOOKUP(CP$1,Enemies[[#All],[Name]:[BotLevelType]],9,FALSE),BotLevelWorld[#Headers],0),FALSE) * AS56</f>
        <v>0</v>
      </c>
      <c r="CQ56">
        <f>VLOOKUP(Wave_Timeline!CQ$1,Enemies[[#All],[Name]:[BotLevelType]],3,FALSE) * VLOOKUP($AX$2,BotLevelWorld[#All],MATCH("HP Ratio - " &amp; VLOOKUP(CQ$1,Enemies[[#All],[Name]:[BotLevelType]],9,FALSE),BotLevelWorld[#Headers],0),FALSE) * AT56</f>
        <v>0</v>
      </c>
      <c r="CS56">
        <f t="shared" si="0"/>
        <v>0</v>
      </c>
    </row>
    <row r="57" spans="1:97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Y57">
        <f>VLOOKUP(Wave_Timeline!AY$1,Enemies[[#All],[Name]:[BotLevelType]],3,FALSE) * VLOOKUP($AX$2,BotLevelWorld[#All],MATCH("HP Ratio - " &amp; VLOOKUP(AY$1,Enemies[[#All],[Name]:[BotLevelType]],9,FALSE),BotLevelWorld[#Headers],0),FALSE) * B57</f>
        <v>0</v>
      </c>
      <c r="AZ57">
        <f>VLOOKUP(Wave_Timeline!AZ$1,Enemies[[#All],[Name]:[BotLevelType]],3,FALSE) * VLOOKUP($AX$2,BotLevelWorld[#All],MATCH("HP Ratio - " &amp; VLOOKUP(AZ$1,Enemies[[#All],[Name]:[BotLevelType]],9,FALSE),BotLevelWorld[#Headers],0),FALSE) * C57</f>
        <v>0</v>
      </c>
      <c r="BA57">
        <f>VLOOKUP(Wave_Timeline!BA$1,Enemies[[#All],[Name]:[BotLevelType]],3,FALSE) * VLOOKUP($AX$2,BotLevelWorld[#All],MATCH("HP Ratio - " &amp; VLOOKUP(BA$1,Enemies[[#All],[Name]:[BotLevelType]],9,FALSE),BotLevelWorld[#Headers],0),FALSE) * D57</f>
        <v>0</v>
      </c>
      <c r="BB57">
        <f>VLOOKUP(Wave_Timeline!BB$1,Enemies[[#All],[Name]:[BotLevelType]],3,FALSE) * VLOOKUP($AX$2,BotLevelWorld[#All],MATCH("HP Ratio - " &amp; VLOOKUP(BB$1,Enemies[[#All],[Name]:[BotLevelType]],9,FALSE),BotLevelWorld[#Headers],0),FALSE) * E57</f>
        <v>0</v>
      </c>
      <c r="BC57">
        <f>VLOOKUP(Wave_Timeline!BC$1,Enemies[[#All],[Name]:[BotLevelType]],3,FALSE) * VLOOKUP($AX$2,BotLevelWorld[#All],MATCH("HP Ratio - " &amp; VLOOKUP(BC$1,Enemies[[#All],[Name]:[BotLevelType]],9,FALSE),BotLevelWorld[#Headers],0),FALSE) * F57</f>
        <v>0</v>
      </c>
      <c r="BD57">
        <f>VLOOKUP(Wave_Timeline!BD$1,Enemies[[#All],[Name]:[BotLevelType]],3,FALSE) * VLOOKUP($AX$2,BotLevelWorld[#All],MATCH("HP Ratio - " &amp; VLOOKUP(BD$1,Enemies[[#All],[Name]:[BotLevelType]],9,FALSE),BotLevelWorld[#Headers],0),FALSE) * G57</f>
        <v>0</v>
      </c>
      <c r="BE57">
        <f>VLOOKUP(Wave_Timeline!BE$1,Enemies[[#All],[Name]:[BotLevelType]],3,FALSE) * VLOOKUP($AX$2,BotLevelWorld[#All],MATCH("HP Ratio - " &amp; VLOOKUP(BE$1,Enemies[[#All],[Name]:[BotLevelType]],9,FALSE),BotLevelWorld[#Headers],0),FALSE) * H57</f>
        <v>0</v>
      </c>
      <c r="BF57">
        <f>VLOOKUP(Wave_Timeline!BF$1,Enemies[[#All],[Name]:[BotLevelType]],3,FALSE) * VLOOKUP($AX$2,BotLevelWorld[#All],MATCH("HP Ratio - " &amp; VLOOKUP(BF$1,Enemies[[#All],[Name]:[BotLevelType]],9,FALSE),BotLevelWorld[#Headers],0),FALSE) * I57</f>
        <v>0</v>
      </c>
      <c r="BG57">
        <f>VLOOKUP(Wave_Timeline!BG$1,Enemies[[#All],[Name]:[BotLevelType]],3,FALSE) * VLOOKUP($AX$2,BotLevelWorld[#All],MATCH("HP Ratio - " &amp; VLOOKUP(BG$1,Enemies[[#All],[Name]:[BotLevelType]],9,FALSE),BotLevelWorld[#Headers],0),FALSE) * J57</f>
        <v>0</v>
      </c>
      <c r="BH57">
        <f>VLOOKUP(Wave_Timeline!BH$1,Enemies[[#All],[Name]:[BotLevelType]],3,FALSE) * VLOOKUP($AX$2,BotLevelWorld[#All],MATCH("HP Ratio - " &amp; VLOOKUP(BH$1,Enemies[[#All],[Name]:[BotLevelType]],9,FALSE),BotLevelWorld[#Headers],0),FALSE) * K57</f>
        <v>0</v>
      </c>
      <c r="BI57">
        <f>VLOOKUP(Wave_Timeline!BI$1,Enemies[[#All],[Name]:[BotLevelType]],3,FALSE) * VLOOKUP($AX$2,BotLevelWorld[#All],MATCH("HP Ratio - " &amp; VLOOKUP(BI$1,Enemies[[#All],[Name]:[BotLevelType]],9,FALSE),BotLevelWorld[#Headers],0),FALSE) * L57</f>
        <v>0</v>
      </c>
      <c r="BJ57">
        <f>VLOOKUP(Wave_Timeline!BJ$1,Enemies[[#All],[Name]:[BotLevelType]],3,FALSE) * VLOOKUP($AX$2,BotLevelWorld[#All],MATCH("HP Ratio - " &amp; VLOOKUP(BJ$1,Enemies[[#All],[Name]:[BotLevelType]],9,FALSE),BotLevelWorld[#Headers],0),FALSE) * M57</f>
        <v>0</v>
      </c>
      <c r="BK57">
        <f>VLOOKUP(Wave_Timeline!BK$1,Enemies[[#All],[Name]:[BotLevelType]],3,FALSE) * VLOOKUP($AX$2,BotLevelWorld[#All],MATCH("HP Ratio - " &amp; VLOOKUP(BK$1,Enemies[[#All],[Name]:[BotLevelType]],9,FALSE),BotLevelWorld[#Headers],0),FALSE) * N57</f>
        <v>0</v>
      </c>
      <c r="BL57">
        <f>VLOOKUP(Wave_Timeline!BL$1,Enemies[[#All],[Name]:[BotLevelType]],3,FALSE) * VLOOKUP($AX$2,BotLevelWorld[#All],MATCH("HP Ratio - " &amp; VLOOKUP(BL$1,Enemies[[#All],[Name]:[BotLevelType]],9,FALSE),BotLevelWorld[#Headers],0),FALSE) * O57</f>
        <v>0</v>
      </c>
      <c r="BM57">
        <f>VLOOKUP(Wave_Timeline!BM$1,Enemies[[#All],[Name]:[BotLevelType]],3,FALSE) * VLOOKUP($AX$2,BotLevelWorld[#All],MATCH("HP Ratio - " &amp; VLOOKUP(BM$1,Enemies[[#All],[Name]:[BotLevelType]],9,FALSE),BotLevelWorld[#Headers],0),FALSE) * P57</f>
        <v>0</v>
      </c>
      <c r="BN57">
        <f>VLOOKUP(Wave_Timeline!BN$1,Enemies[[#All],[Name]:[BotLevelType]],3,FALSE) * VLOOKUP($AX$2,BotLevelWorld[#All],MATCH("HP Ratio - " &amp; VLOOKUP(BN$1,Enemies[[#All],[Name]:[BotLevelType]],9,FALSE),BotLevelWorld[#Headers],0),FALSE) * Q57</f>
        <v>0</v>
      </c>
      <c r="BO57">
        <f>VLOOKUP(Wave_Timeline!BO$1,Enemies[[#All],[Name]:[BotLevelType]],3,FALSE) * VLOOKUP($AX$2,BotLevelWorld[#All],MATCH("HP Ratio - " &amp; VLOOKUP(BO$1,Enemies[[#All],[Name]:[BotLevelType]],9,FALSE),BotLevelWorld[#Headers],0),FALSE) * R57</f>
        <v>0</v>
      </c>
      <c r="BP57">
        <f>VLOOKUP(Wave_Timeline!BP$1,Enemies[[#All],[Name]:[BotLevelType]],3,FALSE) * VLOOKUP($AX$2,BotLevelWorld[#All],MATCH("HP Ratio - " &amp; VLOOKUP(BP$1,Enemies[[#All],[Name]:[BotLevelType]],9,FALSE),BotLevelWorld[#Headers],0),FALSE) * S57</f>
        <v>0</v>
      </c>
      <c r="BQ57">
        <f>VLOOKUP(Wave_Timeline!BQ$1,Enemies[[#All],[Name]:[BotLevelType]],3,FALSE) * VLOOKUP($AX$2,BotLevelWorld[#All],MATCH("HP Ratio - " &amp; VLOOKUP(BQ$1,Enemies[[#All],[Name]:[BotLevelType]],9,FALSE),BotLevelWorld[#Headers],0),FALSE) * T57</f>
        <v>0</v>
      </c>
      <c r="BR57">
        <f>VLOOKUP(Wave_Timeline!BR$1,Enemies[[#All],[Name]:[BotLevelType]],3,FALSE) * VLOOKUP($AX$2,BotLevelWorld[#All],MATCH("HP Ratio - " &amp; VLOOKUP(BR$1,Enemies[[#All],[Name]:[BotLevelType]],9,FALSE),BotLevelWorld[#Headers],0),FALSE) * U57</f>
        <v>0</v>
      </c>
      <c r="BS57">
        <f>VLOOKUP(Wave_Timeline!BS$1,Enemies[[#All],[Name]:[BotLevelType]],3,FALSE) * VLOOKUP($AX$2,BotLevelWorld[#All],MATCH("HP Ratio - " &amp; VLOOKUP(BS$1,Enemies[[#All],[Name]:[BotLevelType]],9,FALSE),BotLevelWorld[#Headers],0),FALSE) * V57</f>
        <v>0</v>
      </c>
      <c r="BT57">
        <f>VLOOKUP(Wave_Timeline!BT$1,Enemies[[#All],[Name]:[BotLevelType]],3,FALSE) * VLOOKUP($AX$2,BotLevelWorld[#All],MATCH("HP Ratio - " &amp; VLOOKUP(BT$1,Enemies[[#All],[Name]:[BotLevelType]],9,FALSE),BotLevelWorld[#Headers],0),FALSE) * W57</f>
        <v>0</v>
      </c>
      <c r="BU57">
        <f>VLOOKUP(Wave_Timeline!BU$1,Enemies[[#All],[Name]:[BotLevelType]],3,FALSE) * VLOOKUP($AX$2,BotLevelWorld[#All],MATCH("HP Ratio - " &amp; VLOOKUP(BU$1,Enemies[[#All],[Name]:[BotLevelType]],9,FALSE),BotLevelWorld[#Headers],0),FALSE) * X57</f>
        <v>0</v>
      </c>
      <c r="BV57">
        <f>VLOOKUP(Wave_Timeline!BV$1,Enemies[[#All],[Name]:[BotLevelType]],3,FALSE) * VLOOKUP($AX$2,BotLevelWorld[#All],MATCH("HP Ratio - " &amp; VLOOKUP(BV$1,Enemies[[#All],[Name]:[BotLevelType]],9,FALSE),BotLevelWorld[#Headers],0),FALSE) * Y57</f>
        <v>0</v>
      </c>
      <c r="BW57">
        <f>VLOOKUP(Wave_Timeline!BW$1,Enemies[[#All],[Name]:[BotLevelType]],3,FALSE) * VLOOKUP($AX$2,BotLevelWorld[#All],MATCH("HP Ratio - " &amp; VLOOKUP(BW$1,Enemies[[#All],[Name]:[BotLevelType]],9,FALSE),BotLevelWorld[#Headers],0),FALSE) * Z57</f>
        <v>0</v>
      </c>
      <c r="BX57">
        <f>VLOOKUP(Wave_Timeline!BX$1,Enemies[[#All],[Name]:[BotLevelType]],3,FALSE) * VLOOKUP($AX$2,BotLevelWorld[#All],MATCH("HP Ratio - " &amp; VLOOKUP(BX$1,Enemies[[#All],[Name]:[BotLevelType]],9,FALSE),BotLevelWorld[#Headers],0),FALSE) * AA57</f>
        <v>0</v>
      </c>
      <c r="BY57">
        <f>VLOOKUP(Wave_Timeline!BY$1,Enemies[[#All],[Name]:[BotLevelType]],3,FALSE) * VLOOKUP($AX$2,BotLevelWorld[#All],MATCH("HP Ratio - " &amp; VLOOKUP(BY$1,Enemies[[#All],[Name]:[BotLevelType]],9,FALSE),BotLevelWorld[#Headers],0),FALSE) * AB57</f>
        <v>0</v>
      </c>
      <c r="BZ57">
        <f>VLOOKUP(Wave_Timeline!BZ$1,Enemies[[#All],[Name]:[BotLevelType]],3,FALSE) * VLOOKUP($AX$2,BotLevelWorld[#All],MATCH("HP Ratio - " &amp; VLOOKUP(BZ$1,Enemies[[#All],[Name]:[BotLevelType]],9,FALSE),BotLevelWorld[#Headers],0),FALSE) * AC57</f>
        <v>0</v>
      </c>
      <c r="CA57">
        <f>VLOOKUP(Wave_Timeline!CA$1,Enemies[[#All],[Name]:[BotLevelType]],3,FALSE) * VLOOKUP($AX$2,BotLevelWorld[#All],MATCH("HP Ratio - " &amp; VLOOKUP(CA$1,Enemies[[#All],[Name]:[BotLevelType]],9,FALSE),BotLevelWorld[#Headers],0),FALSE) * AD57</f>
        <v>0</v>
      </c>
      <c r="CB57">
        <f>VLOOKUP(Wave_Timeline!CB$1,Enemies[[#All],[Name]:[BotLevelType]],3,FALSE) * VLOOKUP($AX$2,BotLevelWorld[#All],MATCH("HP Ratio - " &amp; VLOOKUP(CB$1,Enemies[[#All],[Name]:[BotLevelType]],9,FALSE),BotLevelWorld[#Headers],0),FALSE) * AE57</f>
        <v>0</v>
      </c>
      <c r="CC57">
        <f>VLOOKUP(Wave_Timeline!CC$1,Enemies[[#All],[Name]:[BotLevelType]],3,FALSE) * VLOOKUP($AX$2,BotLevelWorld[#All],MATCH("HP Ratio - " &amp; VLOOKUP(CC$1,Enemies[[#All],[Name]:[BotLevelType]],9,FALSE),BotLevelWorld[#Headers],0),FALSE) * AF57</f>
        <v>0</v>
      </c>
      <c r="CD57">
        <f>VLOOKUP(Wave_Timeline!CD$1,Enemies[[#All],[Name]:[BotLevelType]],3,FALSE) * VLOOKUP($AX$2,BotLevelWorld[#All],MATCH("HP Ratio - " &amp; VLOOKUP(CD$1,Enemies[[#All],[Name]:[BotLevelType]],9,FALSE),BotLevelWorld[#Headers],0),FALSE) * AG57</f>
        <v>0</v>
      </c>
      <c r="CE57">
        <f>VLOOKUP(Wave_Timeline!CE$1,Enemies[[#All],[Name]:[BotLevelType]],3,FALSE) * VLOOKUP($AX$2,BotLevelWorld[#All],MATCH("HP Ratio - " &amp; VLOOKUP(CE$1,Enemies[[#All],[Name]:[BotLevelType]],9,FALSE),BotLevelWorld[#Headers],0),FALSE) * AH57</f>
        <v>0</v>
      </c>
      <c r="CF57">
        <f>VLOOKUP(Wave_Timeline!CF$1,Enemies[[#All],[Name]:[BotLevelType]],3,FALSE) * VLOOKUP($AX$2,BotLevelWorld[#All],MATCH("HP Ratio - " &amp; VLOOKUP(CF$1,Enemies[[#All],[Name]:[BotLevelType]],9,FALSE),BotLevelWorld[#Headers],0),FALSE) * AI57</f>
        <v>0</v>
      </c>
      <c r="CG57">
        <f>VLOOKUP(Wave_Timeline!CG$1,Enemies[[#All],[Name]:[BotLevelType]],3,FALSE) * VLOOKUP($AX$2,BotLevelWorld[#All],MATCH("HP Ratio - " &amp; VLOOKUP(CG$1,Enemies[[#All],[Name]:[BotLevelType]],9,FALSE),BotLevelWorld[#Headers],0),FALSE) * AJ57</f>
        <v>0</v>
      </c>
      <c r="CH57">
        <f>VLOOKUP(Wave_Timeline!CH$1,Enemies[[#All],[Name]:[BotLevelType]],3,FALSE) * VLOOKUP($AX$2,BotLevelWorld[#All],MATCH("HP Ratio - " &amp; VLOOKUP(CH$1,Enemies[[#All],[Name]:[BotLevelType]],9,FALSE),BotLevelWorld[#Headers],0),FALSE) * AK57</f>
        <v>0</v>
      </c>
      <c r="CI57">
        <f>VLOOKUP(Wave_Timeline!CI$1,Enemies[[#All],[Name]:[BotLevelType]],3,FALSE) * VLOOKUP($AX$2,BotLevelWorld[#All],MATCH("HP Ratio - " &amp; VLOOKUP(CI$1,Enemies[[#All],[Name]:[BotLevelType]],9,FALSE),BotLevelWorld[#Headers],0),FALSE) * AL57</f>
        <v>0</v>
      </c>
      <c r="CJ57">
        <f>VLOOKUP(Wave_Timeline!CJ$1,Enemies[[#All],[Name]:[BotLevelType]],3,FALSE) * VLOOKUP($AX$2,BotLevelWorld[#All],MATCH("HP Ratio - " &amp; VLOOKUP(CJ$1,Enemies[[#All],[Name]:[BotLevelType]],9,FALSE),BotLevelWorld[#Headers],0),FALSE) * AM57</f>
        <v>0</v>
      </c>
      <c r="CK57">
        <f>VLOOKUP(Wave_Timeline!CK$1,Enemies[[#All],[Name]:[BotLevelType]],3,FALSE) * VLOOKUP($AX$2,BotLevelWorld[#All],MATCH("HP Ratio - " &amp; VLOOKUP(CK$1,Enemies[[#All],[Name]:[BotLevelType]],9,FALSE),BotLevelWorld[#Headers],0),FALSE) * AN57</f>
        <v>0</v>
      </c>
      <c r="CL57">
        <f>VLOOKUP(Wave_Timeline!CL$1,Enemies[[#All],[Name]:[BotLevelType]],3,FALSE) * VLOOKUP($AX$2,BotLevelWorld[#All],MATCH("HP Ratio - " &amp; VLOOKUP(CL$1,Enemies[[#All],[Name]:[BotLevelType]],9,FALSE),BotLevelWorld[#Headers],0),FALSE) * AO57</f>
        <v>0</v>
      </c>
      <c r="CM57">
        <f>VLOOKUP(Wave_Timeline!CM$1,Enemies[[#All],[Name]:[BotLevelType]],3,FALSE) * VLOOKUP($AX$2,BotLevelWorld[#All],MATCH("HP Ratio - " &amp; VLOOKUP(CM$1,Enemies[[#All],[Name]:[BotLevelType]],9,FALSE),BotLevelWorld[#Headers],0),FALSE) * AP57</f>
        <v>0</v>
      </c>
      <c r="CN57">
        <f>VLOOKUP(Wave_Timeline!CN$1,Enemies[[#All],[Name]:[BotLevelType]],3,FALSE) * VLOOKUP($AX$2,BotLevelWorld[#All],MATCH("HP Ratio - " &amp; VLOOKUP(CN$1,Enemies[[#All],[Name]:[BotLevelType]],9,FALSE),BotLevelWorld[#Headers],0),FALSE) * AQ57</f>
        <v>0</v>
      </c>
      <c r="CO57">
        <f>VLOOKUP(Wave_Timeline!CO$1,Enemies[[#All],[Name]:[BotLevelType]],3,FALSE) * VLOOKUP($AX$2,BotLevelWorld[#All],MATCH("HP Ratio - " &amp; VLOOKUP(CO$1,Enemies[[#All],[Name]:[BotLevelType]],9,FALSE),BotLevelWorld[#Headers],0),FALSE) * AR57</f>
        <v>0</v>
      </c>
      <c r="CP57">
        <f>VLOOKUP(Wave_Timeline!CP$1,Enemies[[#All],[Name]:[BotLevelType]],3,FALSE) * VLOOKUP($AX$2,BotLevelWorld[#All],MATCH("HP Ratio - " &amp; VLOOKUP(CP$1,Enemies[[#All],[Name]:[BotLevelType]],9,FALSE),BotLevelWorld[#Headers],0),FALSE) * AS57</f>
        <v>0</v>
      </c>
      <c r="CQ57">
        <f>VLOOKUP(Wave_Timeline!CQ$1,Enemies[[#All],[Name]:[BotLevelType]],3,FALSE) * VLOOKUP($AX$2,BotLevelWorld[#All],MATCH("HP Ratio - " &amp; VLOOKUP(CQ$1,Enemies[[#All],[Name]:[BotLevelType]],9,FALSE),BotLevelWorld[#Headers],0),FALSE) * AT57</f>
        <v>0</v>
      </c>
      <c r="CS57">
        <f t="shared" si="0"/>
        <v>0</v>
      </c>
    </row>
    <row r="58" spans="1:97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Y58">
        <f>VLOOKUP(Wave_Timeline!AY$1,Enemies[[#All],[Name]:[BotLevelType]],3,FALSE) * VLOOKUP($AX$2,BotLevelWorld[#All],MATCH("HP Ratio - " &amp; VLOOKUP(AY$1,Enemies[[#All],[Name]:[BotLevelType]],9,FALSE),BotLevelWorld[#Headers],0),FALSE) * B58</f>
        <v>0</v>
      </c>
      <c r="AZ58">
        <f>VLOOKUP(Wave_Timeline!AZ$1,Enemies[[#All],[Name]:[BotLevelType]],3,FALSE) * VLOOKUP($AX$2,BotLevelWorld[#All],MATCH("HP Ratio - " &amp; VLOOKUP(AZ$1,Enemies[[#All],[Name]:[BotLevelType]],9,FALSE),BotLevelWorld[#Headers],0),FALSE) * C58</f>
        <v>0</v>
      </c>
      <c r="BA58">
        <f>VLOOKUP(Wave_Timeline!BA$1,Enemies[[#All],[Name]:[BotLevelType]],3,FALSE) * VLOOKUP($AX$2,BotLevelWorld[#All],MATCH("HP Ratio - " &amp; VLOOKUP(BA$1,Enemies[[#All],[Name]:[BotLevelType]],9,FALSE),BotLevelWorld[#Headers],0),FALSE) * D58</f>
        <v>0</v>
      </c>
      <c r="BB58">
        <f>VLOOKUP(Wave_Timeline!BB$1,Enemies[[#All],[Name]:[BotLevelType]],3,FALSE) * VLOOKUP($AX$2,BotLevelWorld[#All],MATCH("HP Ratio - " &amp; VLOOKUP(BB$1,Enemies[[#All],[Name]:[BotLevelType]],9,FALSE),BotLevelWorld[#Headers],0),FALSE) * E58</f>
        <v>0</v>
      </c>
      <c r="BC58">
        <f>VLOOKUP(Wave_Timeline!BC$1,Enemies[[#All],[Name]:[BotLevelType]],3,FALSE) * VLOOKUP($AX$2,BotLevelWorld[#All],MATCH("HP Ratio - " &amp; VLOOKUP(BC$1,Enemies[[#All],[Name]:[BotLevelType]],9,FALSE),BotLevelWorld[#Headers],0),FALSE) * F58</f>
        <v>0</v>
      </c>
      <c r="BD58">
        <f>VLOOKUP(Wave_Timeline!BD$1,Enemies[[#All],[Name]:[BotLevelType]],3,FALSE) * VLOOKUP($AX$2,BotLevelWorld[#All],MATCH("HP Ratio - " &amp; VLOOKUP(BD$1,Enemies[[#All],[Name]:[BotLevelType]],9,FALSE),BotLevelWorld[#Headers],0),FALSE) * G58</f>
        <v>0</v>
      </c>
      <c r="BE58">
        <f>VLOOKUP(Wave_Timeline!BE$1,Enemies[[#All],[Name]:[BotLevelType]],3,FALSE) * VLOOKUP($AX$2,BotLevelWorld[#All],MATCH("HP Ratio - " &amp; VLOOKUP(BE$1,Enemies[[#All],[Name]:[BotLevelType]],9,FALSE),BotLevelWorld[#Headers],0),FALSE) * H58</f>
        <v>0</v>
      </c>
      <c r="BF58">
        <f>VLOOKUP(Wave_Timeline!BF$1,Enemies[[#All],[Name]:[BotLevelType]],3,FALSE) * VLOOKUP($AX$2,BotLevelWorld[#All],MATCH("HP Ratio - " &amp; VLOOKUP(BF$1,Enemies[[#All],[Name]:[BotLevelType]],9,FALSE),BotLevelWorld[#Headers],0),FALSE) * I58</f>
        <v>0</v>
      </c>
      <c r="BG58">
        <f>VLOOKUP(Wave_Timeline!BG$1,Enemies[[#All],[Name]:[BotLevelType]],3,FALSE) * VLOOKUP($AX$2,BotLevelWorld[#All],MATCH("HP Ratio - " &amp; VLOOKUP(BG$1,Enemies[[#All],[Name]:[BotLevelType]],9,FALSE),BotLevelWorld[#Headers],0),FALSE) * J58</f>
        <v>0</v>
      </c>
      <c r="BH58">
        <f>VLOOKUP(Wave_Timeline!BH$1,Enemies[[#All],[Name]:[BotLevelType]],3,FALSE) * VLOOKUP($AX$2,BotLevelWorld[#All],MATCH("HP Ratio - " &amp; VLOOKUP(BH$1,Enemies[[#All],[Name]:[BotLevelType]],9,FALSE),BotLevelWorld[#Headers],0),FALSE) * K58</f>
        <v>0</v>
      </c>
      <c r="BI58">
        <f>VLOOKUP(Wave_Timeline!BI$1,Enemies[[#All],[Name]:[BotLevelType]],3,FALSE) * VLOOKUP($AX$2,BotLevelWorld[#All],MATCH("HP Ratio - " &amp; VLOOKUP(BI$1,Enemies[[#All],[Name]:[BotLevelType]],9,FALSE),BotLevelWorld[#Headers],0),FALSE) * L58</f>
        <v>0</v>
      </c>
      <c r="BJ58">
        <f>VLOOKUP(Wave_Timeline!BJ$1,Enemies[[#All],[Name]:[BotLevelType]],3,FALSE) * VLOOKUP($AX$2,BotLevelWorld[#All],MATCH("HP Ratio - " &amp; VLOOKUP(BJ$1,Enemies[[#All],[Name]:[BotLevelType]],9,FALSE),BotLevelWorld[#Headers],0),FALSE) * M58</f>
        <v>0</v>
      </c>
      <c r="BK58">
        <f>VLOOKUP(Wave_Timeline!BK$1,Enemies[[#All],[Name]:[BotLevelType]],3,FALSE) * VLOOKUP($AX$2,BotLevelWorld[#All],MATCH("HP Ratio - " &amp; VLOOKUP(BK$1,Enemies[[#All],[Name]:[BotLevelType]],9,FALSE),BotLevelWorld[#Headers],0),FALSE) * N58</f>
        <v>0</v>
      </c>
      <c r="BL58">
        <f>VLOOKUP(Wave_Timeline!BL$1,Enemies[[#All],[Name]:[BotLevelType]],3,FALSE) * VLOOKUP($AX$2,BotLevelWorld[#All],MATCH("HP Ratio - " &amp; VLOOKUP(BL$1,Enemies[[#All],[Name]:[BotLevelType]],9,FALSE),BotLevelWorld[#Headers],0),FALSE) * O58</f>
        <v>0</v>
      </c>
      <c r="BM58">
        <f>VLOOKUP(Wave_Timeline!BM$1,Enemies[[#All],[Name]:[BotLevelType]],3,FALSE) * VLOOKUP($AX$2,BotLevelWorld[#All],MATCH("HP Ratio - " &amp; VLOOKUP(BM$1,Enemies[[#All],[Name]:[BotLevelType]],9,FALSE),BotLevelWorld[#Headers],0),FALSE) * P58</f>
        <v>0</v>
      </c>
      <c r="BN58">
        <f>VLOOKUP(Wave_Timeline!BN$1,Enemies[[#All],[Name]:[BotLevelType]],3,FALSE) * VLOOKUP($AX$2,BotLevelWorld[#All],MATCH("HP Ratio - " &amp; VLOOKUP(BN$1,Enemies[[#All],[Name]:[BotLevelType]],9,FALSE),BotLevelWorld[#Headers],0),FALSE) * Q58</f>
        <v>0</v>
      </c>
      <c r="BO58">
        <f>VLOOKUP(Wave_Timeline!BO$1,Enemies[[#All],[Name]:[BotLevelType]],3,FALSE) * VLOOKUP($AX$2,BotLevelWorld[#All],MATCH("HP Ratio - " &amp; VLOOKUP(BO$1,Enemies[[#All],[Name]:[BotLevelType]],9,FALSE),BotLevelWorld[#Headers],0),FALSE) * R58</f>
        <v>0</v>
      </c>
      <c r="BP58">
        <f>VLOOKUP(Wave_Timeline!BP$1,Enemies[[#All],[Name]:[BotLevelType]],3,FALSE) * VLOOKUP($AX$2,BotLevelWorld[#All],MATCH("HP Ratio - " &amp; VLOOKUP(BP$1,Enemies[[#All],[Name]:[BotLevelType]],9,FALSE),BotLevelWorld[#Headers],0),FALSE) * S58</f>
        <v>0</v>
      </c>
      <c r="BQ58">
        <f>VLOOKUP(Wave_Timeline!BQ$1,Enemies[[#All],[Name]:[BotLevelType]],3,FALSE) * VLOOKUP($AX$2,BotLevelWorld[#All],MATCH("HP Ratio - " &amp; VLOOKUP(BQ$1,Enemies[[#All],[Name]:[BotLevelType]],9,FALSE),BotLevelWorld[#Headers],0),FALSE) * T58</f>
        <v>0</v>
      </c>
      <c r="BR58">
        <f>VLOOKUP(Wave_Timeline!BR$1,Enemies[[#All],[Name]:[BotLevelType]],3,FALSE) * VLOOKUP($AX$2,BotLevelWorld[#All],MATCH("HP Ratio - " &amp; VLOOKUP(BR$1,Enemies[[#All],[Name]:[BotLevelType]],9,FALSE),BotLevelWorld[#Headers],0),FALSE) * U58</f>
        <v>0</v>
      </c>
      <c r="BS58">
        <f>VLOOKUP(Wave_Timeline!BS$1,Enemies[[#All],[Name]:[BotLevelType]],3,FALSE) * VLOOKUP($AX$2,BotLevelWorld[#All],MATCH("HP Ratio - " &amp; VLOOKUP(BS$1,Enemies[[#All],[Name]:[BotLevelType]],9,FALSE),BotLevelWorld[#Headers],0),FALSE) * V58</f>
        <v>0</v>
      </c>
      <c r="BT58">
        <f>VLOOKUP(Wave_Timeline!BT$1,Enemies[[#All],[Name]:[BotLevelType]],3,FALSE) * VLOOKUP($AX$2,BotLevelWorld[#All],MATCH("HP Ratio - " &amp; VLOOKUP(BT$1,Enemies[[#All],[Name]:[BotLevelType]],9,FALSE),BotLevelWorld[#Headers],0),FALSE) * W58</f>
        <v>0</v>
      </c>
      <c r="BU58">
        <f>VLOOKUP(Wave_Timeline!BU$1,Enemies[[#All],[Name]:[BotLevelType]],3,FALSE) * VLOOKUP($AX$2,BotLevelWorld[#All],MATCH("HP Ratio - " &amp; VLOOKUP(BU$1,Enemies[[#All],[Name]:[BotLevelType]],9,FALSE),BotLevelWorld[#Headers],0),FALSE) * X58</f>
        <v>0</v>
      </c>
      <c r="BV58">
        <f>VLOOKUP(Wave_Timeline!BV$1,Enemies[[#All],[Name]:[BotLevelType]],3,FALSE) * VLOOKUP($AX$2,BotLevelWorld[#All],MATCH("HP Ratio - " &amp; VLOOKUP(BV$1,Enemies[[#All],[Name]:[BotLevelType]],9,FALSE),BotLevelWorld[#Headers],0),FALSE) * Y58</f>
        <v>0</v>
      </c>
      <c r="BW58">
        <f>VLOOKUP(Wave_Timeline!BW$1,Enemies[[#All],[Name]:[BotLevelType]],3,FALSE) * VLOOKUP($AX$2,BotLevelWorld[#All],MATCH("HP Ratio - " &amp; VLOOKUP(BW$1,Enemies[[#All],[Name]:[BotLevelType]],9,FALSE),BotLevelWorld[#Headers],0),FALSE) * Z58</f>
        <v>0</v>
      </c>
      <c r="BX58">
        <f>VLOOKUP(Wave_Timeline!BX$1,Enemies[[#All],[Name]:[BotLevelType]],3,FALSE) * VLOOKUP($AX$2,BotLevelWorld[#All],MATCH("HP Ratio - " &amp; VLOOKUP(BX$1,Enemies[[#All],[Name]:[BotLevelType]],9,FALSE),BotLevelWorld[#Headers],0),FALSE) * AA58</f>
        <v>0</v>
      </c>
      <c r="BY58">
        <f>VLOOKUP(Wave_Timeline!BY$1,Enemies[[#All],[Name]:[BotLevelType]],3,FALSE) * VLOOKUP($AX$2,BotLevelWorld[#All],MATCH("HP Ratio - " &amp; VLOOKUP(BY$1,Enemies[[#All],[Name]:[BotLevelType]],9,FALSE),BotLevelWorld[#Headers],0),FALSE) * AB58</f>
        <v>0</v>
      </c>
      <c r="BZ58">
        <f>VLOOKUP(Wave_Timeline!BZ$1,Enemies[[#All],[Name]:[BotLevelType]],3,FALSE) * VLOOKUP($AX$2,BotLevelWorld[#All],MATCH("HP Ratio - " &amp; VLOOKUP(BZ$1,Enemies[[#All],[Name]:[BotLevelType]],9,FALSE),BotLevelWorld[#Headers],0),FALSE) * AC58</f>
        <v>0</v>
      </c>
      <c r="CA58">
        <f>VLOOKUP(Wave_Timeline!CA$1,Enemies[[#All],[Name]:[BotLevelType]],3,FALSE) * VLOOKUP($AX$2,BotLevelWorld[#All],MATCH("HP Ratio - " &amp; VLOOKUP(CA$1,Enemies[[#All],[Name]:[BotLevelType]],9,FALSE),BotLevelWorld[#Headers],0),FALSE) * AD58</f>
        <v>0</v>
      </c>
      <c r="CB58">
        <f>VLOOKUP(Wave_Timeline!CB$1,Enemies[[#All],[Name]:[BotLevelType]],3,FALSE) * VLOOKUP($AX$2,BotLevelWorld[#All],MATCH("HP Ratio - " &amp; VLOOKUP(CB$1,Enemies[[#All],[Name]:[BotLevelType]],9,FALSE),BotLevelWorld[#Headers],0),FALSE) * AE58</f>
        <v>0</v>
      </c>
      <c r="CC58">
        <f>VLOOKUP(Wave_Timeline!CC$1,Enemies[[#All],[Name]:[BotLevelType]],3,FALSE) * VLOOKUP($AX$2,BotLevelWorld[#All],MATCH("HP Ratio - " &amp; VLOOKUP(CC$1,Enemies[[#All],[Name]:[BotLevelType]],9,FALSE),BotLevelWorld[#Headers],0),FALSE) * AF58</f>
        <v>0</v>
      </c>
      <c r="CD58">
        <f>VLOOKUP(Wave_Timeline!CD$1,Enemies[[#All],[Name]:[BotLevelType]],3,FALSE) * VLOOKUP($AX$2,BotLevelWorld[#All],MATCH("HP Ratio - " &amp; VLOOKUP(CD$1,Enemies[[#All],[Name]:[BotLevelType]],9,FALSE),BotLevelWorld[#Headers],0),FALSE) * AG58</f>
        <v>0</v>
      </c>
      <c r="CE58">
        <f>VLOOKUP(Wave_Timeline!CE$1,Enemies[[#All],[Name]:[BotLevelType]],3,FALSE) * VLOOKUP($AX$2,BotLevelWorld[#All],MATCH("HP Ratio - " &amp; VLOOKUP(CE$1,Enemies[[#All],[Name]:[BotLevelType]],9,FALSE),BotLevelWorld[#Headers],0),FALSE) * AH58</f>
        <v>0</v>
      </c>
      <c r="CF58">
        <f>VLOOKUP(Wave_Timeline!CF$1,Enemies[[#All],[Name]:[BotLevelType]],3,FALSE) * VLOOKUP($AX$2,BotLevelWorld[#All],MATCH("HP Ratio - " &amp; VLOOKUP(CF$1,Enemies[[#All],[Name]:[BotLevelType]],9,FALSE),BotLevelWorld[#Headers],0),FALSE) * AI58</f>
        <v>0</v>
      </c>
      <c r="CG58">
        <f>VLOOKUP(Wave_Timeline!CG$1,Enemies[[#All],[Name]:[BotLevelType]],3,FALSE) * VLOOKUP($AX$2,BotLevelWorld[#All],MATCH("HP Ratio - " &amp; VLOOKUP(CG$1,Enemies[[#All],[Name]:[BotLevelType]],9,FALSE),BotLevelWorld[#Headers],0),FALSE) * AJ58</f>
        <v>0</v>
      </c>
      <c r="CH58">
        <f>VLOOKUP(Wave_Timeline!CH$1,Enemies[[#All],[Name]:[BotLevelType]],3,FALSE) * VLOOKUP($AX$2,BotLevelWorld[#All],MATCH("HP Ratio - " &amp; VLOOKUP(CH$1,Enemies[[#All],[Name]:[BotLevelType]],9,FALSE),BotLevelWorld[#Headers],0),FALSE) * AK58</f>
        <v>0</v>
      </c>
      <c r="CI58">
        <f>VLOOKUP(Wave_Timeline!CI$1,Enemies[[#All],[Name]:[BotLevelType]],3,FALSE) * VLOOKUP($AX$2,BotLevelWorld[#All],MATCH("HP Ratio - " &amp; VLOOKUP(CI$1,Enemies[[#All],[Name]:[BotLevelType]],9,FALSE),BotLevelWorld[#Headers],0),FALSE) * AL58</f>
        <v>0</v>
      </c>
      <c r="CJ58">
        <f>VLOOKUP(Wave_Timeline!CJ$1,Enemies[[#All],[Name]:[BotLevelType]],3,FALSE) * VLOOKUP($AX$2,BotLevelWorld[#All],MATCH("HP Ratio - " &amp; VLOOKUP(CJ$1,Enemies[[#All],[Name]:[BotLevelType]],9,FALSE),BotLevelWorld[#Headers],0),FALSE) * AM58</f>
        <v>0</v>
      </c>
      <c r="CK58">
        <f>VLOOKUP(Wave_Timeline!CK$1,Enemies[[#All],[Name]:[BotLevelType]],3,FALSE) * VLOOKUP($AX$2,BotLevelWorld[#All],MATCH("HP Ratio - " &amp; VLOOKUP(CK$1,Enemies[[#All],[Name]:[BotLevelType]],9,FALSE),BotLevelWorld[#Headers],0),FALSE) * AN58</f>
        <v>0</v>
      </c>
      <c r="CL58">
        <f>VLOOKUP(Wave_Timeline!CL$1,Enemies[[#All],[Name]:[BotLevelType]],3,FALSE) * VLOOKUP($AX$2,BotLevelWorld[#All],MATCH("HP Ratio - " &amp; VLOOKUP(CL$1,Enemies[[#All],[Name]:[BotLevelType]],9,FALSE),BotLevelWorld[#Headers],0),FALSE) * AO58</f>
        <v>0</v>
      </c>
      <c r="CM58">
        <f>VLOOKUP(Wave_Timeline!CM$1,Enemies[[#All],[Name]:[BotLevelType]],3,FALSE) * VLOOKUP($AX$2,BotLevelWorld[#All],MATCH("HP Ratio - " &amp; VLOOKUP(CM$1,Enemies[[#All],[Name]:[BotLevelType]],9,FALSE),BotLevelWorld[#Headers],0),FALSE) * AP58</f>
        <v>0</v>
      </c>
      <c r="CN58">
        <f>VLOOKUP(Wave_Timeline!CN$1,Enemies[[#All],[Name]:[BotLevelType]],3,FALSE) * VLOOKUP($AX$2,BotLevelWorld[#All],MATCH("HP Ratio - " &amp; VLOOKUP(CN$1,Enemies[[#All],[Name]:[BotLevelType]],9,FALSE),BotLevelWorld[#Headers],0),FALSE) * AQ58</f>
        <v>0</v>
      </c>
      <c r="CO58">
        <f>VLOOKUP(Wave_Timeline!CO$1,Enemies[[#All],[Name]:[BotLevelType]],3,FALSE) * VLOOKUP($AX$2,BotLevelWorld[#All],MATCH("HP Ratio - " &amp; VLOOKUP(CO$1,Enemies[[#All],[Name]:[BotLevelType]],9,FALSE),BotLevelWorld[#Headers],0),FALSE) * AR58</f>
        <v>0</v>
      </c>
      <c r="CP58">
        <f>VLOOKUP(Wave_Timeline!CP$1,Enemies[[#All],[Name]:[BotLevelType]],3,FALSE) * VLOOKUP($AX$2,BotLevelWorld[#All],MATCH("HP Ratio - " &amp; VLOOKUP(CP$1,Enemies[[#All],[Name]:[BotLevelType]],9,FALSE),BotLevelWorld[#Headers],0),FALSE) * AS58</f>
        <v>0</v>
      </c>
      <c r="CQ58">
        <f>VLOOKUP(Wave_Timeline!CQ$1,Enemies[[#All],[Name]:[BotLevelType]],3,FALSE) * VLOOKUP($AX$2,BotLevelWorld[#All],MATCH("HP Ratio - " &amp; VLOOKUP(CQ$1,Enemies[[#All],[Name]:[BotLevelType]],9,FALSE),BotLevelWorld[#Headers],0),FALSE) * AT58</f>
        <v>0</v>
      </c>
      <c r="CS58">
        <f t="shared" si="0"/>
        <v>0</v>
      </c>
    </row>
    <row r="59" spans="1:97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Y59">
        <f>VLOOKUP(Wave_Timeline!AY$1,Enemies[[#All],[Name]:[BotLevelType]],3,FALSE) * VLOOKUP($AX$2,BotLevelWorld[#All],MATCH("HP Ratio - " &amp; VLOOKUP(AY$1,Enemies[[#All],[Name]:[BotLevelType]],9,FALSE),BotLevelWorld[#Headers],0),FALSE) * B59</f>
        <v>0</v>
      </c>
      <c r="AZ59">
        <f>VLOOKUP(Wave_Timeline!AZ$1,Enemies[[#All],[Name]:[BotLevelType]],3,FALSE) * VLOOKUP($AX$2,BotLevelWorld[#All],MATCH("HP Ratio - " &amp; VLOOKUP(AZ$1,Enemies[[#All],[Name]:[BotLevelType]],9,FALSE),BotLevelWorld[#Headers],0),FALSE) * C59</f>
        <v>0</v>
      </c>
      <c r="BA59">
        <f>VLOOKUP(Wave_Timeline!BA$1,Enemies[[#All],[Name]:[BotLevelType]],3,FALSE) * VLOOKUP($AX$2,BotLevelWorld[#All],MATCH("HP Ratio - " &amp; VLOOKUP(BA$1,Enemies[[#All],[Name]:[BotLevelType]],9,FALSE),BotLevelWorld[#Headers],0),FALSE) * D59</f>
        <v>0</v>
      </c>
      <c r="BB59">
        <f>VLOOKUP(Wave_Timeline!BB$1,Enemies[[#All],[Name]:[BotLevelType]],3,FALSE) * VLOOKUP($AX$2,BotLevelWorld[#All],MATCH("HP Ratio - " &amp; VLOOKUP(BB$1,Enemies[[#All],[Name]:[BotLevelType]],9,FALSE),BotLevelWorld[#Headers],0),FALSE) * E59</f>
        <v>0</v>
      </c>
      <c r="BC59">
        <f>VLOOKUP(Wave_Timeline!BC$1,Enemies[[#All],[Name]:[BotLevelType]],3,FALSE) * VLOOKUP($AX$2,BotLevelWorld[#All],MATCH("HP Ratio - " &amp; VLOOKUP(BC$1,Enemies[[#All],[Name]:[BotLevelType]],9,FALSE),BotLevelWorld[#Headers],0),FALSE) * F59</f>
        <v>0</v>
      </c>
      <c r="BD59">
        <f>VLOOKUP(Wave_Timeline!BD$1,Enemies[[#All],[Name]:[BotLevelType]],3,FALSE) * VLOOKUP($AX$2,BotLevelWorld[#All],MATCH("HP Ratio - " &amp; VLOOKUP(BD$1,Enemies[[#All],[Name]:[BotLevelType]],9,FALSE),BotLevelWorld[#Headers],0),FALSE) * G59</f>
        <v>0</v>
      </c>
      <c r="BE59">
        <f>VLOOKUP(Wave_Timeline!BE$1,Enemies[[#All],[Name]:[BotLevelType]],3,FALSE) * VLOOKUP($AX$2,BotLevelWorld[#All],MATCH("HP Ratio - " &amp; VLOOKUP(BE$1,Enemies[[#All],[Name]:[BotLevelType]],9,FALSE),BotLevelWorld[#Headers],0),FALSE) * H59</f>
        <v>0</v>
      </c>
      <c r="BF59">
        <f>VLOOKUP(Wave_Timeline!BF$1,Enemies[[#All],[Name]:[BotLevelType]],3,FALSE) * VLOOKUP($AX$2,BotLevelWorld[#All],MATCH("HP Ratio - " &amp; VLOOKUP(BF$1,Enemies[[#All],[Name]:[BotLevelType]],9,FALSE),BotLevelWorld[#Headers],0),FALSE) * I59</f>
        <v>0</v>
      </c>
      <c r="BG59">
        <f>VLOOKUP(Wave_Timeline!BG$1,Enemies[[#All],[Name]:[BotLevelType]],3,FALSE) * VLOOKUP($AX$2,BotLevelWorld[#All],MATCH("HP Ratio - " &amp; VLOOKUP(BG$1,Enemies[[#All],[Name]:[BotLevelType]],9,FALSE),BotLevelWorld[#Headers],0),FALSE) * J59</f>
        <v>0</v>
      </c>
      <c r="BH59">
        <f>VLOOKUP(Wave_Timeline!BH$1,Enemies[[#All],[Name]:[BotLevelType]],3,FALSE) * VLOOKUP($AX$2,BotLevelWorld[#All],MATCH("HP Ratio - " &amp; VLOOKUP(BH$1,Enemies[[#All],[Name]:[BotLevelType]],9,FALSE),BotLevelWorld[#Headers],0),FALSE) * K59</f>
        <v>0</v>
      </c>
      <c r="BI59">
        <f>VLOOKUP(Wave_Timeline!BI$1,Enemies[[#All],[Name]:[BotLevelType]],3,FALSE) * VLOOKUP($AX$2,BotLevelWorld[#All],MATCH("HP Ratio - " &amp; VLOOKUP(BI$1,Enemies[[#All],[Name]:[BotLevelType]],9,FALSE),BotLevelWorld[#Headers],0),FALSE) * L59</f>
        <v>0</v>
      </c>
      <c r="BJ59">
        <f>VLOOKUP(Wave_Timeline!BJ$1,Enemies[[#All],[Name]:[BotLevelType]],3,FALSE) * VLOOKUP($AX$2,BotLevelWorld[#All],MATCH("HP Ratio - " &amp; VLOOKUP(BJ$1,Enemies[[#All],[Name]:[BotLevelType]],9,FALSE),BotLevelWorld[#Headers],0),FALSE) * M59</f>
        <v>0</v>
      </c>
      <c r="BK59">
        <f>VLOOKUP(Wave_Timeline!BK$1,Enemies[[#All],[Name]:[BotLevelType]],3,FALSE) * VLOOKUP($AX$2,BotLevelWorld[#All],MATCH("HP Ratio - " &amp; VLOOKUP(BK$1,Enemies[[#All],[Name]:[BotLevelType]],9,FALSE),BotLevelWorld[#Headers],0),FALSE) * N59</f>
        <v>0</v>
      </c>
      <c r="BL59">
        <f>VLOOKUP(Wave_Timeline!BL$1,Enemies[[#All],[Name]:[BotLevelType]],3,FALSE) * VLOOKUP($AX$2,BotLevelWorld[#All],MATCH("HP Ratio - " &amp; VLOOKUP(BL$1,Enemies[[#All],[Name]:[BotLevelType]],9,FALSE),BotLevelWorld[#Headers],0),FALSE) * O59</f>
        <v>0</v>
      </c>
      <c r="BM59">
        <f>VLOOKUP(Wave_Timeline!BM$1,Enemies[[#All],[Name]:[BotLevelType]],3,FALSE) * VLOOKUP($AX$2,BotLevelWorld[#All],MATCH("HP Ratio - " &amp; VLOOKUP(BM$1,Enemies[[#All],[Name]:[BotLevelType]],9,FALSE),BotLevelWorld[#Headers],0),FALSE) * P59</f>
        <v>0</v>
      </c>
      <c r="BN59">
        <f>VLOOKUP(Wave_Timeline!BN$1,Enemies[[#All],[Name]:[BotLevelType]],3,FALSE) * VLOOKUP($AX$2,BotLevelWorld[#All],MATCH("HP Ratio - " &amp; VLOOKUP(BN$1,Enemies[[#All],[Name]:[BotLevelType]],9,FALSE),BotLevelWorld[#Headers],0),FALSE) * Q59</f>
        <v>0</v>
      </c>
      <c r="BO59">
        <f>VLOOKUP(Wave_Timeline!BO$1,Enemies[[#All],[Name]:[BotLevelType]],3,FALSE) * VLOOKUP($AX$2,BotLevelWorld[#All],MATCH("HP Ratio - " &amp; VLOOKUP(BO$1,Enemies[[#All],[Name]:[BotLevelType]],9,FALSE),BotLevelWorld[#Headers],0),FALSE) * R59</f>
        <v>0</v>
      </c>
      <c r="BP59">
        <f>VLOOKUP(Wave_Timeline!BP$1,Enemies[[#All],[Name]:[BotLevelType]],3,FALSE) * VLOOKUP($AX$2,BotLevelWorld[#All],MATCH("HP Ratio - " &amp; VLOOKUP(BP$1,Enemies[[#All],[Name]:[BotLevelType]],9,FALSE),BotLevelWorld[#Headers],0),FALSE) * S59</f>
        <v>0</v>
      </c>
      <c r="BQ59">
        <f>VLOOKUP(Wave_Timeline!BQ$1,Enemies[[#All],[Name]:[BotLevelType]],3,FALSE) * VLOOKUP($AX$2,BotLevelWorld[#All],MATCH("HP Ratio - " &amp; VLOOKUP(BQ$1,Enemies[[#All],[Name]:[BotLevelType]],9,FALSE),BotLevelWorld[#Headers],0),FALSE) * T59</f>
        <v>0</v>
      </c>
      <c r="BR59">
        <f>VLOOKUP(Wave_Timeline!BR$1,Enemies[[#All],[Name]:[BotLevelType]],3,FALSE) * VLOOKUP($AX$2,BotLevelWorld[#All],MATCH("HP Ratio - " &amp; VLOOKUP(BR$1,Enemies[[#All],[Name]:[BotLevelType]],9,FALSE),BotLevelWorld[#Headers],0),FALSE) * U59</f>
        <v>0</v>
      </c>
      <c r="BS59">
        <f>VLOOKUP(Wave_Timeline!BS$1,Enemies[[#All],[Name]:[BotLevelType]],3,FALSE) * VLOOKUP($AX$2,BotLevelWorld[#All],MATCH("HP Ratio - " &amp; VLOOKUP(BS$1,Enemies[[#All],[Name]:[BotLevelType]],9,FALSE),BotLevelWorld[#Headers],0),FALSE) * V59</f>
        <v>0</v>
      </c>
      <c r="BT59">
        <f>VLOOKUP(Wave_Timeline!BT$1,Enemies[[#All],[Name]:[BotLevelType]],3,FALSE) * VLOOKUP($AX$2,BotLevelWorld[#All],MATCH("HP Ratio - " &amp; VLOOKUP(BT$1,Enemies[[#All],[Name]:[BotLevelType]],9,FALSE),BotLevelWorld[#Headers],0),FALSE) * W59</f>
        <v>0</v>
      </c>
      <c r="BU59">
        <f>VLOOKUP(Wave_Timeline!BU$1,Enemies[[#All],[Name]:[BotLevelType]],3,FALSE) * VLOOKUP($AX$2,BotLevelWorld[#All],MATCH("HP Ratio - " &amp; VLOOKUP(BU$1,Enemies[[#All],[Name]:[BotLevelType]],9,FALSE),BotLevelWorld[#Headers],0),FALSE) * X59</f>
        <v>0</v>
      </c>
      <c r="BV59">
        <f>VLOOKUP(Wave_Timeline!BV$1,Enemies[[#All],[Name]:[BotLevelType]],3,FALSE) * VLOOKUP($AX$2,BotLevelWorld[#All],MATCH("HP Ratio - " &amp; VLOOKUP(BV$1,Enemies[[#All],[Name]:[BotLevelType]],9,FALSE),BotLevelWorld[#Headers],0),FALSE) * Y59</f>
        <v>0</v>
      </c>
      <c r="BW59">
        <f>VLOOKUP(Wave_Timeline!BW$1,Enemies[[#All],[Name]:[BotLevelType]],3,FALSE) * VLOOKUP($AX$2,BotLevelWorld[#All],MATCH("HP Ratio - " &amp; VLOOKUP(BW$1,Enemies[[#All],[Name]:[BotLevelType]],9,FALSE),BotLevelWorld[#Headers],0),FALSE) * Z59</f>
        <v>0</v>
      </c>
      <c r="BX59">
        <f>VLOOKUP(Wave_Timeline!BX$1,Enemies[[#All],[Name]:[BotLevelType]],3,FALSE) * VLOOKUP($AX$2,BotLevelWorld[#All],MATCH("HP Ratio - " &amp; VLOOKUP(BX$1,Enemies[[#All],[Name]:[BotLevelType]],9,FALSE),BotLevelWorld[#Headers],0),FALSE) * AA59</f>
        <v>0</v>
      </c>
      <c r="BY59">
        <f>VLOOKUP(Wave_Timeline!BY$1,Enemies[[#All],[Name]:[BotLevelType]],3,FALSE) * VLOOKUP($AX$2,BotLevelWorld[#All],MATCH("HP Ratio - " &amp; VLOOKUP(BY$1,Enemies[[#All],[Name]:[BotLevelType]],9,FALSE),BotLevelWorld[#Headers],0),FALSE) * AB59</f>
        <v>0</v>
      </c>
      <c r="BZ59">
        <f>VLOOKUP(Wave_Timeline!BZ$1,Enemies[[#All],[Name]:[BotLevelType]],3,FALSE) * VLOOKUP($AX$2,BotLevelWorld[#All],MATCH("HP Ratio - " &amp; VLOOKUP(BZ$1,Enemies[[#All],[Name]:[BotLevelType]],9,FALSE),BotLevelWorld[#Headers],0),FALSE) * AC59</f>
        <v>0</v>
      </c>
      <c r="CA59">
        <f>VLOOKUP(Wave_Timeline!CA$1,Enemies[[#All],[Name]:[BotLevelType]],3,FALSE) * VLOOKUP($AX$2,BotLevelWorld[#All],MATCH("HP Ratio - " &amp; VLOOKUP(CA$1,Enemies[[#All],[Name]:[BotLevelType]],9,FALSE),BotLevelWorld[#Headers],0),FALSE) * AD59</f>
        <v>0</v>
      </c>
      <c r="CB59">
        <f>VLOOKUP(Wave_Timeline!CB$1,Enemies[[#All],[Name]:[BotLevelType]],3,FALSE) * VLOOKUP($AX$2,BotLevelWorld[#All],MATCH("HP Ratio - " &amp; VLOOKUP(CB$1,Enemies[[#All],[Name]:[BotLevelType]],9,FALSE),BotLevelWorld[#Headers],0),FALSE) * AE59</f>
        <v>0</v>
      </c>
      <c r="CC59">
        <f>VLOOKUP(Wave_Timeline!CC$1,Enemies[[#All],[Name]:[BotLevelType]],3,FALSE) * VLOOKUP($AX$2,BotLevelWorld[#All],MATCH("HP Ratio - " &amp; VLOOKUP(CC$1,Enemies[[#All],[Name]:[BotLevelType]],9,FALSE),BotLevelWorld[#Headers],0),FALSE) * AF59</f>
        <v>0</v>
      </c>
      <c r="CD59">
        <f>VLOOKUP(Wave_Timeline!CD$1,Enemies[[#All],[Name]:[BotLevelType]],3,FALSE) * VLOOKUP($AX$2,BotLevelWorld[#All],MATCH("HP Ratio - " &amp; VLOOKUP(CD$1,Enemies[[#All],[Name]:[BotLevelType]],9,FALSE),BotLevelWorld[#Headers],0),FALSE) * AG59</f>
        <v>0</v>
      </c>
      <c r="CE59">
        <f>VLOOKUP(Wave_Timeline!CE$1,Enemies[[#All],[Name]:[BotLevelType]],3,FALSE) * VLOOKUP($AX$2,BotLevelWorld[#All],MATCH("HP Ratio - " &amp; VLOOKUP(CE$1,Enemies[[#All],[Name]:[BotLevelType]],9,FALSE),BotLevelWorld[#Headers],0),FALSE) * AH59</f>
        <v>0</v>
      </c>
      <c r="CF59">
        <f>VLOOKUP(Wave_Timeline!CF$1,Enemies[[#All],[Name]:[BotLevelType]],3,FALSE) * VLOOKUP($AX$2,BotLevelWorld[#All],MATCH("HP Ratio - " &amp; VLOOKUP(CF$1,Enemies[[#All],[Name]:[BotLevelType]],9,FALSE),BotLevelWorld[#Headers],0),FALSE) * AI59</f>
        <v>0</v>
      </c>
      <c r="CG59">
        <f>VLOOKUP(Wave_Timeline!CG$1,Enemies[[#All],[Name]:[BotLevelType]],3,FALSE) * VLOOKUP($AX$2,BotLevelWorld[#All],MATCH("HP Ratio - " &amp; VLOOKUP(CG$1,Enemies[[#All],[Name]:[BotLevelType]],9,FALSE),BotLevelWorld[#Headers],0),FALSE) * AJ59</f>
        <v>0</v>
      </c>
      <c r="CH59">
        <f>VLOOKUP(Wave_Timeline!CH$1,Enemies[[#All],[Name]:[BotLevelType]],3,FALSE) * VLOOKUP($AX$2,BotLevelWorld[#All],MATCH("HP Ratio - " &amp; VLOOKUP(CH$1,Enemies[[#All],[Name]:[BotLevelType]],9,FALSE),BotLevelWorld[#Headers],0),FALSE) * AK59</f>
        <v>0</v>
      </c>
      <c r="CI59">
        <f>VLOOKUP(Wave_Timeline!CI$1,Enemies[[#All],[Name]:[BotLevelType]],3,FALSE) * VLOOKUP($AX$2,BotLevelWorld[#All],MATCH("HP Ratio - " &amp; VLOOKUP(CI$1,Enemies[[#All],[Name]:[BotLevelType]],9,FALSE),BotLevelWorld[#Headers],0),FALSE) * AL59</f>
        <v>0</v>
      </c>
      <c r="CJ59">
        <f>VLOOKUP(Wave_Timeline!CJ$1,Enemies[[#All],[Name]:[BotLevelType]],3,FALSE) * VLOOKUP($AX$2,BotLevelWorld[#All],MATCH("HP Ratio - " &amp; VLOOKUP(CJ$1,Enemies[[#All],[Name]:[BotLevelType]],9,FALSE),BotLevelWorld[#Headers],0),FALSE) * AM59</f>
        <v>0</v>
      </c>
      <c r="CK59">
        <f>VLOOKUP(Wave_Timeline!CK$1,Enemies[[#All],[Name]:[BotLevelType]],3,FALSE) * VLOOKUP($AX$2,BotLevelWorld[#All],MATCH("HP Ratio - " &amp; VLOOKUP(CK$1,Enemies[[#All],[Name]:[BotLevelType]],9,FALSE),BotLevelWorld[#Headers],0),FALSE) * AN59</f>
        <v>0</v>
      </c>
      <c r="CL59">
        <f>VLOOKUP(Wave_Timeline!CL$1,Enemies[[#All],[Name]:[BotLevelType]],3,FALSE) * VLOOKUP($AX$2,BotLevelWorld[#All],MATCH("HP Ratio - " &amp; VLOOKUP(CL$1,Enemies[[#All],[Name]:[BotLevelType]],9,FALSE),BotLevelWorld[#Headers],0),FALSE) * AO59</f>
        <v>0</v>
      </c>
      <c r="CM59">
        <f>VLOOKUP(Wave_Timeline!CM$1,Enemies[[#All],[Name]:[BotLevelType]],3,FALSE) * VLOOKUP($AX$2,BotLevelWorld[#All],MATCH("HP Ratio - " &amp; VLOOKUP(CM$1,Enemies[[#All],[Name]:[BotLevelType]],9,FALSE),BotLevelWorld[#Headers],0),FALSE) * AP59</f>
        <v>0</v>
      </c>
      <c r="CN59">
        <f>VLOOKUP(Wave_Timeline!CN$1,Enemies[[#All],[Name]:[BotLevelType]],3,FALSE) * VLOOKUP($AX$2,BotLevelWorld[#All],MATCH("HP Ratio - " &amp; VLOOKUP(CN$1,Enemies[[#All],[Name]:[BotLevelType]],9,FALSE),BotLevelWorld[#Headers],0),FALSE) * AQ59</f>
        <v>0</v>
      </c>
      <c r="CO59">
        <f>VLOOKUP(Wave_Timeline!CO$1,Enemies[[#All],[Name]:[BotLevelType]],3,FALSE) * VLOOKUP($AX$2,BotLevelWorld[#All],MATCH("HP Ratio - " &amp; VLOOKUP(CO$1,Enemies[[#All],[Name]:[BotLevelType]],9,FALSE),BotLevelWorld[#Headers],0),FALSE) * AR59</f>
        <v>0</v>
      </c>
      <c r="CP59">
        <f>VLOOKUP(Wave_Timeline!CP$1,Enemies[[#All],[Name]:[BotLevelType]],3,FALSE) * VLOOKUP($AX$2,BotLevelWorld[#All],MATCH("HP Ratio - " &amp; VLOOKUP(CP$1,Enemies[[#All],[Name]:[BotLevelType]],9,FALSE),BotLevelWorld[#Headers],0),FALSE) * AS59</f>
        <v>0</v>
      </c>
      <c r="CQ59">
        <f>VLOOKUP(Wave_Timeline!CQ$1,Enemies[[#All],[Name]:[BotLevelType]],3,FALSE) * VLOOKUP($AX$2,BotLevelWorld[#All],MATCH("HP Ratio - " &amp; VLOOKUP(CQ$1,Enemies[[#All],[Name]:[BotLevelType]],9,FALSE),BotLevelWorld[#Headers],0),FALSE) * AT59</f>
        <v>0</v>
      </c>
      <c r="CS59">
        <f t="shared" si="0"/>
        <v>0</v>
      </c>
    </row>
    <row r="60" spans="1:97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Y60">
        <f>VLOOKUP(Wave_Timeline!AY$1,Enemies[[#All],[Name]:[BotLevelType]],3,FALSE) * VLOOKUP($AX$2,BotLevelWorld[#All],MATCH("HP Ratio - " &amp; VLOOKUP(AY$1,Enemies[[#All],[Name]:[BotLevelType]],9,FALSE),BotLevelWorld[#Headers],0),FALSE) * B60</f>
        <v>0</v>
      </c>
      <c r="AZ60">
        <f>VLOOKUP(Wave_Timeline!AZ$1,Enemies[[#All],[Name]:[BotLevelType]],3,FALSE) * VLOOKUP($AX$2,BotLevelWorld[#All],MATCH("HP Ratio - " &amp; VLOOKUP(AZ$1,Enemies[[#All],[Name]:[BotLevelType]],9,FALSE),BotLevelWorld[#Headers],0),FALSE) * C60</f>
        <v>0</v>
      </c>
      <c r="BA60">
        <f>VLOOKUP(Wave_Timeline!BA$1,Enemies[[#All],[Name]:[BotLevelType]],3,FALSE) * VLOOKUP($AX$2,BotLevelWorld[#All],MATCH("HP Ratio - " &amp; VLOOKUP(BA$1,Enemies[[#All],[Name]:[BotLevelType]],9,FALSE),BotLevelWorld[#Headers],0),FALSE) * D60</f>
        <v>0</v>
      </c>
      <c r="BB60">
        <f>VLOOKUP(Wave_Timeline!BB$1,Enemies[[#All],[Name]:[BotLevelType]],3,FALSE) * VLOOKUP($AX$2,BotLevelWorld[#All],MATCH("HP Ratio - " &amp; VLOOKUP(BB$1,Enemies[[#All],[Name]:[BotLevelType]],9,FALSE),BotLevelWorld[#Headers],0),FALSE) * E60</f>
        <v>0</v>
      </c>
      <c r="BC60">
        <f>VLOOKUP(Wave_Timeline!BC$1,Enemies[[#All],[Name]:[BotLevelType]],3,FALSE) * VLOOKUP($AX$2,BotLevelWorld[#All],MATCH("HP Ratio - " &amp; VLOOKUP(BC$1,Enemies[[#All],[Name]:[BotLevelType]],9,FALSE),BotLevelWorld[#Headers],0),FALSE) * F60</f>
        <v>0</v>
      </c>
      <c r="BD60">
        <f>VLOOKUP(Wave_Timeline!BD$1,Enemies[[#All],[Name]:[BotLevelType]],3,FALSE) * VLOOKUP($AX$2,BotLevelWorld[#All],MATCH("HP Ratio - " &amp; VLOOKUP(BD$1,Enemies[[#All],[Name]:[BotLevelType]],9,FALSE),BotLevelWorld[#Headers],0),FALSE) * G60</f>
        <v>0</v>
      </c>
      <c r="BE60">
        <f>VLOOKUP(Wave_Timeline!BE$1,Enemies[[#All],[Name]:[BotLevelType]],3,FALSE) * VLOOKUP($AX$2,BotLevelWorld[#All],MATCH("HP Ratio - " &amp; VLOOKUP(BE$1,Enemies[[#All],[Name]:[BotLevelType]],9,FALSE),BotLevelWorld[#Headers],0),FALSE) * H60</f>
        <v>0</v>
      </c>
      <c r="BF60">
        <f>VLOOKUP(Wave_Timeline!BF$1,Enemies[[#All],[Name]:[BotLevelType]],3,FALSE) * VLOOKUP($AX$2,BotLevelWorld[#All],MATCH("HP Ratio - " &amp; VLOOKUP(BF$1,Enemies[[#All],[Name]:[BotLevelType]],9,FALSE),BotLevelWorld[#Headers],0),FALSE) * I60</f>
        <v>0</v>
      </c>
      <c r="BG60">
        <f>VLOOKUP(Wave_Timeline!BG$1,Enemies[[#All],[Name]:[BotLevelType]],3,FALSE) * VLOOKUP($AX$2,BotLevelWorld[#All],MATCH("HP Ratio - " &amp; VLOOKUP(BG$1,Enemies[[#All],[Name]:[BotLevelType]],9,FALSE),BotLevelWorld[#Headers],0),FALSE) * J60</f>
        <v>0</v>
      </c>
      <c r="BH60">
        <f>VLOOKUP(Wave_Timeline!BH$1,Enemies[[#All],[Name]:[BotLevelType]],3,FALSE) * VLOOKUP($AX$2,BotLevelWorld[#All],MATCH("HP Ratio - " &amp; VLOOKUP(BH$1,Enemies[[#All],[Name]:[BotLevelType]],9,FALSE),BotLevelWorld[#Headers],0),FALSE) * K60</f>
        <v>0</v>
      </c>
      <c r="BI60">
        <f>VLOOKUP(Wave_Timeline!BI$1,Enemies[[#All],[Name]:[BotLevelType]],3,FALSE) * VLOOKUP($AX$2,BotLevelWorld[#All],MATCH("HP Ratio - " &amp; VLOOKUP(BI$1,Enemies[[#All],[Name]:[BotLevelType]],9,FALSE),BotLevelWorld[#Headers],0),FALSE) * L60</f>
        <v>0</v>
      </c>
      <c r="BJ60">
        <f>VLOOKUP(Wave_Timeline!BJ$1,Enemies[[#All],[Name]:[BotLevelType]],3,FALSE) * VLOOKUP($AX$2,BotLevelWorld[#All],MATCH("HP Ratio - " &amp; VLOOKUP(BJ$1,Enemies[[#All],[Name]:[BotLevelType]],9,FALSE),BotLevelWorld[#Headers],0),FALSE) * M60</f>
        <v>0</v>
      </c>
      <c r="BK60">
        <f>VLOOKUP(Wave_Timeline!BK$1,Enemies[[#All],[Name]:[BotLevelType]],3,FALSE) * VLOOKUP($AX$2,BotLevelWorld[#All],MATCH("HP Ratio - " &amp; VLOOKUP(BK$1,Enemies[[#All],[Name]:[BotLevelType]],9,FALSE),BotLevelWorld[#Headers],0),FALSE) * N60</f>
        <v>0</v>
      </c>
      <c r="BL60">
        <f>VLOOKUP(Wave_Timeline!BL$1,Enemies[[#All],[Name]:[BotLevelType]],3,FALSE) * VLOOKUP($AX$2,BotLevelWorld[#All],MATCH("HP Ratio - " &amp; VLOOKUP(BL$1,Enemies[[#All],[Name]:[BotLevelType]],9,FALSE),BotLevelWorld[#Headers],0),FALSE) * O60</f>
        <v>0</v>
      </c>
      <c r="BM60">
        <f>VLOOKUP(Wave_Timeline!BM$1,Enemies[[#All],[Name]:[BotLevelType]],3,FALSE) * VLOOKUP($AX$2,BotLevelWorld[#All],MATCH("HP Ratio - " &amp; VLOOKUP(BM$1,Enemies[[#All],[Name]:[BotLevelType]],9,FALSE),BotLevelWorld[#Headers],0),FALSE) * P60</f>
        <v>0</v>
      </c>
      <c r="BN60">
        <f>VLOOKUP(Wave_Timeline!BN$1,Enemies[[#All],[Name]:[BotLevelType]],3,FALSE) * VLOOKUP($AX$2,BotLevelWorld[#All],MATCH("HP Ratio - " &amp; VLOOKUP(BN$1,Enemies[[#All],[Name]:[BotLevelType]],9,FALSE),BotLevelWorld[#Headers],0),FALSE) * Q60</f>
        <v>0</v>
      </c>
      <c r="BO60">
        <f>VLOOKUP(Wave_Timeline!BO$1,Enemies[[#All],[Name]:[BotLevelType]],3,FALSE) * VLOOKUP($AX$2,BotLevelWorld[#All],MATCH("HP Ratio - " &amp; VLOOKUP(BO$1,Enemies[[#All],[Name]:[BotLevelType]],9,FALSE),BotLevelWorld[#Headers],0),FALSE) * R60</f>
        <v>0</v>
      </c>
      <c r="BP60">
        <f>VLOOKUP(Wave_Timeline!BP$1,Enemies[[#All],[Name]:[BotLevelType]],3,FALSE) * VLOOKUP($AX$2,BotLevelWorld[#All],MATCH("HP Ratio - " &amp; VLOOKUP(BP$1,Enemies[[#All],[Name]:[BotLevelType]],9,FALSE),BotLevelWorld[#Headers],0),FALSE) * S60</f>
        <v>0</v>
      </c>
      <c r="BQ60">
        <f>VLOOKUP(Wave_Timeline!BQ$1,Enemies[[#All],[Name]:[BotLevelType]],3,FALSE) * VLOOKUP($AX$2,BotLevelWorld[#All],MATCH("HP Ratio - " &amp; VLOOKUP(BQ$1,Enemies[[#All],[Name]:[BotLevelType]],9,FALSE),BotLevelWorld[#Headers],0),FALSE) * T60</f>
        <v>0</v>
      </c>
      <c r="BR60">
        <f>VLOOKUP(Wave_Timeline!BR$1,Enemies[[#All],[Name]:[BotLevelType]],3,FALSE) * VLOOKUP($AX$2,BotLevelWorld[#All],MATCH("HP Ratio - " &amp; VLOOKUP(BR$1,Enemies[[#All],[Name]:[BotLevelType]],9,FALSE),BotLevelWorld[#Headers],0),FALSE) * U60</f>
        <v>0</v>
      </c>
      <c r="BS60">
        <f>VLOOKUP(Wave_Timeline!BS$1,Enemies[[#All],[Name]:[BotLevelType]],3,FALSE) * VLOOKUP($AX$2,BotLevelWorld[#All],MATCH("HP Ratio - " &amp; VLOOKUP(BS$1,Enemies[[#All],[Name]:[BotLevelType]],9,FALSE),BotLevelWorld[#Headers],0),FALSE) * V60</f>
        <v>0</v>
      </c>
      <c r="BT60">
        <f>VLOOKUP(Wave_Timeline!BT$1,Enemies[[#All],[Name]:[BotLevelType]],3,FALSE) * VLOOKUP($AX$2,BotLevelWorld[#All],MATCH("HP Ratio - " &amp; VLOOKUP(BT$1,Enemies[[#All],[Name]:[BotLevelType]],9,FALSE),BotLevelWorld[#Headers],0),FALSE) * W60</f>
        <v>0</v>
      </c>
      <c r="BU60">
        <f>VLOOKUP(Wave_Timeline!BU$1,Enemies[[#All],[Name]:[BotLevelType]],3,FALSE) * VLOOKUP($AX$2,BotLevelWorld[#All],MATCH("HP Ratio - " &amp; VLOOKUP(BU$1,Enemies[[#All],[Name]:[BotLevelType]],9,FALSE),BotLevelWorld[#Headers],0),FALSE) * X60</f>
        <v>0</v>
      </c>
      <c r="BV60">
        <f>VLOOKUP(Wave_Timeline!BV$1,Enemies[[#All],[Name]:[BotLevelType]],3,FALSE) * VLOOKUP($AX$2,BotLevelWorld[#All],MATCH("HP Ratio - " &amp; VLOOKUP(BV$1,Enemies[[#All],[Name]:[BotLevelType]],9,FALSE),BotLevelWorld[#Headers],0),FALSE) * Y60</f>
        <v>0</v>
      </c>
      <c r="BW60">
        <f>VLOOKUP(Wave_Timeline!BW$1,Enemies[[#All],[Name]:[BotLevelType]],3,FALSE) * VLOOKUP($AX$2,BotLevelWorld[#All],MATCH("HP Ratio - " &amp; VLOOKUP(BW$1,Enemies[[#All],[Name]:[BotLevelType]],9,FALSE),BotLevelWorld[#Headers],0),FALSE) * Z60</f>
        <v>0</v>
      </c>
      <c r="BX60">
        <f>VLOOKUP(Wave_Timeline!BX$1,Enemies[[#All],[Name]:[BotLevelType]],3,FALSE) * VLOOKUP($AX$2,BotLevelWorld[#All],MATCH("HP Ratio - " &amp; VLOOKUP(BX$1,Enemies[[#All],[Name]:[BotLevelType]],9,FALSE),BotLevelWorld[#Headers],0),FALSE) * AA60</f>
        <v>0</v>
      </c>
      <c r="BY60">
        <f>VLOOKUP(Wave_Timeline!BY$1,Enemies[[#All],[Name]:[BotLevelType]],3,FALSE) * VLOOKUP($AX$2,BotLevelWorld[#All],MATCH("HP Ratio - " &amp; VLOOKUP(BY$1,Enemies[[#All],[Name]:[BotLevelType]],9,FALSE),BotLevelWorld[#Headers],0),FALSE) * AB60</f>
        <v>0</v>
      </c>
      <c r="BZ60">
        <f>VLOOKUP(Wave_Timeline!BZ$1,Enemies[[#All],[Name]:[BotLevelType]],3,FALSE) * VLOOKUP($AX$2,BotLevelWorld[#All],MATCH("HP Ratio - " &amp; VLOOKUP(BZ$1,Enemies[[#All],[Name]:[BotLevelType]],9,FALSE),BotLevelWorld[#Headers],0),FALSE) * AC60</f>
        <v>0</v>
      </c>
      <c r="CA60">
        <f>VLOOKUP(Wave_Timeline!CA$1,Enemies[[#All],[Name]:[BotLevelType]],3,FALSE) * VLOOKUP($AX$2,BotLevelWorld[#All],MATCH("HP Ratio - " &amp; VLOOKUP(CA$1,Enemies[[#All],[Name]:[BotLevelType]],9,FALSE),BotLevelWorld[#Headers],0),FALSE) * AD60</f>
        <v>0</v>
      </c>
      <c r="CB60">
        <f>VLOOKUP(Wave_Timeline!CB$1,Enemies[[#All],[Name]:[BotLevelType]],3,FALSE) * VLOOKUP($AX$2,BotLevelWorld[#All],MATCH("HP Ratio - " &amp; VLOOKUP(CB$1,Enemies[[#All],[Name]:[BotLevelType]],9,FALSE),BotLevelWorld[#Headers],0),FALSE) * AE60</f>
        <v>0</v>
      </c>
      <c r="CC60">
        <f>VLOOKUP(Wave_Timeline!CC$1,Enemies[[#All],[Name]:[BotLevelType]],3,FALSE) * VLOOKUP($AX$2,BotLevelWorld[#All],MATCH("HP Ratio - " &amp; VLOOKUP(CC$1,Enemies[[#All],[Name]:[BotLevelType]],9,FALSE),BotLevelWorld[#Headers],0),FALSE) * AF60</f>
        <v>0</v>
      </c>
      <c r="CD60">
        <f>VLOOKUP(Wave_Timeline!CD$1,Enemies[[#All],[Name]:[BotLevelType]],3,FALSE) * VLOOKUP($AX$2,BotLevelWorld[#All],MATCH("HP Ratio - " &amp; VLOOKUP(CD$1,Enemies[[#All],[Name]:[BotLevelType]],9,FALSE),BotLevelWorld[#Headers],0),FALSE) * AG60</f>
        <v>0</v>
      </c>
      <c r="CE60">
        <f>VLOOKUP(Wave_Timeline!CE$1,Enemies[[#All],[Name]:[BotLevelType]],3,FALSE) * VLOOKUP($AX$2,BotLevelWorld[#All],MATCH("HP Ratio - " &amp; VLOOKUP(CE$1,Enemies[[#All],[Name]:[BotLevelType]],9,FALSE),BotLevelWorld[#Headers],0),FALSE) * AH60</f>
        <v>0</v>
      </c>
      <c r="CF60">
        <f>VLOOKUP(Wave_Timeline!CF$1,Enemies[[#All],[Name]:[BotLevelType]],3,FALSE) * VLOOKUP($AX$2,BotLevelWorld[#All],MATCH("HP Ratio - " &amp; VLOOKUP(CF$1,Enemies[[#All],[Name]:[BotLevelType]],9,FALSE),BotLevelWorld[#Headers],0),FALSE) * AI60</f>
        <v>0</v>
      </c>
      <c r="CG60">
        <f>VLOOKUP(Wave_Timeline!CG$1,Enemies[[#All],[Name]:[BotLevelType]],3,FALSE) * VLOOKUP($AX$2,BotLevelWorld[#All],MATCH("HP Ratio - " &amp; VLOOKUP(CG$1,Enemies[[#All],[Name]:[BotLevelType]],9,FALSE),BotLevelWorld[#Headers],0),FALSE) * AJ60</f>
        <v>0</v>
      </c>
      <c r="CH60">
        <f>VLOOKUP(Wave_Timeline!CH$1,Enemies[[#All],[Name]:[BotLevelType]],3,FALSE) * VLOOKUP($AX$2,BotLevelWorld[#All],MATCH("HP Ratio - " &amp; VLOOKUP(CH$1,Enemies[[#All],[Name]:[BotLevelType]],9,FALSE),BotLevelWorld[#Headers],0),FALSE) * AK60</f>
        <v>0</v>
      </c>
      <c r="CI60">
        <f>VLOOKUP(Wave_Timeline!CI$1,Enemies[[#All],[Name]:[BotLevelType]],3,FALSE) * VLOOKUP($AX$2,BotLevelWorld[#All],MATCH("HP Ratio - " &amp; VLOOKUP(CI$1,Enemies[[#All],[Name]:[BotLevelType]],9,FALSE),BotLevelWorld[#Headers],0),FALSE) * AL60</f>
        <v>0</v>
      </c>
      <c r="CJ60">
        <f>VLOOKUP(Wave_Timeline!CJ$1,Enemies[[#All],[Name]:[BotLevelType]],3,FALSE) * VLOOKUP($AX$2,BotLevelWorld[#All],MATCH("HP Ratio - " &amp; VLOOKUP(CJ$1,Enemies[[#All],[Name]:[BotLevelType]],9,FALSE),BotLevelWorld[#Headers],0),FALSE) * AM60</f>
        <v>0</v>
      </c>
      <c r="CK60">
        <f>VLOOKUP(Wave_Timeline!CK$1,Enemies[[#All],[Name]:[BotLevelType]],3,FALSE) * VLOOKUP($AX$2,BotLevelWorld[#All],MATCH("HP Ratio - " &amp; VLOOKUP(CK$1,Enemies[[#All],[Name]:[BotLevelType]],9,FALSE),BotLevelWorld[#Headers],0),FALSE) * AN60</f>
        <v>0</v>
      </c>
      <c r="CL60">
        <f>VLOOKUP(Wave_Timeline!CL$1,Enemies[[#All],[Name]:[BotLevelType]],3,FALSE) * VLOOKUP($AX$2,BotLevelWorld[#All],MATCH("HP Ratio - " &amp; VLOOKUP(CL$1,Enemies[[#All],[Name]:[BotLevelType]],9,FALSE),BotLevelWorld[#Headers],0),FALSE) * AO60</f>
        <v>0</v>
      </c>
      <c r="CM60">
        <f>VLOOKUP(Wave_Timeline!CM$1,Enemies[[#All],[Name]:[BotLevelType]],3,FALSE) * VLOOKUP($AX$2,BotLevelWorld[#All],MATCH("HP Ratio - " &amp; VLOOKUP(CM$1,Enemies[[#All],[Name]:[BotLevelType]],9,FALSE),BotLevelWorld[#Headers],0),FALSE) * AP60</f>
        <v>0</v>
      </c>
      <c r="CN60">
        <f>VLOOKUP(Wave_Timeline!CN$1,Enemies[[#All],[Name]:[BotLevelType]],3,FALSE) * VLOOKUP($AX$2,BotLevelWorld[#All],MATCH("HP Ratio - " &amp; VLOOKUP(CN$1,Enemies[[#All],[Name]:[BotLevelType]],9,FALSE),BotLevelWorld[#Headers],0),FALSE) * AQ60</f>
        <v>0</v>
      </c>
      <c r="CO60">
        <f>VLOOKUP(Wave_Timeline!CO$1,Enemies[[#All],[Name]:[BotLevelType]],3,FALSE) * VLOOKUP($AX$2,BotLevelWorld[#All],MATCH("HP Ratio - " &amp; VLOOKUP(CO$1,Enemies[[#All],[Name]:[BotLevelType]],9,FALSE),BotLevelWorld[#Headers],0),FALSE) * AR60</f>
        <v>0</v>
      </c>
      <c r="CP60">
        <f>VLOOKUP(Wave_Timeline!CP$1,Enemies[[#All],[Name]:[BotLevelType]],3,FALSE) * VLOOKUP($AX$2,BotLevelWorld[#All],MATCH("HP Ratio - " &amp; VLOOKUP(CP$1,Enemies[[#All],[Name]:[BotLevelType]],9,FALSE),BotLevelWorld[#Headers],0),FALSE) * AS60</f>
        <v>0</v>
      </c>
      <c r="CQ60">
        <f>VLOOKUP(Wave_Timeline!CQ$1,Enemies[[#All],[Name]:[BotLevelType]],3,FALSE) * VLOOKUP($AX$2,BotLevelWorld[#All],MATCH("HP Ratio - " &amp; VLOOKUP(CQ$1,Enemies[[#All],[Name]:[BotLevelType]],9,FALSE),BotLevelWorld[#Headers],0),FALSE) * AT60</f>
        <v>0</v>
      </c>
      <c r="CS60">
        <f t="shared" si="0"/>
        <v>0</v>
      </c>
    </row>
    <row r="61" spans="1:97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Y61">
        <f>VLOOKUP(Wave_Timeline!AY$1,Enemies[[#All],[Name]:[BotLevelType]],3,FALSE) * VLOOKUP($AX$2,BotLevelWorld[#All],MATCH("HP Ratio - " &amp; VLOOKUP(AY$1,Enemies[[#All],[Name]:[BotLevelType]],9,FALSE),BotLevelWorld[#Headers],0),FALSE) * B61</f>
        <v>0</v>
      </c>
      <c r="AZ61">
        <f>VLOOKUP(Wave_Timeline!AZ$1,Enemies[[#All],[Name]:[BotLevelType]],3,FALSE) * VLOOKUP($AX$2,BotLevelWorld[#All],MATCH("HP Ratio - " &amp; VLOOKUP(AZ$1,Enemies[[#All],[Name]:[BotLevelType]],9,FALSE),BotLevelWorld[#Headers],0),FALSE) * C61</f>
        <v>0</v>
      </c>
      <c r="BA61">
        <f>VLOOKUP(Wave_Timeline!BA$1,Enemies[[#All],[Name]:[BotLevelType]],3,FALSE) * VLOOKUP($AX$2,BotLevelWorld[#All],MATCH("HP Ratio - " &amp; VLOOKUP(BA$1,Enemies[[#All],[Name]:[BotLevelType]],9,FALSE),BotLevelWorld[#Headers],0),FALSE) * D61</f>
        <v>0</v>
      </c>
      <c r="BB61">
        <f>VLOOKUP(Wave_Timeline!BB$1,Enemies[[#All],[Name]:[BotLevelType]],3,FALSE) * VLOOKUP($AX$2,BotLevelWorld[#All],MATCH("HP Ratio - " &amp; VLOOKUP(BB$1,Enemies[[#All],[Name]:[BotLevelType]],9,FALSE),BotLevelWorld[#Headers],0),FALSE) * E61</f>
        <v>0</v>
      </c>
      <c r="BC61">
        <f>VLOOKUP(Wave_Timeline!BC$1,Enemies[[#All],[Name]:[BotLevelType]],3,FALSE) * VLOOKUP($AX$2,BotLevelWorld[#All],MATCH("HP Ratio - " &amp; VLOOKUP(BC$1,Enemies[[#All],[Name]:[BotLevelType]],9,FALSE),BotLevelWorld[#Headers],0),FALSE) * F61</f>
        <v>0</v>
      </c>
      <c r="BD61">
        <f>VLOOKUP(Wave_Timeline!BD$1,Enemies[[#All],[Name]:[BotLevelType]],3,FALSE) * VLOOKUP($AX$2,BotLevelWorld[#All],MATCH("HP Ratio - " &amp; VLOOKUP(BD$1,Enemies[[#All],[Name]:[BotLevelType]],9,FALSE),BotLevelWorld[#Headers],0),FALSE) * G61</f>
        <v>0</v>
      </c>
      <c r="BE61">
        <f>VLOOKUP(Wave_Timeline!BE$1,Enemies[[#All],[Name]:[BotLevelType]],3,FALSE) * VLOOKUP($AX$2,BotLevelWorld[#All],MATCH("HP Ratio - " &amp; VLOOKUP(BE$1,Enemies[[#All],[Name]:[BotLevelType]],9,FALSE),BotLevelWorld[#Headers],0),FALSE) * H61</f>
        <v>0</v>
      </c>
      <c r="BF61">
        <f>VLOOKUP(Wave_Timeline!BF$1,Enemies[[#All],[Name]:[BotLevelType]],3,FALSE) * VLOOKUP($AX$2,BotLevelWorld[#All],MATCH("HP Ratio - " &amp; VLOOKUP(BF$1,Enemies[[#All],[Name]:[BotLevelType]],9,FALSE),BotLevelWorld[#Headers],0),FALSE) * I61</f>
        <v>0</v>
      </c>
      <c r="BG61">
        <f>VLOOKUP(Wave_Timeline!BG$1,Enemies[[#All],[Name]:[BotLevelType]],3,FALSE) * VLOOKUP($AX$2,BotLevelWorld[#All],MATCH("HP Ratio - " &amp; VLOOKUP(BG$1,Enemies[[#All],[Name]:[BotLevelType]],9,FALSE),BotLevelWorld[#Headers],0),FALSE) * J61</f>
        <v>0</v>
      </c>
      <c r="BH61">
        <f>VLOOKUP(Wave_Timeline!BH$1,Enemies[[#All],[Name]:[BotLevelType]],3,FALSE) * VLOOKUP($AX$2,BotLevelWorld[#All],MATCH("HP Ratio - " &amp; VLOOKUP(BH$1,Enemies[[#All],[Name]:[BotLevelType]],9,FALSE),BotLevelWorld[#Headers],0),FALSE) * K61</f>
        <v>0</v>
      </c>
      <c r="BI61">
        <f>VLOOKUP(Wave_Timeline!BI$1,Enemies[[#All],[Name]:[BotLevelType]],3,FALSE) * VLOOKUP($AX$2,BotLevelWorld[#All],MATCH("HP Ratio - " &amp; VLOOKUP(BI$1,Enemies[[#All],[Name]:[BotLevelType]],9,FALSE),BotLevelWorld[#Headers],0),FALSE) * L61</f>
        <v>0</v>
      </c>
      <c r="BJ61">
        <f>VLOOKUP(Wave_Timeline!BJ$1,Enemies[[#All],[Name]:[BotLevelType]],3,FALSE) * VLOOKUP($AX$2,BotLevelWorld[#All],MATCH("HP Ratio - " &amp; VLOOKUP(BJ$1,Enemies[[#All],[Name]:[BotLevelType]],9,FALSE),BotLevelWorld[#Headers],0),FALSE) * M61</f>
        <v>0</v>
      </c>
      <c r="BK61">
        <f>VLOOKUP(Wave_Timeline!BK$1,Enemies[[#All],[Name]:[BotLevelType]],3,FALSE) * VLOOKUP($AX$2,BotLevelWorld[#All],MATCH("HP Ratio - " &amp; VLOOKUP(BK$1,Enemies[[#All],[Name]:[BotLevelType]],9,FALSE),BotLevelWorld[#Headers],0),FALSE) * N61</f>
        <v>0</v>
      </c>
      <c r="BL61">
        <f>VLOOKUP(Wave_Timeline!BL$1,Enemies[[#All],[Name]:[BotLevelType]],3,FALSE) * VLOOKUP($AX$2,BotLevelWorld[#All],MATCH("HP Ratio - " &amp; VLOOKUP(BL$1,Enemies[[#All],[Name]:[BotLevelType]],9,FALSE),BotLevelWorld[#Headers],0),FALSE) * O61</f>
        <v>0</v>
      </c>
      <c r="BM61">
        <f>VLOOKUP(Wave_Timeline!BM$1,Enemies[[#All],[Name]:[BotLevelType]],3,FALSE) * VLOOKUP($AX$2,BotLevelWorld[#All],MATCH("HP Ratio - " &amp; VLOOKUP(BM$1,Enemies[[#All],[Name]:[BotLevelType]],9,FALSE),BotLevelWorld[#Headers],0),FALSE) * P61</f>
        <v>0</v>
      </c>
      <c r="BN61">
        <f>VLOOKUP(Wave_Timeline!BN$1,Enemies[[#All],[Name]:[BotLevelType]],3,FALSE) * VLOOKUP($AX$2,BotLevelWorld[#All],MATCH("HP Ratio - " &amp; VLOOKUP(BN$1,Enemies[[#All],[Name]:[BotLevelType]],9,FALSE),BotLevelWorld[#Headers],0),FALSE) * Q61</f>
        <v>0</v>
      </c>
      <c r="BO61">
        <f>VLOOKUP(Wave_Timeline!BO$1,Enemies[[#All],[Name]:[BotLevelType]],3,FALSE) * VLOOKUP($AX$2,BotLevelWorld[#All],MATCH("HP Ratio - " &amp; VLOOKUP(BO$1,Enemies[[#All],[Name]:[BotLevelType]],9,FALSE),BotLevelWorld[#Headers],0),FALSE) * R61</f>
        <v>0</v>
      </c>
      <c r="BP61">
        <f>VLOOKUP(Wave_Timeline!BP$1,Enemies[[#All],[Name]:[BotLevelType]],3,FALSE) * VLOOKUP($AX$2,BotLevelWorld[#All],MATCH("HP Ratio - " &amp; VLOOKUP(BP$1,Enemies[[#All],[Name]:[BotLevelType]],9,FALSE),BotLevelWorld[#Headers],0),FALSE) * S61</f>
        <v>0</v>
      </c>
      <c r="BQ61">
        <f>VLOOKUP(Wave_Timeline!BQ$1,Enemies[[#All],[Name]:[BotLevelType]],3,FALSE) * VLOOKUP($AX$2,BotLevelWorld[#All],MATCH("HP Ratio - " &amp; VLOOKUP(BQ$1,Enemies[[#All],[Name]:[BotLevelType]],9,FALSE),BotLevelWorld[#Headers],0),FALSE) * T61</f>
        <v>0</v>
      </c>
      <c r="BR61">
        <f>VLOOKUP(Wave_Timeline!BR$1,Enemies[[#All],[Name]:[BotLevelType]],3,FALSE) * VLOOKUP($AX$2,BotLevelWorld[#All],MATCH("HP Ratio - " &amp; VLOOKUP(BR$1,Enemies[[#All],[Name]:[BotLevelType]],9,FALSE),BotLevelWorld[#Headers],0),FALSE) * U61</f>
        <v>0</v>
      </c>
      <c r="BS61">
        <f>VLOOKUP(Wave_Timeline!BS$1,Enemies[[#All],[Name]:[BotLevelType]],3,FALSE) * VLOOKUP($AX$2,BotLevelWorld[#All],MATCH("HP Ratio - " &amp; VLOOKUP(BS$1,Enemies[[#All],[Name]:[BotLevelType]],9,FALSE),BotLevelWorld[#Headers],0),FALSE) * V61</f>
        <v>0</v>
      </c>
      <c r="BT61">
        <f>VLOOKUP(Wave_Timeline!BT$1,Enemies[[#All],[Name]:[BotLevelType]],3,FALSE) * VLOOKUP($AX$2,BotLevelWorld[#All],MATCH("HP Ratio - " &amp; VLOOKUP(BT$1,Enemies[[#All],[Name]:[BotLevelType]],9,FALSE),BotLevelWorld[#Headers],0),FALSE) * W61</f>
        <v>0</v>
      </c>
      <c r="BU61">
        <f>VLOOKUP(Wave_Timeline!BU$1,Enemies[[#All],[Name]:[BotLevelType]],3,FALSE) * VLOOKUP($AX$2,BotLevelWorld[#All],MATCH("HP Ratio - " &amp; VLOOKUP(BU$1,Enemies[[#All],[Name]:[BotLevelType]],9,FALSE),BotLevelWorld[#Headers],0),FALSE) * X61</f>
        <v>0</v>
      </c>
      <c r="BV61">
        <f>VLOOKUP(Wave_Timeline!BV$1,Enemies[[#All],[Name]:[BotLevelType]],3,FALSE) * VLOOKUP($AX$2,BotLevelWorld[#All],MATCH("HP Ratio - " &amp; VLOOKUP(BV$1,Enemies[[#All],[Name]:[BotLevelType]],9,FALSE),BotLevelWorld[#Headers],0),FALSE) * Y61</f>
        <v>0</v>
      </c>
      <c r="BW61">
        <f>VLOOKUP(Wave_Timeline!BW$1,Enemies[[#All],[Name]:[BotLevelType]],3,FALSE) * VLOOKUP($AX$2,BotLevelWorld[#All],MATCH("HP Ratio - " &amp; VLOOKUP(BW$1,Enemies[[#All],[Name]:[BotLevelType]],9,FALSE),BotLevelWorld[#Headers],0),FALSE) * Z61</f>
        <v>0</v>
      </c>
      <c r="BX61">
        <f>VLOOKUP(Wave_Timeline!BX$1,Enemies[[#All],[Name]:[BotLevelType]],3,FALSE) * VLOOKUP($AX$2,BotLevelWorld[#All],MATCH("HP Ratio - " &amp; VLOOKUP(BX$1,Enemies[[#All],[Name]:[BotLevelType]],9,FALSE),BotLevelWorld[#Headers],0),FALSE) * AA61</f>
        <v>0</v>
      </c>
      <c r="BY61">
        <f>VLOOKUP(Wave_Timeline!BY$1,Enemies[[#All],[Name]:[BotLevelType]],3,FALSE) * VLOOKUP($AX$2,BotLevelWorld[#All],MATCH("HP Ratio - " &amp; VLOOKUP(BY$1,Enemies[[#All],[Name]:[BotLevelType]],9,FALSE),BotLevelWorld[#Headers],0),FALSE) * AB61</f>
        <v>0</v>
      </c>
      <c r="BZ61">
        <f>VLOOKUP(Wave_Timeline!BZ$1,Enemies[[#All],[Name]:[BotLevelType]],3,FALSE) * VLOOKUP($AX$2,BotLevelWorld[#All],MATCH("HP Ratio - " &amp; VLOOKUP(BZ$1,Enemies[[#All],[Name]:[BotLevelType]],9,FALSE),BotLevelWorld[#Headers],0),FALSE) * AC61</f>
        <v>0</v>
      </c>
      <c r="CA61">
        <f>VLOOKUP(Wave_Timeline!CA$1,Enemies[[#All],[Name]:[BotLevelType]],3,FALSE) * VLOOKUP($AX$2,BotLevelWorld[#All],MATCH("HP Ratio - " &amp; VLOOKUP(CA$1,Enemies[[#All],[Name]:[BotLevelType]],9,FALSE),BotLevelWorld[#Headers],0),FALSE) * AD61</f>
        <v>0</v>
      </c>
      <c r="CB61">
        <f>VLOOKUP(Wave_Timeline!CB$1,Enemies[[#All],[Name]:[BotLevelType]],3,FALSE) * VLOOKUP($AX$2,BotLevelWorld[#All],MATCH("HP Ratio - " &amp; VLOOKUP(CB$1,Enemies[[#All],[Name]:[BotLevelType]],9,FALSE),BotLevelWorld[#Headers],0),FALSE) * AE61</f>
        <v>0</v>
      </c>
      <c r="CC61">
        <f>VLOOKUP(Wave_Timeline!CC$1,Enemies[[#All],[Name]:[BotLevelType]],3,FALSE) * VLOOKUP($AX$2,BotLevelWorld[#All],MATCH("HP Ratio - " &amp; VLOOKUP(CC$1,Enemies[[#All],[Name]:[BotLevelType]],9,FALSE),BotLevelWorld[#Headers],0),FALSE) * AF61</f>
        <v>0</v>
      </c>
      <c r="CD61">
        <f>VLOOKUP(Wave_Timeline!CD$1,Enemies[[#All],[Name]:[BotLevelType]],3,FALSE) * VLOOKUP($AX$2,BotLevelWorld[#All],MATCH("HP Ratio - " &amp; VLOOKUP(CD$1,Enemies[[#All],[Name]:[BotLevelType]],9,FALSE),BotLevelWorld[#Headers],0),FALSE) * AG61</f>
        <v>0</v>
      </c>
      <c r="CE61">
        <f>VLOOKUP(Wave_Timeline!CE$1,Enemies[[#All],[Name]:[BotLevelType]],3,FALSE) * VLOOKUP($AX$2,BotLevelWorld[#All],MATCH("HP Ratio - " &amp; VLOOKUP(CE$1,Enemies[[#All],[Name]:[BotLevelType]],9,FALSE),BotLevelWorld[#Headers],0),FALSE) * AH61</f>
        <v>0</v>
      </c>
      <c r="CF61">
        <f>VLOOKUP(Wave_Timeline!CF$1,Enemies[[#All],[Name]:[BotLevelType]],3,FALSE) * VLOOKUP($AX$2,BotLevelWorld[#All],MATCH("HP Ratio - " &amp; VLOOKUP(CF$1,Enemies[[#All],[Name]:[BotLevelType]],9,FALSE),BotLevelWorld[#Headers],0),FALSE) * AI61</f>
        <v>0</v>
      </c>
      <c r="CG61">
        <f>VLOOKUP(Wave_Timeline!CG$1,Enemies[[#All],[Name]:[BotLevelType]],3,FALSE) * VLOOKUP($AX$2,BotLevelWorld[#All],MATCH("HP Ratio - " &amp; VLOOKUP(CG$1,Enemies[[#All],[Name]:[BotLevelType]],9,FALSE),BotLevelWorld[#Headers],0),FALSE) * AJ61</f>
        <v>0</v>
      </c>
      <c r="CH61">
        <f>VLOOKUP(Wave_Timeline!CH$1,Enemies[[#All],[Name]:[BotLevelType]],3,FALSE) * VLOOKUP($AX$2,BotLevelWorld[#All],MATCH("HP Ratio - " &amp; VLOOKUP(CH$1,Enemies[[#All],[Name]:[BotLevelType]],9,FALSE),BotLevelWorld[#Headers],0),FALSE) * AK61</f>
        <v>0</v>
      </c>
      <c r="CI61">
        <f>VLOOKUP(Wave_Timeline!CI$1,Enemies[[#All],[Name]:[BotLevelType]],3,FALSE) * VLOOKUP($AX$2,BotLevelWorld[#All],MATCH("HP Ratio - " &amp; VLOOKUP(CI$1,Enemies[[#All],[Name]:[BotLevelType]],9,FALSE),BotLevelWorld[#Headers],0),FALSE) * AL61</f>
        <v>0</v>
      </c>
      <c r="CJ61">
        <f>VLOOKUP(Wave_Timeline!CJ$1,Enemies[[#All],[Name]:[BotLevelType]],3,FALSE) * VLOOKUP($AX$2,BotLevelWorld[#All],MATCH("HP Ratio - " &amp; VLOOKUP(CJ$1,Enemies[[#All],[Name]:[BotLevelType]],9,FALSE),BotLevelWorld[#Headers],0),FALSE) * AM61</f>
        <v>0</v>
      </c>
      <c r="CK61">
        <f>VLOOKUP(Wave_Timeline!CK$1,Enemies[[#All],[Name]:[BotLevelType]],3,FALSE) * VLOOKUP($AX$2,BotLevelWorld[#All],MATCH("HP Ratio - " &amp; VLOOKUP(CK$1,Enemies[[#All],[Name]:[BotLevelType]],9,FALSE),BotLevelWorld[#Headers],0),FALSE) * AN61</f>
        <v>0</v>
      </c>
      <c r="CL61">
        <f>VLOOKUP(Wave_Timeline!CL$1,Enemies[[#All],[Name]:[BotLevelType]],3,FALSE) * VLOOKUP($AX$2,BotLevelWorld[#All],MATCH("HP Ratio - " &amp; VLOOKUP(CL$1,Enemies[[#All],[Name]:[BotLevelType]],9,FALSE),BotLevelWorld[#Headers],0),FALSE) * AO61</f>
        <v>0</v>
      </c>
      <c r="CM61">
        <f>VLOOKUP(Wave_Timeline!CM$1,Enemies[[#All],[Name]:[BotLevelType]],3,FALSE) * VLOOKUP($AX$2,BotLevelWorld[#All],MATCH("HP Ratio - " &amp; VLOOKUP(CM$1,Enemies[[#All],[Name]:[BotLevelType]],9,FALSE),BotLevelWorld[#Headers],0),FALSE) * AP61</f>
        <v>0</v>
      </c>
      <c r="CN61">
        <f>VLOOKUP(Wave_Timeline!CN$1,Enemies[[#All],[Name]:[BotLevelType]],3,FALSE) * VLOOKUP($AX$2,BotLevelWorld[#All],MATCH("HP Ratio - " &amp; VLOOKUP(CN$1,Enemies[[#All],[Name]:[BotLevelType]],9,FALSE),BotLevelWorld[#Headers],0),FALSE) * AQ61</f>
        <v>0</v>
      </c>
      <c r="CO61">
        <f>VLOOKUP(Wave_Timeline!CO$1,Enemies[[#All],[Name]:[BotLevelType]],3,FALSE) * VLOOKUP($AX$2,BotLevelWorld[#All],MATCH("HP Ratio - " &amp; VLOOKUP(CO$1,Enemies[[#All],[Name]:[BotLevelType]],9,FALSE),BotLevelWorld[#Headers],0),FALSE) * AR61</f>
        <v>0</v>
      </c>
      <c r="CP61">
        <f>VLOOKUP(Wave_Timeline!CP$1,Enemies[[#All],[Name]:[BotLevelType]],3,FALSE) * VLOOKUP($AX$2,BotLevelWorld[#All],MATCH("HP Ratio - " &amp; VLOOKUP(CP$1,Enemies[[#All],[Name]:[BotLevelType]],9,FALSE),BotLevelWorld[#Headers],0),FALSE) * AS61</f>
        <v>0</v>
      </c>
      <c r="CQ61">
        <f>VLOOKUP(Wave_Timeline!CQ$1,Enemies[[#All],[Name]:[BotLevelType]],3,FALSE) * VLOOKUP($AX$2,BotLevelWorld[#All],MATCH("HP Ratio - " &amp; VLOOKUP(CQ$1,Enemies[[#All],[Name]:[BotLevelType]],9,FALSE),BotLevelWorld[#Headers],0),FALSE) * AT61</f>
        <v>0</v>
      </c>
      <c r="CS61">
        <f t="shared" si="0"/>
        <v>0</v>
      </c>
    </row>
    <row r="62" spans="1:97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Y62">
        <f>VLOOKUP(Wave_Timeline!AY$1,Enemies[[#All],[Name]:[BotLevelType]],3,FALSE) * VLOOKUP($AX$2,BotLevelWorld[#All],MATCH("HP Ratio - " &amp; VLOOKUP(AY$1,Enemies[[#All],[Name]:[BotLevelType]],9,FALSE),BotLevelWorld[#Headers],0),FALSE) * B62</f>
        <v>0</v>
      </c>
      <c r="AZ62">
        <f>VLOOKUP(Wave_Timeline!AZ$1,Enemies[[#All],[Name]:[BotLevelType]],3,FALSE) * VLOOKUP($AX$2,BotLevelWorld[#All],MATCH("HP Ratio - " &amp; VLOOKUP(AZ$1,Enemies[[#All],[Name]:[BotLevelType]],9,FALSE),BotLevelWorld[#Headers],0),FALSE) * C62</f>
        <v>0</v>
      </c>
      <c r="BA62">
        <f>VLOOKUP(Wave_Timeline!BA$1,Enemies[[#All],[Name]:[BotLevelType]],3,FALSE) * VLOOKUP($AX$2,BotLevelWorld[#All],MATCH("HP Ratio - " &amp; VLOOKUP(BA$1,Enemies[[#All],[Name]:[BotLevelType]],9,FALSE),BotLevelWorld[#Headers],0),FALSE) * D62</f>
        <v>0</v>
      </c>
      <c r="BB62">
        <f>VLOOKUP(Wave_Timeline!BB$1,Enemies[[#All],[Name]:[BotLevelType]],3,FALSE) * VLOOKUP($AX$2,BotLevelWorld[#All],MATCH("HP Ratio - " &amp; VLOOKUP(BB$1,Enemies[[#All],[Name]:[BotLevelType]],9,FALSE),BotLevelWorld[#Headers],0),FALSE) * E62</f>
        <v>0</v>
      </c>
      <c r="BC62">
        <f>VLOOKUP(Wave_Timeline!BC$1,Enemies[[#All],[Name]:[BotLevelType]],3,FALSE) * VLOOKUP($AX$2,BotLevelWorld[#All],MATCH("HP Ratio - " &amp; VLOOKUP(BC$1,Enemies[[#All],[Name]:[BotLevelType]],9,FALSE),BotLevelWorld[#Headers],0),FALSE) * F62</f>
        <v>0</v>
      </c>
      <c r="BD62">
        <f>VLOOKUP(Wave_Timeline!BD$1,Enemies[[#All],[Name]:[BotLevelType]],3,FALSE) * VLOOKUP($AX$2,BotLevelWorld[#All],MATCH("HP Ratio - " &amp; VLOOKUP(BD$1,Enemies[[#All],[Name]:[BotLevelType]],9,FALSE),BotLevelWorld[#Headers],0),FALSE) * G62</f>
        <v>0</v>
      </c>
      <c r="BE62">
        <f>VLOOKUP(Wave_Timeline!BE$1,Enemies[[#All],[Name]:[BotLevelType]],3,FALSE) * VLOOKUP($AX$2,BotLevelWorld[#All],MATCH("HP Ratio - " &amp; VLOOKUP(BE$1,Enemies[[#All],[Name]:[BotLevelType]],9,FALSE),BotLevelWorld[#Headers],0),FALSE) * H62</f>
        <v>0</v>
      </c>
      <c r="BF62">
        <f>VLOOKUP(Wave_Timeline!BF$1,Enemies[[#All],[Name]:[BotLevelType]],3,FALSE) * VLOOKUP($AX$2,BotLevelWorld[#All],MATCH("HP Ratio - " &amp; VLOOKUP(BF$1,Enemies[[#All],[Name]:[BotLevelType]],9,FALSE),BotLevelWorld[#Headers],0),FALSE) * I62</f>
        <v>0</v>
      </c>
      <c r="BG62">
        <f>VLOOKUP(Wave_Timeline!BG$1,Enemies[[#All],[Name]:[BotLevelType]],3,FALSE) * VLOOKUP($AX$2,BotLevelWorld[#All],MATCH("HP Ratio - " &amp; VLOOKUP(BG$1,Enemies[[#All],[Name]:[BotLevelType]],9,FALSE),BotLevelWorld[#Headers],0),FALSE) * J62</f>
        <v>0</v>
      </c>
      <c r="BH62">
        <f>VLOOKUP(Wave_Timeline!BH$1,Enemies[[#All],[Name]:[BotLevelType]],3,FALSE) * VLOOKUP($AX$2,BotLevelWorld[#All],MATCH("HP Ratio - " &amp; VLOOKUP(BH$1,Enemies[[#All],[Name]:[BotLevelType]],9,FALSE),BotLevelWorld[#Headers],0),FALSE) * K62</f>
        <v>0</v>
      </c>
      <c r="BI62">
        <f>VLOOKUP(Wave_Timeline!BI$1,Enemies[[#All],[Name]:[BotLevelType]],3,FALSE) * VLOOKUP($AX$2,BotLevelWorld[#All],MATCH("HP Ratio - " &amp; VLOOKUP(BI$1,Enemies[[#All],[Name]:[BotLevelType]],9,FALSE),BotLevelWorld[#Headers],0),FALSE) * L62</f>
        <v>0</v>
      </c>
      <c r="BJ62">
        <f>VLOOKUP(Wave_Timeline!BJ$1,Enemies[[#All],[Name]:[BotLevelType]],3,FALSE) * VLOOKUP($AX$2,BotLevelWorld[#All],MATCH("HP Ratio - " &amp; VLOOKUP(BJ$1,Enemies[[#All],[Name]:[BotLevelType]],9,FALSE),BotLevelWorld[#Headers],0),FALSE) * M62</f>
        <v>0</v>
      </c>
      <c r="BK62">
        <f>VLOOKUP(Wave_Timeline!BK$1,Enemies[[#All],[Name]:[BotLevelType]],3,FALSE) * VLOOKUP($AX$2,BotLevelWorld[#All],MATCH("HP Ratio - " &amp; VLOOKUP(BK$1,Enemies[[#All],[Name]:[BotLevelType]],9,FALSE),BotLevelWorld[#Headers],0),FALSE) * N62</f>
        <v>0</v>
      </c>
      <c r="BL62">
        <f>VLOOKUP(Wave_Timeline!BL$1,Enemies[[#All],[Name]:[BotLevelType]],3,FALSE) * VLOOKUP($AX$2,BotLevelWorld[#All],MATCH("HP Ratio - " &amp; VLOOKUP(BL$1,Enemies[[#All],[Name]:[BotLevelType]],9,FALSE),BotLevelWorld[#Headers],0),FALSE) * O62</f>
        <v>0</v>
      </c>
      <c r="BM62">
        <f>VLOOKUP(Wave_Timeline!BM$1,Enemies[[#All],[Name]:[BotLevelType]],3,FALSE) * VLOOKUP($AX$2,BotLevelWorld[#All],MATCH("HP Ratio - " &amp; VLOOKUP(BM$1,Enemies[[#All],[Name]:[BotLevelType]],9,FALSE),BotLevelWorld[#Headers],0),FALSE) * P62</f>
        <v>0</v>
      </c>
      <c r="BN62">
        <f>VLOOKUP(Wave_Timeline!BN$1,Enemies[[#All],[Name]:[BotLevelType]],3,FALSE) * VLOOKUP($AX$2,BotLevelWorld[#All],MATCH("HP Ratio - " &amp; VLOOKUP(BN$1,Enemies[[#All],[Name]:[BotLevelType]],9,FALSE),BotLevelWorld[#Headers],0),FALSE) * Q62</f>
        <v>0</v>
      </c>
      <c r="BO62">
        <f>VLOOKUP(Wave_Timeline!BO$1,Enemies[[#All],[Name]:[BotLevelType]],3,FALSE) * VLOOKUP($AX$2,BotLevelWorld[#All],MATCH("HP Ratio - " &amp; VLOOKUP(BO$1,Enemies[[#All],[Name]:[BotLevelType]],9,FALSE),BotLevelWorld[#Headers],0),FALSE) * R62</f>
        <v>0</v>
      </c>
      <c r="BP62">
        <f>VLOOKUP(Wave_Timeline!BP$1,Enemies[[#All],[Name]:[BotLevelType]],3,FALSE) * VLOOKUP($AX$2,BotLevelWorld[#All],MATCH("HP Ratio - " &amp; VLOOKUP(BP$1,Enemies[[#All],[Name]:[BotLevelType]],9,FALSE),BotLevelWorld[#Headers],0),FALSE) * S62</f>
        <v>0</v>
      </c>
      <c r="BQ62">
        <f>VLOOKUP(Wave_Timeline!BQ$1,Enemies[[#All],[Name]:[BotLevelType]],3,FALSE) * VLOOKUP($AX$2,BotLevelWorld[#All],MATCH("HP Ratio - " &amp; VLOOKUP(BQ$1,Enemies[[#All],[Name]:[BotLevelType]],9,FALSE),BotLevelWorld[#Headers],0),FALSE) * T62</f>
        <v>0</v>
      </c>
      <c r="BR62">
        <f>VLOOKUP(Wave_Timeline!BR$1,Enemies[[#All],[Name]:[BotLevelType]],3,FALSE) * VLOOKUP($AX$2,BotLevelWorld[#All],MATCH("HP Ratio - " &amp; VLOOKUP(BR$1,Enemies[[#All],[Name]:[BotLevelType]],9,FALSE),BotLevelWorld[#Headers],0),FALSE) * U62</f>
        <v>0</v>
      </c>
      <c r="BS62">
        <f>VLOOKUP(Wave_Timeline!BS$1,Enemies[[#All],[Name]:[BotLevelType]],3,FALSE) * VLOOKUP($AX$2,BotLevelWorld[#All],MATCH("HP Ratio - " &amp; VLOOKUP(BS$1,Enemies[[#All],[Name]:[BotLevelType]],9,FALSE),BotLevelWorld[#Headers],0),FALSE) * V62</f>
        <v>0</v>
      </c>
      <c r="BT62">
        <f>VLOOKUP(Wave_Timeline!BT$1,Enemies[[#All],[Name]:[BotLevelType]],3,FALSE) * VLOOKUP($AX$2,BotLevelWorld[#All],MATCH("HP Ratio - " &amp; VLOOKUP(BT$1,Enemies[[#All],[Name]:[BotLevelType]],9,FALSE),BotLevelWorld[#Headers],0),FALSE) * W62</f>
        <v>0</v>
      </c>
      <c r="BU62">
        <f>VLOOKUP(Wave_Timeline!BU$1,Enemies[[#All],[Name]:[BotLevelType]],3,FALSE) * VLOOKUP($AX$2,BotLevelWorld[#All],MATCH("HP Ratio - " &amp; VLOOKUP(BU$1,Enemies[[#All],[Name]:[BotLevelType]],9,FALSE),BotLevelWorld[#Headers],0),FALSE) * X62</f>
        <v>0</v>
      </c>
      <c r="BV62">
        <f>VLOOKUP(Wave_Timeline!BV$1,Enemies[[#All],[Name]:[BotLevelType]],3,FALSE) * VLOOKUP($AX$2,BotLevelWorld[#All],MATCH("HP Ratio - " &amp; VLOOKUP(BV$1,Enemies[[#All],[Name]:[BotLevelType]],9,FALSE),BotLevelWorld[#Headers],0),FALSE) * Y62</f>
        <v>0</v>
      </c>
      <c r="BW62">
        <f>VLOOKUP(Wave_Timeline!BW$1,Enemies[[#All],[Name]:[BotLevelType]],3,FALSE) * VLOOKUP($AX$2,BotLevelWorld[#All],MATCH("HP Ratio - " &amp; VLOOKUP(BW$1,Enemies[[#All],[Name]:[BotLevelType]],9,FALSE),BotLevelWorld[#Headers],0),FALSE) * Z62</f>
        <v>0</v>
      </c>
      <c r="BX62">
        <f>VLOOKUP(Wave_Timeline!BX$1,Enemies[[#All],[Name]:[BotLevelType]],3,FALSE) * VLOOKUP($AX$2,BotLevelWorld[#All],MATCH("HP Ratio - " &amp; VLOOKUP(BX$1,Enemies[[#All],[Name]:[BotLevelType]],9,FALSE),BotLevelWorld[#Headers],0),FALSE) * AA62</f>
        <v>0</v>
      </c>
      <c r="BY62">
        <f>VLOOKUP(Wave_Timeline!BY$1,Enemies[[#All],[Name]:[BotLevelType]],3,FALSE) * VLOOKUP($AX$2,BotLevelWorld[#All],MATCH("HP Ratio - " &amp; VLOOKUP(BY$1,Enemies[[#All],[Name]:[BotLevelType]],9,FALSE),BotLevelWorld[#Headers],0),FALSE) * AB62</f>
        <v>0</v>
      </c>
      <c r="BZ62">
        <f>VLOOKUP(Wave_Timeline!BZ$1,Enemies[[#All],[Name]:[BotLevelType]],3,FALSE) * VLOOKUP($AX$2,BotLevelWorld[#All],MATCH("HP Ratio - " &amp; VLOOKUP(BZ$1,Enemies[[#All],[Name]:[BotLevelType]],9,FALSE),BotLevelWorld[#Headers],0),FALSE) * AC62</f>
        <v>0</v>
      </c>
      <c r="CA62">
        <f>VLOOKUP(Wave_Timeline!CA$1,Enemies[[#All],[Name]:[BotLevelType]],3,FALSE) * VLOOKUP($AX$2,BotLevelWorld[#All],MATCH("HP Ratio - " &amp; VLOOKUP(CA$1,Enemies[[#All],[Name]:[BotLevelType]],9,FALSE),BotLevelWorld[#Headers],0),FALSE) * AD62</f>
        <v>0</v>
      </c>
      <c r="CB62">
        <f>VLOOKUP(Wave_Timeline!CB$1,Enemies[[#All],[Name]:[BotLevelType]],3,FALSE) * VLOOKUP($AX$2,BotLevelWorld[#All],MATCH("HP Ratio - " &amp; VLOOKUP(CB$1,Enemies[[#All],[Name]:[BotLevelType]],9,FALSE),BotLevelWorld[#Headers],0),FALSE) * AE62</f>
        <v>0</v>
      </c>
      <c r="CC62">
        <f>VLOOKUP(Wave_Timeline!CC$1,Enemies[[#All],[Name]:[BotLevelType]],3,FALSE) * VLOOKUP($AX$2,BotLevelWorld[#All],MATCH("HP Ratio - " &amp; VLOOKUP(CC$1,Enemies[[#All],[Name]:[BotLevelType]],9,FALSE),BotLevelWorld[#Headers],0),FALSE) * AF62</f>
        <v>0</v>
      </c>
      <c r="CD62">
        <f>VLOOKUP(Wave_Timeline!CD$1,Enemies[[#All],[Name]:[BotLevelType]],3,FALSE) * VLOOKUP($AX$2,BotLevelWorld[#All],MATCH("HP Ratio - " &amp; VLOOKUP(CD$1,Enemies[[#All],[Name]:[BotLevelType]],9,FALSE),BotLevelWorld[#Headers],0),FALSE) * AG62</f>
        <v>0</v>
      </c>
      <c r="CE62">
        <f>VLOOKUP(Wave_Timeline!CE$1,Enemies[[#All],[Name]:[BotLevelType]],3,FALSE) * VLOOKUP($AX$2,BotLevelWorld[#All],MATCH("HP Ratio - " &amp; VLOOKUP(CE$1,Enemies[[#All],[Name]:[BotLevelType]],9,FALSE),BotLevelWorld[#Headers],0),FALSE) * AH62</f>
        <v>0</v>
      </c>
      <c r="CF62">
        <f>VLOOKUP(Wave_Timeline!CF$1,Enemies[[#All],[Name]:[BotLevelType]],3,FALSE) * VLOOKUP($AX$2,BotLevelWorld[#All],MATCH("HP Ratio - " &amp; VLOOKUP(CF$1,Enemies[[#All],[Name]:[BotLevelType]],9,FALSE),BotLevelWorld[#Headers],0),FALSE) * AI62</f>
        <v>0</v>
      </c>
      <c r="CG62">
        <f>VLOOKUP(Wave_Timeline!CG$1,Enemies[[#All],[Name]:[BotLevelType]],3,FALSE) * VLOOKUP($AX$2,BotLevelWorld[#All],MATCH("HP Ratio - " &amp; VLOOKUP(CG$1,Enemies[[#All],[Name]:[BotLevelType]],9,FALSE),BotLevelWorld[#Headers],0),FALSE) * AJ62</f>
        <v>0</v>
      </c>
      <c r="CH62">
        <f>VLOOKUP(Wave_Timeline!CH$1,Enemies[[#All],[Name]:[BotLevelType]],3,FALSE) * VLOOKUP($AX$2,BotLevelWorld[#All],MATCH("HP Ratio - " &amp; VLOOKUP(CH$1,Enemies[[#All],[Name]:[BotLevelType]],9,FALSE),BotLevelWorld[#Headers],0),FALSE) * AK62</f>
        <v>0</v>
      </c>
      <c r="CI62">
        <f>VLOOKUP(Wave_Timeline!CI$1,Enemies[[#All],[Name]:[BotLevelType]],3,FALSE) * VLOOKUP($AX$2,BotLevelWorld[#All],MATCH("HP Ratio - " &amp; VLOOKUP(CI$1,Enemies[[#All],[Name]:[BotLevelType]],9,FALSE),BotLevelWorld[#Headers],0),FALSE) * AL62</f>
        <v>0</v>
      </c>
      <c r="CJ62">
        <f>VLOOKUP(Wave_Timeline!CJ$1,Enemies[[#All],[Name]:[BotLevelType]],3,FALSE) * VLOOKUP($AX$2,BotLevelWorld[#All],MATCH("HP Ratio - " &amp; VLOOKUP(CJ$1,Enemies[[#All],[Name]:[BotLevelType]],9,FALSE),BotLevelWorld[#Headers],0),FALSE) * AM62</f>
        <v>0</v>
      </c>
      <c r="CK62">
        <f>VLOOKUP(Wave_Timeline!CK$1,Enemies[[#All],[Name]:[BotLevelType]],3,FALSE) * VLOOKUP($AX$2,BotLevelWorld[#All],MATCH("HP Ratio - " &amp; VLOOKUP(CK$1,Enemies[[#All],[Name]:[BotLevelType]],9,FALSE),BotLevelWorld[#Headers],0),FALSE) * AN62</f>
        <v>0</v>
      </c>
      <c r="CL62">
        <f>VLOOKUP(Wave_Timeline!CL$1,Enemies[[#All],[Name]:[BotLevelType]],3,FALSE) * VLOOKUP($AX$2,BotLevelWorld[#All],MATCH("HP Ratio - " &amp; VLOOKUP(CL$1,Enemies[[#All],[Name]:[BotLevelType]],9,FALSE),BotLevelWorld[#Headers],0),FALSE) * AO62</f>
        <v>0</v>
      </c>
      <c r="CM62">
        <f>VLOOKUP(Wave_Timeline!CM$1,Enemies[[#All],[Name]:[BotLevelType]],3,FALSE) * VLOOKUP($AX$2,BotLevelWorld[#All],MATCH("HP Ratio - " &amp; VLOOKUP(CM$1,Enemies[[#All],[Name]:[BotLevelType]],9,FALSE),BotLevelWorld[#Headers],0),FALSE) * AP62</f>
        <v>0</v>
      </c>
      <c r="CN62">
        <f>VLOOKUP(Wave_Timeline!CN$1,Enemies[[#All],[Name]:[BotLevelType]],3,FALSE) * VLOOKUP($AX$2,BotLevelWorld[#All],MATCH("HP Ratio - " &amp; VLOOKUP(CN$1,Enemies[[#All],[Name]:[BotLevelType]],9,FALSE),BotLevelWorld[#Headers],0),FALSE) * AQ62</f>
        <v>0</v>
      </c>
      <c r="CO62">
        <f>VLOOKUP(Wave_Timeline!CO$1,Enemies[[#All],[Name]:[BotLevelType]],3,FALSE) * VLOOKUP($AX$2,BotLevelWorld[#All],MATCH("HP Ratio - " &amp; VLOOKUP(CO$1,Enemies[[#All],[Name]:[BotLevelType]],9,FALSE),BotLevelWorld[#Headers],0),FALSE) * AR62</f>
        <v>0</v>
      </c>
      <c r="CP62">
        <f>VLOOKUP(Wave_Timeline!CP$1,Enemies[[#All],[Name]:[BotLevelType]],3,FALSE) * VLOOKUP($AX$2,BotLevelWorld[#All],MATCH("HP Ratio - " &amp; VLOOKUP(CP$1,Enemies[[#All],[Name]:[BotLevelType]],9,FALSE),BotLevelWorld[#Headers],0),FALSE) * AS62</f>
        <v>0</v>
      </c>
      <c r="CQ62">
        <f>VLOOKUP(Wave_Timeline!CQ$1,Enemies[[#All],[Name]:[BotLevelType]],3,FALSE) * VLOOKUP($AX$2,BotLevelWorld[#All],MATCH("HP Ratio - " &amp; VLOOKUP(CQ$1,Enemies[[#All],[Name]:[BotLevelType]],9,FALSE),BotLevelWorld[#Headers],0),FALSE) * AT62</f>
        <v>0</v>
      </c>
      <c r="CS62">
        <f t="shared" si="0"/>
        <v>0</v>
      </c>
    </row>
    <row r="63" spans="1:97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Y63">
        <f>VLOOKUP(Wave_Timeline!AY$1,Enemies[[#All],[Name]:[BotLevelType]],3,FALSE) * VLOOKUP($AX$2,BotLevelWorld[#All],MATCH("HP Ratio - " &amp; VLOOKUP(AY$1,Enemies[[#All],[Name]:[BotLevelType]],9,FALSE),BotLevelWorld[#Headers],0),FALSE) * B63</f>
        <v>0</v>
      </c>
      <c r="AZ63">
        <f>VLOOKUP(Wave_Timeline!AZ$1,Enemies[[#All],[Name]:[BotLevelType]],3,FALSE) * VLOOKUP($AX$2,BotLevelWorld[#All],MATCH("HP Ratio - " &amp; VLOOKUP(AZ$1,Enemies[[#All],[Name]:[BotLevelType]],9,FALSE),BotLevelWorld[#Headers],0),FALSE) * C63</f>
        <v>0</v>
      </c>
      <c r="BA63">
        <f>VLOOKUP(Wave_Timeline!BA$1,Enemies[[#All],[Name]:[BotLevelType]],3,FALSE) * VLOOKUP($AX$2,BotLevelWorld[#All],MATCH("HP Ratio - " &amp; VLOOKUP(BA$1,Enemies[[#All],[Name]:[BotLevelType]],9,FALSE),BotLevelWorld[#Headers],0),FALSE) * D63</f>
        <v>0</v>
      </c>
      <c r="BB63">
        <f>VLOOKUP(Wave_Timeline!BB$1,Enemies[[#All],[Name]:[BotLevelType]],3,FALSE) * VLOOKUP($AX$2,BotLevelWorld[#All],MATCH("HP Ratio - " &amp; VLOOKUP(BB$1,Enemies[[#All],[Name]:[BotLevelType]],9,FALSE),BotLevelWorld[#Headers],0),FALSE) * E63</f>
        <v>0</v>
      </c>
      <c r="BC63">
        <f>VLOOKUP(Wave_Timeline!BC$1,Enemies[[#All],[Name]:[BotLevelType]],3,FALSE) * VLOOKUP($AX$2,BotLevelWorld[#All],MATCH("HP Ratio - " &amp; VLOOKUP(BC$1,Enemies[[#All],[Name]:[BotLevelType]],9,FALSE),BotLevelWorld[#Headers],0),FALSE) * F63</f>
        <v>0</v>
      </c>
      <c r="BD63">
        <f>VLOOKUP(Wave_Timeline!BD$1,Enemies[[#All],[Name]:[BotLevelType]],3,FALSE) * VLOOKUP($AX$2,BotLevelWorld[#All],MATCH("HP Ratio - " &amp; VLOOKUP(BD$1,Enemies[[#All],[Name]:[BotLevelType]],9,FALSE),BotLevelWorld[#Headers],0),FALSE) * G63</f>
        <v>0</v>
      </c>
      <c r="BE63">
        <f>VLOOKUP(Wave_Timeline!BE$1,Enemies[[#All],[Name]:[BotLevelType]],3,FALSE) * VLOOKUP($AX$2,BotLevelWorld[#All],MATCH("HP Ratio - " &amp; VLOOKUP(BE$1,Enemies[[#All],[Name]:[BotLevelType]],9,FALSE),BotLevelWorld[#Headers],0),FALSE) * H63</f>
        <v>0</v>
      </c>
      <c r="BF63">
        <f>VLOOKUP(Wave_Timeline!BF$1,Enemies[[#All],[Name]:[BotLevelType]],3,FALSE) * VLOOKUP($AX$2,BotLevelWorld[#All],MATCH("HP Ratio - " &amp; VLOOKUP(BF$1,Enemies[[#All],[Name]:[BotLevelType]],9,FALSE),BotLevelWorld[#Headers],0),FALSE) * I63</f>
        <v>0</v>
      </c>
      <c r="BG63">
        <f>VLOOKUP(Wave_Timeline!BG$1,Enemies[[#All],[Name]:[BotLevelType]],3,FALSE) * VLOOKUP($AX$2,BotLevelWorld[#All],MATCH("HP Ratio - " &amp; VLOOKUP(BG$1,Enemies[[#All],[Name]:[BotLevelType]],9,FALSE),BotLevelWorld[#Headers],0),FALSE) * J63</f>
        <v>0</v>
      </c>
      <c r="BH63">
        <f>VLOOKUP(Wave_Timeline!BH$1,Enemies[[#All],[Name]:[BotLevelType]],3,FALSE) * VLOOKUP($AX$2,BotLevelWorld[#All],MATCH("HP Ratio - " &amp; VLOOKUP(BH$1,Enemies[[#All],[Name]:[BotLevelType]],9,FALSE),BotLevelWorld[#Headers],0),FALSE) * K63</f>
        <v>0</v>
      </c>
      <c r="BI63">
        <f>VLOOKUP(Wave_Timeline!BI$1,Enemies[[#All],[Name]:[BotLevelType]],3,FALSE) * VLOOKUP($AX$2,BotLevelWorld[#All],MATCH("HP Ratio - " &amp; VLOOKUP(BI$1,Enemies[[#All],[Name]:[BotLevelType]],9,FALSE),BotLevelWorld[#Headers],0),FALSE) * L63</f>
        <v>0</v>
      </c>
      <c r="BJ63">
        <f>VLOOKUP(Wave_Timeline!BJ$1,Enemies[[#All],[Name]:[BotLevelType]],3,FALSE) * VLOOKUP($AX$2,BotLevelWorld[#All],MATCH("HP Ratio - " &amp; VLOOKUP(BJ$1,Enemies[[#All],[Name]:[BotLevelType]],9,FALSE),BotLevelWorld[#Headers],0),FALSE) * M63</f>
        <v>0</v>
      </c>
      <c r="BK63">
        <f>VLOOKUP(Wave_Timeline!BK$1,Enemies[[#All],[Name]:[BotLevelType]],3,FALSE) * VLOOKUP($AX$2,BotLevelWorld[#All],MATCH("HP Ratio - " &amp; VLOOKUP(BK$1,Enemies[[#All],[Name]:[BotLevelType]],9,FALSE),BotLevelWorld[#Headers],0),FALSE) * N63</f>
        <v>0</v>
      </c>
      <c r="BL63">
        <f>VLOOKUP(Wave_Timeline!BL$1,Enemies[[#All],[Name]:[BotLevelType]],3,FALSE) * VLOOKUP($AX$2,BotLevelWorld[#All],MATCH("HP Ratio - " &amp; VLOOKUP(BL$1,Enemies[[#All],[Name]:[BotLevelType]],9,FALSE),BotLevelWorld[#Headers],0),FALSE) * O63</f>
        <v>0</v>
      </c>
      <c r="BM63">
        <f>VLOOKUP(Wave_Timeline!BM$1,Enemies[[#All],[Name]:[BotLevelType]],3,FALSE) * VLOOKUP($AX$2,BotLevelWorld[#All],MATCH("HP Ratio - " &amp; VLOOKUP(BM$1,Enemies[[#All],[Name]:[BotLevelType]],9,FALSE),BotLevelWorld[#Headers],0),FALSE) * P63</f>
        <v>0</v>
      </c>
      <c r="BN63">
        <f>VLOOKUP(Wave_Timeline!BN$1,Enemies[[#All],[Name]:[BotLevelType]],3,FALSE) * VLOOKUP($AX$2,BotLevelWorld[#All],MATCH("HP Ratio - " &amp; VLOOKUP(BN$1,Enemies[[#All],[Name]:[BotLevelType]],9,FALSE),BotLevelWorld[#Headers],0),FALSE) * Q63</f>
        <v>0</v>
      </c>
      <c r="BO63">
        <f>VLOOKUP(Wave_Timeline!BO$1,Enemies[[#All],[Name]:[BotLevelType]],3,FALSE) * VLOOKUP($AX$2,BotLevelWorld[#All],MATCH("HP Ratio - " &amp; VLOOKUP(BO$1,Enemies[[#All],[Name]:[BotLevelType]],9,FALSE),BotLevelWorld[#Headers],0),FALSE) * R63</f>
        <v>0</v>
      </c>
      <c r="BP63">
        <f>VLOOKUP(Wave_Timeline!BP$1,Enemies[[#All],[Name]:[BotLevelType]],3,FALSE) * VLOOKUP($AX$2,BotLevelWorld[#All],MATCH("HP Ratio - " &amp; VLOOKUP(BP$1,Enemies[[#All],[Name]:[BotLevelType]],9,FALSE),BotLevelWorld[#Headers],0),FALSE) * S63</f>
        <v>0</v>
      </c>
      <c r="BQ63">
        <f>VLOOKUP(Wave_Timeline!BQ$1,Enemies[[#All],[Name]:[BotLevelType]],3,FALSE) * VLOOKUP($AX$2,BotLevelWorld[#All],MATCH("HP Ratio - " &amp; VLOOKUP(BQ$1,Enemies[[#All],[Name]:[BotLevelType]],9,FALSE),BotLevelWorld[#Headers],0),FALSE) * T63</f>
        <v>0</v>
      </c>
      <c r="BR63">
        <f>VLOOKUP(Wave_Timeline!BR$1,Enemies[[#All],[Name]:[BotLevelType]],3,FALSE) * VLOOKUP($AX$2,BotLevelWorld[#All],MATCH("HP Ratio - " &amp; VLOOKUP(BR$1,Enemies[[#All],[Name]:[BotLevelType]],9,FALSE),BotLevelWorld[#Headers],0),FALSE) * U63</f>
        <v>0</v>
      </c>
      <c r="BS63">
        <f>VLOOKUP(Wave_Timeline!BS$1,Enemies[[#All],[Name]:[BotLevelType]],3,FALSE) * VLOOKUP($AX$2,BotLevelWorld[#All],MATCH("HP Ratio - " &amp; VLOOKUP(BS$1,Enemies[[#All],[Name]:[BotLevelType]],9,FALSE),BotLevelWorld[#Headers],0),FALSE) * V63</f>
        <v>0</v>
      </c>
      <c r="BT63">
        <f>VLOOKUP(Wave_Timeline!BT$1,Enemies[[#All],[Name]:[BotLevelType]],3,FALSE) * VLOOKUP($AX$2,BotLevelWorld[#All],MATCH("HP Ratio - " &amp; VLOOKUP(BT$1,Enemies[[#All],[Name]:[BotLevelType]],9,FALSE),BotLevelWorld[#Headers],0),FALSE) * W63</f>
        <v>0</v>
      </c>
      <c r="BU63">
        <f>VLOOKUP(Wave_Timeline!BU$1,Enemies[[#All],[Name]:[BotLevelType]],3,FALSE) * VLOOKUP($AX$2,BotLevelWorld[#All],MATCH("HP Ratio - " &amp; VLOOKUP(BU$1,Enemies[[#All],[Name]:[BotLevelType]],9,FALSE),BotLevelWorld[#Headers],0),FALSE) * X63</f>
        <v>0</v>
      </c>
      <c r="BV63">
        <f>VLOOKUP(Wave_Timeline!BV$1,Enemies[[#All],[Name]:[BotLevelType]],3,FALSE) * VLOOKUP($AX$2,BotLevelWorld[#All],MATCH("HP Ratio - " &amp; VLOOKUP(BV$1,Enemies[[#All],[Name]:[BotLevelType]],9,FALSE),BotLevelWorld[#Headers],0),FALSE) * Y63</f>
        <v>0</v>
      </c>
      <c r="BW63">
        <f>VLOOKUP(Wave_Timeline!BW$1,Enemies[[#All],[Name]:[BotLevelType]],3,FALSE) * VLOOKUP($AX$2,BotLevelWorld[#All],MATCH("HP Ratio - " &amp; VLOOKUP(BW$1,Enemies[[#All],[Name]:[BotLevelType]],9,FALSE),BotLevelWorld[#Headers],0),FALSE) * Z63</f>
        <v>0</v>
      </c>
      <c r="BX63">
        <f>VLOOKUP(Wave_Timeline!BX$1,Enemies[[#All],[Name]:[BotLevelType]],3,FALSE) * VLOOKUP($AX$2,BotLevelWorld[#All],MATCH("HP Ratio - " &amp; VLOOKUP(BX$1,Enemies[[#All],[Name]:[BotLevelType]],9,FALSE),BotLevelWorld[#Headers],0),FALSE) * AA63</f>
        <v>0</v>
      </c>
      <c r="BY63">
        <f>VLOOKUP(Wave_Timeline!BY$1,Enemies[[#All],[Name]:[BotLevelType]],3,FALSE) * VLOOKUP($AX$2,BotLevelWorld[#All],MATCH("HP Ratio - " &amp; VLOOKUP(BY$1,Enemies[[#All],[Name]:[BotLevelType]],9,FALSE),BotLevelWorld[#Headers],0),FALSE) * AB63</f>
        <v>0</v>
      </c>
      <c r="BZ63">
        <f>VLOOKUP(Wave_Timeline!BZ$1,Enemies[[#All],[Name]:[BotLevelType]],3,FALSE) * VLOOKUP($AX$2,BotLevelWorld[#All],MATCH("HP Ratio - " &amp; VLOOKUP(BZ$1,Enemies[[#All],[Name]:[BotLevelType]],9,FALSE),BotLevelWorld[#Headers],0),FALSE) * AC63</f>
        <v>0</v>
      </c>
      <c r="CA63">
        <f>VLOOKUP(Wave_Timeline!CA$1,Enemies[[#All],[Name]:[BotLevelType]],3,FALSE) * VLOOKUP($AX$2,BotLevelWorld[#All],MATCH("HP Ratio - " &amp; VLOOKUP(CA$1,Enemies[[#All],[Name]:[BotLevelType]],9,FALSE),BotLevelWorld[#Headers],0),FALSE) * AD63</f>
        <v>0</v>
      </c>
      <c r="CB63">
        <f>VLOOKUP(Wave_Timeline!CB$1,Enemies[[#All],[Name]:[BotLevelType]],3,FALSE) * VLOOKUP($AX$2,BotLevelWorld[#All],MATCH("HP Ratio - " &amp; VLOOKUP(CB$1,Enemies[[#All],[Name]:[BotLevelType]],9,FALSE),BotLevelWorld[#Headers],0),FALSE) * AE63</f>
        <v>0</v>
      </c>
      <c r="CC63">
        <f>VLOOKUP(Wave_Timeline!CC$1,Enemies[[#All],[Name]:[BotLevelType]],3,FALSE) * VLOOKUP($AX$2,BotLevelWorld[#All],MATCH("HP Ratio - " &amp; VLOOKUP(CC$1,Enemies[[#All],[Name]:[BotLevelType]],9,FALSE),BotLevelWorld[#Headers],0),FALSE) * AF63</f>
        <v>0</v>
      </c>
      <c r="CD63">
        <f>VLOOKUP(Wave_Timeline!CD$1,Enemies[[#All],[Name]:[BotLevelType]],3,FALSE) * VLOOKUP($AX$2,BotLevelWorld[#All],MATCH("HP Ratio - " &amp; VLOOKUP(CD$1,Enemies[[#All],[Name]:[BotLevelType]],9,FALSE),BotLevelWorld[#Headers],0),FALSE) * AG63</f>
        <v>0</v>
      </c>
      <c r="CE63">
        <f>VLOOKUP(Wave_Timeline!CE$1,Enemies[[#All],[Name]:[BotLevelType]],3,FALSE) * VLOOKUP($AX$2,BotLevelWorld[#All],MATCH("HP Ratio - " &amp; VLOOKUP(CE$1,Enemies[[#All],[Name]:[BotLevelType]],9,FALSE),BotLevelWorld[#Headers],0),FALSE) * AH63</f>
        <v>0</v>
      </c>
      <c r="CF63">
        <f>VLOOKUP(Wave_Timeline!CF$1,Enemies[[#All],[Name]:[BotLevelType]],3,FALSE) * VLOOKUP($AX$2,BotLevelWorld[#All],MATCH("HP Ratio - " &amp; VLOOKUP(CF$1,Enemies[[#All],[Name]:[BotLevelType]],9,FALSE),BotLevelWorld[#Headers],0),FALSE) * AI63</f>
        <v>0</v>
      </c>
      <c r="CG63">
        <f>VLOOKUP(Wave_Timeline!CG$1,Enemies[[#All],[Name]:[BotLevelType]],3,FALSE) * VLOOKUP($AX$2,BotLevelWorld[#All],MATCH("HP Ratio - " &amp; VLOOKUP(CG$1,Enemies[[#All],[Name]:[BotLevelType]],9,FALSE),BotLevelWorld[#Headers],0),FALSE) * AJ63</f>
        <v>0</v>
      </c>
      <c r="CH63">
        <f>VLOOKUP(Wave_Timeline!CH$1,Enemies[[#All],[Name]:[BotLevelType]],3,FALSE) * VLOOKUP($AX$2,BotLevelWorld[#All],MATCH("HP Ratio - " &amp; VLOOKUP(CH$1,Enemies[[#All],[Name]:[BotLevelType]],9,FALSE),BotLevelWorld[#Headers],0),FALSE) * AK63</f>
        <v>0</v>
      </c>
      <c r="CI63">
        <f>VLOOKUP(Wave_Timeline!CI$1,Enemies[[#All],[Name]:[BotLevelType]],3,FALSE) * VLOOKUP($AX$2,BotLevelWorld[#All],MATCH("HP Ratio - " &amp; VLOOKUP(CI$1,Enemies[[#All],[Name]:[BotLevelType]],9,FALSE),BotLevelWorld[#Headers],0),FALSE) * AL63</f>
        <v>0</v>
      </c>
      <c r="CJ63">
        <f>VLOOKUP(Wave_Timeline!CJ$1,Enemies[[#All],[Name]:[BotLevelType]],3,FALSE) * VLOOKUP($AX$2,BotLevelWorld[#All],MATCH("HP Ratio - " &amp; VLOOKUP(CJ$1,Enemies[[#All],[Name]:[BotLevelType]],9,FALSE),BotLevelWorld[#Headers],0),FALSE) * AM63</f>
        <v>0</v>
      </c>
      <c r="CK63">
        <f>VLOOKUP(Wave_Timeline!CK$1,Enemies[[#All],[Name]:[BotLevelType]],3,FALSE) * VLOOKUP($AX$2,BotLevelWorld[#All],MATCH("HP Ratio - " &amp; VLOOKUP(CK$1,Enemies[[#All],[Name]:[BotLevelType]],9,FALSE),BotLevelWorld[#Headers],0),FALSE) * AN63</f>
        <v>0</v>
      </c>
      <c r="CL63">
        <f>VLOOKUP(Wave_Timeline!CL$1,Enemies[[#All],[Name]:[BotLevelType]],3,FALSE) * VLOOKUP($AX$2,BotLevelWorld[#All],MATCH("HP Ratio - " &amp; VLOOKUP(CL$1,Enemies[[#All],[Name]:[BotLevelType]],9,FALSE),BotLevelWorld[#Headers],0),FALSE) * AO63</f>
        <v>0</v>
      </c>
      <c r="CM63">
        <f>VLOOKUP(Wave_Timeline!CM$1,Enemies[[#All],[Name]:[BotLevelType]],3,FALSE) * VLOOKUP($AX$2,BotLevelWorld[#All],MATCH("HP Ratio - " &amp; VLOOKUP(CM$1,Enemies[[#All],[Name]:[BotLevelType]],9,FALSE),BotLevelWorld[#Headers],0),FALSE) * AP63</f>
        <v>0</v>
      </c>
      <c r="CN63">
        <f>VLOOKUP(Wave_Timeline!CN$1,Enemies[[#All],[Name]:[BotLevelType]],3,FALSE) * VLOOKUP($AX$2,BotLevelWorld[#All],MATCH("HP Ratio - " &amp; VLOOKUP(CN$1,Enemies[[#All],[Name]:[BotLevelType]],9,FALSE),BotLevelWorld[#Headers],0),FALSE) * AQ63</f>
        <v>0</v>
      </c>
      <c r="CO63">
        <f>VLOOKUP(Wave_Timeline!CO$1,Enemies[[#All],[Name]:[BotLevelType]],3,FALSE) * VLOOKUP($AX$2,BotLevelWorld[#All],MATCH("HP Ratio - " &amp; VLOOKUP(CO$1,Enemies[[#All],[Name]:[BotLevelType]],9,FALSE),BotLevelWorld[#Headers],0),FALSE) * AR63</f>
        <v>0</v>
      </c>
      <c r="CP63">
        <f>VLOOKUP(Wave_Timeline!CP$1,Enemies[[#All],[Name]:[BotLevelType]],3,FALSE) * VLOOKUP($AX$2,BotLevelWorld[#All],MATCH("HP Ratio - " &amp; VLOOKUP(CP$1,Enemies[[#All],[Name]:[BotLevelType]],9,FALSE),BotLevelWorld[#Headers],0),FALSE) * AS63</f>
        <v>0</v>
      </c>
      <c r="CQ63">
        <f>VLOOKUP(Wave_Timeline!CQ$1,Enemies[[#All],[Name]:[BotLevelType]],3,FALSE) * VLOOKUP($AX$2,BotLevelWorld[#All],MATCH("HP Ratio - " &amp; VLOOKUP(CQ$1,Enemies[[#All],[Name]:[BotLevelType]],9,FALSE),BotLevelWorld[#Headers],0),FALSE) * AT63</f>
        <v>0</v>
      </c>
      <c r="CS63">
        <f t="shared" si="0"/>
        <v>0</v>
      </c>
    </row>
    <row r="64" spans="1:97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Y64">
        <f>VLOOKUP(Wave_Timeline!AY$1,Enemies[[#All],[Name]:[BotLevelType]],3,FALSE) * VLOOKUP($AX$2,BotLevelWorld[#All],MATCH("HP Ratio - " &amp; VLOOKUP(AY$1,Enemies[[#All],[Name]:[BotLevelType]],9,FALSE),BotLevelWorld[#Headers],0),FALSE) * B64</f>
        <v>0</v>
      </c>
      <c r="AZ64">
        <f>VLOOKUP(Wave_Timeline!AZ$1,Enemies[[#All],[Name]:[BotLevelType]],3,FALSE) * VLOOKUP($AX$2,BotLevelWorld[#All],MATCH("HP Ratio - " &amp; VLOOKUP(AZ$1,Enemies[[#All],[Name]:[BotLevelType]],9,FALSE),BotLevelWorld[#Headers],0),FALSE) * C64</f>
        <v>0</v>
      </c>
      <c r="BA64">
        <f>VLOOKUP(Wave_Timeline!BA$1,Enemies[[#All],[Name]:[BotLevelType]],3,FALSE) * VLOOKUP($AX$2,BotLevelWorld[#All],MATCH("HP Ratio - " &amp; VLOOKUP(BA$1,Enemies[[#All],[Name]:[BotLevelType]],9,FALSE),BotLevelWorld[#Headers],0),FALSE) * D64</f>
        <v>0</v>
      </c>
      <c r="BB64">
        <f>VLOOKUP(Wave_Timeline!BB$1,Enemies[[#All],[Name]:[BotLevelType]],3,FALSE) * VLOOKUP($AX$2,BotLevelWorld[#All],MATCH("HP Ratio - " &amp; VLOOKUP(BB$1,Enemies[[#All],[Name]:[BotLevelType]],9,FALSE),BotLevelWorld[#Headers],0),FALSE) * E64</f>
        <v>0</v>
      </c>
      <c r="BC64">
        <f>VLOOKUP(Wave_Timeline!BC$1,Enemies[[#All],[Name]:[BotLevelType]],3,FALSE) * VLOOKUP($AX$2,BotLevelWorld[#All],MATCH("HP Ratio - " &amp; VLOOKUP(BC$1,Enemies[[#All],[Name]:[BotLevelType]],9,FALSE),BotLevelWorld[#Headers],0),FALSE) * F64</f>
        <v>0</v>
      </c>
      <c r="BD64">
        <f>VLOOKUP(Wave_Timeline!BD$1,Enemies[[#All],[Name]:[BotLevelType]],3,FALSE) * VLOOKUP($AX$2,BotLevelWorld[#All],MATCH("HP Ratio - " &amp; VLOOKUP(BD$1,Enemies[[#All],[Name]:[BotLevelType]],9,FALSE),BotLevelWorld[#Headers],0),FALSE) * G64</f>
        <v>0</v>
      </c>
      <c r="BE64">
        <f>VLOOKUP(Wave_Timeline!BE$1,Enemies[[#All],[Name]:[BotLevelType]],3,FALSE) * VLOOKUP($AX$2,BotLevelWorld[#All],MATCH("HP Ratio - " &amp; VLOOKUP(BE$1,Enemies[[#All],[Name]:[BotLevelType]],9,FALSE),BotLevelWorld[#Headers],0),FALSE) * H64</f>
        <v>0</v>
      </c>
      <c r="BF64">
        <f>VLOOKUP(Wave_Timeline!BF$1,Enemies[[#All],[Name]:[BotLevelType]],3,FALSE) * VLOOKUP($AX$2,BotLevelWorld[#All],MATCH("HP Ratio - " &amp; VLOOKUP(BF$1,Enemies[[#All],[Name]:[BotLevelType]],9,FALSE),BotLevelWorld[#Headers],0),FALSE) * I64</f>
        <v>0</v>
      </c>
      <c r="BG64">
        <f>VLOOKUP(Wave_Timeline!BG$1,Enemies[[#All],[Name]:[BotLevelType]],3,FALSE) * VLOOKUP($AX$2,BotLevelWorld[#All],MATCH("HP Ratio - " &amp; VLOOKUP(BG$1,Enemies[[#All],[Name]:[BotLevelType]],9,FALSE),BotLevelWorld[#Headers],0),FALSE) * J64</f>
        <v>0</v>
      </c>
      <c r="BH64">
        <f>VLOOKUP(Wave_Timeline!BH$1,Enemies[[#All],[Name]:[BotLevelType]],3,FALSE) * VLOOKUP($AX$2,BotLevelWorld[#All],MATCH("HP Ratio - " &amp; VLOOKUP(BH$1,Enemies[[#All],[Name]:[BotLevelType]],9,FALSE),BotLevelWorld[#Headers],0),FALSE) * K64</f>
        <v>0</v>
      </c>
      <c r="BI64">
        <f>VLOOKUP(Wave_Timeline!BI$1,Enemies[[#All],[Name]:[BotLevelType]],3,FALSE) * VLOOKUP($AX$2,BotLevelWorld[#All],MATCH("HP Ratio - " &amp; VLOOKUP(BI$1,Enemies[[#All],[Name]:[BotLevelType]],9,FALSE),BotLevelWorld[#Headers],0),FALSE) * L64</f>
        <v>0</v>
      </c>
      <c r="BJ64">
        <f>VLOOKUP(Wave_Timeline!BJ$1,Enemies[[#All],[Name]:[BotLevelType]],3,FALSE) * VLOOKUP($AX$2,BotLevelWorld[#All],MATCH("HP Ratio - " &amp; VLOOKUP(BJ$1,Enemies[[#All],[Name]:[BotLevelType]],9,FALSE),BotLevelWorld[#Headers],0),FALSE) * M64</f>
        <v>0</v>
      </c>
      <c r="BK64">
        <f>VLOOKUP(Wave_Timeline!BK$1,Enemies[[#All],[Name]:[BotLevelType]],3,FALSE) * VLOOKUP($AX$2,BotLevelWorld[#All],MATCH("HP Ratio - " &amp; VLOOKUP(BK$1,Enemies[[#All],[Name]:[BotLevelType]],9,FALSE),BotLevelWorld[#Headers],0),FALSE) * N64</f>
        <v>0</v>
      </c>
      <c r="BL64">
        <f>VLOOKUP(Wave_Timeline!BL$1,Enemies[[#All],[Name]:[BotLevelType]],3,FALSE) * VLOOKUP($AX$2,BotLevelWorld[#All],MATCH("HP Ratio - " &amp; VLOOKUP(BL$1,Enemies[[#All],[Name]:[BotLevelType]],9,FALSE),BotLevelWorld[#Headers],0),FALSE) * O64</f>
        <v>0</v>
      </c>
      <c r="BM64">
        <f>VLOOKUP(Wave_Timeline!BM$1,Enemies[[#All],[Name]:[BotLevelType]],3,FALSE) * VLOOKUP($AX$2,BotLevelWorld[#All],MATCH("HP Ratio - " &amp; VLOOKUP(BM$1,Enemies[[#All],[Name]:[BotLevelType]],9,FALSE),BotLevelWorld[#Headers],0),FALSE) * P64</f>
        <v>0</v>
      </c>
      <c r="BN64">
        <f>VLOOKUP(Wave_Timeline!BN$1,Enemies[[#All],[Name]:[BotLevelType]],3,FALSE) * VLOOKUP($AX$2,BotLevelWorld[#All],MATCH("HP Ratio - " &amp; VLOOKUP(BN$1,Enemies[[#All],[Name]:[BotLevelType]],9,FALSE),BotLevelWorld[#Headers],0),FALSE) * Q64</f>
        <v>0</v>
      </c>
      <c r="BO64">
        <f>VLOOKUP(Wave_Timeline!BO$1,Enemies[[#All],[Name]:[BotLevelType]],3,FALSE) * VLOOKUP($AX$2,BotLevelWorld[#All],MATCH("HP Ratio - " &amp; VLOOKUP(BO$1,Enemies[[#All],[Name]:[BotLevelType]],9,FALSE),BotLevelWorld[#Headers],0),FALSE) * R64</f>
        <v>0</v>
      </c>
      <c r="BP64">
        <f>VLOOKUP(Wave_Timeline!BP$1,Enemies[[#All],[Name]:[BotLevelType]],3,FALSE) * VLOOKUP($AX$2,BotLevelWorld[#All],MATCH("HP Ratio - " &amp; VLOOKUP(BP$1,Enemies[[#All],[Name]:[BotLevelType]],9,FALSE),BotLevelWorld[#Headers],0),FALSE) * S64</f>
        <v>0</v>
      </c>
      <c r="BQ64">
        <f>VLOOKUP(Wave_Timeline!BQ$1,Enemies[[#All],[Name]:[BotLevelType]],3,FALSE) * VLOOKUP($AX$2,BotLevelWorld[#All],MATCH("HP Ratio - " &amp; VLOOKUP(BQ$1,Enemies[[#All],[Name]:[BotLevelType]],9,FALSE),BotLevelWorld[#Headers],0),FALSE) * T64</f>
        <v>0</v>
      </c>
      <c r="BR64">
        <f>VLOOKUP(Wave_Timeline!BR$1,Enemies[[#All],[Name]:[BotLevelType]],3,FALSE) * VLOOKUP($AX$2,BotLevelWorld[#All],MATCH("HP Ratio - " &amp; VLOOKUP(BR$1,Enemies[[#All],[Name]:[BotLevelType]],9,FALSE),BotLevelWorld[#Headers],0),FALSE) * U64</f>
        <v>0</v>
      </c>
      <c r="BS64">
        <f>VLOOKUP(Wave_Timeline!BS$1,Enemies[[#All],[Name]:[BotLevelType]],3,FALSE) * VLOOKUP($AX$2,BotLevelWorld[#All],MATCH("HP Ratio - " &amp; VLOOKUP(BS$1,Enemies[[#All],[Name]:[BotLevelType]],9,FALSE),BotLevelWorld[#Headers],0),FALSE) * V64</f>
        <v>0</v>
      </c>
      <c r="BT64">
        <f>VLOOKUP(Wave_Timeline!BT$1,Enemies[[#All],[Name]:[BotLevelType]],3,FALSE) * VLOOKUP($AX$2,BotLevelWorld[#All],MATCH("HP Ratio - " &amp; VLOOKUP(BT$1,Enemies[[#All],[Name]:[BotLevelType]],9,FALSE),BotLevelWorld[#Headers],0),FALSE) * W64</f>
        <v>0</v>
      </c>
      <c r="BU64">
        <f>VLOOKUP(Wave_Timeline!BU$1,Enemies[[#All],[Name]:[BotLevelType]],3,FALSE) * VLOOKUP($AX$2,BotLevelWorld[#All],MATCH("HP Ratio - " &amp; VLOOKUP(BU$1,Enemies[[#All],[Name]:[BotLevelType]],9,FALSE),BotLevelWorld[#Headers],0),FALSE) * X64</f>
        <v>0</v>
      </c>
      <c r="BV64">
        <f>VLOOKUP(Wave_Timeline!BV$1,Enemies[[#All],[Name]:[BotLevelType]],3,FALSE) * VLOOKUP($AX$2,BotLevelWorld[#All],MATCH("HP Ratio - " &amp; VLOOKUP(BV$1,Enemies[[#All],[Name]:[BotLevelType]],9,FALSE),BotLevelWorld[#Headers],0),FALSE) * Y64</f>
        <v>0</v>
      </c>
      <c r="BW64">
        <f>VLOOKUP(Wave_Timeline!BW$1,Enemies[[#All],[Name]:[BotLevelType]],3,FALSE) * VLOOKUP($AX$2,BotLevelWorld[#All],MATCH("HP Ratio - " &amp; VLOOKUP(BW$1,Enemies[[#All],[Name]:[BotLevelType]],9,FALSE),BotLevelWorld[#Headers],0),FALSE) * Z64</f>
        <v>0</v>
      </c>
      <c r="BX64">
        <f>VLOOKUP(Wave_Timeline!BX$1,Enemies[[#All],[Name]:[BotLevelType]],3,FALSE) * VLOOKUP($AX$2,BotLevelWorld[#All],MATCH("HP Ratio - " &amp; VLOOKUP(BX$1,Enemies[[#All],[Name]:[BotLevelType]],9,FALSE),BotLevelWorld[#Headers],0),FALSE) * AA64</f>
        <v>0</v>
      </c>
      <c r="BY64">
        <f>VLOOKUP(Wave_Timeline!BY$1,Enemies[[#All],[Name]:[BotLevelType]],3,FALSE) * VLOOKUP($AX$2,BotLevelWorld[#All],MATCH("HP Ratio - " &amp; VLOOKUP(BY$1,Enemies[[#All],[Name]:[BotLevelType]],9,FALSE),BotLevelWorld[#Headers],0),FALSE) * AB64</f>
        <v>0</v>
      </c>
      <c r="BZ64">
        <f>VLOOKUP(Wave_Timeline!BZ$1,Enemies[[#All],[Name]:[BotLevelType]],3,FALSE) * VLOOKUP($AX$2,BotLevelWorld[#All],MATCH("HP Ratio - " &amp; VLOOKUP(BZ$1,Enemies[[#All],[Name]:[BotLevelType]],9,FALSE),BotLevelWorld[#Headers],0),FALSE) * AC64</f>
        <v>0</v>
      </c>
      <c r="CA64">
        <f>VLOOKUP(Wave_Timeline!CA$1,Enemies[[#All],[Name]:[BotLevelType]],3,FALSE) * VLOOKUP($AX$2,BotLevelWorld[#All],MATCH("HP Ratio - " &amp; VLOOKUP(CA$1,Enemies[[#All],[Name]:[BotLevelType]],9,FALSE),BotLevelWorld[#Headers],0),FALSE) * AD64</f>
        <v>0</v>
      </c>
      <c r="CB64">
        <f>VLOOKUP(Wave_Timeline!CB$1,Enemies[[#All],[Name]:[BotLevelType]],3,FALSE) * VLOOKUP($AX$2,BotLevelWorld[#All],MATCH("HP Ratio - " &amp; VLOOKUP(CB$1,Enemies[[#All],[Name]:[BotLevelType]],9,FALSE),BotLevelWorld[#Headers],0),FALSE) * AE64</f>
        <v>0</v>
      </c>
      <c r="CC64">
        <f>VLOOKUP(Wave_Timeline!CC$1,Enemies[[#All],[Name]:[BotLevelType]],3,FALSE) * VLOOKUP($AX$2,BotLevelWorld[#All],MATCH("HP Ratio - " &amp; VLOOKUP(CC$1,Enemies[[#All],[Name]:[BotLevelType]],9,FALSE),BotLevelWorld[#Headers],0),FALSE) * AF64</f>
        <v>0</v>
      </c>
      <c r="CD64">
        <f>VLOOKUP(Wave_Timeline!CD$1,Enemies[[#All],[Name]:[BotLevelType]],3,FALSE) * VLOOKUP($AX$2,BotLevelWorld[#All],MATCH("HP Ratio - " &amp; VLOOKUP(CD$1,Enemies[[#All],[Name]:[BotLevelType]],9,FALSE),BotLevelWorld[#Headers],0),FALSE) * AG64</f>
        <v>0</v>
      </c>
      <c r="CE64">
        <f>VLOOKUP(Wave_Timeline!CE$1,Enemies[[#All],[Name]:[BotLevelType]],3,FALSE) * VLOOKUP($AX$2,BotLevelWorld[#All],MATCH("HP Ratio - " &amp; VLOOKUP(CE$1,Enemies[[#All],[Name]:[BotLevelType]],9,FALSE),BotLevelWorld[#Headers],0),FALSE) * AH64</f>
        <v>0</v>
      </c>
      <c r="CF64">
        <f>VLOOKUP(Wave_Timeline!CF$1,Enemies[[#All],[Name]:[BotLevelType]],3,FALSE) * VLOOKUP($AX$2,BotLevelWorld[#All],MATCH("HP Ratio - " &amp; VLOOKUP(CF$1,Enemies[[#All],[Name]:[BotLevelType]],9,FALSE),BotLevelWorld[#Headers],0),FALSE) * AI64</f>
        <v>0</v>
      </c>
      <c r="CG64">
        <f>VLOOKUP(Wave_Timeline!CG$1,Enemies[[#All],[Name]:[BotLevelType]],3,FALSE) * VLOOKUP($AX$2,BotLevelWorld[#All],MATCH("HP Ratio - " &amp; VLOOKUP(CG$1,Enemies[[#All],[Name]:[BotLevelType]],9,FALSE),BotLevelWorld[#Headers],0),FALSE) * AJ64</f>
        <v>0</v>
      </c>
      <c r="CH64">
        <f>VLOOKUP(Wave_Timeline!CH$1,Enemies[[#All],[Name]:[BotLevelType]],3,FALSE) * VLOOKUP($AX$2,BotLevelWorld[#All],MATCH("HP Ratio - " &amp; VLOOKUP(CH$1,Enemies[[#All],[Name]:[BotLevelType]],9,FALSE),BotLevelWorld[#Headers],0),FALSE) * AK64</f>
        <v>0</v>
      </c>
      <c r="CI64">
        <f>VLOOKUP(Wave_Timeline!CI$1,Enemies[[#All],[Name]:[BotLevelType]],3,FALSE) * VLOOKUP($AX$2,BotLevelWorld[#All],MATCH("HP Ratio - " &amp; VLOOKUP(CI$1,Enemies[[#All],[Name]:[BotLevelType]],9,FALSE),BotLevelWorld[#Headers],0),FALSE) * AL64</f>
        <v>0</v>
      </c>
      <c r="CJ64">
        <f>VLOOKUP(Wave_Timeline!CJ$1,Enemies[[#All],[Name]:[BotLevelType]],3,FALSE) * VLOOKUP($AX$2,BotLevelWorld[#All],MATCH("HP Ratio - " &amp; VLOOKUP(CJ$1,Enemies[[#All],[Name]:[BotLevelType]],9,FALSE),BotLevelWorld[#Headers],0),FALSE) * AM64</f>
        <v>0</v>
      </c>
      <c r="CK64">
        <f>VLOOKUP(Wave_Timeline!CK$1,Enemies[[#All],[Name]:[BotLevelType]],3,FALSE) * VLOOKUP($AX$2,BotLevelWorld[#All],MATCH("HP Ratio - " &amp; VLOOKUP(CK$1,Enemies[[#All],[Name]:[BotLevelType]],9,FALSE),BotLevelWorld[#Headers],0),FALSE) * AN64</f>
        <v>0</v>
      </c>
      <c r="CL64">
        <f>VLOOKUP(Wave_Timeline!CL$1,Enemies[[#All],[Name]:[BotLevelType]],3,FALSE) * VLOOKUP($AX$2,BotLevelWorld[#All],MATCH("HP Ratio - " &amp; VLOOKUP(CL$1,Enemies[[#All],[Name]:[BotLevelType]],9,FALSE),BotLevelWorld[#Headers],0),FALSE) * AO64</f>
        <v>0</v>
      </c>
      <c r="CM64">
        <f>VLOOKUP(Wave_Timeline!CM$1,Enemies[[#All],[Name]:[BotLevelType]],3,FALSE) * VLOOKUP($AX$2,BotLevelWorld[#All],MATCH("HP Ratio - " &amp; VLOOKUP(CM$1,Enemies[[#All],[Name]:[BotLevelType]],9,FALSE),BotLevelWorld[#Headers],0),FALSE) * AP64</f>
        <v>0</v>
      </c>
      <c r="CN64">
        <f>VLOOKUP(Wave_Timeline!CN$1,Enemies[[#All],[Name]:[BotLevelType]],3,FALSE) * VLOOKUP($AX$2,BotLevelWorld[#All],MATCH("HP Ratio - " &amp; VLOOKUP(CN$1,Enemies[[#All],[Name]:[BotLevelType]],9,FALSE),BotLevelWorld[#Headers],0),FALSE) * AQ64</f>
        <v>0</v>
      </c>
      <c r="CO64">
        <f>VLOOKUP(Wave_Timeline!CO$1,Enemies[[#All],[Name]:[BotLevelType]],3,FALSE) * VLOOKUP($AX$2,BotLevelWorld[#All],MATCH("HP Ratio - " &amp; VLOOKUP(CO$1,Enemies[[#All],[Name]:[BotLevelType]],9,FALSE),BotLevelWorld[#Headers],0),FALSE) * AR64</f>
        <v>0</v>
      </c>
      <c r="CP64">
        <f>VLOOKUP(Wave_Timeline!CP$1,Enemies[[#All],[Name]:[BotLevelType]],3,FALSE) * VLOOKUP($AX$2,BotLevelWorld[#All],MATCH("HP Ratio - " &amp; VLOOKUP(CP$1,Enemies[[#All],[Name]:[BotLevelType]],9,FALSE),BotLevelWorld[#Headers],0),FALSE) * AS64</f>
        <v>0</v>
      </c>
      <c r="CQ64">
        <f>VLOOKUP(Wave_Timeline!CQ$1,Enemies[[#All],[Name]:[BotLevelType]],3,FALSE) * VLOOKUP($AX$2,BotLevelWorld[#All],MATCH("HP Ratio - " &amp; VLOOKUP(CQ$1,Enemies[[#All],[Name]:[BotLevelType]],9,FALSE),BotLevelWorld[#Headers],0),FALSE) * AT64</f>
        <v>0</v>
      </c>
      <c r="CS64">
        <f t="shared" si="0"/>
        <v>0</v>
      </c>
    </row>
    <row r="65" spans="1:97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Y65">
        <f>VLOOKUP(Wave_Timeline!AY$1,Enemies[[#All],[Name]:[BotLevelType]],3,FALSE) * VLOOKUP($AX$2,BotLevelWorld[#All],MATCH("HP Ratio - " &amp; VLOOKUP(AY$1,Enemies[[#All],[Name]:[BotLevelType]],9,FALSE),BotLevelWorld[#Headers],0),FALSE) * B65</f>
        <v>0</v>
      </c>
      <c r="AZ65">
        <f>VLOOKUP(Wave_Timeline!AZ$1,Enemies[[#All],[Name]:[BotLevelType]],3,FALSE) * VLOOKUP($AX$2,BotLevelWorld[#All],MATCH("HP Ratio - " &amp; VLOOKUP(AZ$1,Enemies[[#All],[Name]:[BotLevelType]],9,FALSE),BotLevelWorld[#Headers],0),FALSE) * C65</f>
        <v>0</v>
      </c>
      <c r="BA65">
        <f>VLOOKUP(Wave_Timeline!BA$1,Enemies[[#All],[Name]:[BotLevelType]],3,FALSE) * VLOOKUP($AX$2,BotLevelWorld[#All],MATCH("HP Ratio - " &amp; VLOOKUP(BA$1,Enemies[[#All],[Name]:[BotLevelType]],9,FALSE),BotLevelWorld[#Headers],0),FALSE) * D65</f>
        <v>0</v>
      </c>
      <c r="BB65">
        <f>VLOOKUP(Wave_Timeline!BB$1,Enemies[[#All],[Name]:[BotLevelType]],3,FALSE) * VLOOKUP($AX$2,BotLevelWorld[#All],MATCH("HP Ratio - " &amp; VLOOKUP(BB$1,Enemies[[#All],[Name]:[BotLevelType]],9,FALSE),BotLevelWorld[#Headers],0),FALSE) * E65</f>
        <v>0</v>
      </c>
      <c r="BC65">
        <f>VLOOKUP(Wave_Timeline!BC$1,Enemies[[#All],[Name]:[BotLevelType]],3,FALSE) * VLOOKUP($AX$2,BotLevelWorld[#All],MATCH("HP Ratio - " &amp; VLOOKUP(BC$1,Enemies[[#All],[Name]:[BotLevelType]],9,FALSE),BotLevelWorld[#Headers],0),FALSE) * F65</f>
        <v>0</v>
      </c>
      <c r="BD65">
        <f>VLOOKUP(Wave_Timeline!BD$1,Enemies[[#All],[Name]:[BotLevelType]],3,FALSE) * VLOOKUP($AX$2,BotLevelWorld[#All],MATCH("HP Ratio - " &amp; VLOOKUP(BD$1,Enemies[[#All],[Name]:[BotLevelType]],9,FALSE),BotLevelWorld[#Headers],0),FALSE) * G65</f>
        <v>0</v>
      </c>
      <c r="BE65">
        <f>VLOOKUP(Wave_Timeline!BE$1,Enemies[[#All],[Name]:[BotLevelType]],3,FALSE) * VLOOKUP($AX$2,BotLevelWorld[#All],MATCH("HP Ratio - " &amp; VLOOKUP(BE$1,Enemies[[#All],[Name]:[BotLevelType]],9,FALSE),BotLevelWorld[#Headers],0),FALSE) * H65</f>
        <v>0</v>
      </c>
      <c r="BF65">
        <f>VLOOKUP(Wave_Timeline!BF$1,Enemies[[#All],[Name]:[BotLevelType]],3,FALSE) * VLOOKUP($AX$2,BotLevelWorld[#All],MATCH("HP Ratio - " &amp; VLOOKUP(BF$1,Enemies[[#All],[Name]:[BotLevelType]],9,FALSE),BotLevelWorld[#Headers],0),FALSE) * I65</f>
        <v>0</v>
      </c>
      <c r="BG65">
        <f>VLOOKUP(Wave_Timeline!BG$1,Enemies[[#All],[Name]:[BotLevelType]],3,FALSE) * VLOOKUP($AX$2,BotLevelWorld[#All],MATCH("HP Ratio - " &amp; VLOOKUP(BG$1,Enemies[[#All],[Name]:[BotLevelType]],9,FALSE),BotLevelWorld[#Headers],0),FALSE) * J65</f>
        <v>0</v>
      </c>
      <c r="BH65">
        <f>VLOOKUP(Wave_Timeline!BH$1,Enemies[[#All],[Name]:[BotLevelType]],3,FALSE) * VLOOKUP($AX$2,BotLevelWorld[#All],MATCH("HP Ratio - " &amp; VLOOKUP(BH$1,Enemies[[#All],[Name]:[BotLevelType]],9,FALSE),BotLevelWorld[#Headers],0),FALSE) * K65</f>
        <v>0</v>
      </c>
      <c r="BI65">
        <f>VLOOKUP(Wave_Timeline!BI$1,Enemies[[#All],[Name]:[BotLevelType]],3,FALSE) * VLOOKUP($AX$2,BotLevelWorld[#All],MATCH("HP Ratio - " &amp; VLOOKUP(BI$1,Enemies[[#All],[Name]:[BotLevelType]],9,FALSE),BotLevelWorld[#Headers],0),FALSE) * L65</f>
        <v>0</v>
      </c>
      <c r="BJ65">
        <f>VLOOKUP(Wave_Timeline!BJ$1,Enemies[[#All],[Name]:[BotLevelType]],3,FALSE) * VLOOKUP($AX$2,BotLevelWorld[#All],MATCH("HP Ratio - " &amp; VLOOKUP(BJ$1,Enemies[[#All],[Name]:[BotLevelType]],9,FALSE),BotLevelWorld[#Headers],0),FALSE) * M65</f>
        <v>0</v>
      </c>
      <c r="BK65">
        <f>VLOOKUP(Wave_Timeline!BK$1,Enemies[[#All],[Name]:[BotLevelType]],3,FALSE) * VLOOKUP($AX$2,BotLevelWorld[#All],MATCH("HP Ratio - " &amp; VLOOKUP(BK$1,Enemies[[#All],[Name]:[BotLevelType]],9,FALSE),BotLevelWorld[#Headers],0),FALSE) * N65</f>
        <v>0</v>
      </c>
      <c r="BL65">
        <f>VLOOKUP(Wave_Timeline!BL$1,Enemies[[#All],[Name]:[BotLevelType]],3,FALSE) * VLOOKUP($AX$2,BotLevelWorld[#All],MATCH("HP Ratio - " &amp; VLOOKUP(BL$1,Enemies[[#All],[Name]:[BotLevelType]],9,FALSE),BotLevelWorld[#Headers],0),FALSE) * O65</f>
        <v>0</v>
      </c>
      <c r="BM65">
        <f>VLOOKUP(Wave_Timeline!BM$1,Enemies[[#All],[Name]:[BotLevelType]],3,FALSE) * VLOOKUP($AX$2,BotLevelWorld[#All],MATCH("HP Ratio - " &amp; VLOOKUP(BM$1,Enemies[[#All],[Name]:[BotLevelType]],9,FALSE),BotLevelWorld[#Headers],0),FALSE) * P65</f>
        <v>0</v>
      </c>
      <c r="BN65">
        <f>VLOOKUP(Wave_Timeline!BN$1,Enemies[[#All],[Name]:[BotLevelType]],3,FALSE) * VLOOKUP($AX$2,BotLevelWorld[#All],MATCH("HP Ratio - " &amp; VLOOKUP(BN$1,Enemies[[#All],[Name]:[BotLevelType]],9,FALSE),BotLevelWorld[#Headers],0),FALSE) * Q65</f>
        <v>0</v>
      </c>
      <c r="BO65">
        <f>VLOOKUP(Wave_Timeline!BO$1,Enemies[[#All],[Name]:[BotLevelType]],3,FALSE) * VLOOKUP($AX$2,BotLevelWorld[#All],MATCH("HP Ratio - " &amp; VLOOKUP(BO$1,Enemies[[#All],[Name]:[BotLevelType]],9,FALSE),BotLevelWorld[#Headers],0),FALSE) * R65</f>
        <v>0</v>
      </c>
      <c r="BP65">
        <f>VLOOKUP(Wave_Timeline!BP$1,Enemies[[#All],[Name]:[BotLevelType]],3,FALSE) * VLOOKUP($AX$2,BotLevelWorld[#All],MATCH("HP Ratio - " &amp; VLOOKUP(BP$1,Enemies[[#All],[Name]:[BotLevelType]],9,FALSE),BotLevelWorld[#Headers],0),FALSE) * S65</f>
        <v>0</v>
      </c>
      <c r="BQ65">
        <f>VLOOKUP(Wave_Timeline!BQ$1,Enemies[[#All],[Name]:[BotLevelType]],3,FALSE) * VLOOKUP($AX$2,BotLevelWorld[#All],MATCH("HP Ratio - " &amp; VLOOKUP(BQ$1,Enemies[[#All],[Name]:[BotLevelType]],9,FALSE),BotLevelWorld[#Headers],0),FALSE) * T65</f>
        <v>0</v>
      </c>
      <c r="BR65">
        <f>VLOOKUP(Wave_Timeline!BR$1,Enemies[[#All],[Name]:[BotLevelType]],3,FALSE) * VLOOKUP($AX$2,BotLevelWorld[#All],MATCH("HP Ratio - " &amp; VLOOKUP(BR$1,Enemies[[#All],[Name]:[BotLevelType]],9,FALSE),BotLevelWorld[#Headers],0),FALSE) * U65</f>
        <v>0</v>
      </c>
      <c r="BS65">
        <f>VLOOKUP(Wave_Timeline!BS$1,Enemies[[#All],[Name]:[BotLevelType]],3,FALSE) * VLOOKUP($AX$2,BotLevelWorld[#All],MATCH("HP Ratio - " &amp; VLOOKUP(BS$1,Enemies[[#All],[Name]:[BotLevelType]],9,FALSE),BotLevelWorld[#Headers],0),FALSE) * V65</f>
        <v>0</v>
      </c>
      <c r="BT65">
        <f>VLOOKUP(Wave_Timeline!BT$1,Enemies[[#All],[Name]:[BotLevelType]],3,FALSE) * VLOOKUP($AX$2,BotLevelWorld[#All],MATCH("HP Ratio - " &amp; VLOOKUP(BT$1,Enemies[[#All],[Name]:[BotLevelType]],9,FALSE),BotLevelWorld[#Headers],0),FALSE) * W65</f>
        <v>0</v>
      </c>
      <c r="BU65">
        <f>VLOOKUP(Wave_Timeline!BU$1,Enemies[[#All],[Name]:[BotLevelType]],3,FALSE) * VLOOKUP($AX$2,BotLevelWorld[#All],MATCH("HP Ratio - " &amp; VLOOKUP(BU$1,Enemies[[#All],[Name]:[BotLevelType]],9,FALSE),BotLevelWorld[#Headers],0),FALSE) * X65</f>
        <v>0</v>
      </c>
      <c r="BV65">
        <f>VLOOKUP(Wave_Timeline!BV$1,Enemies[[#All],[Name]:[BotLevelType]],3,FALSE) * VLOOKUP($AX$2,BotLevelWorld[#All],MATCH("HP Ratio - " &amp; VLOOKUP(BV$1,Enemies[[#All],[Name]:[BotLevelType]],9,FALSE),BotLevelWorld[#Headers],0),FALSE) * Y65</f>
        <v>0</v>
      </c>
      <c r="BW65">
        <f>VLOOKUP(Wave_Timeline!BW$1,Enemies[[#All],[Name]:[BotLevelType]],3,FALSE) * VLOOKUP($AX$2,BotLevelWorld[#All],MATCH("HP Ratio - " &amp; VLOOKUP(BW$1,Enemies[[#All],[Name]:[BotLevelType]],9,FALSE),BotLevelWorld[#Headers],0),FALSE) * Z65</f>
        <v>0</v>
      </c>
      <c r="BX65">
        <f>VLOOKUP(Wave_Timeline!BX$1,Enemies[[#All],[Name]:[BotLevelType]],3,FALSE) * VLOOKUP($AX$2,BotLevelWorld[#All],MATCH("HP Ratio - " &amp; VLOOKUP(BX$1,Enemies[[#All],[Name]:[BotLevelType]],9,FALSE),BotLevelWorld[#Headers],0),FALSE) * AA65</f>
        <v>0</v>
      </c>
      <c r="BY65">
        <f>VLOOKUP(Wave_Timeline!BY$1,Enemies[[#All],[Name]:[BotLevelType]],3,FALSE) * VLOOKUP($AX$2,BotLevelWorld[#All],MATCH("HP Ratio - " &amp; VLOOKUP(BY$1,Enemies[[#All],[Name]:[BotLevelType]],9,FALSE),BotLevelWorld[#Headers],0),FALSE) * AB65</f>
        <v>0</v>
      </c>
      <c r="BZ65">
        <f>VLOOKUP(Wave_Timeline!BZ$1,Enemies[[#All],[Name]:[BotLevelType]],3,FALSE) * VLOOKUP($AX$2,BotLevelWorld[#All],MATCH("HP Ratio - " &amp; VLOOKUP(BZ$1,Enemies[[#All],[Name]:[BotLevelType]],9,FALSE),BotLevelWorld[#Headers],0),FALSE) * AC65</f>
        <v>0</v>
      </c>
      <c r="CA65">
        <f>VLOOKUP(Wave_Timeline!CA$1,Enemies[[#All],[Name]:[BotLevelType]],3,FALSE) * VLOOKUP($AX$2,BotLevelWorld[#All],MATCH("HP Ratio - " &amp; VLOOKUP(CA$1,Enemies[[#All],[Name]:[BotLevelType]],9,FALSE),BotLevelWorld[#Headers],0),FALSE) * AD65</f>
        <v>0</v>
      </c>
      <c r="CB65">
        <f>VLOOKUP(Wave_Timeline!CB$1,Enemies[[#All],[Name]:[BotLevelType]],3,FALSE) * VLOOKUP($AX$2,BotLevelWorld[#All],MATCH("HP Ratio - " &amp; VLOOKUP(CB$1,Enemies[[#All],[Name]:[BotLevelType]],9,FALSE),BotLevelWorld[#Headers],0),FALSE) * AE65</f>
        <v>0</v>
      </c>
      <c r="CC65">
        <f>VLOOKUP(Wave_Timeline!CC$1,Enemies[[#All],[Name]:[BotLevelType]],3,FALSE) * VLOOKUP($AX$2,BotLevelWorld[#All],MATCH("HP Ratio - " &amp; VLOOKUP(CC$1,Enemies[[#All],[Name]:[BotLevelType]],9,FALSE),BotLevelWorld[#Headers],0),FALSE) * AF65</f>
        <v>0</v>
      </c>
      <c r="CD65">
        <f>VLOOKUP(Wave_Timeline!CD$1,Enemies[[#All],[Name]:[BotLevelType]],3,FALSE) * VLOOKUP($AX$2,BotLevelWorld[#All],MATCH("HP Ratio - " &amp; VLOOKUP(CD$1,Enemies[[#All],[Name]:[BotLevelType]],9,FALSE),BotLevelWorld[#Headers],0),FALSE) * AG65</f>
        <v>0</v>
      </c>
      <c r="CE65">
        <f>VLOOKUP(Wave_Timeline!CE$1,Enemies[[#All],[Name]:[BotLevelType]],3,FALSE) * VLOOKUP($AX$2,BotLevelWorld[#All],MATCH("HP Ratio - " &amp; VLOOKUP(CE$1,Enemies[[#All],[Name]:[BotLevelType]],9,FALSE),BotLevelWorld[#Headers],0),FALSE) * AH65</f>
        <v>0</v>
      </c>
      <c r="CF65">
        <f>VLOOKUP(Wave_Timeline!CF$1,Enemies[[#All],[Name]:[BotLevelType]],3,FALSE) * VLOOKUP($AX$2,BotLevelWorld[#All],MATCH("HP Ratio - " &amp; VLOOKUP(CF$1,Enemies[[#All],[Name]:[BotLevelType]],9,FALSE),BotLevelWorld[#Headers],0),FALSE) * AI65</f>
        <v>0</v>
      </c>
      <c r="CG65">
        <f>VLOOKUP(Wave_Timeline!CG$1,Enemies[[#All],[Name]:[BotLevelType]],3,FALSE) * VLOOKUP($AX$2,BotLevelWorld[#All],MATCH("HP Ratio - " &amp; VLOOKUP(CG$1,Enemies[[#All],[Name]:[BotLevelType]],9,FALSE),BotLevelWorld[#Headers],0),FALSE) * AJ65</f>
        <v>0</v>
      </c>
      <c r="CH65">
        <f>VLOOKUP(Wave_Timeline!CH$1,Enemies[[#All],[Name]:[BotLevelType]],3,FALSE) * VLOOKUP($AX$2,BotLevelWorld[#All],MATCH("HP Ratio - " &amp; VLOOKUP(CH$1,Enemies[[#All],[Name]:[BotLevelType]],9,FALSE),BotLevelWorld[#Headers],0),FALSE) * AK65</f>
        <v>0</v>
      </c>
      <c r="CI65">
        <f>VLOOKUP(Wave_Timeline!CI$1,Enemies[[#All],[Name]:[BotLevelType]],3,FALSE) * VLOOKUP($AX$2,BotLevelWorld[#All],MATCH("HP Ratio - " &amp; VLOOKUP(CI$1,Enemies[[#All],[Name]:[BotLevelType]],9,FALSE),BotLevelWorld[#Headers],0),FALSE) * AL65</f>
        <v>0</v>
      </c>
      <c r="CJ65">
        <f>VLOOKUP(Wave_Timeline!CJ$1,Enemies[[#All],[Name]:[BotLevelType]],3,FALSE) * VLOOKUP($AX$2,BotLevelWorld[#All],MATCH("HP Ratio - " &amp; VLOOKUP(CJ$1,Enemies[[#All],[Name]:[BotLevelType]],9,FALSE),BotLevelWorld[#Headers],0),FALSE) * AM65</f>
        <v>0</v>
      </c>
      <c r="CK65">
        <f>VLOOKUP(Wave_Timeline!CK$1,Enemies[[#All],[Name]:[BotLevelType]],3,FALSE) * VLOOKUP($AX$2,BotLevelWorld[#All],MATCH("HP Ratio - " &amp; VLOOKUP(CK$1,Enemies[[#All],[Name]:[BotLevelType]],9,FALSE),BotLevelWorld[#Headers],0),FALSE) * AN65</f>
        <v>0</v>
      </c>
      <c r="CL65">
        <f>VLOOKUP(Wave_Timeline!CL$1,Enemies[[#All],[Name]:[BotLevelType]],3,FALSE) * VLOOKUP($AX$2,BotLevelWorld[#All],MATCH("HP Ratio - " &amp; VLOOKUP(CL$1,Enemies[[#All],[Name]:[BotLevelType]],9,FALSE),BotLevelWorld[#Headers],0),FALSE) * AO65</f>
        <v>0</v>
      </c>
      <c r="CM65">
        <f>VLOOKUP(Wave_Timeline!CM$1,Enemies[[#All],[Name]:[BotLevelType]],3,FALSE) * VLOOKUP($AX$2,BotLevelWorld[#All],MATCH("HP Ratio - " &amp; VLOOKUP(CM$1,Enemies[[#All],[Name]:[BotLevelType]],9,FALSE),BotLevelWorld[#Headers],0),FALSE) * AP65</f>
        <v>0</v>
      </c>
      <c r="CN65">
        <f>VLOOKUP(Wave_Timeline!CN$1,Enemies[[#All],[Name]:[BotLevelType]],3,FALSE) * VLOOKUP($AX$2,BotLevelWorld[#All],MATCH("HP Ratio - " &amp; VLOOKUP(CN$1,Enemies[[#All],[Name]:[BotLevelType]],9,FALSE),BotLevelWorld[#Headers],0),FALSE) * AQ65</f>
        <v>0</v>
      </c>
      <c r="CO65">
        <f>VLOOKUP(Wave_Timeline!CO$1,Enemies[[#All],[Name]:[BotLevelType]],3,FALSE) * VLOOKUP($AX$2,BotLevelWorld[#All],MATCH("HP Ratio - " &amp; VLOOKUP(CO$1,Enemies[[#All],[Name]:[BotLevelType]],9,FALSE),BotLevelWorld[#Headers],0),FALSE) * AR65</f>
        <v>0</v>
      </c>
      <c r="CP65">
        <f>VLOOKUP(Wave_Timeline!CP$1,Enemies[[#All],[Name]:[BotLevelType]],3,FALSE) * VLOOKUP($AX$2,BotLevelWorld[#All],MATCH("HP Ratio - " &amp; VLOOKUP(CP$1,Enemies[[#All],[Name]:[BotLevelType]],9,FALSE),BotLevelWorld[#Headers],0),FALSE) * AS65</f>
        <v>0</v>
      </c>
      <c r="CQ65">
        <f>VLOOKUP(Wave_Timeline!CQ$1,Enemies[[#All],[Name]:[BotLevelType]],3,FALSE) * VLOOKUP($AX$2,BotLevelWorld[#All],MATCH("HP Ratio - " &amp; VLOOKUP(CQ$1,Enemies[[#All],[Name]:[BotLevelType]],9,FALSE),BotLevelWorld[#Headers],0),FALSE) * AT65</f>
        <v>0</v>
      </c>
      <c r="CS65">
        <f t="shared" si="0"/>
        <v>0</v>
      </c>
    </row>
    <row r="66" spans="1:97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Y66">
        <f>VLOOKUP(Wave_Timeline!AY$1,Enemies[[#All],[Name]:[BotLevelType]],3,FALSE) * VLOOKUP($AX$2,BotLevelWorld[#All],MATCH("HP Ratio - " &amp; VLOOKUP(AY$1,Enemies[[#All],[Name]:[BotLevelType]],9,FALSE),BotLevelWorld[#Headers],0),FALSE) * B66</f>
        <v>0</v>
      </c>
      <c r="AZ66">
        <f>VLOOKUP(Wave_Timeline!AZ$1,Enemies[[#All],[Name]:[BotLevelType]],3,FALSE) * VLOOKUP($AX$2,BotLevelWorld[#All],MATCH("HP Ratio - " &amp; VLOOKUP(AZ$1,Enemies[[#All],[Name]:[BotLevelType]],9,FALSE),BotLevelWorld[#Headers],0),FALSE) * C66</f>
        <v>0</v>
      </c>
      <c r="BA66">
        <f>VLOOKUP(Wave_Timeline!BA$1,Enemies[[#All],[Name]:[BotLevelType]],3,FALSE) * VLOOKUP($AX$2,BotLevelWorld[#All],MATCH("HP Ratio - " &amp; VLOOKUP(BA$1,Enemies[[#All],[Name]:[BotLevelType]],9,FALSE),BotLevelWorld[#Headers],0),FALSE) * D66</f>
        <v>0</v>
      </c>
      <c r="BB66">
        <f>VLOOKUP(Wave_Timeline!BB$1,Enemies[[#All],[Name]:[BotLevelType]],3,FALSE) * VLOOKUP($AX$2,BotLevelWorld[#All],MATCH("HP Ratio - " &amp; VLOOKUP(BB$1,Enemies[[#All],[Name]:[BotLevelType]],9,FALSE),BotLevelWorld[#Headers],0),FALSE) * E66</f>
        <v>0</v>
      </c>
      <c r="BC66">
        <f>VLOOKUP(Wave_Timeline!BC$1,Enemies[[#All],[Name]:[BotLevelType]],3,FALSE) * VLOOKUP($AX$2,BotLevelWorld[#All],MATCH("HP Ratio - " &amp; VLOOKUP(BC$1,Enemies[[#All],[Name]:[BotLevelType]],9,FALSE),BotLevelWorld[#Headers],0),FALSE) * F66</f>
        <v>0</v>
      </c>
      <c r="BD66">
        <f>VLOOKUP(Wave_Timeline!BD$1,Enemies[[#All],[Name]:[BotLevelType]],3,FALSE) * VLOOKUP($AX$2,BotLevelWorld[#All],MATCH("HP Ratio - " &amp; VLOOKUP(BD$1,Enemies[[#All],[Name]:[BotLevelType]],9,FALSE),BotLevelWorld[#Headers],0),FALSE) * G66</f>
        <v>0</v>
      </c>
      <c r="BE66">
        <f>VLOOKUP(Wave_Timeline!BE$1,Enemies[[#All],[Name]:[BotLevelType]],3,FALSE) * VLOOKUP($AX$2,BotLevelWorld[#All],MATCH("HP Ratio - " &amp; VLOOKUP(BE$1,Enemies[[#All],[Name]:[BotLevelType]],9,FALSE),BotLevelWorld[#Headers],0),FALSE) * H66</f>
        <v>0</v>
      </c>
      <c r="BF66">
        <f>VLOOKUP(Wave_Timeline!BF$1,Enemies[[#All],[Name]:[BotLevelType]],3,FALSE) * VLOOKUP($AX$2,BotLevelWorld[#All],MATCH("HP Ratio - " &amp; VLOOKUP(BF$1,Enemies[[#All],[Name]:[BotLevelType]],9,FALSE),BotLevelWorld[#Headers],0),FALSE) * I66</f>
        <v>0</v>
      </c>
      <c r="BG66">
        <f>VLOOKUP(Wave_Timeline!BG$1,Enemies[[#All],[Name]:[BotLevelType]],3,FALSE) * VLOOKUP($AX$2,BotLevelWorld[#All],MATCH("HP Ratio - " &amp; VLOOKUP(BG$1,Enemies[[#All],[Name]:[BotLevelType]],9,FALSE),BotLevelWorld[#Headers],0),FALSE) * J66</f>
        <v>0</v>
      </c>
      <c r="BH66">
        <f>VLOOKUP(Wave_Timeline!BH$1,Enemies[[#All],[Name]:[BotLevelType]],3,FALSE) * VLOOKUP($AX$2,BotLevelWorld[#All],MATCH("HP Ratio - " &amp; VLOOKUP(BH$1,Enemies[[#All],[Name]:[BotLevelType]],9,FALSE),BotLevelWorld[#Headers],0),FALSE) * K66</f>
        <v>0</v>
      </c>
      <c r="BI66">
        <f>VLOOKUP(Wave_Timeline!BI$1,Enemies[[#All],[Name]:[BotLevelType]],3,FALSE) * VLOOKUP($AX$2,BotLevelWorld[#All],MATCH("HP Ratio - " &amp; VLOOKUP(BI$1,Enemies[[#All],[Name]:[BotLevelType]],9,FALSE),BotLevelWorld[#Headers],0),FALSE) * L66</f>
        <v>0</v>
      </c>
      <c r="BJ66">
        <f>VLOOKUP(Wave_Timeline!BJ$1,Enemies[[#All],[Name]:[BotLevelType]],3,FALSE) * VLOOKUP($AX$2,BotLevelWorld[#All],MATCH("HP Ratio - " &amp; VLOOKUP(BJ$1,Enemies[[#All],[Name]:[BotLevelType]],9,FALSE),BotLevelWorld[#Headers],0),FALSE) * M66</f>
        <v>0</v>
      </c>
      <c r="BK66">
        <f>VLOOKUP(Wave_Timeline!BK$1,Enemies[[#All],[Name]:[BotLevelType]],3,FALSE) * VLOOKUP($AX$2,BotLevelWorld[#All],MATCH("HP Ratio - " &amp; VLOOKUP(BK$1,Enemies[[#All],[Name]:[BotLevelType]],9,FALSE),BotLevelWorld[#Headers],0),FALSE) * N66</f>
        <v>0</v>
      </c>
      <c r="BL66">
        <f>VLOOKUP(Wave_Timeline!BL$1,Enemies[[#All],[Name]:[BotLevelType]],3,FALSE) * VLOOKUP($AX$2,BotLevelWorld[#All],MATCH("HP Ratio - " &amp; VLOOKUP(BL$1,Enemies[[#All],[Name]:[BotLevelType]],9,FALSE),BotLevelWorld[#Headers],0),FALSE) * O66</f>
        <v>0</v>
      </c>
      <c r="BM66">
        <f>VLOOKUP(Wave_Timeline!BM$1,Enemies[[#All],[Name]:[BotLevelType]],3,FALSE) * VLOOKUP($AX$2,BotLevelWorld[#All],MATCH("HP Ratio - " &amp; VLOOKUP(BM$1,Enemies[[#All],[Name]:[BotLevelType]],9,FALSE),BotLevelWorld[#Headers],0),FALSE) * P66</f>
        <v>0</v>
      </c>
      <c r="BN66">
        <f>VLOOKUP(Wave_Timeline!BN$1,Enemies[[#All],[Name]:[BotLevelType]],3,FALSE) * VLOOKUP($AX$2,BotLevelWorld[#All],MATCH("HP Ratio - " &amp; VLOOKUP(BN$1,Enemies[[#All],[Name]:[BotLevelType]],9,FALSE),BotLevelWorld[#Headers],0),FALSE) * Q66</f>
        <v>0</v>
      </c>
      <c r="BO66">
        <f>VLOOKUP(Wave_Timeline!BO$1,Enemies[[#All],[Name]:[BotLevelType]],3,FALSE) * VLOOKUP($AX$2,BotLevelWorld[#All],MATCH("HP Ratio - " &amp; VLOOKUP(BO$1,Enemies[[#All],[Name]:[BotLevelType]],9,FALSE),BotLevelWorld[#Headers],0),FALSE) * R66</f>
        <v>0</v>
      </c>
      <c r="BP66">
        <f>VLOOKUP(Wave_Timeline!BP$1,Enemies[[#All],[Name]:[BotLevelType]],3,FALSE) * VLOOKUP($AX$2,BotLevelWorld[#All],MATCH("HP Ratio - " &amp; VLOOKUP(BP$1,Enemies[[#All],[Name]:[BotLevelType]],9,FALSE),BotLevelWorld[#Headers],0),FALSE) * S66</f>
        <v>0</v>
      </c>
      <c r="BQ66">
        <f>VLOOKUP(Wave_Timeline!BQ$1,Enemies[[#All],[Name]:[BotLevelType]],3,FALSE) * VLOOKUP($AX$2,BotLevelWorld[#All],MATCH("HP Ratio - " &amp; VLOOKUP(BQ$1,Enemies[[#All],[Name]:[BotLevelType]],9,FALSE),BotLevelWorld[#Headers],0),FALSE) * T66</f>
        <v>0</v>
      </c>
      <c r="BR66">
        <f>VLOOKUP(Wave_Timeline!BR$1,Enemies[[#All],[Name]:[BotLevelType]],3,FALSE) * VLOOKUP($AX$2,BotLevelWorld[#All],MATCH("HP Ratio - " &amp; VLOOKUP(BR$1,Enemies[[#All],[Name]:[BotLevelType]],9,FALSE),BotLevelWorld[#Headers],0),FALSE) * U66</f>
        <v>0</v>
      </c>
      <c r="BS66">
        <f>VLOOKUP(Wave_Timeline!BS$1,Enemies[[#All],[Name]:[BotLevelType]],3,FALSE) * VLOOKUP($AX$2,BotLevelWorld[#All],MATCH("HP Ratio - " &amp; VLOOKUP(BS$1,Enemies[[#All],[Name]:[BotLevelType]],9,FALSE),BotLevelWorld[#Headers],0),FALSE) * V66</f>
        <v>0</v>
      </c>
      <c r="BT66">
        <f>VLOOKUP(Wave_Timeline!BT$1,Enemies[[#All],[Name]:[BotLevelType]],3,FALSE) * VLOOKUP($AX$2,BotLevelWorld[#All],MATCH("HP Ratio - " &amp; VLOOKUP(BT$1,Enemies[[#All],[Name]:[BotLevelType]],9,FALSE),BotLevelWorld[#Headers],0),FALSE) * W66</f>
        <v>0</v>
      </c>
      <c r="BU66">
        <f>VLOOKUP(Wave_Timeline!BU$1,Enemies[[#All],[Name]:[BotLevelType]],3,FALSE) * VLOOKUP($AX$2,BotLevelWorld[#All],MATCH("HP Ratio - " &amp; VLOOKUP(BU$1,Enemies[[#All],[Name]:[BotLevelType]],9,FALSE),BotLevelWorld[#Headers],0),FALSE) * X66</f>
        <v>0</v>
      </c>
      <c r="BV66">
        <f>VLOOKUP(Wave_Timeline!BV$1,Enemies[[#All],[Name]:[BotLevelType]],3,FALSE) * VLOOKUP($AX$2,BotLevelWorld[#All],MATCH("HP Ratio - " &amp; VLOOKUP(BV$1,Enemies[[#All],[Name]:[BotLevelType]],9,FALSE),BotLevelWorld[#Headers],0),FALSE) * Y66</f>
        <v>0</v>
      </c>
      <c r="BW66">
        <f>VLOOKUP(Wave_Timeline!BW$1,Enemies[[#All],[Name]:[BotLevelType]],3,FALSE) * VLOOKUP($AX$2,BotLevelWorld[#All],MATCH("HP Ratio - " &amp; VLOOKUP(BW$1,Enemies[[#All],[Name]:[BotLevelType]],9,FALSE),BotLevelWorld[#Headers],0),FALSE) * Z66</f>
        <v>0</v>
      </c>
      <c r="BX66">
        <f>VLOOKUP(Wave_Timeline!BX$1,Enemies[[#All],[Name]:[BotLevelType]],3,FALSE) * VLOOKUP($AX$2,BotLevelWorld[#All],MATCH("HP Ratio - " &amp; VLOOKUP(BX$1,Enemies[[#All],[Name]:[BotLevelType]],9,FALSE),BotLevelWorld[#Headers],0),FALSE) * AA66</f>
        <v>0</v>
      </c>
      <c r="BY66">
        <f>VLOOKUP(Wave_Timeline!BY$1,Enemies[[#All],[Name]:[BotLevelType]],3,FALSE) * VLOOKUP($AX$2,BotLevelWorld[#All],MATCH("HP Ratio - " &amp; VLOOKUP(BY$1,Enemies[[#All],[Name]:[BotLevelType]],9,FALSE),BotLevelWorld[#Headers],0),FALSE) * AB66</f>
        <v>0</v>
      </c>
      <c r="BZ66">
        <f>VLOOKUP(Wave_Timeline!BZ$1,Enemies[[#All],[Name]:[BotLevelType]],3,FALSE) * VLOOKUP($AX$2,BotLevelWorld[#All],MATCH("HP Ratio - " &amp; VLOOKUP(BZ$1,Enemies[[#All],[Name]:[BotLevelType]],9,FALSE),BotLevelWorld[#Headers],0),FALSE) * AC66</f>
        <v>0</v>
      </c>
      <c r="CA66">
        <f>VLOOKUP(Wave_Timeline!CA$1,Enemies[[#All],[Name]:[BotLevelType]],3,FALSE) * VLOOKUP($AX$2,BotLevelWorld[#All],MATCH("HP Ratio - " &amp; VLOOKUP(CA$1,Enemies[[#All],[Name]:[BotLevelType]],9,FALSE),BotLevelWorld[#Headers],0),FALSE) * AD66</f>
        <v>0</v>
      </c>
      <c r="CB66">
        <f>VLOOKUP(Wave_Timeline!CB$1,Enemies[[#All],[Name]:[BotLevelType]],3,FALSE) * VLOOKUP($AX$2,BotLevelWorld[#All],MATCH("HP Ratio - " &amp; VLOOKUP(CB$1,Enemies[[#All],[Name]:[BotLevelType]],9,FALSE),BotLevelWorld[#Headers],0),FALSE) * AE66</f>
        <v>0</v>
      </c>
      <c r="CC66">
        <f>VLOOKUP(Wave_Timeline!CC$1,Enemies[[#All],[Name]:[BotLevelType]],3,FALSE) * VLOOKUP($AX$2,BotLevelWorld[#All],MATCH("HP Ratio - " &amp; VLOOKUP(CC$1,Enemies[[#All],[Name]:[BotLevelType]],9,FALSE),BotLevelWorld[#Headers],0),FALSE) * AF66</f>
        <v>0</v>
      </c>
      <c r="CD66">
        <f>VLOOKUP(Wave_Timeline!CD$1,Enemies[[#All],[Name]:[BotLevelType]],3,FALSE) * VLOOKUP($AX$2,BotLevelWorld[#All],MATCH("HP Ratio - " &amp; VLOOKUP(CD$1,Enemies[[#All],[Name]:[BotLevelType]],9,FALSE),BotLevelWorld[#Headers],0),FALSE) * AG66</f>
        <v>0</v>
      </c>
      <c r="CE66">
        <f>VLOOKUP(Wave_Timeline!CE$1,Enemies[[#All],[Name]:[BotLevelType]],3,FALSE) * VLOOKUP($AX$2,BotLevelWorld[#All],MATCH("HP Ratio - " &amp; VLOOKUP(CE$1,Enemies[[#All],[Name]:[BotLevelType]],9,FALSE),BotLevelWorld[#Headers],0),FALSE) * AH66</f>
        <v>0</v>
      </c>
      <c r="CF66">
        <f>VLOOKUP(Wave_Timeline!CF$1,Enemies[[#All],[Name]:[BotLevelType]],3,FALSE) * VLOOKUP($AX$2,BotLevelWorld[#All],MATCH("HP Ratio - " &amp; VLOOKUP(CF$1,Enemies[[#All],[Name]:[BotLevelType]],9,FALSE),BotLevelWorld[#Headers],0),FALSE) * AI66</f>
        <v>0</v>
      </c>
      <c r="CG66">
        <f>VLOOKUP(Wave_Timeline!CG$1,Enemies[[#All],[Name]:[BotLevelType]],3,FALSE) * VLOOKUP($AX$2,BotLevelWorld[#All],MATCH("HP Ratio - " &amp; VLOOKUP(CG$1,Enemies[[#All],[Name]:[BotLevelType]],9,FALSE),BotLevelWorld[#Headers],0),FALSE) * AJ66</f>
        <v>0</v>
      </c>
      <c r="CH66">
        <f>VLOOKUP(Wave_Timeline!CH$1,Enemies[[#All],[Name]:[BotLevelType]],3,FALSE) * VLOOKUP($AX$2,BotLevelWorld[#All],MATCH("HP Ratio - " &amp; VLOOKUP(CH$1,Enemies[[#All],[Name]:[BotLevelType]],9,FALSE),BotLevelWorld[#Headers],0),FALSE) * AK66</f>
        <v>0</v>
      </c>
      <c r="CI66">
        <f>VLOOKUP(Wave_Timeline!CI$1,Enemies[[#All],[Name]:[BotLevelType]],3,FALSE) * VLOOKUP($AX$2,BotLevelWorld[#All],MATCH("HP Ratio - " &amp; VLOOKUP(CI$1,Enemies[[#All],[Name]:[BotLevelType]],9,FALSE),BotLevelWorld[#Headers],0),FALSE) * AL66</f>
        <v>0</v>
      </c>
      <c r="CJ66">
        <f>VLOOKUP(Wave_Timeline!CJ$1,Enemies[[#All],[Name]:[BotLevelType]],3,FALSE) * VLOOKUP($AX$2,BotLevelWorld[#All],MATCH("HP Ratio - " &amp; VLOOKUP(CJ$1,Enemies[[#All],[Name]:[BotLevelType]],9,FALSE),BotLevelWorld[#Headers],0),FALSE) * AM66</f>
        <v>0</v>
      </c>
      <c r="CK66">
        <f>VLOOKUP(Wave_Timeline!CK$1,Enemies[[#All],[Name]:[BotLevelType]],3,FALSE) * VLOOKUP($AX$2,BotLevelWorld[#All],MATCH("HP Ratio - " &amp; VLOOKUP(CK$1,Enemies[[#All],[Name]:[BotLevelType]],9,FALSE),BotLevelWorld[#Headers],0),FALSE) * AN66</f>
        <v>0</v>
      </c>
      <c r="CL66">
        <f>VLOOKUP(Wave_Timeline!CL$1,Enemies[[#All],[Name]:[BotLevelType]],3,FALSE) * VLOOKUP($AX$2,BotLevelWorld[#All],MATCH("HP Ratio - " &amp; VLOOKUP(CL$1,Enemies[[#All],[Name]:[BotLevelType]],9,FALSE),BotLevelWorld[#Headers],0),FALSE) * AO66</f>
        <v>0</v>
      </c>
      <c r="CM66">
        <f>VLOOKUP(Wave_Timeline!CM$1,Enemies[[#All],[Name]:[BotLevelType]],3,FALSE) * VLOOKUP($AX$2,BotLevelWorld[#All],MATCH("HP Ratio - " &amp; VLOOKUP(CM$1,Enemies[[#All],[Name]:[BotLevelType]],9,FALSE),BotLevelWorld[#Headers],0),FALSE) * AP66</f>
        <v>0</v>
      </c>
      <c r="CN66">
        <f>VLOOKUP(Wave_Timeline!CN$1,Enemies[[#All],[Name]:[BotLevelType]],3,FALSE) * VLOOKUP($AX$2,BotLevelWorld[#All],MATCH("HP Ratio - " &amp; VLOOKUP(CN$1,Enemies[[#All],[Name]:[BotLevelType]],9,FALSE),BotLevelWorld[#Headers],0),FALSE) * AQ66</f>
        <v>0</v>
      </c>
      <c r="CO66">
        <f>VLOOKUP(Wave_Timeline!CO$1,Enemies[[#All],[Name]:[BotLevelType]],3,FALSE) * VLOOKUP($AX$2,BotLevelWorld[#All],MATCH("HP Ratio - " &amp; VLOOKUP(CO$1,Enemies[[#All],[Name]:[BotLevelType]],9,FALSE),BotLevelWorld[#Headers],0),FALSE) * AR66</f>
        <v>0</v>
      </c>
      <c r="CP66">
        <f>VLOOKUP(Wave_Timeline!CP$1,Enemies[[#All],[Name]:[BotLevelType]],3,FALSE) * VLOOKUP($AX$2,BotLevelWorld[#All],MATCH("HP Ratio - " &amp; VLOOKUP(CP$1,Enemies[[#All],[Name]:[BotLevelType]],9,FALSE),BotLevelWorld[#Headers],0),FALSE) * AS66</f>
        <v>0</v>
      </c>
      <c r="CQ66">
        <f>VLOOKUP(Wave_Timeline!CQ$1,Enemies[[#All],[Name]:[BotLevelType]],3,FALSE) * VLOOKUP($AX$2,BotLevelWorld[#All],MATCH("HP Ratio - " &amp; VLOOKUP(CQ$1,Enemies[[#All],[Name]:[BotLevelType]],9,FALSE),BotLevelWorld[#Headers],0),FALSE) * AT66</f>
        <v>0</v>
      </c>
      <c r="CS66">
        <f t="shared" si="0"/>
        <v>0</v>
      </c>
    </row>
    <row r="67" spans="1:97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Y67">
        <f>VLOOKUP(Wave_Timeline!AY$1,Enemies[[#All],[Name]:[BotLevelType]],3,FALSE) * VLOOKUP($AX$2,BotLevelWorld[#All],MATCH("HP Ratio - " &amp; VLOOKUP(AY$1,Enemies[[#All],[Name]:[BotLevelType]],9,FALSE),BotLevelWorld[#Headers],0),FALSE) * B67</f>
        <v>0</v>
      </c>
      <c r="AZ67">
        <f>VLOOKUP(Wave_Timeline!AZ$1,Enemies[[#All],[Name]:[BotLevelType]],3,FALSE) * VLOOKUP($AX$2,BotLevelWorld[#All],MATCH("HP Ratio - " &amp; VLOOKUP(AZ$1,Enemies[[#All],[Name]:[BotLevelType]],9,FALSE),BotLevelWorld[#Headers],0),FALSE) * C67</f>
        <v>0</v>
      </c>
      <c r="BA67">
        <f>VLOOKUP(Wave_Timeline!BA$1,Enemies[[#All],[Name]:[BotLevelType]],3,FALSE) * VLOOKUP($AX$2,BotLevelWorld[#All],MATCH("HP Ratio - " &amp; VLOOKUP(BA$1,Enemies[[#All],[Name]:[BotLevelType]],9,FALSE),BotLevelWorld[#Headers],0),FALSE) * D67</f>
        <v>0</v>
      </c>
      <c r="BB67">
        <f>VLOOKUP(Wave_Timeline!BB$1,Enemies[[#All],[Name]:[BotLevelType]],3,FALSE) * VLOOKUP($AX$2,BotLevelWorld[#All],MATCH("HP Ratio - " &amp; VLOOKUP(BB$1,Enemies[[#All],[Name]:[BotLevelType]],9,FALSE),BotLevelWorld[#Headers],0),FALSE) * E67</f>
        <v>0</v>
      </c>
      <c r="BC67">
        <f>VLOOKUP(Wave_Timeline!BC$1,Enemies[[#All],[Name]:[BotLevelType]],3,FALSE) * VLOOKUP($AX$2,BotLevelWorld[#All],MATCH("HP Ratio - " &amp; VLOOKUP(BC$1,Enemies[[#All],[Name]:[BotLevelType]],9,FALSE),BotLevelWorld[#Headers],0),FALSE) * F67</f>
        <v>0</v>
      </c>
      <c r="BD67">
        <f>VLOOKUP(Wave_Timeline!BD$1,Enemies[[#All],[Name]:[BotLevelType]],3,FALSE) * VLOOKUP($AX$2,BotLevelWorld[#All],MATCH("HP Ratio - " &amp; VLOOKUP(BD$1,Enemies[[#All],[Name]:[BotLevelType]],9,FALSE),BotLevelWorld[#Headers],0),FALSE) * G67</f>
        <v>0</v>
      </c>
      <c r="BE67">
        <f>VLOOKUP(Wave_Timeline!BE$1,Enemies[[#All],[Name]:[BotLevelType]],3,FALSE) * VLOOKUP($AX$2,BotLevelWorld[#All],MATCH("HP Ratio - " &amp; VLOOKUP(BE$1,Enemies[[#All],[Name]:[BotLevelType]],9,FALSE),BotLevelWorld[#Headers],0),FALSE) * H67</f>
        <v>0</v>
      </c>
      <c r="BF67">
        <f>VLOOKUP(Wave_Timeline!BF$1,Enemies[[#All],[Name]:[BotLevelType]],3,FALSE) * VLOOKUP($AX$2,BotLevelWorld[#All],MATCH("HP Ratio - " &amp; VLOOKUP(BF$1,Enemies[[#All],[Name]:[BotLevelType]],9,FALSE),BotLevelWorld[#Headers],0),FALSE) * I67</f>
        <v>0</v>
      </c>
      <c r="BG67">
        <f>VLOOKUP(Wave_Timeline!BG$1,Enemies[[#All],[Name]:[BotLevelType]],3,FALSE) * VLOOKUP($AX$2,BotLevelWorld[#All],MATCH("HP Ratio - " &amp; VLOOKUP(BG$1,Enemies[[#All],[Name]:[BotLevelType]],9,FALSE),BotLevelWorld[#Headers],0),FALSE) * J67</f>
        <v>0</v>
      </c>
      <c r="BH67">
        <f>VLOOKUP(Wave_Timeline!BH$1,Enemies[[#All],[Name]:[BotLevelType]],3,FALSE) * VLOOKUP($AX$2,BotLevelWorld[#All],MATCH("HP Ratio - " &amp; VLOOKUP(BH$1,Enemies[[#All],[Name]:[BotLevelType]],9,FALSE),BotLevelWorld[#Headers],0),FALSE) * K67</f>
        <v>0</v>
      </c>
      <c r="BI67">
        <f>VLOOKUP(Wave_Timeline!BI$1,Enemies[[#All],[Name]:[BotLevelType]],3,FALSE) * VLOOKUP($AX$2,BotLevelWorld[#All],MATCH("HP Ratio - " &amp; VLOOKUP(BI$1,Enemies[[#All],[Name]:[BotLevelType]],9,FALSE),BotLevelWorld[#Headers],0),FALSE) * L67</f>
        <v>0</v>
      </c>
      <c r="BJ67">
        <f>VLOOKUP(Wave_Timeline!BJ$1,Enemies[[#All],[Name]:[BotLevelType]],3,FALSE) * VLOOKUP($AX$2,BotLevelWorld[#All],MATCH("HP Ratio - " &amp; VLOOKUP(BJ$1,Enemies[[#All],[Name]:[BotLevelType]],9,FALSE),BotLevelWorld[#Headers],0),FALSE) * M67</f>
        <v>0</v>
      </c>
      <c r="BK67">
        <f>VLOOKUP(Wave_Timeline!BK$1,Enemies[[#All],[Name]:[BotLevelType]],3,FALSE) * VLOOKUP($AX$2,BotLevelWorld[#All],MATCH("HP Ratio - " &amp; VLOOKUP(BK$1,Enemies[[#All],[Name]:[BotLevelType]],9,FALSE),BotLevelWorld[#Headers],0),FALSE) * N67</f>
        <v>0</v>
      </c>
      <c r="BL67">
        <f>VLOOKUP(Wave_Timeline!BL$1,Enemies[[#All],[Name]:[BotLevelType]],3,FALSE) * VLOOKUP($AX$2,BotLevelWorld[#All],MATCH("HP Ratio - " &amp; VLOOKUP(BL$1,Enemies[[#All],[Name]:[BotLevelType]],9,FALSE),BotLevelWorld[#Headers],0),FALSE) * O67</f>
        <v>0</v>
      </c>
      <c r="BM67">
        <f>VLOOKUP(Wave_Timeline!BM$1,Enemies[[#All],[Name]:[BotLevelType]],3,FALSE) * VLOOKUP($AX$2,BotLevelWorld[#All],MATCH("HP Ratio - " &amp; VLOOKUP(BM$1,Enemies[[#All],[Name]:[BotLevelType]],9,FALSE),BotLevelWorld[#Headers],0),FALSE) * P67</f>
        <v>0</v>
      </c>
      <c r="BN67">
        <f>VLOOKUP(Wave_Timeline!BN$1,Enemies[[#All],[Name]:[BotLevelType]],3,FALSE) * VLOOKUP($AX$2,BotLevelWorld[#All],MATCH("HP Ratio - " &amp; VLOOKUP(BN$1,Enemies[[#All],[Name]:[BotLevelType]],9,FALSE),BotLevelWorld[#Headers],0),FALSE) * Q67</f>
        <v>0</v>
      </c>
      <c r="BO67">
        <f>VLOOKUP(Wave_Timeline!BO$1,Enemies[[#All],[Name]:[BotLevelType]],3,FALSE) * VLOOKUP($AX$2,BotLevelWorld[#All],MATCH("HP Ratio - " &amp; VLOOKUP(BO$1,Enemies[[#All],[Name]:[BotLevelType]],9,FALSE),BotLevelWorld[#Headers],0),FALSE) * R67</f>
        <v>0</v>
      </c>
      <c r="BP67">
        <f>VLOOKUP(Wave_Timeline!BP$1,Enemies[[#All],[Name]:[BotLevelType]],3,FALSE) * VLOOKUP($AX$2,BotLevelWorld[#All],MATCH("HP Ratio - " &amp; VLOOKUP(BP$1,Enemies[[#All],[Name]:[BotLevelType]],9,FALSE),BotLevelWorld[#Headers],0),FALSE) * S67</f>
        <v>0</v>
      </c>
      <c r="BQ67">
        <f>VLOOKUP(Wave_Timeline!BQ$1,Enemies[[#All],[Name]:[BotLevelType]],3,FALSE) * VLOOKUP($AX$2,BotLevelWorld[#All],MATCH("HP Ratio - " &amp; VLOOKUP(BQ$1,Enemies[[#All],[Name]:[BotLevelType]],9,FALSE),BotLevelWorld[#Headers],0),FALSE) * T67</f>
        <v>0</v>
      </c>
      <c r="BR67">
        <f>VLOOKUP(Wave_Timeline!BR$1,Enemies[[#All],[Name]:[BotLevelType]],3,FALSE) * VLOOKUP($AX$2,BotLevelWorld[#All],MATCH("HP Ratio - " &amp; VLOOKUP(BR$1,Enemies[[#All],[Name]:[BotLevelType]],9,FALSE),BotLevelWorld[#Headers],0),FALSE) * U67</f>
        <v>0</v>
      </c>
      <c r="BS67">
        <f>VLOOKUP(Wave_Timeline!BS$1,Enemies[[#All],[Name]:[BotLevelType]],3,FALSE) * VLOOKUP($AX$2,BotLevelWorld[#All],MATCH("HP Ratio - " &amp; VLOOKUP(BS$1,Enemies[[#All],[Name]:[BotLevelType]],9,FALSE),BotLevelWorld[#Headers],0),FALSE) * V67</f>
        <v>0</v>
      </c>
      <c r="BT67">
        <f>VLOOKUP(Wave_Timeline!BT$1,Enemies[[#All],[Name]:[BotLevelType]],3,FALSE) * VLOOKUP($AX$2,BotLevelWorld[#All],MATCH("HP Ratio - " &amp; VLOOKUP(BT$1,Enemies[[#All],[Name]:[BotLevelType]],9,FALSE),BotLevelWorld[#Headers],0),FALSE) * W67</f>
        <v>0</v>
      </c>
      <c r="BU67">
        <f>VLOOKUP(Wave_Timeline!BU$1,Enemies[[#All],[Name]:[BotLevelType]],3,FALSE) * VLOOKUP($AX$2,BotLevelWorld[#All],MATCH("HP Ratio - " &amp; VLOOKUP(BU$1,Enemies[[#All],[Name]:[BotLevelType]],9,FALSE),BotLevelWorld[#Headers],0),FALSE) * X67</f>
        <v>0</v>
      </c>
      <c r="BV67">
        <f>VLOOKUP(Wave_Timeline!BV$1,Enemies[[#All],[Name]:[BotLevelType]],3,FALSE) * VLOOKUP($AX$2,BotLevelWorld[#All],MATCH("HP Ratio - " &amp; VLOOKUP(BV$1,Enemies[[#All],[Name]:[BotLevelType]],9,FALSE),BotLevelWorld[#Headers],0),FALSE) * Y67</f>
        <v>0</v>
      </c>
      <c r="BW67">
        <f>VLOOKUP(Wave_Timeline!BW$1,Enemies[[#All],[Name]:[BotLevelType]],3,FALSE) * VLOOKUP($AX$2,BotLevelWorld[#All],MATCH("HP Ratio - " &amp; VLOOKUP(BW$1,Enemies[[#All],[Name]:[BotLevelType]],9,FALSE),BotLevelWorld[#Headers],0),FALSE) * Z67</f>
        <v>0</v>
      </c>
      <c r="BX67">
        <f>VLOOKUP(Wave_Timeline!BX$1,Enemies[[#All],[Name]:[BotLevelType]],3,FALSE) * VLOOKUP($AX$2,BotLevelWorld[#All],MATCH("HP Ratio - " &amp; VLOOKUP(BX$1,Enemies[[#All],[Name]:[BotLevelType]],9,FALSE),BotLevelWorld[#Headers],0),FALSE) * AA67</f>
        <v>0</v>
      </c>
      <c r="BY67">
        <f>VLOOKUP(Wave_Timeline!BY$1,Enemies[[#All],[Name]:[BotLevelType]],3,FALSE) * VLOOKUP($AX$2,BotLevelWorld[#All],MATCH("HP Ratio - " &amp; VLOOKUP(BY$1,Enemies[[#All],[Name]:[BotLevelType]],9,FALSE),BotLevelWorld[#Headers],0),FALSE) * AB67</f>
        <v>0</v>
      </c>
      <c r="BZ67">
        <f>VLOOKUP(Wave_Timeline!BZ$1,Enemies[[#All],[Name]:[BotLevelType]],3,FALSE) * VLOOKUP($AX$2,BotLevelWorld[#All],MATCH("HP Ratio - " &amp; VLOOKUP(BZ$1,Enemies[[#All],[Name]:[BotLevelType]],9,FALSE),BotLevelWorld[#Headers],0),FALSE) * AC67</f>
        <v>0</v>
      </c>
      <c r="CA67">
        <f>VLOOKUP(Wave_Timeline!CA$1,Enemies[[#All],[Name]:[BotLevelType]],3,FALSE) * VLOOKUP($AX$2,BotLevelWorld[#All],MATCH("HP Ratio - " &amp; VLOOKUP(CA$1,Enemies[[#All],[Name]:[BotLevelType]],9,FALSE),BotLevelWorld[#Headers],0),FALSE) * AD67</f>
        <v>0</v>
      </c>
      <c r="CB67">
        <f>VLOOKUP(Wave_Timeline!CB$1,Enemies[[#All],[Name]:[BotLevelType]],3,FALSE) * VLOOKUP($AX$2,BotLevelWorld[#All],MATCH("HP Ratio - " &amp; VLOOKUP(CB$1,Enemies[[#All],[Name]:[BotLevelType]],9,FALSE),BotLevelWorld[#Headers],0),FALSE) * AE67</f>
        <v>0</v>
      </c>
      <c r="CC67">
        <f>VLOOKUP(Wave_Timeline!CC$1,Enemies[[#All],[Name]:[BotLevelType]],3,FALSE) * VLOOKUP($AX$2,BotLevelWorld[#All],MATCH("HP Ratio - " &amp; VLOOKUP(CC$1,Enemies[[#All],[Name]:[BotLevelType]],9,FALSE),BotLevelWorld[#Headers],0),FALSE) * AF67</f>
        <v>0</v>
      </c>
      <c r="CD67">
        <f>VLOOKUP(Wave_Timeline!CD$1,Enemies[[#All],[Name]:[BotLevelType]],3,FALSE) * VLOOKUP($AX$2,BotLevelWorld[#All],MATCH("HP Ratio - " &amp; VLOOKUP(CD$1,Enemies[[#All],[Name]:[BotLevelType]],9,FALSE),BotLevelWorld[#Headers],0),FALSE) * AG67</f>
        <v>0</v>
      </c>
      <c r="CE67">
        <f>VLOOKUP(Wave_Timeline!CE$1,Enemies[[#All],[Name]:[BotLevelType]],3,FALSE) * VLOOKUP($AX$2,BotLevelWorld[#All],MATCH("HP Ratio - " &amp; VLOOKUP(CE$1,Enemies[[#All],[Name]:[BotLevelType]],9,FALSE),BotLevelWorld[#Headers],0),FALSE) * AH67</f>
        <v>0</v>
      </c>
      <c r="CF67">
        <f>VLOOKUP(Wave_Timeline!CF$1,Enemies[[#All],[Name]:[BotLevelType]],3,FALSE) * VLOOKUP($AX$2,BotLevelWorld[#All],MATCH("HP Ratio - " &amp; VLOOKUP(CF$1,Enemies[[#All],[Name]:[BotLevelType]],9,FALSE),BotLevelWorld[#Headers],0),FALSE) * AI67</f>
        <v>0</v>
      </c>
      <c r="CG67">
        <f>VLOOKUP(Wave_Timeline!CG$1,Enemies[[#All],[Name]:[BotLevelType]],3,FALSE) * VLOOKUP($AX$2,BotLevelWorld[#All],MATCH("HP Ratio - " &amp; VLOOKUP(CG$1,Enemies[[#All],[Name]:[BotLevelType]],9,FALSE),BotLevelWorld[#Headers],0),FALSE) * AJ67</f>
        <v>0</v>
      </c>
      <c r="CH67">
        <f>VLOOKUP(Wave_Timeline!CH$1,Enemies[[#All],[Name]:[BotLevelType]],3,FALSE) * VLOOKUP($AX$2,BotLevelWorld[#All],MATCH("HP Ratio - " &amp; VLOOKUP(CH$1,Enemies[[#All],[Name]:[BotLevelType]],9,FALSE),BotLevelWorld[#Headers],0),FALSE) * AK67</f>
        <v>0</v>
      </c>
      <c r="CI67">
        <f>VLOOKUP(Wave_Timeline!CI$1,Enemies[[#All],[Name]:[BotLevelType]],3,FALSE) * VLOOKUP($AX$2,BotLevelWorld[#All],MATCH("HP Ratio - " &amp; VLOOKUP(CI$1,Enemies[[#All],[Name]:[BotLevelType]],9,FALSE),BotLevelWorld[#Headers],0),FALSE) * AL67</f>
        <v>0</v>
      </c>
      <c r="CJ67">
        <f>VLOOKUP(Wave_Timeline!CJ$1,Enemies[[#All],[Name]:[BotLevelType]],3,FALSE) * VLOOKUP($AX$2,BotLevelWorld[#All],MATCH("HP Ratio - " &amp; VLOOKUP(CJ$1,Enemies[[#All],[Name]:[BotLevelType]],9,FALSE),BotLevelWorld[#Headers],0),FALSE) * AM67</f>
        <v>0</v>
      </c>
      <c r="CK67">
        <f>VLOOKUP(Wave_Timeline!CK$1,Enemies[[#All],[Name]:[BotLevelType]],3,FALSE) * VLOOKUP($AX$2,BotLevelWorld[#All],MATCH("HP Ratio - " &amp; VLOOKUP(CK$1,Enemies[[#All],[Name]:[BotLevelType]],9,FALSE),BotLevelWorld[#Headers],0),FALSE) * AN67</f>
        <v>0</v>
      </c>
      <c r="CL67">
        <f>VLOOKUP(Wave_Timeline!CL$1,Enemies[[#All],[Name]:[BotLevelType]],3,FALSE) * VLOOKUP($AX$2,BotLevelWorld[#All],MATCH("HP Ratio - " &amp; VLOOKUP(CL$1,Enemies[[#All],[Name]:[BotLevelType]],9,FALSE),BotLevelWorld[#Headers],0),FALSE) * AO67</f>
        <v>0</v>
      </c>
      <c r="CM67">
        <f>VLOOKUP(Wave_Timeline!CM$1,Enemies[[#All],[Name]:[BotLevelType]],3,FALSE) * VLOOKUP($AX$2,BotLevelWorld[#All],MATCH("HP Ratio - " &amp; VLOOKUP(CM$1,Enemies[[#All],[Name]:[BotLevelType]],9,FALSE),BotLevelWorld[#Headers],0),FALSE) * AP67</f>
        <v>0</v>
      </c>
      <c r="CN67">
        <f>VLOOKUP(Wave_Timeline!CN$1,Enemies[[#All],[Name]:[BotLevelType]],3,FALSE) * VLOOKUP($AX$2,BotLevelWorld[#All],MATCH("HP Ratio - " &amp; VLOOKUP(CN$1,Enemies[[#All],[Name]:[BotLevelType]],9,FALSE),BotLevelWorld[#Headers],0),FALSE) * AQ67</f>
        <v>0</v>
      </c>
      <c r="CO67">
        <f>VLOOKUP(Wave_Timeline!CO$1,Enemies[[#All],[Name]:[BotLevelType]],3,FALSE) * VLOOKUP($AX$2,BotLevelWorld[#All],MATCH("HP Ratio - " &amp; VLOOKUP(CO$1,Enemies[[#All],[Name]:[BotLevelType]],9,FALSE),BotLevelWorld[#Headers],0),FALSE) * AR67</f>
        <v>0</v>
      </c>
      <c r="CP67">
        <f>VLOOKUP(Wave_Timeline!CP$1,Enemies[[#All],[Name]:[BotLevelType]],3,FALSE) * VLOOKUP($AX$2,BotLevelWorld[#All],MATCH("HP Ratio - " &amp; VLOOKUP(CP$1,Enemies[[#All],[Name]:[BotLevelType]],9,FALSE),BotLevelWorld[#Headers],0),FALSE) * AS67</f>
        <v>0</v>
      </c>
      <c r="CQ67">
        <f>VLOOKUP(Wave_Timeline!CQ$1,Enemies[[#All],[Name]:[BotLevelType]],3,FALSE) * VLOOKUP($AX$2,BotLevelWorld[#All],MATCH("HP Ratio - " &amp; VLOOKUP(CQ$1,Enemies[[#All],[Name]:[BotLevelType]],9,FALSE),BotLevelWorld[#Headers],0),FALSE) * AT67</f>
        <v>0</v>
      </c>
      <c r="CS67">
        <f t="shared" ref="CS67:CS130" si="6">SUM(AY67:CQ67)</f>
        <v>0</v>
      </c>
    </row>
    <row r="68" spans="1:97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Y68">
        <f>VLOOKUP(Wave_Timeline!AY$1,Enemies[[#All],[Name]:[BotLevelType]],3,FALSE) * VLOOKUP($AX$2,BotLevelWorld[#All],MATCH("HP Ratio - " &amp; VLOOKUP(AY$1,Enemies[[#All],[Name]:[BotLevelType]],9,FALSE),BotLevelWorld[#Headers],0),FALSE) * B68</f>
        <v>0</v>
      </c>
      <c r="AZ68">
        <f>VLOOKUP(Wave_Timeline!AZ$1,Enemies[[#All],[Name]:[BotLevelType]],3,FALSE) * VLOOKUP($AX$2,BotLevelWorld[#All],MATCH("HP Ratio - " &amp; VLOOKUP(AZ$1,Enemies[[#All],[Name]:[BotLevelType]],9,FALSE),BotLevelWorld[#Headers],0),FALSE) * C68</f>
        <v>0</v>
      </c>
      <c r="BA68">
        <f>VLOOKUP(Wave_Timeline!BA$1,Enemies[[#All],[Name]:[BotLevelType]],3,FALSE) * VLOOKUP($AX$2,BotLevelWorld[#All],MATCH("HP Ratio - " &amp; VLOOKUP(BA$1,Enemies[[#All],[Name]:[BotLevelType]],9,FALSE),BotLevelWorld[#Headers],0),FALSE) * D68</f>
        <v>0</v>
      </c>
      <c r="BB68">
        <f>VLOOKUP(Wave_Timeline!BB$1,Enemies[[#All],[Name]:[BotLevelType]],3,FALSE) * VLOOKUP($AX$2,BotLevelWorld[#All],MATCH("HP Ratio - " &amp; VLOOKUP(BB$1,Enemies[[#All],[Name]:[BotLevelType]],9,FALSE),BotLevelWorld[#Headers],0),FALSE) * E68</f>
        <v>0</v>
      </c>
      <c r="BC68">
        <f>VLOOKUP(Wave_Timeline!BC$1,Enemies[[#All],[Name]:[BotLevelType]],3,FALSE) * VLOOKUP($AX$2,BotLevelWorld[#All],MATCH("HP Ratio - " &amp; VLOOKUP(BC$1,Enemies[[#All],[Name]:[BotLevelType]],9,FALSE),BotLevelWorld[#Headers],0),FALSE) * F68</f>
        <v>0</v>
      </c>
      <c r="BD68">
        <f>VLOOKUP(Wave_Timeline!BD$1,Enemies[[#All],[Name]:[BotLevelType]],3,FALSE) * VLOOKUP($AX$2,BotLevelWorld[#All],MATCH("HP Ratio - " &amp; VLOOKUP(BD$1,Enemies[[#All],[Name]:[BotLevelType]],9,FALSE),BotLevelWorld[#Headers],0),FALSE) * G68</f>
        <v>0</v>
      </c>
      <c r="BE68">
        <f>VLOOKUP(Wave_Timeline!BE$1,Enemies[[#All],[Name]:[BotLevelType]],3,FALSE) * VLOOKUP($AX$2,BotLevelWorld[#All],MATCH("HP Ratio - " &amp; VLOOKUP(BE$1,Enemies[[#All],[Name]:[BotLevelType]],9,FALSE),BotLevelWorld[#Headers],0),FALSE) * H68</f>
        <v>0</v>
      </c>
      <c r="BF68">
        <f>VLOOKUP(Wave_Timeline!BF$1,Enemies[[#All],[Name]:[BotLevelType]],3,FALSE) * VLOOKUP($AX$2,BotLevelWorld[#All],MATCH("HP Ratio - " &amp; VLOOKUP(BF$1,Enemies[[#All],[Name]:[BotLevelType]],9,FALSE),BotLevelWorld[#Headers],0),FALSE) * I68</f>
        <v>0</v>
      </c>
      <c r="BG68">
        <f>VLOOKUP(Wave_Timeline!BG$1,Enemies[[#All],[Name]:[BotLevelType]],3,FALSE) * VLOOKUP($AX$2,BotLevelWorld[#All],MATCH("HP Ratio - " &amp; VLOOKUP(BG$1,Enemies[[#All],[Name]:[BotLevelType]],9,FALSE),BotLevelWorld[#Headers],0),FALSE) * J68</f>
        <v>0</v>
      </c>
      <c r="BH68">
        <f>VLOOKUP(Wave_Timeline!BH$1,Enemies[[#All],[Name]:[BotLevelType]],3,FALSE) * VLOOKUP($AX$2,BotLevelWorld[#All],MATCH("HP Ratio - " &amp; VLOOKUP(BH$1,Enemies[[#All],[Name]:[BotLevelType]],9,FALSE),BotLevelWorld[#Headers],0),FALSE) * K68</f>
        <v>0</v>
      </c>
      <c r="BI68">
        <f>VLOOKUP(Wave_Timeline!BI$1,Enemies[[#All],[Name]:[BotLevelType]],3,FALSE) * VLOOKUP($AX$2,BotLevelWorld[#All],MATCH("HP Ratio - " &amp; VLOOKUP(BI$1,Enemies[[#All],[Name]:[BotLevelType]],9,FALSE),BotLevelWorld[#Headers],0),FALSE) * L68</f>
        <v>0</v>
      </c>
      <c r="BJ68">
        <f>VLOOKUP(Wave_Timeline!BJ$1,Enemies[[#All],[Name]:[BotLevelType]],3,FALSE) * VLOOKUP($AX$2,BotLevelWorld[#All],MATCH("HP Ratio - " &amp; VLOOKUP(BJ$1,Enemies[[#All],[Name]:[BotLevelType]],9,FALSE),BotLevelWorld[#Headers],0),FALSE) * M68</f>
        <v>0</v>
      </c>
      <c r="BK68">
        <f>VLOOKUP(Wave_Timeline!BK$1,Enemies[[#All],[Name]:[BotLevelType]],3,FALSE) * VLOOKUP($AX$2,BotLevelWorld[#All],MATCH("HP Ratio - " &amp; VLOOKUP(BK$1,Enemies[[#All],[Name]:[BotLevelType]],9,FALSE),BotLevelWorld[#Headers],0),FALSE) * N68</f>
        <v>0</v>
      </c>
      <c r="BL68">
        <f>VLOOKUP(Wave_Timeline!BL$1,Enemies[[#All],[Name]:[BotLevelType]],3,FALSE) * VLOOKUP($AX$2,BotLevelWorld[#All],MATCH("HP Ratio - " &amp; VLOOKUP(BL$1,Enemies[[#All],[Name]:[BotLevelType]],9,FALSE),BotLevelWorld[#Headers],0),FALSE) * O68</f>
        <v>0</v>
      </c>
      <c r="BM68">
        <f>VLOOKUP(Wave_Timeline!BM$1,Enemies[[#All],[Name]:[BotLevelType]],3,FALSE) * VLOOKUP($AX$2,BotLevelWorld[#All],MATCH("HP Ratio - " &amp; VLOOKUP(BM$1,Enemies[[#All],[Name]:[BotLevelType]],9,FALSE),BotLevelWorld[#Headers],0),FALSE) * P68</f>
        <v>0</v>
      </c>
      <c r="BN68">
        <f>VLOOKUP(Wave_Timeline!BN$1,Enemies[[#All],[Name]:[BotLevelType]],3,FALSE) * VLOOKUP($AX$2,BotLevelWorld[#All],MATCH("HP Ratio - " &amp; VLOOKUP(BN$1,Enemies[[#All],[Name]:[BotLevelType]],9,FALSE),BotLevelWorld[#Headers],0),FALSE) * Q68</f>
        <v>0</v>
      </c>
      <c r="BO68">
        <f>VLOOKUP(Wave_Timeline!BO$1,Enemies[[#All],[Name]:[BotLevelType]],3,FALSE) * VLOOKUP($AX$2,BotLevelWorld[#All],MATCH("HP Ratio - " &amp; VLOOKUP(BO$1,Enemies[[#All],[Name]:[BotLevelType]],9,FALSE),BotLevelWorld[#Headers],0),FALSE) * R68</f>
        <v>0</v>
      </c>
      <c r="BP68">
        <f>VLOOKUP(Wave_Timeline!BP$1,Enemies[[#All],[Name]:[BotLevelType]],3,FALSE) * VLOOKUP($AX$2,BotLevelWorld[#All],MATCH("HP Ratio - " &amp; VLOOKUP(BP$1,Enemies[[#All],[Name]:[BotLevelType]],9,FALSE),BotLevelWorld[#Headers],0),FALSE) * S68</f>
        <v>0</v>
      </c>
      <c r="BQ68">
        <f>VLOOKUP(Wave_Timeline!BQ$1,Enemies[[#All],[Name]:[BotLevelType]],3,FALSE) * VLOOKUP($AX$2,BotLevelWorld[#All],MATCH("HP Ratio - " &amp; VLOOKUP(BQ$1,Enemies[[#All],[Name]:[BotLevelType]],9,FALSE),BotLevelWorld[#Headers],0),FALSE) * T68</f>
        <v>0</v>
      </c>
      <c r="BR68">
        <f>VLOOKUP(Wave_Timeline!BR$1,Enemies[[#All],[Name]:[BotLevelType]],3,FALSE) * VLOOKUP($AX$2,BotLevelWorld[#All],MATCH("HP Ratio - " &amp; VLOOKUP(BR$1,Enemies[[#All],[Name]:[BotLevelType]],9,FALSE),BotLevelWorld[#Headers],0),FALSE) * U68</f>
        <v>0</v>
      </c>
      <c r="BS68">
        <f>VLOOKUP(Wave_Timeline!BS$1,Enemies[[#All],[Name]:[BotLevelType]],3,FALSE) * VLOOKUP($AX$2,BotLevelWorld[#All],MATCH("HP Ratio - " &amp; VLOOKUP(BS$1,Enemies[[#All],[Name]:[BotLevelType]],9,FALSE),BotLevelWorld[#Headers],0),FALSE) * V68</f>
        <v>0</v>
      </c>
      <c r="BT68">
        <f>VLOOKUP(Wave_Timeline!BT$1,Enemies[[#All],[Name]:[BotLevelType]],3,FALSE) * VLOOKUP($AX$2,BotLevelWorld[#All],MATCH("HP Ratio - " &amp; VLOOKUP(BT$1,Enemies[[#All],[Name]:[BotLevelType]],9,FALSE),BotLevelWorld[#Headers],0),FALSE) * W68</f>
        <v>0</v>
      </c>
      <c r="BU68">
        <f>VLOOKUP(Wave_Timeline!BU$1,Enemies[[#All],[Name]:[BotLevelType]],3,FALSE) * VLOOKUP($AX$2,BotLevelWorld[#All],MATCH("HP Ratio - " &amp; VLOOKUP(BU$1,Enemies[[#All],[Name]:[BotLevelType]],9,FALSE),BotLevelWorld[#Headers],0),FALSE) * X68</f>
        <v>0</v>
      </c>
      <c r="BV68">
        <f>VLOOKUP(Wave_Timeline!BV$1,Enemies[[#All],[Name]:[BotLevelType]],3,FALSE) * VLOOKUP($AX$2,BotLevelWorld[#All],MATCH("HP Ratio - " &amp; VLOOKUP(BV$1,Enemies[[#All],[Name]:[BotLevelType]],9,FALSE),BotLevelWorld[#Headers],0),FALSE) * Y68</f>
        <v>0</v>
      </c>
      <c r="BW68">
        <f>VLOOKUP(Wave_Timeline!BW$1,Enemies[[#All],[Name]:[BotLevelType]],3,FALSE) * VLOOKUP($AX$2,BotLevelWorld[#All],MATCH("HP Ratio - " &amp; VLOOKUP(BW$1,Enemies[[#All],[Name]:[BotLevelType]],9,FALSE),BotLevelWorld[#Headers],0),FALSE) * Z68</f>
        <v>0</v>
      </c>
      <c r="BX68">
        <f>VLOOKUP(Wave_Timeline!BX$1,Enemies[[#All],[Name]:[BotLevelType]],3,FALSE) * VLOOKUP($AX$2,BotLevelWorld[#All],MATCH("HP Ratio - " &amp; VLOOKUP(BX$1,Enemies[[#All],[Name]:[BotLevelType]],9,FALSE),BotLevelWorld[#Headers],0),FALSE) * AA68</f>
        <v>0</v>
      </c>
      <c r="BY68">
        <f>VLOOKUP(Wave_Timeline!BY$1,Enemies[[#All],[Name]:[BotLevelType]],3,FALSE) * VLOOKUP($AX$2,BotLevelWorld[#All],MATCH("HP Ratio - " &amp; VLOOKUP(BY$1,Enemies[[#All],[Name]:[BotLevelType]],9,FALSE),BotLevelWorld[#Headers],0),FALSE) * AB68</f>
        <v>0</v>
      </c>
      <c r="BZ68">
        <f>VLOOKUP(Wave_Timeline!BZ$1,Enemies[[#All],[Name]:[BotLevelType]],3,FALSE) * VLOOKUP($AX$2,BotLevelWorld[#All],MATCH("HP Ratio - " &amp; VLOOKUP(BZ$1,Enemies[[#All],[Name]:[BotLevelType]],9,FALSE),BotLevelWorld[#Headers],0),FALSE) * AC68</f>
        <v>0</v>
      </c>
      <c r="CA68">
        <f>VLOOKUP(Wave_Timeline!CA$1,Enemies[[#All],[Name]:[BotLevelType]],3,FALSE) * VLOOKUP($AX$2,BotLevelWorld[#All],MATCH("HP Ratio - " &amp; VLOOKUP(CA$1,Enemies[[#All],[Name]:[BotLevelType]],9,FALSE),BotLevelWorld[#Headers],0),FALSE) * AD68</f>
        <v>0</v>
      </c>
      <c r="CB68">
        <f>VLOOKUP(Wave_Timeline!CB$1,Enemies[[#All],[Name]:[BotLevelType]],3,FALSE) * VLOOKUP($AX$2,BotLevelWorld[#All],MATCH("HP Ratio - " &amp; VLOOKUP(CB$1,Enemies[[#All],[Name]:[BotLevelType]],9,FALSE),BotLevelWorld[#Headers],0),FALSE) * AE68</f>
        <v>0</v>
      </c>
      <c r="CC68">
        <f>VLOOKUP(Wave_Timeline!CC$1,Enemies[[#All],[Name]:[BotLevelType]],3,FALSE) * VLOOKUP($AX$2,BotLevelWorld[#All],MATCH("HP Ratio - " &amp; VLOOKUP(CC$1,Enemies[[#All],[Name]:[BotLevelType]],9,FALSE),BotLevelWorld[#Headers],0),FALSE) * AF68</f>
        <v>0</v>
      </c>
      <c r="CD68">
        <f>VLOOKUP(Wave_Timeline!CD$1,Enemies[[#All],[Name]:[BotLevelType]],3,FALSE) * VLOOKUP($AX$2,BotLevelWorld[#All],MATCH("HP Ratio - " &amp; VLOOKUP(CD$1,Enemies[[#All],[Name]:[BotLevelType]],9,FALSE),BotLevelWorld[#Headers],0),FALSE) * AG68</f>
        <v>0</v>
      </c>
      <c r="CE68">
        <f>VLOOKUP(Wave_Timeline!CE$1,Enemies[[#All],[Name]:[BotLevelType]],3,FALSE) * VLOOKUP($AX$2,BotLevelWorld[#All],MATCH("HP Ratio - " &amp; VLOOKUP(CE$1,Enemies[[#All],[Name]:[BotLevelType]],9,FALSE),BotLevelWorld[#Headers],0),FALSE) * AH68</f>
        <v>0</v>
      </c>
      <c r="CF68">
        <f>VLOOKUP(Wave_Timeline!CF$1,Enemies[[#All],[Name]:[BotLevelType]],3,FALSE) * VLOOKUP($AX$2,BotLevelWorld[#All],MATCH("HP Ratio - " &amp; VLOOKUP(CF$1,Enemies[[#All],[Name]:[BotLevelType]],9,FALSE),BotLevelWorld[#Headers],0),FALSE) * AI68</f>
        <v>0</v>
      </c>
      <c r="CG68">
        <f>VLOOKUP(Wave_Timeline!CG$1,Enemies[[#All],[Name]:[BotLevelType]],3,FALSE) * VLOOKUP($AX$2,BotLevelWorld[#All],MATCH("HP Ratio - " &amp; VLOOKUP(CG$1,Enemies[[#All],[Name]:[BotLevelType]],9,FALSE),BotLevelWorld[#Headers],0),FALSE) * AJ68</f>
        <v>0</v>
      </c>
      <c r="CH68">
        <f>VLOOKUP(Wave_Timeline!CH$1,Enemies[[#All],[Name]:[BotLevelType]],3,FALSE) * VLOOKUP($AX$2,BotLevelWorld[#All],MATCH("HP Ratio - " &amp; VLOOKUP(CH$1,Enemies[[#All],[Name]:[BotLevelType]],9,FALSE),BotLevelWorld[#Headers],0),FALSE) * AK68</f>
        <v>0</v>
      </c>
      <c r="CI68">
        <f>VLOOKUP(Wave_Timeline!CI$1,Enemies[[#All],[Name]:[BotLevelType]],3,FALSE) * VLOOKUP($AX$2,BotLevelWorld[#All],MATCH("HP Ratio - " &amp; VLOOKUP(CI$1,Enemies[[#All],[Name]:[BotLevelType]],9,FALSE),BotLevelWorld[#Headers],0),FALSE) * AL68</f>
        <v>0</v>
      </c>
      <c r="CJ68">
        <f>VLOOKUP(Wave_Timeline!CJ$1,Enemies[[#All],[Name]:[BotLevelType]],3,FALSE) * VLOOKUP($AX$2,BotLevelWorld[#All],MATCH("HP Ratio - " &amp; VLOOKUP(CJ$1,Enemies[[#All],[Name]:[BotLevelType]],9,FALSE),BotLevelWorld[#Headers],0),FALSE) * AM68</f>
        <v>0</v>
      </c>
      <c r="CK68">
        <f>VLOOKUP(Wave_Timeline!CK$1,Enemies[[#All],[Name]:[BotLevelType]],3,FALSE) * VLOOKUP($AX$2,BotLevelWorld[#All],MATCH("HP Ratio - " &amp; VLOOKUP(CK$1,Enemies[[#All],[Name]:[BotLevelType]],9,FALSE),BotLevelWorld[#Headers],0),FALSE) * AN68</f>
        <v>0</v>
      </c>
      <c r="CL68">
        <f>VLOOKUP(Wave_Timeline!CL$1,Enemies[[#All],[Name]:[BotLevelType]],3,FALSE) * VLOOKUP($AX$2,BotLevelWorld[#All],MATCH("HP Ratio - " &amp; VLOOKUP(CL$1,Enemies[[#All],[Name]:[BotLevelType]],9,FALSE),BotLevelWorld[#Headers],0),FALSE) * AO68</f>
        <v>0</v>
      </c>
      <c r="CM68">
        <f>VLOOKUP(Wave_Timeline!CM$1,Enemies[[#All],[Name]:[BotLevelType]],3,FALSE) * VLOOKUP($AX$2,BotLevelWorld[#All],MATCH("HP Ratio - " &amp; VLOOKUP(CM$1,Enemies[[#All],[Name]:[BotLevelType]],9,FALSE),BotLevelWorld[#Headers],0),FALSE) * AP68</f>
        <v>0</v>
      </c>
      <c r="CN68">
        <f>VLOOKUP(Wave_Timeline!CN$1,Enemies[[#All],[Name]:[BotLevelType]],3,FALSE) * VLOOKUP($AX$2,BotLevelWorld[#All],MATCH("HP Ratio - " &amp; VLOOKUP(CN$1,Enemies[[#All],[Name]:[BotLevelType]],9,FALSE),BotLevelWorld[#Headers],0),FALSE) * AQ68</f>
        <v>0</v>
      </c>
      <c r="CO68">
        <f>VLOOKUP(Wave_Timeline!CO$1,Enemies[[#All],[Name]:[BotLevelType]],3,FALSE) * VLOOKUP($AX$2,BotLevelWorld[#All],MATCH("HP Ratio - " &amp; VLOOKUP(CO$1,Enemies[[#All],[Name]:[BotLevelType]],9,FALSE),BotLevelWorld[#Headers],0),FALSE) * AR68</f>
        <v>0</v>
      </c>
      <c r="CP68">
        <f>VLOOKUP(Wave_Timeline!CP$1,Enemies[[#All],[Name]:[BotLevelType]],3,FALSE) * VLOOKUP($AX$2,BotLevelWorld[#All],MATCH("HP Ratio - " &amp; VLOOKUP(CP$1,Enemies[[#All],[Name]:[BotLevelType]],9,FALSE),BotLevelWorld[#Headers],0),FALSE) * AS68</f>
        <v>0</v>
      </c>
      <c r="CQ68">
        <f>VLOOKUP(Wave_Timeline!CQ$1,Enemies[[#All],[Name]:[BotLevelType]],3,FALSE) * VLOOKUP($AX$2,BotLevelWorld[#All],MATCH("HP Ratio - " &amp; VLOOKUP(CQ$1,Enemies[[#All],[Name]:[BotLevelType]],9,FALSE),BotLevelWorld[#Headers],0),FALSE) * AT68</f>
        <v>0</v>
      </c>
      <c r="CS68">
        <f t="shared" si="6"/>
        <v>0</v>
      </c>
    </row>
    <row r="69" spans="1:97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Y69">
        <f>VLOOKUP(Wave_Timeline!AY$1,Enemies[[#All],[Name]:[BotLevelType]],3,FALSE) * VLOOKUP($AX$2,BotLevelWorld[#All],MATCH("HP Ratio - " &amp; VLOOKUP(AY$1,Enemies[[#All],[Name]:[BotLevelType]],9,FALSE),BotLevelWorld[#Headers],0),FALSE) * B69</f>
        <v>0</v>
      </c>
      <c r="AZ69">
        <f>VLOOKUP(Wave_Timeline!AZ$1,Enemies[[#All],[Name]:[BotLevelType]],3,FALSE) * VLOOKUP($AX$2,BotLevelWorld[#All],MATCH("HP Ratio - " &amp; VLOOKUP(AZ$1,Enemies[[#All],[Name]:[BotLevelType]],9,FALSE),BotLevelWorld[#Headers],0),FALSE) * C69</f>
        <v>0</v>
      </c>
      <c r="BA69">
        <f>VLOOKUP(Wave_Timeline!BA$1,Enemies[[#All],[Name]:[BotLevelType]],3,FALSE) * VLOOKUP($AX$2,BotLevelWorld[#All],MATCH("HP Ratio - " &amp; VLOOKUP(BA$1,Enemies[[#All],[Name]:[BotLevelType]],9,FALSE),BotLevelWorld[#Headers],0),FALSE) * D69</f>
        <v>0</v>
      </c>
      <c r="BB69">
        <f>VLOOKUP(Wave_Timeline!BB$1,Enemies[[#All],[Name]:[BotLevelType]],3,FALSE) * VLOOKUP($AX$2,BotLevelWorld[#All],MATCH("HP Ratio - " &amp; VLOOKUP(BB$1,Enemies[[#All],[Name]:[BotLevelType]],9,FALSE),BotLevelWorld[#Headers],0),FALSE) * E69</f>
        <v>0</v>
      </c>
      <c r="BC69">
        <f>VLOOKUP(Wave_Timeline!BC$1,Enemies[[#All],[Name]:[BotLevelType]],3,FALSE) * VLOOKUP($AX$2,BotLevelWorld[#All],MATCH("HP Ratio - " &amp; VLOOKUP(BC$1,Enemies[[#All],[Name]:[BotLevelType]],9,FALSE),BotLevelWorld[#Headers],0),FALSE) * F69</f>
        <v>0</v>
      </c>
      <c r="BD69">
        <f>VLOOKUP(Wave_Timeline!BD$1,Enemies[[#All],[Name]:[BotLevelType]],3,FALSE) * VLOOKUP($AX$2,BotLevelWorld[#All],MATCH("HP Ratio - " &amp; VLOOKUP(BD$1,Enemies[[#All],[Name]:[BotLevelType]],9,FALSE),BotLevelWorld[#Headers],0),FALSE) * G69</f>
        <v>0</v>
      </c>
      <c r="BE69">
        <f>VLOOKUP(Wave_Timeline!BE$1,Enemies[[#All],[Name]:[BotLevelType]],3,FALSE) * VLOOKUP($AX$2,BotLevelWorld[#All],MATCH("HP Ratio - " &amp; VLOOKUP(BE$1,Enemies[[#All],[Name]:[BotLevelType]],9,FALSE),BotLevelWorld[#Headers],0),FALSE) * H69</f>
        <v>0</v>
      </c>
      <c r="BF69">
        <f>VLOOKUP(Wave_Timeline!BF$1,Enemies[[#All],[Name]:[BotLevelType]],3,FALSE) * VLOOKUP($AX$2,BotLevelWorld[#All],MATCH("HP Ratio - " &amp; VLOOKUP(BF$1,Enemies[[#All],[Name]:[BotLevelType]],9,FALSE),BotLevelWorld[#Headers],0),FALSE) * I69</f>
        <v>0</v>
      </c>
      <c r="BG69">
        <f>VLOOKUP(Wave_Timeline!BG$1,Enemies[[#All],[Name]:[BotLevelType]],3,FALSE) * VLOOKUP($AX$2,BotLevelWorld[#All],MATCH("HP Ratio - " &amp; VLOOKUP(BG$1,Enemies[[#All],[Name]:[BotLevelType]],9,FALSE),BotLevelWorld[#Headers],0),FALSE) * J69</f>
        <v>0</v>
      </c>
      <c r="BH69">
        <f>VLOOKUP(Wave_Timeline!BH$1,Enemies[[#All],[Name]:[BotLevelType]],3,FALSE) * VLOOKUP($AX$2,BotLevelWorld[#All],MATCH("HP Ratio - " &amp; VLOOKUP(BH$1,Enemies[[#All],[Name]:[BotLevelType]],9,FALSE),BotLevelWorld[#Headers],0),FALSE) * K69</f>
        <v>0</v>
      </c>
      <c r="BI69">
        <f>VLOOKUP(Wave_Timeline!BI$1,Enemies[[#All],[Name]:[BotLevelType]],3,FALSE) * VLOOKUP($AX$2,BotLevelWorld[#All],MATCH("HP Ratio - " &amp; VLOOKUP(BI$1,Enemies[[#All],[Name]:[BotLevelType]],9,FALSE),BotLevelWorld[#Headers],0),FALSE) * L69</f>
        <v>0</v>
      </c>
      <c r="BJ69">
        <f>VLOOKUP(Wave_Timeline!BJ$1,Enemies[[#All],[Name]:[BotLevelType]],3,FALSE) * VLOOKUP($AX$2,BotLevelWorld[#All],MATCH("HP Ratio - " &amp; VLOOKUP(BJ$1,Enemies[[#All],[Name]:[BotLevelType]],9,FALSE),BotLevelWorld[#Headers],0),FALSE) * M69</f>
        <v>0</v>
      </c>
      <c r="BK69">
        <f>VLOOKUP(Wave_Timeline!BK$1,Enemies[[#All],[Name]:[BotLevelType]],3,FALSE) * VLOOKUP($AX$2,BotLevelWorld[#All],MATCH("HP Ratio - " &amp; VLOOKUP(BK$1,Enemies[[#All],[Name]:[BotLevelType]],9,FALSE),BotLevelWorld[#Headers],0),FALSE) * N69</f>
        <v>0</v>
      </c>
      <c r="BL69">
        <f>VLOOKUP(Wave_Timeline!BL$1,Enemies[[#All],[Name]:[BotLevelType]],3,FALSE) * VLOOKUP($AX$2,BotLevelWorld[#All],MATCH("HP Ratio - " &amp; VLOOKUP(BL$1,Enemies[[#All],[Name]:[BotLevelType]],9,FALSE),BotLevelWorld[#Headers],0),FALSE) * O69</f>
        <v>0</v>
      </c>
      <c r="BM69">
        <f>VLOOKUP(Wave_Timeline!BM$1,Enemies[[#All],[Name]:[BotLevelType]],3,FALSE) * VLOOKUP($AX$2,BotLevelWorld[#All],MATCH("HP Ratio - " &amp; VLOOKUP(BM$1,Enemies[[#All],[Name]:[BotLevelType]],9,FALSE),BotLevelWorld[#Headers],0),FALSE) * P69</f>
        <v>0</v>
      </c>
      <c r="BN69">
        <f>VLOOKUP(Wave_Timeline!BN$1,Enemies[[#All],[Name]:[BotLevelType]],3,FALSE) * VLOOKUP($AX$2,BotLevelWorld[#All],MATCH("HP Ratio - " &amp; VLOOKUP(BN$1,Enemies[[#All],[Name]:[BotLevelType]],9,FALSE),BotLevelWorld[#Headers],0),FALSE) * Q69</f>
        <v>0</v>
      </c>
      <c r="BO69">
        <f>VLOOKUP(Wave_Timeline!BO$1,Enemies[[#All],[Name]:[BotLevelType]],3,FALSE) * VLOOKUP($AX$2,BotLevelWorld[#All],MATCH("HP Ratio - " &amp; VLOOKUP(BO$1,Enemies[[#All],[Name]:[BotLevelType]],9,FALSE),BotLevelWorld[#Headers],0),FALSE) * R69</f>
        <v>0</v>
      </c>
      <c r="BP69">
        <f>VLOOKUP(Wave_Timeline!BP$1,Enemies[[#All],[Name]:[BotLevelType]],3,FALSE) * VLOOKUP($AX$2,BotLevelWorld[#All],MATCH("HP Ratio - " &amp; VLOOKUP(BP$1,Enemies[[#All],[Name]:[BotLevelType]],9,FALSE),BotLevelWorld[#Headers],0),FALSE) * S69</f>
        <v>0</v>
      </c>
      <c r="BQ69">
        <f>VLOOKUP(Wave_Timeline!BQ$1,Enemies[[#All],[Name]:[BotLevelType]],3,FALSE) * VLOOKUP($AX$2,BotLevelWorld[#All],MATCH("HP Ratio - " &amp; VLOOKUP(BQ$1,Enemies[[#All],[Name]:[BotLevelType]],9,FALSE),BotLevelWorld[#Headers],0),FALSE) * T69</f>
        <v>0</v>
      </c>
      <c r="BR69">
        <f>VLOOKUP(Wave_Timeline!BR$1,Enemies[[#All],[Name]:[BotLevelType]],3,FALSE) * VLOOKUP($AX$2,BotLevelWorld[#All],MATCH("HP Ratio - " &amp; VLOOKUP(BR$1,Enemies[[#All],[Name]:[BotLevelType]],9,FALSE),BotLevelWorld[#Headers],0),FALSE) * U69</f>
        <v>0</v>
      </c>
      <c r="BS69">
        <f>VLOOKUP(Wave_Timeline!BS$1,Enemies[[#All],[Name]:[BotLevelType]],3,FALSE) * VLOOKUP($AX$2,BotLevelWorld[#All],MATCH("HP Ratio - " &amp; VLOOKUP(BS$1,Enemies[[#All],[Name]:[BotLevelType]],9,FALSE),BotLevelWorld[#Headers],0),FALSE) * V69</f>
        <v>0</v>
      </c>
      <c r="BT69">
        <f>VLOOKUP(Wave_Timeline!BT$1,Enemies[[#All],[Name]:[BotLevelType]],3,FALSE) * VLOOKUP($AX$2,BotLevelWorld[#All],MATCH("HP Ratio - " &amp; VLOOKUP(BT$1,Enemies[[#All],[Name]:[BotLevelType]],9,FALSE),BotLevelWorld[#Headers],0),FALSE) * W69</f>
        <v>0</v>
      </c>
      <c r="BU69">
        <f>VLOOKUP(Wave_Timeline!BU$1,Enemies[[#All],[Name]:[BotLevelType]],3,FALSE) * VLOOKUP($AX$2,BotLevelWorld[#All],MATCH("HP Ratio - " &amp; VLOOKUP(BU$1,Enemies[[#All],[Name]:[BotLevelType]],9,FALSE),BotLevelWorld[#Headers],0),FALSE) * X69</f>
        <v>0</v>
      </c>
      <c r="BV69">
        <f>VLOOKUP(Wave_Timeline!BV$1,Enemies[[#All],[Name]:[BotLevelType]],3,FALSE) * VLOOKUP($AX$2,BotLevelWorld[#All],MATCH("HP Ratio - " &amp; VLOOKUP(BV$1,Enemies[[#All],[Name]:[BotLevelType]],9,FALSE),BotLevelWorld[#Headers],0),FALSE) * Y69</f>
        <v>0</v>
      </c>
      <c r="BW69">
        <f>VLOOKUP(Wave_Timeline!BW$1,Enemies[[#All],[Name]:[BotLevelType]],3,FALSE) * VLOOKUP($AX$2,BotLevelWorld[#All],MATCH("HP Ratio - " &amp; VLOOKUP(BW$1,Enemies[[#All],[Name]:[BotLevelType]],9,FALSE),BotLevelWorld[#Headers],0),FALSE) * Z69</f>
        <v>0</v>
      </c>
      <c r="BX69">
        <f>VLOOKUP(Wave_Timeline!BX$1,Enemies[[#All],[Name]:[BotLevelType]],3,FALSE) * VLOOKUP($AX$2,BotLevelWorld[#All],MATCH("HP Ratio - " &amp; VLOOKUP(BX$1,Enemies[[#All],[Name]:[BotLevelType]],9,FALSE),BotLevelWorld[#Headers],0),FALSE) * AA69</f>
        <v>0</v>
      </c>
      <c r="BY69">
        <f>VLOOKUP(Wave_Timeline!BY$1,Enemies[[#All],[Name]:[BotLevelType]],3,FALSE) * VLOOKUP($AX$2,BotLevelWorld[#All],MATCH("HP Ratio - " &amp; VLOOKUP(BY$1,Enemies[[#All],[Name]:[BotLevelType]],9,FALSE),BotLevelWorld[#Headers],0),FALSE) * AB69</f>
        <v>0</v>
      </c>
      <c r="BZ69">
        <f>VLOOKUP(Wave_Timeline!BZ$1,Enemies[[#All],[Name]:[BotLevelType]],3,FALSE) * VLOOKUP($AX$2,BotLevelWorld[#All],MATCH("HP Ratio - " &amp; VLOOKUP(BZ$1,Enemies[[#All],[Name]:[BotLevelType]],9,FALSE),BotLevelWorld[#Headers],0),FALSE) * AC69</f>
        <v>0</v>
      </c>
      <c r="CA69">
        <f>VLOOKUP(Wave_Timeline!CA$1,Enemies[[#All],[Name]:[BotLevelType]],3,FALSE) * VLOOKUP($AX$2,BotLevelWorld[#All],MATCH("HP Ratio - " &amp; VLOOKUP(CA$1,Enemies[[#All],[Name]:[BotLevelType]],9,FALSE),BotLevelWorld[#Headers],0),FALSE) * AD69</f>
        <v>0</v>
      </c>
      <c r="CB69">
        <f>VLOOKUP(Wave_Timeline!CB$1,Enemies[[#All],[Name]:[BotLevelType]],3,FALSE) * VLOOKUP($AX$2,BotLevelWorld[#All],MATCH("HP Ratio - " &amp; VLOOKUP(CB$1,Enemies[[#All],[Name]:[BotLevelType]],9,FALSE),BotLevelWorld[#Headers],0),FALSE) * AE69</f>
        <v>0</v>
      </c>
      <c r="CC69">
        <f>VLOOKUP(Wave_Timeline!CC$1,Enemies[[#All],[Name]:[BotLevelType]],3,FALSE) * VLOOKUP($AX$2,BotLevelWorld[#All],MATCH("HP Ratio - " &amp; VLOOKUP(CC$1,Enemies[[#All],[Name]:[BotLevelType]],9,FALSE),BotLevelWorld[#Headers],0),FALSE) * AF69</f>
        <v>0</v>
      </c>
      <c r="CD69">
        <f>VLOOKUP(Wave_Timeline!CD$1,Enemies[[#All],[Name]:[BotLevelType]],3,FALSE) * VLOOKUP($AX$2,BotLevelWorld[#All],MATCH("HP Ratio - " &amp; VLOOKUP(CD$1,Enemies[[#All],[Name]:[BotLevelType]],9,FALSE),BotLevelWorld[#Headers],0),FALSE) * AG69</f>
        <v>0</v>
      </c>
      <c r="CE69">
        <f>VLOOKUP(Wave_Timeline!CE$1,Enemies[[#All],[Name]:[BotLevelType]],3,FALSE) * VLOOKUP($AX$2,BotLevelWorld[#All],MATCH("HP Ratio - " &amp; VLOOKUP(CE$1,Enemies[[#All],[Name]:[BotLevelType]],9,FALSE),BotLevelWorld[#Headers],0),FALSE) * AH69</f>
        <v>0</v>
      </c>
      <c r="CF69">
        <f>VLOOKUP(Wave_Timeline!CF$1,Enemies[[#All],[Name]:[BotLevelType]],3,FALSE) * VLOOKUP($AX$2,BotLevelWorld[#All],MATCH("HP Ratio - " &amp; VLOOKUP(CF$1,Enemies[[#All],[Name]:[BotLevelType]],9,FALSE),BotLevelWorld[#Headers],0),FALSE) * AI69</f>
        <v>0</v>
      </c>
      <c r="CG69">
        <f>VLOOKUP(Wave_Timeline!CG$1,Enemies[[#All],[Name]:[BotLevelType]],3,FALSE) * VLOOKUP($AX$2,BotLevelWorld[#All],MATCH("HP Ratio - " &amp; VLOOKUP(CG$1,Enemies[[#All],[Name]:[BotLevelType]],9,FALSE),BotLevelWorld[#Headers],0),FALSE) * AJ69</f>
        <v>0</v>
      </c>
      <c r="CH69">
        <f>VLOOKUP(Wave_Timeline!CH$1,Enemies[[#All],[Name]:[BotLevelType]],3,FALSE) * VLOOKUP($AX$2,BotLevelWorld[#All],MATCH("HP Ratio - " &amp; VLOOKUP(CH$1,Enemies[[#All],[Name]:[BotLevelType]],9,FALSE),BotLevelWorld[#Headers],0),FALSE) * AK69</f>
        <v>0</v>
      </c>
      <c r="CI69">
        <f>VLOOKUP(Wave_Timeline!CI$1,Enemies[[#All],[Name]:[BotLevelType]],3,FALSE) * VLOOKUP($AX$2,BotLevelWorld[#All],MATCH("HP Ratio - " &amp; VLOOKUP(CI$1,Enemies[[#All],[Name]:[BotLevelType]],9,FALSE),BotLevelWorld[#Headers],0),FALSE) * AL69</f>
        <v>0</v>
      </c>
      <c r="CJ69">
        <f>VLOOKUP(Wave_Timeline!CJ$1,Enemies[[#All],[Name]:[BotLevelType]],3,FALSE) * VLOOKUP($AX$2,BotLevelWorld[#All],MATCH("HP Ratio - " &amp; VLOOKUP(CJ$1,Enemies[[#All],[Name]:[BotLevelType]],9,FALSE),BotLevelWorld[#Headers],0),FALSE) * AM69</f>
        <v>0</v>
      </c>
      <c r="CK69">
        <f>VLOOKUP(Wave_Timeline!CK$1,Enemies[[#All],[Name]:[BotLevelType]],3,FALSE) * VLOOKUP($AX$2,BotLevelWorld[#All],MATCH("HP Ratio - " &amp; VLOOKUP(CK$1,Enemies[[#All],[Name]:[BotLevelType]],9,FALSE),BotLevelWorld[#Headers],0),FALSE) * AN69</f>
        <v>0</v>
      </c>
      <c r="CL69">
        <f>VLOOKUP(Wave_Timeline!CL$1,Enemies[[#All],[Name]:[BotLevelType]],3,FALSE) * VLOOKUP($AX$2,BotLevelWorld[#All],MATCH("HP Ratio - " &amp; VLOOKUP(CL$1,Enemies[[#All],[Name]:[BotLevelType]],9,FALSE),BotLevelWorld[#Headers],0),FALSE) * AO69</f>
        <v>0</v>
      </c>
      <c r="CM69">
        <f>VLOOKUP(Wave_Timeline!CM$1,Enemies[[#All],[Name]:[BotLevelType]],3,FALSE) * VLOOKUP($AX$2,BotLevelWorld[#All],MATCH("HP Ratio - " &amp; VLOOKUP(CM$1,Enemies[[#All],[Name]:[BotLevelType]],9,FALSE),BotLevelWorld[#Headers],0),FALSE) * AP69</f>
        <v>0</v>
      </c>
      <c r="CN69">
        <f>VLOOKUP(Wave_Timeline!CN$1,Enemies[[#All],[Name]:[BotLevelType]],3,FALSE) * VLOOKUP($AX$2,BotLevelWorld[#All],MATCH("HP Ratio - " &amp; VLOOKUP(CN$1,Enemies[[#All],[Name]:[BotLevelType]],9,FALSE),BotLevelWorld[#Headers],0),FALSE) * AQ69</f>
        <v>0</v>
      </c>
      <c r="CO69">
        <f>VLOOKUP(Wave_Timeline!CO$1,Enemies[[#All],[Name]:[BotLevelType]],3,FALSE) * VLOOKUP($AX$2,BotLevelWorld[#All],MATCH("HP Ratio - " &amp; VLOOKUP(CO$1,Enemies[[#All],[Name]:[BotLevelType]],9,FALSE),BotLevelWorld[#Headers],0),FALSE) * AR69</f>
        <v>0</v>
      </c>
      <c r="CP69">
        <f>VLOOKUP(Wave_Timeline!CP$1,Enemies[[#All],[Name]:[BotLevelType]],3,FALSE) * VLOOKUP($AX$2,BotLevelWorld[#All],MATCH("HP Ratio - " &amp; VLOOKUP(CP$1,Enemies[[#All],[Name]:[BotLevelType]],9,FALSE),BotLevelWorld[#Headers],0),FALSE) * AS69</f>
        <v>0</v>
      </c>
      <c r="CQ69">
        <f>VLOOKUP(Wave_Timeline!CQ$1,Enemies[[#All],[Name]:[BotLevelType]],3,FALSE) * VLOOKUP($AX$2,BotLevelWorld[#All],MATCH("HP Ratio - " &amp; VLOOKUP(CQ$1,Enemies[[#All],[Name]:[BotLevelType]],9,FALSE),BotLevelWorld[#Headers],0),FALSE) * AT69</f>
        <v>0</v>
      </c>
      <c r="CS69">
        <f t="shared" si="6"/>
        <v>0</v>
      </c>
    </row>
    <row r="70" spans="1:97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Y70">
        <f>VLOOKUP(Wave_Timeline!AY$1,Enemies[[#All],[Name]:[BotLevelType]],3,FALSE) * VLOOKUP($AX$2,BotLevelWorld[#All],MATCH("HP Ratio - " &amp; VLOOKUP(AY$1,Enemies[[#All],[Name]:[BotLevelType]],9,FALSE),BotLevelWorld[#Headers],0),FALSE) * B70</f>
        <v>0</v>
      </c>
      <c r="AZ70">
        <f>VLOOKUP(Wave_Timeline!AZ$1,Enemies[[#All],[Name]:[BotLevelType]],3,FALSE) * VLOOKUP($AX$2,BotLevelWorld[#All],MATCH("HP Ratio - " &amp; VLOOKUP(AZ$1,Enemies[[#All],[Name]:[BotLevelType]],9,FALSE),BotLevelWorld[#Headers],0),FALSE) * C70</f>
        <v>0</v>
      </c>
      <c r="BA70">
        <f>VLOOKUP(Wave_Timeline!BA$1,Enemies[[#All],[Name]:[BotLevelType]],3,FALSE) * VLOOKUP($AX$2,BotLevelWorld[#All],MATCH("HP Ratio - " &amp; VLOOKUP(BA$1,Enemies[[#All],[Name]:[BotLevelType]],9,FALSE),BotLevelWorld[#Headers],0),FALSE) * D70</f>
        <v>0</v>
      </c>
      <c r="BB70">
        <f>VLOOKUP(Wave_Timeline!BB$1,Enemies[[#All],[Name]:[BotLevelType]],3,FALSE) * VLOOKUP($AX$2,BotLevelWorld[#All],MATCH("HP Ratio - " &amp; VLOOKUP(BB$1,Enemies[[#All],[Name]:[BotLevelType]],9,FALSE),BotLevelWorld[#Headers],0),FALSE) * E70</f>
        <v>0</v>
      </c>
      <c r="BC70">
        <f>VLOOKUP(Wave_Timeline!BC$1,Enemies[[#All],[Name]:[BotLevelType]],3,FALSE) * VLOOKUP($AX$2,BotLevelWorld[#All],MATCH("HP Ratio - " &amp; VLOOKUP(BC$1,Enemies[[#All],[Name]:[BotLevelType]],9,FALSE),BotLevelWorld[#Headers],0),FALSE) * F70</f>
        <v>0</v>
      </c>
      <c r="BD70">
        <f>VLOOKUP(Wave_Timeline!BD$1,Enemies[[#All],[Name]:[BotLevelType]],3,FALSE) * VLOOKUP($AX$2,BotLevelWorld[#All],MATCH("HP Ratio - " &amp; VLOOKUP(BD$1,Enemies[[#All],[Name]:[BotLevelType]],9,FALSE),BotLevelWorld[#Headers],0),FALSE) * G70</f>
        <v>0</v>
      </c>
      <c r="BE70">
        <f>VLOOKUP(Wave_Timeline!BE$1,Enemies[[#All],[Name]:[BotLevelType]],3,FALSE) * VLOOKUP($AX$2,BotLevelWorld[#All],MATCH("HP Ratio - " &amp; VLOOKUP(BE$1,Enemies[[#All],[Name]:[BotLevelType]],9,FALSE),BotLevelWorld[#Headers],0),FALSE) * H70</f>
        <v>0</v>
      </c>
      <c r="BF70">
        <f>VLOOKUP(Wave_Timeline!BF$1,Enemies[[#All],[Name]:[BotLevelType]],3,FALSE) * VLOOKUP($AX$2,BotLevelWorld[#All],MATCH("HP Ratio - " &amp; VLOOKUP(BF$1,Enemies[[#All],[Name]:[BotLevelType]],9,FALSE),BotLevelWorld[#Headers],0),FALSE) * I70</f>
        <v>0</v>
      </c>
      <c r="BG70">
        <f>VLOOKUP(Wave_Timeline!BG$1,Enemies[[#All],[Name]:[BotLevelType]],3,FALSE) * VLOOKUP($AX$2,BotLevelWorld[#All],MATCH("HP Ratio - " &amp; VLOOKUP(BG$1,Enemies[[#All],[Name]:[BotLevelType]],9,FALSE),BotLevelWorld[#Headers],0),FALSE) * J70</f>
        <v>0</v>
      </c>
      <c r="BH70">
        <f>VLOOKUP(Wave_Timeline!BH$1,Enemies[[#All],[Name]:[BotLevelType]],3,FALSE) * VLOOKUP($AX$2,BotLevelWorld[#All],MATCH("HP Ratio - " &amp; VLOOKUP(BH$1,Enemies[[#All],[Name]:[BotLevelType]],9,FALSE),BotLevelWorld[#Headers],0),FALSE) * K70</f>
        <v>0</v>
      </c>
      <c r="BI70">
        <f>VLOOKUP(Wave_Timeline!BI$1,Enemies[[#All],[Name]:[BotLevelType]],3,FALSE) * VLOOKUP($AX$2,BotLevelWorld[#All],MATCH("HP Ratio - " &amp; VLOOKUP(BI$1,Enemies[[#All],[Name]:[BotLevelType]],9,FALSE),BotLevelWorld[#Headers],0),FALSE) * L70</f>
        <v>0</v>
      </c>
      <c r="BJ70">
        <f>VLOOKUP(Wave_Timeline!BJ$1,Enemies[[#All],[Name]:[BotLevelType]],3,FALSE) * VLOOKUP($AX$2,BotLevelWorld[#All],MATCH("HP Ratio - " &amp; VLOOKUP(BJ$1,Enemies[[#All],[Name]:[BotLevelType]],9,FALSE),BotLevelWorld[#Headers],0),FALSE) * M70</f>
        <v>0</v>
      </c>
      <c r="BK70">
        <f>VLOOKUP(Wave_Timeline!BK$1,Enemies[[#All],[Name]:[BotLevelType]],3,FALSE) * VLOOKUP($AX$2,BotLevelWorld[#All],MATCH("HP Ratio - " &amp; VLOOKUP(BK$1,Enemies[[#All],[Name]:[BotLevelType]],9,FALSE),BotLevelWorld[#Headers],0),FALSE) * N70</f>
        <v>0</v>
      </c>
      <c r="BL70">
        <f>VLOOKUP(Wave_Timeline!BL$1,Enemies[[#All],[Name]:[BotLevelType]],3,FALSE) * VLOOKUP($AX$2,BotLevelWorld[#All],MATCH("HP Ratio - " &amp; VLOOKUP(BL$1,Enemies[[#All],[Name]:[BotLevelType]],9,FALSE),BotLevelWorld[#Headers],0),FALSE) * O70</f>
        <v>0</v>
      </c>
      <c r="BM70">
        <f>VLOOKUP(Wave_Timeline!BM$1,Enemies[[#All],[Name]:[BotLevelType]],3,FALSE) * VLOOKUP($AX$2,BotLevelWorld[#All],MATCH("HP Ratio - " &amp; VLOOKUP(BM$1,Enemies[[#All],[Name]:[BotLevelType]],9,FALSE),BotLevelWorld[#Headers],0),FALSE) * P70</f>
        <v>0</v>
      </c>
      <c r="BN70">
        <f>VLOOKUP(Wave_Timeline!BN$1,Enemies[[#All],[Name]:[BotLevelType]],3,FALSE) * VLOOKUP($AX$2,BotLevelWorld[#All],MATCH("HP Ratio - " &amp; VLOOKUP(BN$1,Enemies[[#All],[Name]:[BotLevelType]],9,FALSE),BotLevelWorld[#Headers],0),FALSE) * Q70</f>
        <v>0</v>
      </c>
      <c r="BO70">
        <f>VLOOKUP(Wave_Timeline!BO$1,Enemies[[#All],[Name]:[BotLevelType]],3,FALSE) * VLOOKUP($AX$2,BotLevelWorld[#All],MATCH("HP Ratio - " &amp; VLOOKUP(BO$1,Enemies[[#All],[Name]:[BotLevelType]],9,FALSE),BotLevelWorld[#Headers],0),FALSE) * R70</f>
        <v>0</v>
      </c>
      <c r="BP70">
        <f>VLOOKUP(Wave_Timeline!BP$1,Enemies[[#All],[Name]:[BotLevelType]],3,FALSE) * VLOOKUP($AX$2,BotLevelWorld[#All],MATCH("HP Ratio - " &amp; VLOOKUP(BP$1,Enemies[[#All],[Name]:[BotLevelType]],9,FALSE),BotLevelWorld[#Headers],0),FALSE) * S70</f>
        <v>0</v>
      </c>
      <c r="BQ70">
        <f>VLOOKUP(Wave_Timeline!BQ$1,Enemies[[#All],[Name]:[BotLevelType]],3,FALSE) * VLOOKUP($AX$2,BotLevelWorld[#All],MATCH("HP Ratio - " &amp; VLOOKUP(BQ$1,Enemies[[#All],[Name]:[BotLevelType]],9,FALSE),BotLevelWorld[#Headers],0),FALSE) * T70</f>
        <v>0</v>
      </c>
      <c r="BR70">
        <f>VLOOKUP(Wave_Timeline!BR$1,Enemies[[#All],[Name]:[BotLevelType]],3,FALSE) * VLOOKUP($AX$2,BotLevelWorld[#All],MATCH("HP Ratio - " &amp; VLOOKUP(BR$1,Enemies[[#All],[Name]:[BotLevelType]],9,FALSE),BotLevelWorld[#Headers],0),FALSE) * U70</f>
        <v>0</v>
      </c>
      <c r="BS70">
        <f>VLOOKUP(Wave_Timeline!BS$1,Enemies[[#All],[Name]:[BotLevelType]],3,FALSE) * VLOOKUP($AX$2,BotLevelWorld[#All],MATCH("HP Ratio - " &amp; VLOOKUP(BS$1,Enemies[[#All],[Name]:[BotLevelType]],9,FALSE),BotLevelWorld[#Headers],0),FALSE) * V70</f>
        <v>0</v>
      </c>
      <c r="BT70">
        <f>VLOOKUP(Wave_Timeline!BT$1,Enemies[[#All],[Name]:[BotLevelType]],3,FALSE) * VLOOKUP($AX$2,BotLevelWorld[#All],MATCH("HP Ratio - " &amp; VLOOKUP(BT$1,Enemies[[#All],[Name]:[BotLevelType]],9,FALSE),BotLevelWorld[#Headers],0),FALSE) * W70</f>
        <v>0</v>
      </c>
      <c r="BU70">
        <f>VLOOKUP(Wave_Timeline!BU$1,Enemies[[#All],[Name]:[BotLevelType]],3,FALSE) * VLOOKUP($AX$2,BotLevelWorld[#All],MATCH("HP Ratio - " &amp; VLOOKUP(BU$1,Enemies[[#All],[Name]:[BotLevelType]],9,FALSE),BotLevelWorld[#Headers],0),FALSE) * X70</f>
        <v>0</v>
      </c>
      <c r="BV70">
        <f>VLOOKUP(Wave_Timeline!BV$1,Enemies[[#All],[Name]:[BotLevelType]],3,FALSE) * VLOOKUP($AX$2,BotLevelWorld[#All],MATCH("HP Ratio - " &amp; VLOOKUP(BV$1,Enemies[[#All],[Name]:[BotLevelType]],9,FALSE),BotLevelWorld[#Headers],0),FALSE) * Y70</f>
        <v>0</v>
      </c>
      <c r="BW70">
        <f>VLOOKUP(Wave_Timeline!BW$1,Enemies[[#All],[Name]:[BotLevelType]],3,FALSE) * VLOOKUP($AX$2,BotLevelWorld[#All],MATCH("HP Ratio - " &amp; VLOOKUP(BW$1,Enemies[[#All],[Name]:[BotLevelType]],9,FALSE),BotLevelWorld[#Headers],0),FALSE) * Z70</f>
        <v>0</v>
      </c>
      <c r="BX70">
        <f>VLOOKUP(Wave_Timeline!BX$1,Enemies[[#All],[Name]:[BotLevelType]],3,FALSE) * VLOOKUP($AX$2,BotLevelWorld[#All],MATCH("HP Ratio - " &amp; VLOOKUP(BX$1,Enemies[[#All],[Name]:[BotLevelType]],9,FALSE),BotLevelWorld[#Headers],0),FALSE) * AA70</f>
        <v>0</v>
      </c>
      <c r="BY70">
        <f>VLOOKUP(Wave_Timeline!BY$1,Enemies[[#All],[Name]:[BotLevelType]],3,FALSE) * VLOOKUP($AX$2,BotLevelWorld[#All],MATCH("HP Ratio - " &amp; VLOOKUP(BY$1,Enemies[[#All],[Name]:[BotLevelType]],9,FALSE),BotLevelWorld[#Headers],0),FALSE) * AB70</f>
        <v>0</v>
      </c>
      <c r="BZ70">
        <f>VLOOKUP(Wave_Timeline!BZ$1,Enemies[[#All],[Name]:[BotLevelType]],3,FALSE) * VLOOKUP($AX$2,BotLevelWorld[#All],MATCH("HP Ratio - " &amp; VLOOKUP(BZ$1,Enemies[[#All],[Name]:[BotLevelType]],9,FALSE),BotLevelWorld[#Headers],0),FALSE) * AC70</f>
        <v>0</v>
      </c>
      <c r="CA70">
        <f>VLOOKUP(Wave_Timeline!CA$1,Enemies[[#All],[Name]:[BotLevelType]],3,FALSE) * VLOOKUP($AX$2,BotLevelWorld[#All],MATCH("HP Ratio - " &amp; VLOOKUP(CA$1,Enemies[[#All],[Name]:[BotLevelType]],9,FALSE),BotLevelWorld[#Headers],0),FALSE) * AD70</f>
        <v>0</v>
      </c>
      <c r="CB70">
        <f>VLOOKUP(Wave_Timeline!CB$1,Enemies[[#All],[Name]:[BotLevelType]],3,FALSE) * VLOOKUP($AX$2,BotLevelWorld[#All],MATCH("HP Ratio - " &amp; VLOOKUP(CB$1,Enemies[[#All],[Name]:[BotLevelType]],9,FALSE),BotLevelWorld[#Headers],0),FALSE) * AE70</f>
        <v>0</v>
      </c>
      <c r="CC70">
        <f>VLOOKUP(Wave_Timeline!CC$1,Enemies[[#All],[Name]:[BotLevelType]],3,FALSE) * VLOOKUP($AX$2,BotLevelWorld[#All],MATCH("HP Ratio - " &amp; VLOOKUP(CC$1,Enemies[[#All],[Name]:[BotLevelType]],9,FALSE),BotLevelWorld[#Headers],0),FALSE) * AF70</f>
        <v>0</v>
      </c>
      <c r="CD70">
        <f>VLOOKUP(Wave_Timeline!CD$1,Enemies[[#All],[Name]:[BotLevelType]],3,FALSE) * VLOOKUP($AX$2,BotLevelWorld[#All],MATCH("HP Ratio - " &amp; VLOOKUP(CD$1,Enemies[[#All],[Name]:[BotLevelType]],9,FALSE),BotLevelWorld[#Headers],0),FALSE) * AG70</f>
        <v>0</v>
      </c>
      <c r="CE70">
        <f>VLOOKUP(Wave_Timeline!CE$1,Enemies[[#All],[Name]:[BotLevelType]],3,FALSE) * VLOOKUP($AX$2,BotLevelWorld[#All],MATCH("HP Ratio - " &amp; VLOOKUP(CE$1,Enemies[[#All],[Name]:[BotLevelType]],9,FALSE),BotLevelWorld[#Headers],0),FALSE) * AH70</f>
        <v>0</v>
      </c>
      <c r="CF70">
        <f>VLOOKUP(Wave_Timeline!CF$1,Enemies[[#All],[Name]:[BotLevelType]],3,FALSE) * VLOOKUP($AX$2,BotLevelWorld[#All],MATCH("HP Ratio - " &amp; VLOOKUP(CF$1,Enemies[[#All],[Name]:[BotLevelType]],9,FALSE),BotLevelWorld[#Headers],0),FALSE) * AI70</f>
        <v>0</v>
      </c>
      <c r="CG70">
        <f>VLOOKUP(Wave_Timeline!CG$1,Enemies[[#All],[Name]:[BotLevelType]],3,FALSE) * VLOOKUP($AX$2,BotLevelWorld[#All],MATCH("HP Ratio - " &amp; VLOOKUP(CG$1,Enemies[[#All],[Name]:[BotLevelType]],9,FALSE),BotLevelWorld[#Headers],0),FALSE) * AJ70</f>
        <v>0</v>
      </c>
      <c r="CH70">
        <f>VLOOKUP(Wave_Timeline!CH$1,Enemies[[#All],[Name]:[BotLevelType]],3,FALSE) * VLOOKUP($AX$2,BotLevelWorld[#All],MATCH("HP Ratio - " &amp; VLOOKUP(CH$1,Enemies[[#All],[Name]:[BotLevelType]],9,FALSE),BotLevelWorld[#Headers],0),FALSE) * AK70</f>
        <v>0</v>
      </c>
      <c r="CI70">
        <f>VLOOKUP(Wave_Timeline!CI$1,Enemies[[#All],[Name]:[BotLevelType]],3,FALSE) * VLOOKUP($AX$2,BotLevelWorld[#All],MATCH("HP Ratio - " &amp; VLOOKUP(CI$1,Enemies[[#All],[Name]:[BotLevelType]],9,FALSE),BotLevelWorld[#Headers],0),FALSE) * AL70</f>
        <v>0</v>
      </c>
      <c r="CJ70">
        <f>VLOOKUP(Wave_Timeline!CJ$1,Enemies[[#All],[Name]:[BotLevelType]],3,FALSE) * VLOOKUP($AX$2,BotLevelWorld[#All],MATCH("HP Ratio - " &amp; VLOOKUP(CJ$1,Enemies[[#All],[Name]:[BotLevelType]],9,FALSE),BotLevelWorld[#Headers],0),FALSE) * AM70</f>
        <v>0</v>
      </c>
      <c r="CK70">
        <f>VLOOKUP(Wave_Timeline!CK$1,Enemies[[#All],[Name]:[BotLevelType]],3,FALSE) * VLOOKUP($AX$2,BotLevelWorld[#All],MATCH("HP Ratio - " &amp; VLOOKUP(CK$1,Enemies[[#All],[Name]:[BotLevelType]],9,FALSE),BotLevelWorld[#Headers],0),FALSE) * AN70</f>
        <v>0</v>
      </c>
      <c r="CL70">
        <f>VLOOKUP(Wave_Timeline!CL$1,Enemies[[#All],[Name]:[BotLevelType]],3,FALSE) * VLOOKUP($AX$2,BotLevelWorld[#All],MATCH("HP Ratio - " &amp; VLOOKUP(CL$1,Enemies[[#All],[Name]:[BotLevelType]],9,FALSE),BotLevelWorld[#Headers],0),FALSE) * AO70</f>
        <v>0</v>
      </c>
      <c r="CM70">
        <f>VLOOKUP(Wave_Timeline!CM$1,Enemies[[#All],[Name]:[BotLevelType]],3,FALSE) * VLOOKUP($AX$2,BotLevelWorld[#All],MATCH("HP Ratio - " &amp; VLOOKUP(CM$1,Enemies[[#All],[Name]:[BotLevelType]],9,FALSE),BotLevelWorld[#Headers],0),FALSE) * AP70</f>
        <v>0</v>
      </c>
      <c r="CN70">
        <f>VLOOKUP(Wave_Timeline!CN$1,Enemies[[#All],[Name]:[BotLevelType]],3,FALSE) * VLOOKUP($AX$2,BotLevelWorld[#All],MATCH("HP Ratio - " &amp; VLOOKUP(CN$1,Enemies[[#All],[Name]:[BotLevelType]],9,FALSE),BotLevelWorld[#Headers],0),FALSE) * AQ70</f>
        <v>0</v>
      </c>
      <c r="CO70">
        <f>VLOOKUP(Wave_Timeline!CO$1,Enemies[[#All],[Name]:[BotLevelType]],3,FALSE) * VLOOKUP($AX$2,BotLevelWorld[#All],MATCH("HP Ratio - " &amp; VLOOKUP(CO$1,Enemies[[#All],[Name]:[BotLevelType]],9,FALSE),BotLevelWorld[#Headers],0),FALSE) * AR70</f>
        <v>0</v>
      </c>
      <c r="CP70">
        <f>VLOOKUP(Wave_Timeline!CP$1,Enemies[[#All],[Name]:[BotLevelType]],3,FALSE) * VLOOKUP($AX$2,BotLevelWorld[#All],MATCH("HP Ratio - " &amp; VLOOKUP(CP$1,Enemies[[#All],[Name]:[BotLevelType]],9,FALSE),BotLevelWorld[#Headers],0),FALSE) * AS70</f>
        <v>0</v>
      </c>
      <c r="CQ70">
        <f>VLOOKUP(Wave_Timeline!CQ$1,Enemies[[#All],[Name]:[BotLevelType]],3,FALSE) * VLOOKUP($AX$2,BotLevelWorld[#All],MATCH("HP Ratio - " &amp; VLOOKUP(CQ$1,Enemies[[#All],[Name]:[BotLevelType]],9,FALSE),BotLevelWorld[#Headers],0),FALSE) * AT70</f>
        <v>0</v>
      </c>
      <c r="CS70">
        <f t="shared" si="6"/>
        <v>0</v>
      </c>
    </row>
    <row r="71" spans="1:97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Y71">
        <f>VLOOKUP(Wave_Timeline!AY$1,Enemies[[#All],[Name]:[BotLevelType]],3,FALSE) * VLOOKUP($AX$2,BotLevelWorld[#All],MATCH("HP Ratio - " &amp; VLOOKUP(AY$1,Enemies[[#All],[Name]:[BotLevelType]],9,FALSE),BotLevelWorld[#Headers],0),FALSE) * B71</f>
        <v>0</v>
      </c>
      <c r="AZ71">
        <f>VLOOKUP(Wave_Timeline!AZ$1,Enemies[[#All],[Name]:[BotLevelType]],3,FALSE) * VLOOKUP($AX$2,BotLevelWorld[#All],MATCH("HP Ratio - " &amp; VLOOKUP(AZ$1,Enemies[[#All],[Name]:[BotLevelType]],9,FALSE),BotLevelWorld[#Headers],0),FALSE) * C71</f>
        <v>0</v>
      </c>
      <c r="BA71">
        <f>VLOOKUP(Wave_Timeline!BA$1,Enemies[[#All],[Name]:[BotLevelType]],3,FALSE) * VLOOKUP($AX$2,BotLevelWorld[#All],MATCH("HP Ratio - " &amp; VLOOKUP(BA$1,Enemies[[#All],[Name]:[BotLevelType]],9,FALSE),BotLevelWorld[#Headers],0),FALSE) * D71</f>
        <v>0</v>
      </c>
      <c r="BB71">
        <f>VLOOKUP(Wave_Timeline!BB$1,Enemies[[#All],[Name]:[BotLevelType]],3,FALSE) * VLOOKUP($AX$2,BotLevelWorld[#All],MATCH("HP Ratio - " &amp; VLOOKUP(BB$1,Enemies[[#All],[Name]:[BotLevelType]],9,FALSE),BotLevelWorld[#Headers],0),FALSE) * E71</f>
        <v>0</v>
      </c>
      <c r="BC71">
        <f>VLOOKUP(Wave_Timeline!BC$1,Enemies[[#All],[Name]:[BotLevelType]],3,FALSE) * VLOOKUP($AX$2,BotLevelWorld[#All],MATCH("HP Ratio - " &amp; VLOOKUP(BC$1,Enemies[[#All],[Name]:[BotLevelType]],9,FALSE),BotLevelWorld[#Headers],0),FALSE) * F71</f>
        <v>0</v>
      </c>
      <c r="BD71">
        <f>VLOOKUP(Wave_Timeline!BD$1,Enemies[[#All],[Name]:[BotLevelType]],3,FALSE) * VLOOKUP($AX$2,BotLevelWorld[#All],MATCH("HP Ratio - " &amp; VLOOKUP(BD$1,Enemies[[#All],[Name]:[BotLevelType]],9,FALSE),BotLevelWorld[#Headers],0),FALSE) * G71</f>
        <v>0</v>
      </c>
      <c r="BE71">
        <f>VLOOKUP(Wave_Timeline!BE$1,Enemies[[#All],[Name]:[BotLevelType]],3,FALSE) * VLOOKUP($AX$2,BotLevelWorld[#All],MATCH("HP Ratio - " &amp; VLOOKUP(BE$1,Enemies[[#All],[Name]:[BotLevelType]],9,FALSE),BotLevelWorld[#Headers],0),FALSE) * H71</f>
        <v>0</v>
      </c>
      <c r="BF71">
        <f>VLOOKUP(Wave_Timeline!BF$1,Enemies[[#All],[Name]:[BotLevelType]],3,FALSE) * VLOOKUP($AX$2,BotLevelWorld[#All],MATCH("HP Ratio - " &amp; VLOOKUP(BF$1,Enemies[[#All],[Name]:[BotLevelType]],9,FALSE),BotLevelWorld[#Headers],0),FALSE) * I71</f>
        <v>0</v>
      </c>
      <c r="BG71">
        <f>VLOOKUP(Wave_Timeline!BG$1,Enemies[[#All],[Name]:[BotLevelType]],3,FALSE) * VLOOKUP($AX$2,BotLevelWorld[#All],MATCH("HP Ratio - " &amp; VLOOKUP(BG$1,Enemies[[#All],[Name]:[BotLevelType]],9,FALSE),BotLevelWorld[#Headers],0),FALSE) * J71</f>
        <v>0</v>
      </c>
      <c r="BH71">
        <f>VLOOKUP(Wave_Timeline!BH$1,Enemies[[#All],[Name]:[BotLevelType]],3,FALSE) * VLOOKUP($AX$2,BotLevelWorld[#All],MATCH("HP Ratio - " &amp; VLOOKUP(BH$1,Enemies[[#All],[Name]:[BotLevelType]],9,FALSE),BotLevelWorld[#Headers],0),FALSE) * K71</f>
        <v>0</v>
      </c>
      <c r="BI71">
        <f>VLOOKUP(Wave_Timeline!BI$1,Enemies[[#All],[Name]:[BotLevelType]],3,FALSE) * VLOOKUP($AX$2,BotLevelWorld[#All],MATCH("HP Ratio - " &amp; VLOOKUP(BI$1,Enemies[[#All],[Name]:[BotLevelType]],9,FALSE),BotLevelWorld[#Headers],0),FALSE) * L71</f>
        <v>0</v>
      </c>
      <c r="BJ71">
        <f>VLOOKUP(Wave_Timeline!BJ$1,Enemies[[#All],[Name]:[BotLevelType]],3,FALSE) * VLOOKUP($AX$2,BotLevelWorld[#All],MATCH("HP Ratio - " &amp; VLOOKUP(BJ$1,Enemies[[#All],[Name]:[BotLevelType]],9,FALSE),BotLevelWorld[#Headers],0),FALSE) * M71</f>
        <v>0</v>
      </c>
      <c r="BK71">
        <f>VLOOKUP(Wave_Timeline!BK$1,Enemies[[#All],[Name]:[BotLevelType]],3,FALSE) * VLOOKUP($AX$2,BotLevelWorld[#All],MATCH("HP Ratio - " &amp; VLOOKUP(BK$1,Enemies[[#All],[Name]:[BotLevelType]],9,FALSE),BotLevelWorld[#Headers],0),FALSE) * N71</f>
        <v>0</v>
      </c>
      <c r="BL71">
        <f>VLOOKUP(Wave_Timeline!BL$1,Enemies[[#All],[Name]:[BotLevelType]],3,FALSE) * VLOOKUP($AX$2,BotLevelWorld[#All],MATCH("HP Ratio - " &amp; VLOOKUP(BL$1,Enemies[[#All],[Name]:[BotLevelType]],9,FALSE),BotLevelWorld[#Headers],0),FALSE) * O71</f>
        <v>0</v>
      </c>
      <c r="BM71">
        <f>VLOOKUP(Wave_Timeline!BM$1,Enemies[[#All],[Name]:[BotLevelType]],3,FALSE) * VLOOKUP($AX$2,BotLevelWorld[#All],MATCH("HP Ratio - " &amp; VLOOKUP(BM$1,Enemies[[#All],[Name]:[BotLevelType]],9,FALSE),BotLevelWorld[#Headers],0),FALSE) * P71</f>
        <v>0</v>
      </c>
      <c r="BN71">
        <f>VLOOKUP(Wave_Timeline!BN$1,Enemies[[#All],[Name]:[BotLevelType]],3,FALSE) * VLOOKUP($AX$2,BotLevelWorld[#All],MATCH("HP Ratio - " &amp; VLOOKUP(BN$1,Enemies[[#All],[Name]:[BotLevelType]],9,FALSE),BotLevelWorld[#Headers],0),FALSE) * Q71</f>
        <v>0</v>
      </c>
      <c r="BO71">
        <f>VLOOKUP(Wave_Timeline!BO$1,Enemies[[#All],[Name]:[BotLevelType]],3,FALSE) * VLOOKUP($AX$2,BotLevelWorld[#All],MATCH("HP Ratio - " &amp; VLOOKUP(BO$1,Enemies[[#All],[Name]:[BotLevelType]],9,FALSE),BotLevelWorld[#Headers],0),FALSE) * R71</f>
        <v>0</v>
      </c>
      <c r="BP71">
        <f>VLOOKUP(Wave_Timeline!BP$1,Enemies[[#All],[Name]:[BotLevelType]],3,FALSE) * VLOOKUP($AX$2,BotLevelWorld[#All],MATCH("HP Ratio - " &amp; VLOOKUP(BP$1,Enemies[[#All],[Name]:[BotLevelType]],9,FALSE),BotLevelWorld[#Headers],0),FALSE) * S71</f>
        <v>0</v>
      </c>
      <c r="BQ71">
        <f>VLOOKUP(Wave_Timeline!BQ$1,Enemies[[#All],[Name]:[BotLevelType]],3,FALSE) * VLOOKUP($AX$2,BotLevelWorld[#All],MATCH("HP Ratio - " &amp; VLOOKUP(BQ$1,Enemies[[#All],[Name]:[BotLevelType]],9,FALSE),BotLevelWorld[#Headers],0),FALSE) * T71</f>
        <v>0</v>
      </c>
      <c r="BR71">
        <f>VLOOKUP(Wave_Timeline!BR$1,Enemies[[#All],[Name]:[BotLevelType]],3,FALSE) * VLOOKUP($AX$2,BotLevelWorld[#All],MATCH("HP Ratio - " &amp; VLOOKUP(BR$1,Enemies[[#All],[Name]:[BotLevelType]],9,FALSE),BotLevelWorld[#Headers],0),FALSE) * U71</f>
        <v>0</v>
      </c>
      <c r="BS71">
        <f>VLOOKUP(Wave_Timeline!BS$1,Enemies[[#All],[Name]:[BotLevelType]],3,FALSE) * VLOOKUP($AX$2,BotLevelWorld[#All],MATCH("HP Ratio - " &amp; VLOOKUP(BS$1,Enemies[[#All],[Name]:[BotLevelType]],9,FALSE),BotLevelWorld[#Headers],0),FALSE) * V71</f>
        <v>0</v>
      </c>
      <c r="BT71">
        <f>VLOOKUP(Wave_Timeline!BT$1,Enemies[[#All],[Name]:[BotLevelType]],3,FALSE) * VLOOKUP($AX$2,BotLevelWorld[#All],MATCH("HP Ratio - " &amp; VLOOKUP(BT$1,Enemies[[#All],[Name]:[BotLevelType]],9,FALSE),BotLevelWorld[#Headers],0),FALSE) * W71</f>
        <v>0</v>
      </c>
      <c r="BU71">
        <f>VLOOKUP(Wave_Timeline!BU$1,Enemies[[#All],[Name]:[BotLevelType]],3,FALSE) * VLOOKUP($AX$2,BotLevelWorld[#All],MATCH("HP Ratio - " &amp; VLOOKUP(BU$1,Enemies[[#All],[Name]:[BotLevelType]],9,FALSE),BotLevelWorld[#Headers],0),FALSE) * X71</f>
        <v>0</v>
      </c>
      <c r="BV71">
        <f>VLOOKUP(Wave_Timeline!BV$1,Enemies[[#All],[Name]:[BotLevelType]],3,FALSE) * VLOOKUP($AX$2,BotLevelWorld[#All],MATCH("HP Ratio - " &amp; VLOOKUP(BV$1,Enemies[[#All],[Name]:[BotLevelType]],9,FALSE),BotLevelWorld[#Headers],0),FALSE) * Y71</f>
        <v>0</v>
      </c>
      <c r="BW71">
        <f>VLOOKUP(Wave_Timeline!BW$1,Enemies[[#All],[Name]:[BotLevelType]],3,FALSE) * VLOOKUP($AX$2,BotLevelWorld[#All],MATCH("HP Ratio - " &amp; VLOOKUP(BW$1,Enemies[[#All],[Name]:[BotLevelType]],9,FALSE),BotLevelWorld[#Headers],0),FALSE) * Z71</f>
        <v>0</v>
      </c>
      <c r="BX71">
        <f>VLOOKUP(Wave_Timeline!BX$1,Enemies[[#All],[Name]:[BotLevelType]],3,FALSE) * VLOOKUP($AX$2,BotLevelWorld[#All],MATCH("HP Ratio - " &amp; VLOOKUP(BX$1,Enemies[[#All],[Name]:[BotLevelType]],9,FALSE),BotLevelWorld[#Headers],0),FALSE) * AA71</f>
        <v>0</v>
      </c>
      <c r="BY71">
        <f>VLOOKUP(Wave_Timeline!BY$1,Enemies[[#All],[Name]:[BotLevelType]],3,FALSE) * VLOOKUP($AX$2,BotLevelWorld[#All],MATCH("HP Ratio - " &amp; VLOOKUP(BY$1,Enemies[[#All],[Name]:[BotLevelType]],9,FALSE),BotLevelWorld[#Headers],0),FALSE) * AB71</f>
        <v>0</v>
      </c>
      <c r="BZ71">
        <f>VLOOKUP(Wave_Timeline!BZ$1,Enemies[[#All],[Name]:[BotLevelType]],3,FALSE) * VLOOKUP($AX$2,BotLevelWorld[#All],MATCH("HP Ratio - " &amp; VLOOKUP(BZ$1,Enemies[[#All],[Name]:[BotLevelType]],9,FALSE),BotLevelWorld[#Headers],0),FALSE) * AC71</f>
        <v>0</v>
      </c>
      <c r="CA71">
        <f>VLOOKUP(Wave_Timeline!CA$1,Enemies[[#All],[Name]:[BotLevelType]],3,FALSE) * VLOOKUP($AX$2,BotLevelWorld[#All],MATCH("HP Ratio - " &amp; VLOOKUP(CA$1,Enemies[[#All],[Name]:[BotLevelType]],9,FALSE),BotLevelWorld[#Headers],0),FALSE) * AD71</f>
        <v>0</v>
      </c>
      <c r="CB71">
        <f>VLOOKUP(Wave_Timeline!CB$1,Enemies[[#All],[Name]:[BotLevelType]],3,FALSE) * VLOOKUP($AX$2,BotLevelWorld[#All],MATCH("HP Ratio - " &amp; VLOOKUP(CB$1,Enemies[[#All],[Name]:[BotLevelType]],9,FALSE),BotLevelWorld[#Headers],0),FALSE) * AE71</f>
        <v>0</v>
      </c>
      <c r="CC71">
        <f>VLOOKUP(Wave_Timeline!CC$1,Enemies[[#All],[Name]:[BotLevelType]],3,FALSE) * VLOOKUP($AX$2,BotLevelWorld[#All],MATCH("HP Ratio - " &amp; VLOOKUP(CC$1,Enemies[[#All],[Name]:[BotLevelType]],9,FALSE),BotLevelWorld[#Headers],0),FALSE) * AF71</f>
        <v>0</v>
      </c>
      <c r="CD71">
        <f>VLOOKUP(Wave_Timeline!CD$1,Enemies[[#All],[Name]:[BotLevelType]],3,FALSE) * VLOOKUP($AX$2,BotLevelWorld[#All],MATCH("HP Ratio - " &amp; VLOOKUP(CD$1,Enemies[[#All],[Name]:[BotLevelType]],9,FALSE),BotLevelWorld[#Headers],0),FALSE) * AG71</f>
        <v>0</v>
      </c>
      <c r="CE71">
        <f>VLOOKUP(Wave_Timeline!CE$1,Enemies[[#All],[Name]:[BotLevelType]],3,FALSE) * VLOOKUP($AX$2,BotLevelWorld[#All],MATCH("HP Ratio - " &amp; VLOOKUP(CE$1,Enemies[[#All],[Name]:[BotLevelType]],9,FALSE),BotLevelWorld[#Headers],0),FALSE) * AH71</f>
        <v>0</v>
      </c>
      <c r="CF71">
        <f>VLOOKUP(Wave_Timeline!CF$1,Enemies[[#All],[Name]:[BotLevelType]],3,FALSE) * VLOOKUP($AX$2,BotLevelWorld[#All],MATCH("HP Ratio - " &amp; VLOOKUP(CF$1,Enemies[[#All],[Name]:[BotLevelType]],9,FALSE),BotLevelWorld[#Headers],0),FALSE) * AI71</f>
        <v>0</v>
      </c>
      <c r="CG71">
        <f>VLOOKUP(Wave_Timeline!CG$1,Enemies[[#All],[Name]:[BotLevelType]],3,FALSE) * VLOOKUP($AX$2,BotLevelWorld[#All],MATCH("HP Ratio - " &amp; VLOOKUP(CG$1,Enemies[[#All],[Name]:[BotLevelType]],9,FALSE),BotLevelWorld[#Headers],0),FALSE) * AJ71</f>
        <v>0</v>
      </c>
      <c r="CH71">
        <f>VLOOKUP(Wave_Timeline!CH$1,Enemies[[#All],[Name]:[BotLevelType]],3,FALSE) * VLOOKUP($AX$2,BotLevelWorld[#All],MATCH("HP Ratio - " &amp; VLOOKUP(CH$1,Enemies[[#All],[Name]:[BotLevelType]],9,FALSE),BotLevelWorld[#Headers],0),FALSE) * AK71</f>
        <v>0</v>
      </c>
      <c r="CI71">
        <f>VLOOKUP(Wave_Timeline!CI$1,Enemies[[#All],[Name]:[BotLevelType]],3,FALSE) * VLOOKUP($AX$2,BotLevelWorld[#All],MATCH("HP Ratio - " &amp; VLOOKUP(CI$1,Enemies[[#All],[Name]:[BotLevelType]],9,FALSE),BotLevelWorld[#Headers],0),FALSE) * AL71</f>
        <v>0</v>
      </c>
      <c r="CJ71">
        <f>VLOOKUP(Wave_Timeline!CJ$1,Enemies[[#All],[Name]:[BotLevelType]],3,FALSE) * VLOOKUP($AX$2,BotLevelWorld[#All],MATCH("HP Ratio - " &amp; VLOOKUP(CJ$1,Enemies[[#All],[Name]:[BotLevelType]],9,FALSE),BotLevelWorld[#Headers],0),FALSE) * AM71</f>
        <v>0</v>
      </c>
      <c r="CK71">
        <f>VLOOKUP(Wave_Timeline!CK$1,Enemies[[#All],[Name]:[BotLevelType]],3,FALSE) * VLOOKUP($AX$2,BotLevelWorld[#All],MATCH("HP Ratio - " &amp; VLOOKUP(CK$1,Enemies[[#All],[Name]:[BotLevelType]],9,FALSE),BotLevelWorld[#Headers],0),FALSE) * AN71</f>
        <v>0</v>
      </c>
      <c r="CL71">
        <f>VLOOKUP(Wave_Timeline!CL$1,Enemies[[#All],[Name]:[BotLevelType]],3,FALSE) * VLOOKUP($AX$2,BotLevelWorld[#All],MATCH("HP Ratio - " &amp; VLOOKUP(CL$1,Enemies[[#All],[Name]:[BotLevelType]],9,FALSE),BotLevelWorld[#Headers],0),FALSE) * AO71</f>
        <v>0</v>
      </c>
      <c r="CM71">
        <f>VLOOKUP(Wave_Timeline!CM$1,Enemies[[#All],[Name]:[BotLevelType]],3,FALSE) * VLOOKUP($AX$2,BotLevelWorld[#All],MATCH("HP Ratio - " &amp; VLOOKUP(CM$1,Enemies[[#All],[Name]:[BotLevelType]],9,FALSE),BotLevelWorld[#Headers],0),FALSE) * AP71</f>
        <v>0</v>
      </c>
      <c r="CN71">
        <f>VLOOKUP(Wave_Timeline!CN$1,Enemies[[#All],[Name]:[BotLevelType]],3,FALSE) * VLOOKUP($AX$2,BotLevelWorld[#All],MATCH("HP Ratio - " &amp; VLOOKUP(CN$1,Enemies[[#All],[Name]:[BotLevelType]],9,FALSE),BotLevelWorld[#Headers],0),FALSE) * AQ71</f>
        <v>0</v>
      </c>
      <c r="CO71">
        <f>VLOOKUP(Wave_Timeline!CO$1,Enemies[[#All],[Name]:[BotLevelType]],3,FALSE) * VLOOKUP($AX$2,BotLevelWorld[#All],MATCH("HP Ratio - " &amp; VLOOKUP(CO$1,Enemies[[#All],[Name]:[BotLevelType]],9,FALSE),BotLevelWorld[#Headers],0),FALSE) * AR71</f>
        <v>0</v>
      </c>
      <c r="CP71">
        <f>VLOOKUP(Wave_Timeline!CP$1,Enemies[[#All],[Name]:[BotLevelType]],3,FALSE) * VLOOKUP($AX$2,BotLevelWorld[#All],MATCH("HP Ratio - " &amp; VLOOKUP(CP$1,Enemies[[#All],[Name]:[BotLevelType]],9,FALSE),BotLevelWorld[#Headers],0),FALSE) * AS71</f>
        <v>0</v>
      </c>
      <c r="CQ71">
        <f>VLOOKUP(Wave_Timeline!CQ$1,Enemies[[#All],[Name]:[BotLevelType]],3,FALSE) * VLOOKUP($AX$2,BotLevelWorld[#All],MATCH("HP Ratio - " &amp; VLOOKUP(CQ$1,Enemies[[#All],[Name]:[BotLevelType]],9,FALSE),BotLevelWorld[#Headers],0),FALSE) * AT71</f>
        <v>0</v>
      </c>
      <c r="CS71">
        <f t="shared" si="6"/>
        <v>0</v>
      </c>
    </row>
    <row r="72" spans="1:97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Y72">
        <f>VLOOKUP(Wave_Timeline!AY$1,Enemies[[#All],[Name]:[BotLevelType]],3,FALSE) * VLOOKUP($AX$2,BotLevelWorld[#All],MATCH("HP Ratio - " &amp; VLOOKUP(AY$1,Enemies[[#All],[Name]:[BotLevelType]],9,FALSE),BotLevelWorld[#Headers],0),FALSE) * B72</f>
        <v>0</v>
      </c>
      <c r="AZ72">
        <f>VLOOKUP(Wave_Timeline!AZ$1,Enemies[[#All],[Name]:[BotLevelType]],3,FALSE) * VLOOKUP($AX$2,BotLevelWorld[#All],MATCH("HP Ratio - " &amp; VLOOKUP(AZ$1,Enemies[[#All],[Name]:[BotLevelType]],9,FALSE),BotLevelWorld[#Headers],0),FALSE) * C72</f>
        <v>0</v>
      </c>
      <c r="BA72">
        <f>VLOOKUP(Wave_Timeline!BA$1,Enemies[[#All],[Name]:[BotLevelType]],3,FALSE) * VLOOKUP($AX$2,BotLevelWorld[#All],MATCH("HP Ratio - " &amp; VLOOKUP(BA$1,Enemies[[#All],[Name]:[BotLevelType]],9,FALSE),BotLevelWorld[#Headers],0),FALSE) * D72</f>
        <v>0</v>
      </c>
      <c r="BB72">
        <f>VLOOKUP(Wave_Timeline!BB$1,Enemies[[#All],[Name]:[BotLevelType]],3,FALSE) * VLOOKUP($AX$2,BotLevelWorld[#All],MATCH("HP Ratio - " &amp; VLOOKUP(BB$1,Enemies[[#All],[Name]:[BotLevelType]],9,FALSE),BotLevelWorld[#Headers],0),FALSE) * E72</f>
        <v>0</v>
      </c>
      <c r="BC72">
        <f>VLOOKUP(Wave_Timeline!BC$1,Enemies[[#All],[Name]:[BotLevelType]],3,FALSE) * VLOOKUP($AX$2,BotLevelWorld[#All],MATCH("HP Ratio - " &amp; VLOOKUP(BC$1,Enemies[[#All],[Name]:[BotLevelType]],9,FALSE),BotLevelWorld[#Headers],0),FALSE) * F72</f>
        <v>0</v>
      </c>
      <c r="BD72">
        <f>VLOOKUP(Wave_Timeline!BD$1,Enemies[[#All],[Name]:[BotLevelType]],3,FALSE) * VLOOKUP($AX$2,BotLevelWorld[#All],MATCH("HP Ratio - " &amp; VLOOKUP(BD$1,Enemies[[#All],[Name]:[BotLevelType]],9,FALSE),BotLevelWorld[#Headers],0),FALSE) * G72</f>
        <v>0</v>
      </c>
      <c r="BE72">
        <f>VLOOKUP(Wave_Timeline!BE$1,Enemies[[#All],[Name]:[BotLevelType]],3,FALSE) * VLOOKUP($AX$2,BotLevelWorld[#All],MATCH("HP Ratio - " &amp; VLOOKUP(BE$1,Enemies[[#All],[Name]:[BotLevelType]],9,FALSE),BotLevelWorld[#Headers],0),FALSE) * H72</f>
        <v>0</v>
      </c>
      <c r="BF72">
        <f>VLOOKUP(Wave_Timeline!BF$1,Enemies[[#All],[Name]:[BotLevelType]],3,FALSE) * VLOOKUP($AX$2,BotLevelWorld[#All],MATCH("HP Ratio - " &amp; VLOOKUP(BF$1,Enemies[[#All],[Name]:[BotLevelType]],9,FALSE),BotLevelWorld[#Headers],0),FALSE) * I72</f>
        <v>0</v>
      </c>
      <c r="BG72">
        <f>VLOOKUP(Wave_Timeline!BG$1,Enemies[[#All],[Name]:[BotLevelType]],3,FALSE) * VLOOKUP($AX$2,BotLevelWorld[#All],MATCH("HP Ratio - " &amp; VLOOKUP(BG$1,Enemies[[#All],[Name]:[BotLevelType]],9,FALSE),BotLevelWorld[#Headers],0),FALSE) * J72</f>
        <v>0</v>
      </c>
      <c r="BH72">
        <f>VLOOKUP(Wave_Timeline!BH$1,Enemies[[#All],[Name]:[BotLevelType]],3,FALSE) * VLOOKUP($AX$2,BotLevelWorld[#All],MATCH("HP Ratio - " &amp; VLOOKUP(BH$1,Enemies[[#All],[Name]:[BotLevelType]],9,FALSE),BotLevelWorld[#Headers],0),FALSE) * K72</f>
        <v>0</v>
      </c>
      <c r="BI72">
        <f>VLOOKUP(Wave_Timeline!BI$1,Enemies[[#All],[Name]:[BotLevelType]],3,FALSE) * VLOOKUP($AX$2,BotLevelWorld[#All],MATCH("HP Ratio - " &amp; VLOOKUP(BI$1,Enemies[[#All],[Name]:[BotLevelType]],9,FALSE),BotLevelWorld[#Headers],0),FALSE) * L72</f>
        <v>0</v>
      </c>
      <c r="BJ72">
        <f>VLOOKUP(Wave_Timeline!BJ$1,Enemies[[#All],[Name]:[BotLevelType]],3,FALSE) * VLOOKUP($AX$2,BotLevelWorld[#All],MATCH("HP Ratio - " &amp; VLOOKUP(BJ$1,Enemies[[#All],[Name]:[BotLevelType]],9,FALSE),BotLevelWorld[#Headers],0),FALSE) * M72</f>
        <v>0</v>
      </c>
      <c r="BK72">
        <f>VLOOKUP(Wave_Timeline!BK$1,Enemies[[#All],[Name]:[BotLevelType]],3,FALSE) * VLOOKUP($AX$2,BotLevelWorld[#All],MATCH("HP Ratio - " &amp; VLOOKUP(BK$1,Enemies[[#All],[Name]:[BotLevelType]],9,FALSE),BotLevelWorld[#Headers],0),FALSE) * N72</f>
        <v>0</v>
      </c>
      <c r="BL72">
        <f>VLOOKUP(Wave_Timeline!BL$1,Enemies[[#All],[Name]:[BotLevelType]],3,FALSE) * VLOOKUP($AX$2,BotLevelWorld[#All],MATCH("HP Ratio - " &amp; VLOOKUP(BL$1,Enemies[[#All],[Name]:[BotLevelType]],9,FALSE),BotLevelWorld[#Headers],0),FALSE) * O72</f>
        <v>0</v>
      </c>
      <c r="BM72">
        <f>VLOOKUP(Wave_Timeline!BM$1,Enemies[[#All],[Name]:[BotLevelType]],3,FALSE) * VLOOKUP($AX$2,BotLevelWorld[#All],MATCH("HP Ratio - " &amp; VLOOKUP(BM$1,Enemies[[#All],[Name]:[BotLevelType]],9,FALSE),BotLevelWorld[#Headers],0),FALSE) * P72</f>
        <v>0</v>
      </c>
      <c r="BN72">
        <f>VLOOKUP(Wave_Timeline!BN$1,Enemies[[#All],[Name]:[BotLevelType]],3,FALSE) * VLOOKUP($AX$2,BotLevelWorld[#All],MATCH("HP Ratio - " &amp; VLOOKUP(BN$1,Enemies[[#All],[Name]:[BotLevelType]],9,FALSE),BotLevelWorld[#Headers],0),FALSE) * Q72</f>
        <v>0</v>
      </c>
      <c r="BO72">
        <f>VLOOKUP(Wave_Timeline!BO$1,Enemies[[#All],[Name]:[BotLevelType]],3,FALSE) * VLOOKUP($AX$2,BotLevelWorld[#All],MATCH("HP Ratio - " &amp; VLOOKUP(BO$1,Enemies[[#All],[Name]:[BotLevelType]],9,FALSE),BotLevelWorld[#Headers],0),FALSE) * R72</f>
        <v>0</v>
      </c>
      <c r="BP72">
        <f>VLOOKUP(Wave_Timeline!BP$1,Enemies[[#All],[Name]:[BotLevelType]],3,FALSE) * VLOOKUP($AX$2,BotLevelWorld[#All],MATCH("HP Ratio - " &amp; VLOOKUP(BP$1,Enemies[[#All],[Name]:[BotLevelType]],9,FALSE),BotLevelWorld[#Headers],0),FALSE) * S72</f>
        <v>0</v>
      </c>
      <c r="BQ72">
        <f>VLOOKUP(Wave_Timeline!BQ$1,Enemies[[#All],[Name]:[BotLevelType]],3,FALSE) * VLOOKUP($AX$2,BotLevelWorld[#All],MATCH("HP Ratio - " &amp; VLOOKUP(BQ$1,Enemies[[#All],[Name]:[BotLevelType]],9,FALSE),BotLevelWorld[#Headers],0),FALSE) * T72</f>
        <v>0</v>
      </c>
      <c r="BR72">
        <f>VLOOKUP(Wave_Timeline!BR$1,Enemies[[#All],[Name]:[BotLevelType]],3,FALSE) * VLOOKUP($AX$2,BotLevelWorld[#All],MATCH("HP Ratio - " &amp; VLOOKUP(BR$1,Enemies[[#All],[Name]:[BotLevelType]],9,FALSE),BotLevelWorld[#Headers],0),FALSE) * U72</f>
        <v>0</v>
      </c>
      <c r="BS72">
        <f>VLOOKUP(Wave_Timeline!BS$1,Enemies[[#All],[Name]:[BotLevelType]],3,FALSE) * VLOOKUP($AX$2,BotLevelWorld[#All],MATCH("HP Ratio - " &amp; VLOOKUP(BS$1,Enemies[[#All],[Name]:[BotLevelType]],9,FALSE),BotLevelWorld[#Headers],0),FALSE) * V72</f>
        <v>0</v>
      </c>
      <c r="BT72">
        <f>VLOOKUP(Wave_Timeline!BT$1,Enemies[[#All],[Name]:[BotLevelType]],3,FALSE) * VLOOKUP($AX$2,BotLevelWorld[#All],MATCH("HP Ratio - " &amp; VLOOKUP(BT$1,Enemies[[#All],[Name]:[BotLevelType]],9,FALSE),BotLevelWorld[#Headers],0),FALSE) * W72</f>
        <v>0</v>
      </c>
      <c r="BU72">
        <f>VLOOKUP(Wave_Timeline!BU$1,Enemies[[#All],[Name]:[BotLevelType]],3,FALSE) * VLOOKUP($AX$2,BotLevelWorld[#All],MATCH("HP Ratio - " &amp; VLOOKUP(BU$1,Enemies[[#All],[Name]:[BotLevelType]],9,FALSE),BotLevelWorld[#Headers],0),FALSE) * X72</f>
        <v>0</v>
      </c>
      <c r="BV72">
        <f>VLOOKUP(Wave_Timeline!BV$1,Enemies[[#All],[Name]:[BotLevelType]],3,FALSE) * VLOOKUP($AX$2,BotLevelWorld[#All],MATCH("HP Ratio - " &amp; VLOOKUP(BV$1,Enemies[[#All],[Name]:[BotLevelType]],9,FALSE),BotLevelWorld[#Headers],0),FALSE) * Y72</f>
        <v>0</v>
      </c>
      <c r="BW72">
        <f>VLOOKUP(Wave_Timeline!BW$1,Enemies[[#All],[Name]:[BotLevelType]],3,FALSE) * VLOOKUP($AX$2,BotLevelWorld[#All],MATCH("HP Ratio - " &amp; VLOOKUP(BW$1,Enemies[[#All],[Name]:[BotLevelType]],9,FALSE),BotLevelWorld[#Headers],0),FALSE) * Z72</f>
        <v>0</v>
      </c>
      <c r="BX72">
        <f>VLOOKUP(Wave_Timeline!BX$1,Enemies[[#All],[Name]:[BotLevelType]],3,FALSE) * VLOOKUP($AX$2,BotLevelWorld[#All],MATCH("HP Ratio - " &amp; VLOOKUP(BX$1,Enemies[[#All],[Name]:[BotLevelType]],9,FALSE),BotLevelWorld[#Headers],0),FALSE) * AA72</f>
        <v>0</v>
      </c>
      <c r="BY72">
        <f>VLOOKUP(Wave_Timeline!BY$1,Enemies[[#All],[Name]:[BotLevelType]],3,FALSE) * VLOOKUP($AX$2,BotLevelWorld[#All],MATCH("HP Ratio - " &amp; VLOOKUP(BY$1,Enemies[[#All],[Name]:[BotLevelType]],9,FALSE),BotLevelWorld[#Headers],0),FALSE) * AB72</f>
        <v>0</v>
      </c>
      <c r="BZ72">
        <f>VLOOKUP(Wave_Timeline!BZ$1,Enemies[[#All],[Name]:[BotLevelType]],3,FALSE) * VLOOKUP($AX$2,BotLevelWorld[#All],MATCH("HP Ratio - " &amp; VLOOKUP(BZ$1,Enemies[[#All],[Name]:[BotLevelType]],9,FALSE),BotLevelWorld[#Headers],0),FALSE) * AC72</f>
        <v>0</v>
      </c>
      <c r="CA72">
        <f>VLOOKUP(Wave_Timeline!CA$1,Enemies[[#All],[Name]:[BotLevelType]],3,FALSE) * VLOOKUP($AX$2,BotLevelWorld[#All],MATCH("HP Ratio - " &amp; VLOOKUP(CA$1,Enemies[[#All],[Name]:[BotLevelType]],9,FALSE),BotLevelWorld[#Headers],0),FALSE) * AD72</f>
        <v>0</v>
      </c>
      <c r="CB72">
        <f>VLOOKUP(Wave_Timeline!CB$1,Enemies[[#All],[Name]:[BotLevelType]],3,FALSE) * VLOOKUP($AX$2,BotLevelWorld[#All],MATCH("HP Ratio - " &amp; VLOOKUP(CB$1,Enemies[[#All],[Name]:[BotLevelType]],9,FALSE),BotLevelWorld[#Headers],0),FALSE) * AE72</f>
        <v>0</v>
      </c>
      <c r="CC72">
        <f>VLOOKUP(Wave_Timeline!CC$1,Enemies[[#All],[Name]:[BotLevelType]],3,FALSE) * VLOOKUP($AX$2,BotLevelWorld[#All],MATCH("HP Ratio - " &amp; VLOOKUP(CC$1,Enemies[[#All],[Name]:[BotLevelType]],9,FALSE),BotLevelWorld[#Headers],0),FALSE) * AF72</f>
        <v>0</v>
      </c>
      <c r="CD72">
        <f>VLOOKUP(Wave_Timeline!CD$1,Enemies[[#All],[Name]:[BotLevelType]],3,FALSE) * VLOOKUP($AX$2,BotLevelWorld[#All],MATCH("HP Ratio - " &amp; VLOOKUP(CD$1,Enemies[[#All],[Name]:[BotLevelType]],9,FALSE),BotLevelWorld[#Headers],0),FALSE) * AG72</f>
        <v>0</v>
      </c>
      <c r="CE72">
        <f>VLOOKUP(Wave_Timeline!CE$1,Enemies[[#All],[Name]:[BotLevelType]],3,FALSE) * VLOOKUP($AX$2,BotLevelWorld[#All],MATCH("HP Ratio - " &amp; VLOOKUP(CE$1,Enemies[[#All],[Name]:[BotLevelType]],9,FALSE),BotLevelWorld[#Headers],0),FALSE) * AH72</f>
        <v>0</v>
      </c>
      <c r="CF72">
        <f>VLOOKUP(Wave_Timeline!CF$1,Enemies[[#All],[Name]:[BotLevelType]],3,FALSE) * VLOOKUP($AX$2,BotLevelWorld[#All],MATCH("HP Ratio - " &amp; VLOOKUP(CF$1,Enemies[[#All],[Name]:[BotLevelType]],9,FALSE),BotLevelWorld[#Headers],0),FALSE) * AI72</f>
        <v>0</v>
      </c>
      <c r="CG72">
        <f>VLOOKUP(Wave_Timeline!CG$1,Enemies[[#All],[Name]:[BotLevelType]],3,FALSE) * VLOOKUP($AX$2,BotLevelWorld[#All],MATCH("HP Ratio - " &amp; VLOOKUP(CG$1,Enemies[[#All],[Name]:[BotLevelType]],9,FALSE),BotLevelWorld[#Headers],0),FALSE) * AJ72</f>
        <v>0</v>
      </c>
      <c r="CH72">
        <f>VLOOKUP(Wave_Timeline!CH$1,Enemies[[#All],[Name]:[BotLevelType]],3,FALSE) * VLOOKUP($AX$2,BotLevelWorld[#All],MATCH("HP Ratio - " &amp; VLOOKUP(CH$1,Enemies[[#All],[Name]:[BotLevelType]],9,FALSE),BotLevelWorld[#Headers],0),FALSE) * AK72</f>
        <v>0</v>
      </c>
      <c r="CI72">
        <f>VLOOKUP(Wave_Timeline!CI$1,Enemies[[#All],[Name]:[BotLevelType]],3,FALSE) * VLOOKUP($AX$2,BotLevelWorld[#All],MATCH("HP Ratio - " &amp; VLOOKUP(CI$1,Enemies[[#All],[Name]:[BotLevelType]],9,FALSE),BotLevelWorld[#Headers],0),FALSE) * AL72</f>
        <v>0</v>
      </c>
      <c r="CJ72">
        <f>VLOOKUP(Wave_Timeline!CJ$1,Enemies[[#All],[Name]:[BotLevelType]],3,FALSE) * VLOOKUP($AX$2,BotLevelWorld[#All],MATCH("HP Ratio - " &amp; VLOOKUP(CJ$1,Enemies[[#All],[Name]:[BotLevelType]],9,FALSE),BotLevelWorld[#Headers],0),FALSE) * AM72</f>
        <v>0</v>
      </c>
      <c r="CK72">
        <f>VLOOKUP(Wave_Timeline!CK$1,Enemies[[#All],[Name]:[BotLevelType]],3,FALSE) * VLOOKUP($AX$2,BotLevelWorld[#All],MATCH("HP Ratio - " &amp; VLOOKUP(CK$1,Enemies[[#All],[Name]:[BotLevelType]],9,FALSE),BotLevelWorld[#Headers],0),FALSE) * AN72</f>
        <v>0</v>
      </c>
      <c r="CL72">
        <f>VLOOKUP(Wave_Timeline!CL$1,Enemies[[#All],[Name]:[BotLevelType]],3,FALSE) * VLOOKUP($AX$2,BotLevelWorld[#All],MATCH("HP Ratio - " &amp; VLOOKUP(CL$1,Enemies[[#All],[Name]:[BotLevelType]],9,FALSE),BotLevelWorld[#Headers],0),FALSE) * AO72</f>
        <v>0</v>
      </c>
      <c r="CM72">
        <f>VLOOKUP(Wave_Timeline!CM$1,Enemies[[#All],[Name]:[BotLevelType]],3,FALSE) * VLOOKUP($AX$2,BotLevelWorld[#All],MATCH("HP Ratio - " &amp; VLOOKUP(CM$1,Enemies[[#All],[Name]:[BotLevelType]],9,FALSE),BotLevelWorld[#Headers],0),FALSE) * AP72</f>
        <v>0</v>
      </c>
      <c r="CN72">
        <f>VLOOKUP(Wave_Timeline!CN$1,Enemies[[#All],[Name]:[BotLevelType]],3,FALSE) * VLOOKUP($AX$2,BotLevelWorld[#All],MATCH("HP Ratio - " &amp; VLOOKUP(CN$1,Enemies[[#All],[Name]:[BotLevelType]],9,FALSE),BotLevelWorld[#Headers],0),FALSE) * AQ72</f>
        <v>0</v>
      </c>
      <c r="CO72">
        <f>VLOOKUP(Wave_Timeline!CO$1,Enemies[[#All],[Name]:[BotLevelType]],3,FALSE) * VLOOKUP($AX$2,BotLevelWorld[#All],MATCH("HP Ratio - " &amp; VLOOKUP(CO$1,Enemies[[#All],[Name]:[BotLevelType]],9,FALSE),BotLevelWorld[#Headers],0),FALSE) * AR72</f>
        <v>0</v>
      </c>
      <c r="CP72">
        <f>VLOOKUP(Wave_Timeline!CP$1,Enemies[[#All],[Name]:[BotLevelType]],3,FALSE) * VLOOKUP($AX$2,BotLevelWorld[#All],MATCH("HP Ratio - " &amp; VLOOKUP(CP$1,Enemies[[#All],[Name]:[BotLevelType]],9,FALSE),BotLevelWorld[#Headers],0),FALSE) * AS72</f>
        <v>0</v>
      </c>
      <c r="CQ72">
        <f>VLOOKUP(Wave_Timeline!CQ$1,Enemies[[#All],[Name]:[BotLevelType]],3,FALSE) * VLOOKUP($AX$2,BotLevelWorld[#All],MATCH("HP Ratio - " &amp; VLOOKUP(CQ$1,Enemies[[#All],[Name]:[BotLevelType]],9,FALSE),BotLevelWorld[#Headers],0),FALSE) * AT72</f>
        <v>0</v>
      </c>
      <c r="CS72">
        <f t="shared" si="6"/>
        <v>0</v>
      </c>
    </row>
    <row r="73" spans="1:97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Y73">
        <f>VLOOKUP(Wave_Timeline!AY$1,Enemies[[#All],[Name]:[BotLevelType]],3,FALSE) * VLOOKUP($AX$2,BotLevelWorld[#All],MATCH("HP Ratio - " &amp; VLOOKUP(AY$1,Enemies[[#All],[Name]:[BotLevelType]],9,FALSE),BotLevelWorld[#Headers],0),FALSE) * B73</f>
        <v>0</v>
      </c>
      <c r="AZ73">
        <f>VLOOKUP(Wave_Timeline!AZ$1,Enemies[[#All],[Name]:[BotLevelType]],3,FALSE) * VLOOKUP($AX$2,BotLevelWorld[#All],MATCH("HP Ratio - " &amp; VLOOKUP(AZ$1,Enemies[[#All],[Name]:[BotLevelType]],9,FALSE),BotLevelWorld[#Headers],0),FALSE) * C73</f>
        <v>0</v>
      </c>
      <c r="BA73">
        <f>VLOOKUP(Wave_Timeline!BA$1,Enemies[[#All],[Name]:[BotLevelType]],3,FALSE) * VLOOKUP($AX$2,BotLevelWorld[#All],MATCH("HP Ratio - " &amp; VLOOKUP(BA$1,Enemies[[#All],[Name]:[BotLevelType]],9,FALSE),BotLevelWorld[#Headers],0),FALSE) * D73</f>
        <v>0</v>
      </c>
      <c r="BB73">
        <f>VLOOKUP(Wave_Timeline!BB$1,Enemies[[#All],[Name]:[BotLevelType]],3,FALSE) * VLOOKUP($AX$2,BotLevelWorld[#All],MATCH("HP Ratio - " &amp; VLOOKUP(BB$1,Enemies[[#All],[Name]:[BotLevelType]],9,FALSE),BotLevelWorld[#Headers],0),FALSE) * E73</f>
        <v>0</v>
      </c>
      <c r="BC73">
        <f>VLOOKUP(Wave_Timeline!BC$1,Enemies[[#All],[Name]:[BotLevelType]],3,FALSE) * VLOOKUP($AX$2,BotLevelWorld[#All],MATCH("HP Ratio - " &amp; VLOOKUP(BC$1,Enemies[[#All],[Name]:[BotLevelType]],9,FALSE),BotLevelWorld[#Headers],0),FALSE) * F73</f>
        <v>0</v>
      </c>
      <c r="BD73">
        <f>VLOOKUP(Wave_Timeline!BD$1,Enemies[[#All],[Name]:[BotLevelType]],3,FALSE) * VLOOKUP($AX$2,BotLevelWorld[#All],MATCH("HP Ratio - " &amp; VLOOKUP(BD$1,Enemies[[#All],[Name]:[BotLevelType]],9,FALSE),BotLevelWorld[#Headers],0),FALSE) * G73</f>
        <v>0</v>
      </c>
      <c r="BE73">
        <f>VLOOKUP(Wave_Timeline!BE$1,Enemies[[#All],[Name]:[BotLevelType]],3,FALSE) * VLOOKUP($AX$2,BotLevelWorld[#All],MATCH("HP Ratio - " &amp; VLOOKUP(BE$1,Enemies[[#All],[Name]:[BotLevelType]],9,FALSE),BotLevelWorld[#Headers],0),FALSE) * H73</f>
        <v>0</v>
      </c>
      <c r="BF73">
        <f>VLOOKUP(Wave_Timeline!BF$1,Enemies[[#All],[Name]:[BotLevelType]],3,FALSE) * VLOOKUP($AX$2,BotLevelWorld[#All],MATCH("HP Ratio - " &amp; VLOOKUP(BF$1,Enemies[[#All],[Name]:[BotLevelType]],9,FALSE),BotLevelWorld[#Headers],0),FALSE) * I73</f>
        <v>0</v>
      </c>
      <c r="BG73">
        <f>VLOOKUP(Wave_Timeline!BG$1,Enemies[[#All],[Name]:[BotLevelType]],3,FALSE) * VLOOKUP($AX$2,BotLevelWorld[#All],MATCH("HP Ratio - " &amp; VLOOKUP(BG$1,Enemies[[#All],[Name]:[BotLevelType]],9,FALSE),BotLevelWorld[#Headers],0),FALSE) * J73</f>
        <v>0</v>
      </c>
      <c r="BH73">
        <f>VLOOKUP(Wave_Timeline!BH$1,Enemies[[#All],[Name]:[BotLevelType]],3,FALSE) * VLOOKUP($AX$2,BotLevelWorld[#All],MATCH("HP Ratio - " &amp; VLOOKUP(BH$1,Enemies[[#All],[Name]:[BotLevelType]],9,FALSE),BotLevelWorld[#Headers],0),FALSE) * K73</f>
        <v>0</v>
      </c>
      <c r="BI73">
        <f>VLOOKUP(Wave_Timeline!BI$1,Enemies[[#All],[Name]:[BotLevelType]],3,FALSE) * VLOOKUP($AX$2,BotLevelWorld[#All],MATCH("HP Ratio - " &amp; VLOOKUP(BI$1,Enemies[[#All],[Name]:[BotLevelType]],9,FALSE),BotLevelWorld[#Headers],0),FALSE) * L73</f>
        <v>0</v>
      </c>
      <c r="BJ73">
        <f>VLOOKUP(Wave_Timeline!BJ$1,Enemies[[#All],[Name]:[BotLevelType]],3,FALSE) * VLOOKUP($AX$2,BotLevelWorld[#All],MATCH("HP Ratio - " &amp; VLOOKUP(BJ$1,Enemies[[#All],[Name]:[BotLevelType]],9,FALSE),BotLevelWorld[#Headers],0),FALSE) * M73</f>
        <v>0</v>
      </c>
      <c r="BK73">
        <f>VLOOKUP(Wave_Timeline!BK$1,Enemies[[#All],[Name]:[BotLevelType]],3,FALSE) * VLOOKUP($AX$2,BotLevelWorld[#All],MATCH("HP Ratio - " &amp; VLOOKUP(BK$1,Enemies[[#All],[Name]:[BotLevelType]],9,FALSE),BotLevelWorld[#Headers],0),FALSE) * N73</f>
        <v>0</v>
      </c>
      <c r="BL73">
        <f>VLOOKUP(Wave_Timeline!BL$1,Enemies[[#All],[Name]:[BotLevelType]],3,FALSE) * VLOOKUP($AX$2,BotLevelWorld[#All],MATCH("HP Ratio - " &amp; VLOOKUP(BL$1,Enemies[[#All],[Name]:[BotLevelType]],9,FALSE),BotLevelWorld[#Headers],0),FALSE) * O73</f>
        <v>0</v>
      </c>
      <c r="BM73">
        <f>VLOOKUP(Wave_Timeline!BM$1,Enemies[[#All],[Name]:[BotLevelType]],3,FALSE) * VLOOKUP($AX$2,BotLevelWorld[#All],MATCH("HP Ratio - " &amp; VLOOKUP(BM$1,Enemies[[#All],[Name]:[BotLevelType]],9,FALSE),BotLevelWorld[#Headers],0),FALSE) * P73</f>
        <v>0</v>
      </c>
      <c r="BN73">
        <f>VLOOKUP(Wave_Timeline!BN$1,Enemies[[#All],[Name]:[BotLevelType]],3,FALSE) * VLOOKUP($AX$2,BotLevelWorld[#All],MATCH("HP Ratio - " &amp; VLOOKUP(BN$1,Enemies[[#All],[Name]:[BotLevelType]],9,FALSE),BotLevelWorld[#Headers],0),FALSE) * Q73</f>
        <v>0</v>
      </c>
      <c r="BO73">
        <f>VLOOKUP(Wave_Timeline!BO$1,Enemies[[#All],[Name]:[BotLevelType]],3,FALSE) * VLOOKUP($AX$2,BotLevelWorld[#All],MATCH("HP Ratio - " &amp; VLOOKUP(BO$1,Enemies[[#All],[Name]:[BotLevelType]],9,FALSE),BotLevelWorld[#Headers],0),FALSE) * R73</f>
        <v>0</v>
      </c>
      <c r="BP73">
        <f>VLOOKUP(Wave_Timeline!BP$1,Enemies[[#All],[Name]:[BotLevelType]],3,FALSE) * VLOOKUP($AX$2,BotLevelWorld[#All],MATCH("HP Ratio - " &amp; VLOOKUP(BP$1,Enemies[[#All],[Name]:[BotLevelType]],9,FALSE),BotLevelWorld[#Headers],0),FALSE) * S73</f>
        <v>0</v>
      </c>
      <c r="BQ73">
        <f>VLOOKUP(Wave_Timeline!BQ$1,Enemies[[#All],[Name]:[BotLevelType]],3,FALSE) * VLOOKUP($AX$2,BotLevelWorld[#All],MATCH("HP Ratio - " &amp; VLOOKUP(BQ$1,Enemies[[#All],[Name]:[BotLevelType]],9,FALSE),BotLevelWorld[#Headers],0),FALSE) * T73</f>
        <v>0</v>
      </c>
      <c r="BR73">
        <f>VLOOKUP(Wave_Timeline!BR$1,Enemies[[#All],[Name]:[BotLevelType]],3,FALSE) * VLOOKUP($AX$2,BotLevelWorld[#All],MATCH("HP Ratio - " &amp; VLOOKUP(BR$1,Enemies[[#All],[Name]:[BotLevelType]],9,FALSE),BotLevelWorld[#Headers],0),FALSE) * U73</f>
        <v>0</v>
      </c>
      <c r="BS73">
        <f>VLOOKUP(Wave_Timeline!BS$1,Enemies[[#All],[Name]:[BotLevelType]],3,FALSE) * VLOOKUP($AX$2,BotLevelWorld[#All],MATCH("HP Ratio - " &amp; VLOOKUP(BS$1,Enemies[[#All],[Name]:[BotLevelType]],9,FALSE),BotLevelWorld[#Headers],0),FALSE) * V73</f>
        <v>0</v>
      </c>
      <c r="BT73">
        <f>VLOOKUP(Wave_Timeline!BT$1,Enemies[[#All],[Name]:[BotLevelType]],3,FALSE) * VLOOKUP($AX$2,BotLevelWorld[#All],MATCH("HP Ratio - " &amp; VLOOKUP(BT$1,Enemies[[#All],[Name]:[BotLevelType]],9,FALSE),BotLevelWorld[#Headers],0),FALSE) * W73</f>
        <v>0</v>
      </c>
      <c r="BU73">
        <f>VLOOKUP(Wave_Timeline!BU$1,Enemies[[#All],[Name]:[BotLevelType]],3,FALSE) * VLOOKUP($AX$2,BotLevelWorld[#All],MATCH("HP Ratio - " &amp; VLOOKUP(BU$1,Enemies[[#All],[Name]:[BotLevelType]],9,FALSE),BotLevelWorld[#Headers],0),FALSE) * X73</f>
        <v>0</v>
      </c>
      <c r="BV73">
        <f>VLOOKUP(Wave_Timeline!BV$1,Enemies[[#All],[Name]:[BotLevelType]],3,FALSE) * VLOOKUP($AX$2,BotLevelWorld[#All],MATCH("HP Ratio - " &amp; VLOOKUP(BV$1,Enemies[[#All],[Name]:[BotLevelType]],9,FALSE),BotLevelWorld[#Headers],0),FALSE) * Y73</f>
        <v>0</v>
      </c>
      <c r="BW73">
        <f>VLOOKUP(Wave_Timeline!BW$1,Enemies[[#All],[Name]:[BotLevelType]],3,FALSE) * VLOOKUP($AX$2,BotLevelWorld[#All],MATCH("HP Ratio - " &amp; VLOOKUP(BW$1,Enemies[[#All],[Name]:[BotLevelType]],9,FALSE),BotLevelWorld[#Headers],0),FALSE) * Z73</f>
        <v>0</v>
      </c>
      <c r="BX73">
        <f>VLOOKUP(Wave_Timeline!BX$1,Enemies[[#All],[Name]:[BotLevelType]],3,FALSE) * VLOOKUP($AX$2,BotLevelWorld[#All],MATCH("HP Ratio - " &amp; VLOOKUP(BX$1,Enemies[[#All],[Name]:[BotLevelType]],9,FALSE),BotLevelWorld[#Headers],0),FALSE) * AA73</f>
        <v>0</v>
      </c>
      <c r="BY73">
        <f>VLOOKUP(Wave_Timeline!BY$1,Enemies[[#All],[Name]:[BotLevelType]],3,FALSE) * VLOOKUP($AX$2,BotLevelWorld[#All],MATCH("HP Ratio - " &amp; VLOOKUP(BY$1,Enemies[[#All],[Name]:[BotLevelType]],9,FALSE),BotLevelWorld[#Headers],0),FALSE) * AB73</f>
        <v>0</v>
      </c>
      <c r="BZ73">
        <f>VLOOKUP(Wave_Timeline!BZ$1,Enemies[[#All],[Name]:[BotLevelType]],3,FALSE) * VLOOKUP($AX$2,BotLevelWorld[#All],MATCH("HP Ratio - " &amp; VLOOKUP(BZ$1,Enemies[[#All],[Name]:[BotLevelType]],9,FALSE),BotLevelWorld[#Headers],0),FALSE) * AC73</f>
        <v>0</v>
      </c>
      <c r="CA73">
        <f>VLOOKUP(Wave_Timeline!CA$1,Enemies[[#All],[Name]:[BotLevelType]],3,FALSE) * VLOOKUP($AX$2,BotLevelWorld[#All],MATCH("HP Ratio - " &amp; VLOOKUP(CA$1,Enemies[[#All],[Name]:[BotLevelType]],9,FALSE),BotLevelWorld[#Headers],0),FALSE) * AD73</f>
        <v>0</v>
      </c>
      <c r="CB73">
        <f>VLOOKUP(Wave_Timeline!CB$1,Enemies[[#All],[Name]:[BotLevelType]],3,FALSE) * VLOOKUP($AX$2,BotLevelWorld[#All],MATCH("HP Ratio - " &amp; VLOOKUP(CB$1,Enemies[[#All],[Name]:[BotLevelType]],9,FALSE),BotLevelWorld[#Headers],0),FALSE) * AE73</f>
        <v>0</v>
      </c>
      <c r="CC73">
        <f>VLOOKUP(Wave_Timeline!CC$1,Enemies[[#All],[Name]:[BotLevelType]],3,FALSE) * VLOOKUP($AX$2,BotLevelWorld[#All],MATCH("HP Ratio - " &amp; VLOOKUP(CC$1,Enemies[[#All],[Name]:[BotLevelType]],9,FALSE),BotLevelWorld[#Headers],0),FALSE) * AF73</f>
        <v>0</v>
      </c>
      <c r="CD73">
        <f>VLOOKUP(Wave_Timeline!CD$1,Enemies[[#All],[Name]:[BotLevelType]],3,FALSE) * VLOOKUP($AX$2,BotLevelWorld[#All],MATCH("HP Ratio - " &amp; VLOOKUP(CD$1,Enemies[[#All],[Name]:[BotLevelType]],9,FALSE),BotLevelWorld[#Headers],0),FALSE) * AG73</f>
        <v>0</v>
      </c>
      <c r="CE73">
        <f>VLOOKUP(Wave_Timeline!CE$1,Enemies[[#All],[Name]:[BotLevelType]],3,FALSE) * VLOOKUP($AX$2,BotLevelWorld[#All],MATCH("HP Ratio - " &amp; VLOOKUP(CE$1,Enemies[[#All],[Name]:[BotLevelType]],9,FALSE),BotLevelWorld[#Headers],0),FALSE) * AH73</f>
        <v>0</v>
      </c>
      <c r="CF73">
        <f>VLOOKUP(Wave_Timeline!CF$1,Enemies[[#All],[Name]:[BotLevelType]],3,FALSE) * VLOOKUP($AX$2,BotLevelWorld[#All],MATCH("HP Ratio - " &amp; VLOOKUP(CF$1,Enemies[[#All],[Name]:[BotLevelType]],9,FALSE),BotLevelWorld[#Headers],0),FALSE) * AI73</f>
        <v>0</v>
      </c>
      <c r="CG73">
        <f>VLOOKUP(Wave_Timeline!CG$1,Enemies[[#All],[Name]:[BotLevelType]],3,FALSE) * VLOOKUP($AX$2,BotLevelWorld[#All],MATCH("HP Ratio - " &amp; VLOOKUP(CG$1,Enemies[[#All],[Name]:[BotLevelType]],9,FALSE),BotLevelWorld[#Headers],0),FALSE) * AJ73</f>
        <v>0</v>
      </c>
      <c r="CH73">
        <f>VLOOKUP(Wave_Timeline!CH$1,Enemies[[#All],[Name]:[BotLevelType]],3,FALSE) * VLOOKUP($AX$2,BotLevelWorld[#All],MATCH("HP Ratio - " &amp; VLOOKUP(CH$1,Enemies[[#All],[Name]:[BotLevelType]],9,FALSE),BotLevelWorld[#Headers],0),FALSE) * AK73</f>
        <v>0</v>
      </c>
      <c r="CI73">
        <f>VLOOKUP(Wave_Timeline!CI$1,Enemies[[#All],[Name]:[BotLevelType]],3,FALSE) * VLOOKUP($AX$2,BotLevelWorld[#All],MATCH("HP Ratio - " &amp; VLOOKUP(CI$1,Enemies[[#All],[Name]:[BotLevelType]],9,FALSE),BotLevelWorld[#Headers],0),FALSE) * AL73</f>
        <v>0</v>
      </c>
      <c r="CJ73">
        <f>VLOOKUP(Wave_Timeline!CJ$1,Enemies[[#All],[Name]:[BotLevelType]],3,FALSE) * VLOOKUP($AX$2,BotLevelWorld[#All],MATCH("HP Ratio - " &amp; VLOOKUP(CJ$1,Enemies[[#All],[Name]:[BotLevelType]],9,FALSE),BotLevelWorld[#Headers],0),FALSE) * AM73</f>
        <v>0</v>
      </c>
      <c r="CK73">
        <f>VLOOKUP(Wave_Timeline!CK$1,Enemies[[#All],[Name]:[BotLevelType]],3,FALSE) * VLOOKUP($AX$2,BotLevelWorld[#All],MATCH("HP Ratio - " &amp; VLOOKUP(CK$1,Enemies[[#All],[Name]:[BotLevelType]],9,FALSE),BotLevelWorld[#Headers],0),FALSE) * AN73</f>
        <v>0</v>
      </c>
      <c r="CL73">
        <f>VLOOKUP(Wave_Timeline!CL$1,Enemies[[#All],[Name]:[BotLevelType]],3,FALSE) * VLOOKUP($AX$2,BotLevelWorld[#All],MATCH("HP Ratio - " &amp; VLOOKUP(CL$1,Enemies[[#All],[Name]:[BotLevelType]],9,FALSE),BotLevelWorld[#Headers],0),FALSE) * AO73</f>
        <v>0</v>
      </c>
      <c r="CM73">
        <f>VLOOKUP(Wave_Timeline!CM$1,Enemies[[#All],[Name]:[BotLevelType]],3,FALSE) * VLOOKUP($AX$2,BotLevelWorld[#All],MATCH("HP Ratio - " &amp; VLOOKUP(CM$1,Enemies[[#All],[Name]:[BotLevelType]],9,FALSE),BotLevelWorld[#Headers],0),FALSE) * AP73</f>
        <v>0</v>
      </c>
      <c r="CN73">
        <f>VLOOKUP(Wave_Timeline!CN$1,Enemies[[#All],[Name]:[BotLevelType]],3,FALSE) * VLOOKUP($AX$2,BotLevelWorld[#All],MATCH("HP Ratio - " &amp; VLOOKUP(CN$1,Enemies[[#All],[Name]:[BotLevelType]],9,FALSE),BotLevelWorld[#Headers],0),FALSE) * AQ73</f>
        <v>0</v>
      </c>
      <c r="CO73">
        <f>VLOOKUP(Wave_Timeline!CO$1,Enemies[[#All],[Name]:[BotLevelType]],3,FALSE) * VLOOKUP($AX$2,BotLevelWorld[#All],MATCH("HP Ratio - " &amp; VLOOKUP(CO$1,Enemies[[#All],[Name]:[BotLevelType]],9,FALSE),BotLevelWorld[#Headers],0),FALSE) * AR73</f>
        <v>0</v>
      </c>
      <c r="CP73">
        <f>VLOOKUP(Wave_Timeline!CP$1,Enemies[[#All],[Name]:[BotLevelType]],3,FALSE) * VLOOKUP($AX$2,BotLevelWorld[#All],MATCH("HP Ratio - " &amp; VLOOKUP(CP$1,Enemies[[#All],[Name]:[BotLevelType]],9,FALSE),BotLevelWorld[#Headers],0),FALSE) * AS73</f>
        <v>0</v>
      </c>
      <c r="CQ73">
        <f>VLOOKUP(Wave_Timeline!CQ$1,Enemies[[#All],[Name]:[BotLevelType]],3,FALSE) * VLOOKUP($AX$2,BotLevelWorld[#All],MATCH("HP Ratio - " &amp; VLOOKUP(CQ$1,Enemies[[#All],[Name]:[BotLevelType]],9,FALSE),BotLevelWorld[#Headers],0),FALSE) * AT73</f>
        <v>0</v>
      </c>
      <c r="CS73">
        <f t="shared" si="6"/>
        <v>0</v>
      </c>
    </row>
    <row r="74" spans="1:97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Y74">
        <f>VLOOKUP(Wave_Timeline!AY$1,Enemies[[#All],[Name]:[BotLevelType]],3,FALSE) * VLOOKUP($AX$2,BotLevelWorld[#All],MATCH("HP Ratio - " &amp; VLOOKUP(AY$1,Enemies[[#All],[Name]:[BotLevelType]],9,FALSE),BotLevelWorld[#Headers],0),FALSE) * B74</f>
        <v>0</v>
      </c>
      <c r="AZ74">
        <f>VLOOKUP(Wave_Timeline!AZ$1,Enemies[[#All],[Name]:[BotLevelType]],3,FALSE) * VLOOKUP($AX$2,BotLevelWorld[#All],MATCH("HP Ratio - " &amp; VLOOKUP(AZ$1,Enemies[[#All],[Name]:[BotLevelType]],9,FALSE),BotLevelWorld[#Headers],0),FALSE) * C74</f>
        <v>0</v>
      </c>
      <c r="BA74">
        <f>VLOOKUP(Wave_Timeline!BA$1,Enemies[[#All],[Name]:[BotLevelType]],3,FALSE) * VLOOKUP($AX$2,BotLevelWorld[#All],MATCH("HP Ratio - " &amp; VLOOKUP(BA$1,Enemies[[#All],[Name]:[BotLevelType]],9,FALSE),BotLevelWorld[#Headers],0),FALSE) * D74</f>
        <v>0</v>
      </c>
      <c r="BB74">
        <f>VLOOKUP(Wave_Timeline!BB$1,Enemies[[#All],[Name]:[BotLevelType]],3,FALSE) * VLOOKUP($AX$2,BotLevelWorld[#All],MATCH("HP Ratio - " &amp; VLOOKUP(BB$1,Enemies[[#All],[Name]:[BotLevelType]],9,FALSE),BotLevelWorld[#Headers],0),FALSE) * E74</f>
        <v>0</v>
      </c>
      <c r="BC74">
        <f>VLOOKUP(Wave_Timeline!BC$1,Enemies[[#All],[Name]:[BotLevelType]],3,FALSE) * VLOOKUP($AX$2,BotLevelWorld[#All],MATCH("HP Ratio - " &amp; VLOOKUP(BC$1,Enemies[[#All],[Name]:[BotLevelType]],9,FALSE),BotLevelWorld[#Headers],0),FALSE) * F74</f>
        <v>0</v>
      </c>
      <c r="BD74">
        <f>VLOOKUP(Wave_Timeline!BD$1,Enemies[[#All],[Name]:[BotLevelType]],3,FALSE) * VLOOKUP($AX$2,BotLevelWorld[#All],MATCH("HP Ratio - " &amp; VLOOKUP(BD$1,Enemies[[#All],[Name]:[BotLevelType]],9,FALSE),BotLevelWorld[#Headers],0),FALSE) * G74</f>
        <v>0</v>
      </c>
      <c r="BE74">
        <f>VLOOKUP(Wave_Timeline!BE$1,Enemies[[#All],[Name]:[BotLevelType]],3,FALSE) * VLOOKUP($AX$2,BotLevelWorld[#All],MATCH("HP Ratio - " &amp; VLOOKUP(BE$1,Enemies[[#All],[Name]:[BotLevelType]],9,FALSE),BotLevelWorld[#Headers],0),FALSE) * H74</f>
        <v>0</v>
      </c>
      <c r="BF74">
        <f>VLOOKUP(Wave_Timeline!BF$1,Enemies[[#All],[Name]:[BotLevelType]],3,FALSE) * VLOOKUP($AX$2,BotLevelWorld[#All],MATCH("HP Ratio - " &amp; VLOOKUP(BF$1,Enemies[[#All],[Name]:[BotLevelType]],9,FALSE),BotLevelWorld[#Headers],0),FALSE) * I74</f>
        <v>0</v>
      </c>
      <c r="BG74">
        <f>VLOOKUP(Wave_Timeline!BG$1,Enemies[[#All],[Name]:[BotLevelType]],3,FALSE) * VLOOKUP($AX$2,BotLevelWorld[#All],MATCH("HP Ratio - " &amp; VLOOKUP(BG$1,Enemies[[#All],[Name]:[BotLevelType]],9,FALSE),BotLevelWorld[#Headers],0),FALSE) * J74</f>
        <v>0</v>
      </c>
      <c r="BH74">
        <f>VLOOKUP(Wave_Timeline!BH$1,Enemies[[#All],[Name]:[BotLevelType]],3,FALSE) * VLOOKUP($AX$2,BotLevelWorld[#All],MATCH("HP Ratio - " &amp; VLOOKUP(BH$1,Enemies[[#All],[Name]:[BotLevelType]],9,FALSE),BotLevelWorld[#Headers],0),FALSE) * K74</f>
        <v>0</v>
      </c>
      <c r="BI74">
        <f>VLOOKUP(Wave_Timeline!BI$1,Enemies[[#All],[Name]:[BotLevelType]],3,FALSE) * VLOOKUP($AX$2,BotLevelWorld[#All],MATCH("HP Ratio - " &amp; VLOOKUP(BI$1,Enemies[[#All],[Name]:[BotLevelType]],9,FALSE),BotLevelWorld[#Headers],0),FALSE) * L74</f>
        <v>0</v>
      </c>
      <c r="BJ74">
        <f>VLOOKUP(Wave_Timeline!BJ$1,Enemies[[#All],[Name]:[BotLevelType]],3,FALSE) * VLOOKUP($AX$2,BotLevelWorld[#All],MATCH("HP Ratio - " &amp; VLOOKUP(BJ$1,Enemies[[#All],[Name]:[BotLevelType]],9,FALSE),BotLevelWorld[#Headers],0),FALSE) * M74</f>
        <v>0</v>
      </c>
      <c r="BK74">
        <f>VLOOKUP(Wave_Timeline!BK$1,Enemies[[#All],[Name]:[BotLevelType]],3,FALSE) * VLOOKUP($AX$2,BotLevelWorld[#All],MATCH("HP Ratio - " &amp; VLOOKUP(BK$1,Enemies[[#All],[Name]:[BotLevelType]],9,FALSE),BotLevelWorld[#Headers],0),FALSE) * N74</f>
        <v>0</v>
      </c>
      <c r="BL74">
        <f>VLOOKUP(Wave_Timeline!BL$1,Enemies[[#All],[Name]:[BotLevelType]],3,FALSE) * VLOOKUP($AX$2,BotLevelWorld[#All],MATCH("HP Ratio - " &amp; VLOOKUP(BL$1,Enemies[[#All],[Name]:[BotLevelType]],9,FALSE),BotLevelWorld[#Headers],0),FALSE) * O74</f>
        <v>0</v>
      </c>
      <c r="BM74">
        <f>VLOOKUP(Wave_Timeline!BM$1,Enemies[[#All],[Name]:[BotLevelType]],3,FALSE) * VLOOKUP($AX$2,BotLevelWorld[#All],MATCH("HP Ratio - " &amp; VLOOKUP(BM$1,Enemies[[#All],[Name]:[BotLevelType]],9,FALSE),BotLevelWorld[#Headers],0),FALSE) * P74</f>
        <v>0</v>
      </c>
      <c r="BN74">
        <f>VLOOKUP(Wave_Timeline!BN$1,Enemies[[#All],[Name]:[BotLevelType]],3,FALSE) * VLOOKUP($AX$2,BotLevelWorld[#All],MATCH("HP Ratio - " &amp; VLOOKUP(BN$1,Enemies[[#All],[Name]:[BotLevelType]],9,FALSE),BotLevelWorld[#Headers],0),FALSE) * Q74</f>
        <v>0</v>
      </c>
      <c r="BO74">
        <f>VLOOKUP(Wave_Timeline!BO$1,Enemies[[#All],[Name]:[BotLevelType]],3,FALSE) * VLOOKUP($AX$2,BotLevelWorld[#All],MATCH("HP Ratio - " &amp; VLOOKUP(BO$1,Enemies[[#All],[Name]:[BotLevelType]],9,FALSE),BotLevelWorld[#Headers],0),FALSE) * R74</f>
        <v>0</v>
      </c>
      <c r="BP74">
        <f>VLOOKUP(Wave_Timeline!BP$1,Enemies[[#All],[Name]:[BotLevelType]],3,FALSE) * VLOOKUP($AX$2,BotLevelWorld[#All],MATCH("HP Ratio - " &amp; VLOOKUP(BP$1,Enemies[[#All],[Name]:[BotLevelType]],9,FALSE),BotLevelWorld[#Headers],0),FALSE) * S74</f>
        <v>0</v>
      </c>
      <c r="BQ74">
        <f>VLOOKUP(Wave_Timeline!BQ$1,Enemies[[#All],[Name]:[BotLevelType]],3,FALSE) * VLOOKUP($AX$2,BotLevelWorld[#All],MATCH("HP Ratio - " &amp; VLOOKUP(BQ$1,Enemies[[#All],[Name]:[BotLevelType]],9,FALSE),BotLevelWorld[#Headers],0),FALSE) * T74</f>
        <v>0</v>
      </c>
      <c r="BR74">
        <f>VLOOKUP(Wave_Timeline!BR$1,Enemies[[#All],[Name]:[BotLevelType]],3,FALSE) * VLOOKUP($AX$2,BotLevelWorld[#All],MATCH("HP Ratio - " &amp; VLOOKUP(BR$1,Enemies[[#All],[Name]:[BotLevelType]],9,FALSE),BotLevelWorld[#Headers],0),FALSE) * U74</f>
        <v>0</v>
      </c>
      <c r="BS74">
        <f>VLOOKUP(Wave_Timeline!BS$1,Enemies[[#All],[Name]:[BotLevelType]],3,FALSE) * VLOOKUP($AX$2,BotLevelWorld[#All],MATCH("HP Ratio - " &amp; VLOOKUP(BS$1,Enemies[[#All],[Name]:[BotLevelType]],9,FALSE),BotLevelWorld[#Headers],0),FALSE) * V74</f>
        <v>0</v>
      </c>
      <c r="BT74">
        <f>VLOOKUP(Wave_Timeline!BT$1,Enemies[[#All],[Name]:[BotLevelType]],3,FALSE) * VLOOKUP($AX$2,BotLevelWorld[#All],MATCH("HP Ratio - " &amp; VLOOKUP(BT$1,Enemies[[#All],[Name]:[BotLevelType]],9,FALSE),BotLevelWorld[#Headers],0),FALSE) * W74</f>
        <v>0</v>
      </c>
      <c r="BU74">
        <f>VLOOKUP(Wave_Timeline!BU$1,Enemies[[#All],[Name]:[BotLevelType]],3,FALSE) * VLOOKUP($AX$2,BotLevelWorld[#All],MATCH("HP Ratio - " &amp; VLOOKUP(BU$1,Enemies[[#All],[Name]:[BotLevelType]],9,FALSE),BotLevelWorld[#Headers],0),FALSE) * X74</f>
        <v>0</v>
      </c>
      <c r="BV74">
        <f>VLOOKUP(Wave_Timeline!BV$1,Enemies[[#All],[Name]:[BotLevelType]],3,FALSE) * VLOOKUP($AX$2,BotLevelWorld[#All],MATCH("HP Ratio - " &amp; VLOOKUP(BV$1,Enemies[[#All],[Name]:[BotLevelType]],9,FALSE),BotLevelWorld[#Headers],0),FALSE) * Y74</f>
        <v>0</v>
      </c>
      <c r="BW74">
        <f>VLOOKUP(Wave_Timeline!BW$1,Enemies[[#All],[Name]:[BotLevelType]],3,FALSE) * VLOOKUP($AX$2,BotLevelWorld[#All],MATCH("HP Ratio - " &amp; VLOOKUP(BW$1,Enemies[[#All],[Name]:[BotLevelType]],9,FALSE),BotLevelWorld[#Headers],0),FALSE) * Z74</f>
        <v>0</v>
      </c>
      <c r="BX74">
        <f>VLOOKUP(Wave_Timeline!BX$1,Enemies[[#All],[Name]:[BotLevelType]],3,FALSE) * VLOOKUP($AX$2,BotLevelWorld[#All],MATCH("HP Ratio - " &amp; VLOOKUP(BX$1,Enemies[[#All],[Name]:[BotLevelType]],9,FALSE),BotLevelWorld[#Headers],0),FALSE) * AA74</f>
        <v>0</v>
      </c>
      <c r="BY74">
        <f>VLOOKUP(Wave_Timeline!BY$1,Enemies[[#All],[Name]:[BotLevelType]],3,FALSE) * VLOOKUP($AX$2,BotLevelWorld[#All],MATCH("HP Ratio - " &amp; VLOOKUP(BY$1,Enemies[[#All],[Name]:[BotLevelType]],9,FALSE),BotLevelWorld[#Headers],0),FALSE) * AB74</f>
        <v>0</v>
      </c>
      <c r="BZ74">
        <f>VLOOKUP(Wave_Timeline!BZ$1,Enemies[[#All],[Name]:[BotLevelType]],3,FALSE) * VLOOKUP($AX$2,BotLevelWorld[#All],MATCH("HP Ratio - " &amp; VLOOKUP(BZ$1,Enemies[[#All],[Name]:[BotLevelType]],9,FALSE),BotLevelWorld[#Headers],0),FALSE) * AC74</f>
        <v>0</v>
      </c>
      <c r="CA74">
        <f>VLOOKUP(Wave_Timeline!CA$1,Enemies[[#All],[Name]:[BotLevelType]],3,FALSE) * VLOOKUP($AX$2,BotLevelWorld[#All],MATCH("HP Ratio - " &amp; VLOOKUP(CA$1,Enemies[[#All],[Name]:[BotLevelType]],9,FALSE),BotLevelWorld[#Headers],0),FALSE) * AD74</f>
        <v>0</v>
      </c>
      <c r="CB74">
        <f>VLOOKUP(Wave_Timeline!CB$1,Enemies[[#All],[Name]:[BotLevelType]],3,FALSE) * VLOOKUP($AX$2,BotLevelWorld[#All],MATCH("HP Ratio - " &amp; VLOOKUP(CB$1,Enemies[[#All],[Name]:[BotLevelType]],9,FALSE),BotLevelWorld[#Headers],0),FALSE) * AE74</f>
        <v>0</v>
      </c>
      <c r="CC74">
        <f>VLOOKUP(Wave_Timeline!CC$1,Enemies[[#All],[Name]:[BotLevelType]],3,FALSE) * VLOOKUP($AX$2,BotLevelWorld[#All],MATCH("HP Ratio - " &amp; VLOOKUP(CC$1,Enemies[[#All],[Name]:[BotLevelType]],9,FALSE),BotLevelWorld[#Headers],0),FALSE) * AF74</f>
        <v>0</v>
      </c>
      <c r="CD74">
        <f>VLOOKUP(Wave_Timeline!CD$1,Enemies[[#All],[Name]:[BotLevelType]],3,FALSE) * VLOOKUP($AX$2,BotLevelWorld[#All],MATCH("HP Ratio - " &amp; VLOOKUP(CD$1,Enemies[[#All],[Name]:[BotLevelType]],9,FALSE),BotLevelWorld[#Headers],0),FALSE) * AG74</f>
        <v>0</v>
      </c>
      <c r="CE74">
        <f>VLOOKUP(Wave_Timeline!CE$1,Enemies[[#All],[Name]:[BotLevelType]],3,FALSE) * VLOOKUP($AX$2,BotLevelWorld[#All],MATCH("HP Ratio - " &amp; VLOOKUP(CE$1,Enemies[[#All],[Name]:[BotLevelType]],9,FALSE),BotLevelWorld[#Headers],0),FALSE) * AH74</f>
        <v>0</v>
      </c>
      <c r="CF74">
        <f>VLOOKUP(Wave_Timeline!CF$1,Enemies[[#All],[Name]:[BotLevelType]],3,FALSE) * VLOOKUP($AX$2,BotLevelWorld[#All],MATCH("HP Ratio - " &amp; VLOOKUP(CF$1,Enemies[[#All],[Name]:[BotLevelType]],9,FALSE),BotLevelWorld[#Headers],0),FALSE) * AI74</f>
        <v>0</v>
      </c>
      <c r="CG74">
        <f>VLOOKUP(Wave_Timeline!CG$1,Enemies[[#All],[Name]:[BotLevelType]],3,FALSE) * VLOOKUP($AX$2,BotLevelWorld[#All],MATCH("HP Ratio - " &amp; VLOOKUP(CG$1,Enemies[[#All],[Name]:[BotLevelType]],9,FALSE),BotLevelWorld[#Headers],0),FALSE) * AJ74</f>
        <v>0</v>
      </c>
      <c r="CH74">
        <f>VLOOKUP(Wave_Timeline!CH$1,Enemies[[#All],[Name]:[BotLevelType]],3,FALSE) * VLOOKUP($AX$2,BotLevelWorld[#All],MATCH("HP Ratio - " &amp; VLOOKUP(CH$1,Enemies[[#All],[Name]:[BotLevelType]],9,FALSE),BotLevelWorld[#Headers],0),FALSE) * AK74</f>
        <v>0</v>
      </c>
      <c r="CI74">
        <f>VLOOKUP(Wave_Timeline!CI$1,Enemies[[#All],[Name]:[BotLevelType]],3,FALSE) * VLOOKUP($AX$2,BotLevelWorld[#All],MATCH("HP Ratio - " &amp; VLOOKUP(CI$1,Enemies[[#All],[Name]:[BotLevelType]],9,FALSE),BotLevelWorld[#Headers],0),FALSE) * AL74</f>
        <v>0</v>
      </c>
      <c r="CJ74">
        <f>VLOOKUP(Wave_Timeline!CJ$1,Enemies[[#All],[Name]:[BotLevelType]],3,FALSE) * VLOOKUP($AX$2,BotLevelWorld[#All],MATCH("HP Ratio - " &amp; VLOOKUP(CJ$1,Enemies[[#All],[Name]:[BotLevelType]],9,FALSE),BotLevelWorld[#Headers],0),FALSE) * AM74</f>
        <v>0</v>
      </c>
      <c r="CK74">
        <f>VLOOKUP(Wave_Timeline!CK$1,Enemies[[#All],[Name]:[BotLevelType]],3,FALSE) * VLOOKUP($AX$2,BotLevelWorld[#All],MATCH("HP Ratio - " &amp; VLOOKUP(CK$1,Enemies[[#All],[Name]:[BotLevelType]],9,FALSE),BotLevelWorld[#Headers],0),FALSE) * AN74</f>
        <v>0</v>
      </c>
      <c r="CL74">
        <f>VLOOKUP(Wave_Timeline!CL$1,Enemies[[#All],[Name]:[BotLevelType]],3,FALSE) * VLOOKUP($AX$2,BotLevelWorld[#All],MATCH("HP Ratio - " &amp; VLOOKUP(CL$1,Enemies[[#All],[Name]:[BotLevelType]],9,FALSE),BotLevelWorld[#Headers],0),FALSE) * AO74</f>
        <v>0</v>
      </c>
      <c r="CM74">
        <f>VLOOKUP(Wave_Timeline!CM$1,Enemies[[#All],[Name]:[BotLevelType]],3,FALSE) * VLOOKUP($AX$2,BotLevelWorld[#All],MATCH("HP Ratio - " &amp; VLOOKUP(CM$1,Enemies[[#All],[Name]:[BotLevelType]],9,FALSE),BotLevelWorld[#Headers],0),FALSE) * AP74</f>
        <v>0</v>
      </c>
      <c r="CN74">
        <f>VLOOKUP(Wave_Timeline!CN$1,Enemies[[#All],[Name]:[BotLevelType]],3,FALSE) * VLOOKUP($AX$2,BotLevelWorld[#All],MATCH("HP Ratio - " &amp; VLOOKUP(CN$1,Enemies[[#All],[Name]:[BotLevelType]],9,FALSE),BotLevelWorld[#Headers],0),FALSE) * AQ74</f>
        <v>0</v>
      </c>
      <c r="CO74">
        <f>VLOOKUP(Wave_Timeline!CO$1,Enemies[[#All],[Name]:[BotLevelType]],3,FALSE) * VLOOKUP($AX$2,BotLevelWorld[#All],MATCH("HP Ratio - " &amp; VLOOKUP(CO$1,Enemies[[#All],[Name]:[BotLevelType]],9,FALSE),BotLevelWorld[#Headers],0),FALSE) * AR74</f>
        <v>0</v>
      </c>
      <c r="CP74">
        <f>VLOOKUP(Wave_Timeline!CP$1,Enemies[[#All],[Name]:[BotLevelType]],3,FALSE) * VLOOKUP($AX$2,BotLevelWorld[#All],MATCH("HP Ratio - " &amp; VLOOKUP(CP$1,Enemies[[#All],[Name]:[BotLevelType]],9,FALSE),BotLevelWorld[#Headers],0),FALSE) * AS74</f>
        <v>0</v>
      </c>
      <c r="CQ74">
        <f>VLOOKUP(Wave_Timeline!CQ$1,Enemies[[#All],[Name]:[BotLevelType]],3,FALSE) * VLOOKUP($AX$2,BotLevelWorld[#All],MATCH("HP Ratio - " &amp; VLOOKUP(CQ$1,Enemies[[#All],[Name]:[BotLevelType]],9,FALSE),BotLevelWorld[#Headers],0),FALSE) * AT74</f>
        <v>0</v>
      </c>
      <c r="CS74">
        <f t="shared" si="6"/>
        <v>0</v>
      </c>
    </row>
    <row r="75" spans="1:97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Y75">
        <f>VLOOKUP(Wave_Timeline!AY$1,Enemies[[#All],[Name]:[BotLevelType]],3,FALSE) * VLOOKUP($AX$2,BotLevelWorld[#All],MATCH("HP Ratio - " &amp; VLOOKUP(AY$1,Enemies[[#All],[Name]:[BotLevelType]],9,FALSE),BotLevelWorld[#Headers],0),FALSE) * B75</f>
        <v>0</v>
      </c>
      <c r="AZ75">
        <f>VLOOKUP(Wave_Timeline!AZ$1,Enemies[[#All],[Name]:[BotLevelType]],3,FALSE) * VLOOKUP($AX$2,BotLevelWorld[#All],MATCH("HP Ratio - " &amp; VLOOKUP(AZ$1,Enemies[[#All],[Name]:[BotLevelType]],9,FALSE),BotLevelWorld[#Headers],0),FALSE) * C75</f>
        <v>0</v>
      </c>
      <c r="BA75">
        <f>VLOOKUP(Wave_Timeline!BA$1,Enemies[[#All],[Name]:[BotLevelType]],3,FALSE) * VLOOKUP($AX$2,BotLevelWorld[#All],MATCH("HP Ratio - " &amp; VLOOKUP(BA$1,Enemies[[#All],[Name]:[BotLevelType]],9,FALSE),BotLevelWorld[#Headers],0),FALSE) * D75</f>
        <v>0</v>
      </c>
      <c r="BB75">
        <f>VLOOKUP(Wave_Timeline!BB$1,Enemies[[#All],[Name]:[BotLevelType]],3,FALSE) * VLOOKUP($AX$2,BotLevelWorld[#All],MATCH("HP Ratio - " &amp; VLOOKUP(BB$1,Enemies[[#All],[Name]:[BotLevelType]],9,FALSE),BotLevelWorld[#Headers],0),FALSE) * E75</f>
        <v>0</v>
      </c>
      <c r="BC75">
        <f>VLOOKUP(Wave_Timeline!BC$1,Enemies[[#All],[Name]:[BotLevelType]],3,FALSE) * VLOOKUP($AX$2,BotLevelWorld[#All],MATCH("HP Ratio - " &amp; VLOOKUP(BC$1,Enemies[[#All],[Name]:[BotLevelType]],9,FALSE),BotLevelWorld[#Headers],0),FALSE) * F75</f>
        <v>0</v>
      </c>
      <c r="BD75">
        <f>VLOOKUP(Wave_Timeline!BD$1,Enemies[[#All],[Name]:[BotLevelType]],3,FALSE) * VLOOKUP($AX$2,BotLevelWorld[#All],MATCH("HP Ratio - " &amp; VLOOKUP(BD$1,Enemies[[#All],[Name]:[BotLevelType]],9,FALSE),BotLevelWorld[#Headers],0),FALSE) * G75</f>
        <v>0</v>
      </c>
      <c r="BE75">
        <f>VLOOKUP(Wave_Timeline!BE$1,Enemies[[#All],[Name]:[BotLevelType]],3,FALSE) * VLOOKUP($AX$2,BotLevelWorld[#All],MATCH("HP Ratio - " &amp; VLOOKUP(BE$1,Enemies[[#All],[Name]:[BotLevelType]],9,FALSE),BotLevelWorld[#Headers],0),FALSE) * H75</f>
        <v>0</v>
      </c>
      <c r="BF75">
        <f>VLOOKUP(Wave_Timeline!BF$1,Enemies[[#All],[Name]:[BotLevelType]],3,FALSE) * VLOOKUP($AX$2,BotLevelWorld[#All],MATCH("HP Ratio - " &amp; VLOOKUP(BF$1,Enemies[[#All],[Name]:[BotLevelType]],9,FALSE),BotLevelWorld[#Headers],0),FALSE) * I75</f>
        <v>0</v>
      </c>
      <c r="BG75">
        <f>VLOOKUP(Wave_Timeline!BG$1,Enemies[[#All],[Name]:[BotLevelType]],3,FALSE) * VLOOKUP($AX$2,BotLevelWorld[#All],MATCH("HP Ratio - " &amp; VLOOKUP(BG$1,Enemies[[#All],[Name]:[BotLevelType]],9,FALSE),BotLevelWorld[#Headers],0),FALSE) * J75</f>
        <v>0</v>
      </c>
      <c r="BH75">
        <f>VLOOKUP(Wave_Timeline!BH$1,Enemies[[#All],[Name]:[BotLevelType]],3,FALSE) * VLOOKUP($AX$2,BotLevelWorld[#All],MATCH("HP Ratio - " &amp; VLOOKUP(BH$1,Enemies[[#All],[Name]:[BotLevelType]],9,FALSE),BotLevelWorld[#Headers],0),FALSE) * K75</f>
        <v>0</v>
      </c>
      <c r="BI75">
        <f>VLOOKUP(Wave_Timeline!BI$1,Enemies[[#All],[Name]:[BotLevelType]],3,FALSE) * VLOOKUP($AX$2,BotLevelWorld[#All],MATCH("HP Ratio - " &amp; VLOOKUP(BI$1,Enemies[[#All],[Name]:[BotLevelType]],9,FALSE),BotLevelWorld[#Headers],0),FALSE) * L75</f>
        <v>0</v>
      </c>
      <c r="BJ75">
        <f>VLOOKUP(Wave_Timeline!BJ$1,Enemies[[#All],[Name]:[BotLevelType]],3,FALSE) * VLOOKUP($AX$2,BotLevelWorld[#All],MATCH("HP Ratio - " &amp; VLOOKUP(BJ$1,Enemies[[#All],[Name]:[BotLevelType]],9,FALSE),BotLevelWorld[#Headers],0),FALSE) * M75</f>
        <v>0</v>
      </c>
      <c r="BK75">
        <f>VLOOKUP(Wave_Timeline!BK$1,Enemies[[#All],[Name]:[BotLevelType]],3,FALSE) * VLOOKUP($AX$2,BotLevelWorld[#All],MATCH("HP Ratio - " &amp; VLOOKUP(BK$1,Enemies[[#All],[Name]:[BotLevelType]],9,FALSE),BotLevelWorld[#Headers],0),FALSE) * N75</f>
        <v>0</v>
      </c>
      <c r="BL75">
        <f>VLOOKUP(Wave_Timeline!BL$1,Enemies[[#All],[Name]:[BotLevelType]],3,FALSE) * VLOOKUP($AX$2,BotLevelWorld[#All],MATCH("HP Ratio - " &amp; VLOOKUP(BL$1,Enemies[[#All],[Name]:[BotLevelType]],9,FALSE),BotLevelWorld[#Headers],0),FALSE) * O75</f>
        <v>0</v>
      </c>
      <c r="BM75">
        <f>VLOOKUP(Wave_Timeline!BM$1,Enemies[[#All],[Name]:[BotLevelType]],3,FALSE) * VLOOKUP($AX$2,BotLevelWorld[#All],MATCH("HP Ratio - " &amp; VLOOKUP(BM$1,Enemies[[#All],[Name]:[BotLevelType]],9,FALSE),BotLevelWorld[#Headers],0),FALSE) * P75</f>
        <v>0</v>
      </c>
      <c r="BN75">
        <f>VLOOKUP(Wave_Timeline!BN$1,Enemies[[#All],[Name]:[BotLevelType]],3,FALSE) * VLOOKUP($AX$2,BotLevelWorld[#All],MATCH("HP Ratio - " &amp; VLOOKUP(BN$1,Enemies[[#All],[Name]:[BotLevelType]],9,FALSE),BotLevelWorld[#Headers],0),FALSE) * Q75</f>
        <v>0</v>
      </c>
      <c r="BO75">
        <f>VLOOKUP(Wave_Timeline!BO$1,Enemies[[#All],[Name]:[BotLevelType]],3,FALSE) * VLOOKUP($AX$2,BotLevelWorld[#All],MATCH("HP Ratio - " &amp; VLOOKUP(BO$1,Enemies[[#All],[Name]:[BotLevelType]],9,FALSE),BotLevelWorld[#Headers],0),FALSE) * R75</f>
        <v>0</v>
      </c>
      <c r="BP75">
        <f>VLOOKUP(Wave_Timeline!BP$1,Enemies[[#All],[Name]:[BotLevelType]],3,FALSE) * VLOOKUP($AX$2,BotLevelWorld[#All],MATCH("HP Ratio - " &amp; VLOOKUP(BP$1,Enemies[[#All],[Name]:[BotLevelType]],9,FALSE),BotLevelWorld[#Headers],0),FALSE) * S75</f>
        <v>0</v>
      </c>
      <c r="BQ75">
        <f>VLOOKUP(Wave_Timeline!BQ$1,Enemies[[#All],[Name]:[BotLevelType]],3,FALSE) * VLOOKUP($AX$2,BotLevelWorld[#All],MATCH("HP Ratio - " &amp; VLOOKUP(BQ$1,Enemies[[#All],[Name]:[BotLevelType]],9,FALSE),BotLevelWorld[#Headers],0),FALSE) * T75</f>
        <v>0</v>
      </c>
      <c r="BR75">
        <f>VLOOKUP(Wave_Timeline!BR$1,Enemies[[#All],[Name]:[BotLevelType]],3,FALSE) * VLOOKUP($AX$2,BotLevelWorld[#All],MATCH("HP Ratio - " &amp; VLOOKUP(BR$1,Enemies[[#All],[Name]:[BotLevelType]],9,FALSE),BotLevelWorld[#Headers],0),FALSE) * U75</f>
        <v>0</v>
      </c>
      <c r="BS75">
        <f>VLOOKUP(Wave_Timeline!BS$1,Enemies[[#All],[Name]:[BotLevelType]],3,FALSE) * VLOOKUP($AX$2,BotLevelWorld[#All],MATCH("HP Ratio - " &amp; VLOOKUP(BS$1,Enemies[[#All],[Name]:[BotLevelType]],9,FALSE),BotLevelWorld[#Headers],0),FALSE) * V75</f>
        <v>0</v>
      </c>
      <c r="BT75">
        <f>VLOOKUP(Wave_Timeline!BT$1,Enemies[[#All],[Name]:[BotLevelType]],3,FALSE) * VLOOKUP($AX$2,BotLevelWorld[#All],MATCH("HP Ratio - " &amp; VLOOKUP(BT$1,Enemies[[#All],[Name]:[BotLevelType]],9,FALSE),BotLevelWorld[#Headers],0),FALSE) * W75</f>
        <v>0</v>
      </c>
      <c r="BU75">
        <f>VLOOKUP(Wave_Timeline!BU$1,Enemies[[#All],[Name]:[BotLevelType]],3,FALSE) * VLOOKUP($AX$2,BotLevelWorld[#All],MATCH("HP Ratio - " &amp; VLOOKUP(BU$1,Enemies[[#All],[Name]:[BotLevelType]],9,FALSE),BotLevelWorld[#Headers],0),FALSE) * X75</f>
        <v>0</v>
      </c>
      <c r="BV75">
        <f>VLOOKUP(Wave_Timeline!BV$1,Enemies[[#All],[Name]:[BotLevelType]],3,FALSE) * VLOOKUP($AX$2,BotLevelWorld[#All],MATCH("HP Ratio - " &amp; VLOOKUP(BV$1,Enemies[[#All],[Name]:[BotLevelType]],9,FALSE),BotLevelWorld[#Headers],0),FALSE) * Y75</f>
        <v>0</v>
      </c>
      <c r="BW75">
        <f>VLOOKUP(Wave_Timeline!BW$1,Enemies[[#All],[Name]:[BotLevelType]],3,FALSE) * VLOOKUP($AX$2,BotLevelWorld[#All],MATCH("HP Ratio - " &amp; VLOOKUP(BW$1,Enemies[[#All],[Name]:[BotLevelType]],9,FALSE),BotLevelWorld[#Headers],0),FALSE) * Z75</f>
        <v>0</v>
      </c>
      <c r="BX75">
        <f>VLOOKUP(Wave_Timeline!BX$1,Enemies[[#All],[Name]:[BotLevelType]],3,FALSE) * VLOOKUP($AX$2,BotLevelWorld[#All],MATCH("HP Ratio - " &amp; VLOOKUP(BX$1,Enemies[[#All],[Name]:[BotLevelType]],9,FALSE),BotLevelWorld[#Headers],0),FALSE) * AA75</f>
        <v>0</v>
      </c>
      <c r="BY75">
        <f>VLOOKUP(Wave_Timeline!BY$1,Enemies[[#All],[Name]:[BotLevelType]],3,FALSE) * VLOOKUP($AX$2,BotLevelWorld[#All],MATCH("HP Ratio - " &amp; VLOOKUP(BY$1,Enemies[[#All],[Name]:[BotLevelType]],9,FALSE),BotLevelWorld[#Headers],0),FALSE) * AB75</f>
        <v>0</v>
      </c>
      <c r="BZ75">
        <f>VLOOKUP(Wave_Timeline!BZ$1,Enemies[[#All],[Name]:[BotLevelType]],3,FALSE) * VLOOKUP($AX$2,BotLevelWorld[#All],MATCH("HP Ratio - " &amp; VLOOKUP(BZ$1,Enemies[[#All],[Name]:[BotLevelType]],9,FALSE),BotLevelWorld[#Headers],0),FALSE) * AC75</f>
        <v>0</v>
      </c>
      <c r="CA75">
        <f>VLOOKUP(Wave_Timeline!CA$1,Enemies[[#All],[Name]:[BotLevelType]],3,FALSE) * VLOOKUP($AX$2,BotLevelWorld[#All],MATCH("HP Ratio - " &amp; VLOOKUP(CA$1,Enemies[[#All],[Name]:[BotLevelType]],9,FALSE),BotLevelWorld[#Headers],0),FALSE) * AD75</f>
        <v>0</v>
      </c>
      <c r="CB75">
        <f>VLOOKUP(Wave_Timeline!CB$1,Enemies[[#All],[Name]:[BotLevelType]],3,FALSE) * VLOOKUP($AX$2,BotLevelWorld[#All],MATCH("HP Ratio - " &amp; VLOOKUP(CB$1,Enemies[[#All],[Name]:[BotLevelType]],9,FALSE),BotLevelWorld[#Headers],0),FALSE) * AE75</f>
        <v>0</v>
      </c>
      <c r="CC75">
        <f>VLOOKUP(Wave_Timeline!CC$1,Enemies[[#All],[Name]:[BotLevelType]],3,FALSE) * VLOOKUP($AX$2,BotLevelWorld[#All],MATCH("HP Ratio - " &amp; VLOOKUP(CC$1,Enemies[[#All],[Name]:[BotLevelType]],9,FALSE),BotLevelWorld[#Headers],0),FALSE) * AF75</f>
        <v>0</v>
      </c>
      <c r="CD75">
        <f>VLOOKUP(Wave_Timeline!CD$1,Enemies[[#All],[Name]:[BotLevelType]],3,FALSE) * VLOOKUP($AX$2,BotLevelWorld[#All],MATCH("HP Ratio - " &amp; VLOOKUP(CD$1,Enemies[[#All],[Name]:[BotLevelType]],9,FALSE),BotLevelWorld[#Headers],0),FALSE) * AG75</f>
        <v>0</v>
      </c>
      <c r="CE75">
        <f>VLOOKUP(Wave_Timeline!CE$1,Enemies[[#All],[Name]:[BotLevelType]],3,FALSE) * VLOOKUP($AX$2,BotLevelWorld[#All],MATCH("HP Ratio - " &amp; VLOOKUP(CE$1,Enemies[[#All],[Name]:[BotLevelType]],9,FALSE),BotLevelWorld[#Headers],0),FALSE) * AH75</f>
        <v>0</v>
      </c>
      <c r="CF75">
        <f>VLOOKUP(Wave_Timeline!CF$1,Enemies[[#All],[Name]:[BotLevelType]],3,FALSE) * VLOOKUP($AX$2,BotLevelWorld[#All],MATCH("HP Ratio - " &amp; VLOOKUP(CF$1,Enemies[[#All],[Name]:[BotLevelType]],9,FALSE),BotLevelWorld[#Headers],0),FALSE) * AI75</f>
        <v>0</v>
      </c>
      <c r="CG75">
        <f>VLOOKUP(Wave_Timeline!CG$1,Enemies[[#All],[Name]:[BotLevelType]],3,FALSE) * VLOOKUP($AX$2,BotLevelWorld[#All],MATCH("HP Ratio - " &amp; VLOOKUP(CG$1,Enemies[[#All],[Name]:[BotLevelType]],9,FALSE),BotLevelWorld[#Headers],0),FALSE) * AJ75</f>
        <v>0</v>
      </c>
      <c r="CH75">
        <f>VLOOKUP(Wave_Timeline!CH$1,Enemies[[#All],[Name]:[BotLevelType]],3,FALSE) * VLOOKUP($AX$2,BotLevelWorld[#All],MATCH("HP Ratio - " &amp; VLOOKUP(CH$1,Enemies[[#All],[Name]:[BotLevelType]],9,FALSE),BotLevelWorld[#Headers],0),FALSE) * AK75</f>
        <v>0</v>
      </c>
      <c r="CI75">
        <f>VLOOKUP(Wave_Timeline!CI$1,Enemies[[#All],[Name]:[BotLevelType]],3,FALSE) * VLOOKUP($AX$2,BotLevelWorld[#All],MATCH("HP Ratio - " &amp; VLOOKUP(CI$1,Enemies[[#All],[Name]:[BotLevelType]],9,FALSE),BotLevelWorld[#Headers],0),FALSE) * AL75</f>
        <v>0</v>
      </c>
      <c r="CJ75">
        <f>VLOOKUP(Wave_Timeline!CJ$1,Enemies[[#All],[Name]:[BotLevelType]],3,FALSE) * VLOOKUP($AX$2,BotLevelWorld[#All],MATCH("HP Ratio - " &amp; VLOOKUP(CJ$1,Enemies[[#All],[Name]:[BotLevelType]],9,FALSE),BotLevelWorld[#Headers],0),FALSE) * AM75</f>
        <v>0</v>
      </c>
      <c r="CK75">
        <f>VLOOKUP(Wave_Timeline!CK$1,Enemies[[#All],[Name]:[BotLevelType]],3,FALSE) * VLOOKUP($AX$2,BotLevelWorld[#All],MATCH("HP Ratio - " &amp; VLOOKUP(CK$1,Enemies[[#All],[Name]:[BotLevelType]],9,FALSE),BotLevelWorld[#Headers],0),FALSE) * AN75</f>
        <v>0</v>
      </c>
      <c r="CL75">
        <f>VLOOKUP(Wave_Timeline!CL$1,Enemies[[#All],[Name]:[BotLevelType]],3,FALSE) * VLOOKUP($AX$2,BotLevelWorld[#All],MATCH("HP Ratio - " &amp; VLOOKUP(CL$1,Enemies[[#All],[Name]:[BotLevelType]],9,FALSE),BotLevelWorld[#Headers],0),FALSE) * AO75</f>
        <v>0</v>
      </c>
      <c r="CM75">
        <f>VLOOKUP(Wave_Timeline!CM$1,Enemies[[#All],[Name]:[BotLevelType]],3,FALSE) * VLOOKUP($AX$2,BotLevelWorld[#All],MATCH("HP Ratio - " &amp; VLOOKUP(CM$1,Enemies[[#All],[Name]:[BotLevelType]],9,FALSE),BotLevelWorld[#Headers],0),FALSE) * AP75</f>
        <v>0</v>
      </c>
      <c r="CN75">
        <f>VLOOKUP(Wave_Timeline!CN$1,Enemies[[#All],[Name]:[BotLevelType]],3,FALSE) * VLOOKUP($AX$2,BotLevelWorld[#All],MATCH("HP Ratio - " &amp; VLOOKUP(CN$1,Enemies[[#All],[Name]:[BotLevelType]],9,FALSE),BotLevelWorld[#Headers],0),FALSE) * AQ75</f>
        <v>0</v>
      </c>
      <c r="CO75">
        <f>VLOOKUP(Wave_Timeline!CO$1,Enemies[[#All],[Name]:[BotLevelType]],3,FALSE) * VLOOKUP($AX$2,BotLevelWorld[#All],MATCH("HP Ratio - " &amp; VLOOKUP(CO$1,Enemies[[#All],[Name]:[BotLevelType]],9,FALSE),BotLevelWorld[#Headers],0),FALSE) * AR75</f>
        <v>0</v>
      </c>
      <c r="CP75">
        <f>VLOOKUP(Wave_Timeline!CP$1,Enemies[[#All],[Name]:[BotLevelType]],3,FALSE) * VLOOKUP($AX$2,BotLevelWorld[#All],MATCH("HP Ratio - " &amp; VLOOKUP(CP$1,Enemies[[#All],[Name]:[BotLevelType]],9,FALSE),BotLevelWorld[#Headers],0),FALSE) * AS75</f>
        <v>0</v>
      </c>
      <c r="CQ75">
        <f>VLOOKUP(Wave_Timeline!CQ$1,Enemies[[#All],[Name]:[BotLevelType]],3,FALSE) * VLOOKUP($AX$2,BotLevelWorld[#All],MATCH("HP Ratio - " &amp; VLOOKUP(CQ$1,Enemies[[#All],[Name]:[BotLevelType]],9,FALSE),BotLevelWorld[#Headers],0),FALSE) * AT75</f>
        <v>0</v>
      </c>
      <c r="CS75">
        <f t="shared" si="6"/>
        <v>0</v>
      </c>
    </row>
    <row r="76" spans="1:97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Y76">
        <f>VLOOKUP(Wave_Timeline!AY$1,Enemies[[#All],[Name]:[BotLevelType]],3,FALSE) * VLOOKUP($AX$2,BotLevelWorld[#All],MATCH("HP Ratio - " &amp; VLOOKUP(AY$1,Enemies[[#All],[Name]:[BotLevelType]],9,FALSE),BotLevelWorld[#Headers],0),FALSE) * B76</f>
        <v>0</v>
      </c>
      <c r="AZ76">
        <f>VLOOKUP(Wave_Timeline!AZ$1,Enemies[[#All],[Name]:[BotLevelType]],3,FALSE) * VLOOKUP($AX$2,BotLevelWorld[#All],MATCH("HP Ratio - " &amp; VLOOKUP(AZ$1,Enemies[[#All],[Name]:[BotLevelType]],9,FALSE),BotLevelWorld[#Headers],0),FALSE) * C76</f>
        <v>0</v>
      </c>
      <c r="BA76">
        <f>VLOOKUP(Wave_Timeline!BA$1,Enemies[[#All],[Name]:[BotLevelType]],3,FALSE) * VLOOKUP($AX$2,BotLevelWorld[#All],MATCH("HP Ratio - " &amp; VLOOKUP(BA$1,Enemies[[#All],[Name]:[BotLevelType]],9,FALSE),BotLevelWorld[#Headers],0),FALSE) * D76</f>
        <v>0</v>
      </c>
      <c r="BB76">
        <f>VLOOKUP(Wave_Timeline!BB$1,Enemies[[#All],[Name]:[BotLevelType]],3,FALSE) * VLOOKUP($AX$2,BotLevelWorld[#All],MATCH("HP Ratio - " &amp; VLOOKUP(BB$1,Enemies[[#All],[Name]:[BotLevelType]],9,FALSE),BotLevelWorld[#Headers],0),FALSE) * E76</f>
        <v>0</v>
      </c>
      <c r="BC76">
        <f>VLOOKUP(Wave_Timeline!BC$1,Enemies[[#All],[Name]:[BotLevelType]],3,FALSE) * VLOOKUP($AX$2,BotLevelWorld[#All],MATCH("HP Ratio - " &amp; VLOOKUP(BC$1,Enemies[[#All],[Name]:[BotLevelType]],9,FALSE),BotLevelWorld[#Headers],0),FALSE) * F76</f>
        <v>0</v>
      </c>
      <c r="BD76">
        <f>VLOOKUP(Wave_Timeline!BD$1,Enemies[[#All],[Name]:[BotLevelType]],3,FALSE) * VLOOKUP($AX$2,BotLevelWorld[#All],MATCH("HP Ratio - " &amp; VLOOKUP(BD$1,Enemies[[#All],[Name]:[BotLevelType]],9,FALSE),BotLevelWorld[#Headers],0),FALSE) * G76</f>
        <v>0</v>
      </c>
      <c r="BE76">
        <f>VLOOKUP(Wave_Timeline!BE$1,Enemies[[#All],[Name]:[BotLevelType]],3,FALSE) * VLOOKUP($AX$2,BotLevelWorld[#All],MATCH("HP Ratio - " &amp; VLOOKUP(BE$1,Enemies[[#All],[Name]:[BotLevelType]],9,FALSE),BotLevelWorld[#Headers],0),FALSE) * H76</f>
        <v>0</v>
      </c>
      <c r="BF76">
        <f>VLOOKUP(Wave_Timeline!BF$1,Enemies[[#All],[Name]:[BotLevelType]],3,FALSE) * VLOOKUP($AX$2,BotLevelWorld[#All],MATCH("HP Ratio - " &amp; VLOOKUP(BF$1,Enemies[[#All],[Name]:[BotLevelType]],9,FALSE),BotLevelWorld[#Headers],0),FALSE) * I76</f>
        <v>0</v>
      </c>
      <c r="BG76">
        <f>VLOOKUP(Wave_Timeline!BG$1,Enemies[[#All],[Name]:[BotLevelType]],3,FALSE) * VLOOKUP($AX$2,BotLevelWorld[#All],MATCH("HP Ratio - " &amp; VLOOKUP(BG$1,Enemies[[#All],[Name]:[BotLevelType]],9,FALSE),BotLevelWorld[#Headers],0),FALSE) * J76</f>
        <v>0</v>
      </c>
      <c r="BH76">
        <f>VLOOKUP(Wave_Timeline!BH$1,Enemies[[#All],[Name]:[BotLevelType]],3,FALSE) * VLOOKUP($AX$2,BotLevelWorld[#All],MATCH("HP Ratio - " &amp; VLOOKUP(BH$1,Enemies[[#All],[Name]:[BotLevelType]],9,FALSE),BotLevelWorld[#Headers],0),FALSE) * K76</f>
        <v>0</v>
      </c>
      <c r="BI76">
        <f>VLOOKUP(Wave_Timeline!BI$1,Enemies[[#All],[Name]:[BotLevelType]],3,FALSE) * VLOOKUP($AX$2,BotLevelWorld[#All],MATCH("HP Ratio - " &amp; VLOOKUP(BI$1,Enemies[[#All],[Name]:[BotLevelType]],9,FALSE),BotLevelWorld[#Headers],0),FALSE) * L76</f>
        <v>0</v>
      </c>
      <c r="BJ76">
        <f>VLOOKUP(Wave_Timeline!BJ$1,Enemies[[#All],[Name]:[BotLevelType]],3,FALSE) * VLOOKUP($AX$2,BotLevelWorld[#All],MATCH("HP Ratio - " &amp; VLOOKUP(BJ$1,Enemies[[#All],[Name]:[BotLevelType]],9,FALSE),BotLevelWorld[#Headers],0),FALSE) * M76</f>
        <v>0</v>
      </c>
      <c r="BK76">
        <f>VLOOKUP(Wave_Timeline!BK$1,Enemies[[#All],[Name]:[BotLevelType]],3,FALSE) * VLOOKUP($AX$2,BotLevelWorld[#All],MATCH("HP Ratio - " &amp; VLOOKUP(BK$1,Enemies[[#All],[Name]:[BotLevelType]],9,FALSE),BotLevelWorld[#Headers],0),FALSE) * N76</f>
        <v>0</v>
      </c>
      <c r="BL76">
        <f>VLOOKUP(Wave_Timeline!BL$1,Enemies[[#All],[Name]:[BotLevelType]],3,FALSE) * VLOOKUP($AX$2,BotLevelWorld[#All],MATCH("HP Ratio - " &amp; VLOOKUP(BL$1,Enemies[[#All],[Name]:[BotLevelType]],9,FALSE),BotLevelWorld[#Headers],0),FALSE) * O76</f>
        <v>0</v>
      </c>
      <c r="BM76">
        <f>VLOOKUP(Wave_Timeline!BM$1,Enemies[[#All],[Name]:[BotLevelType]],3,FALSE) * VLOOKUP($AX$2,BotLevelWorld[#All],MATCH("HP Ratio - " &amp; VLOOKUP(BM$1,Enemies[[#All],[Name]:[BotLevelType]],9,FALSE),BotLevelWorld[#Headers],0),FALSE) * P76</f>
        <v>0</v>
      </c>
      <c r="BN76">
        <f>VLOOKUP(Wave_Timeline!BN$1,Enemies[[#All],[Name]:[BotLevelType]],3,FALSE) * VLOOKUP($AX$2,BotLevelWorld[#All],MATCH("HP Ratio - " &amp; VLOOKUP(BN$1,Enemies[[#All],[Name]:[BotLevelType]],9,FALSE),BotLevelWorld[#Headers],0),FALSE) * Q76</f>
        <v>0</v>
      </c>
      <c r="BO76">
        <f>VLOOKUP(Wave_Timeline!BO$1,Enemies[[#All],[Name]:[BotLevelType]],3,FALSE) * VLOOKUP($AX$2,BotLevelWorld[#All],MATCH("HP Ratio - " &amp; VLOOKUP(BO$1,Enemies[[#All],[Name]:[BotLevelType]],9,FALSE),BotLevelWorld[#Headers],0),FALSE) * R76</f>
        <v>0</v>
      </c>
      <c r="BP76">
        <f>VLOOKUP(Wave_Timeline!BP$1,Enemies[[#All],[Name]:[BotLevelType]],3,FALSE) * VLOOKUP($AX$2,BotLevelWorld[#All],MATCH("HP Ratio - " &amp; VLOOKUP(BP$1,Enemies[[#All],[Name]:[BotLevelType]],9,FALSE),BotLevelWorld[#Headers],0),FALSE) * S76</f>
        <v>0</v>
      </c>
      <c r="BQ76">
        <f>VLOOKUP(Wave_Timeline!BQ$1,Enemies[[#All],[Name]:[BotLevelType]],3,FALSE) * VLOOKUP($AX$2,BotLevelWorld[#All],MATCH("HP Ratio - " &amp; VLOOKUP(BQ$1,Enemies[[#All],[Name]:[BotLevelType]],9,FALSE),BotLevelWorld[#Headers],0),FALSE) * T76</f>
        <v>0</v>
      </c>
      <c r="BR76">
        <f>VLOOKUP(Wave_Timeline!BR$1,Enemies[[#All],[Name]:[BotLevelType]],3,FALSE) * VLOOKUP($AX$2,BotLevelWorld[#All],MATCH("HP Ratio - " &amp; VLOOKUP(BR$1,Enemies[[#All],[Name]:[BotLevelType]],9,FALSE),BotLevelWorld[#Headers],0),FALSE) * U76</f>
        <v>0</v>
      </c>
      <c r="BS76">
        <f>VLOOKUP(Wave_Timeline!BS$1,Enemies[[#All],[Name]:[BotLevelType]],3,FALSE) * VLOOKUP($AX$2,BotLevelWorld[#All],MATCH("HP Ratio - " &amp; VLOOKUP(BS$1,Enemies[[#All],[Name]:[BotLevelType]],9,FALSE),BotLevelWorld[#Headers],0),FALSE) * V76</f>
        <v>0</v>
      </c>
      <c r="BT76">
        <f>VLOOKUP(Wave_Timeline!BT$1,Enemies[[#All],[Name]:[BotLevelType]],3,FALSE) * VLOOKUP($AX$2,BotLevelWorld[#All],MATCH("HP Ratio - " &amp; VLOOKUP(BT$1,Enemies[[#All],[Name]:[BotLevelType]],9,FALSE),BotLevelWorld[#Headers],0),FALSE) * W76</f>
        <v>0</v>
      </c>
      <c r="BU76">
        <f>VLOOKUP(Wave_Timeline!BU$1,Enemies[[#All],[Name]:[BotLevelType]],3,FALSE) * VLOOKUP($AX$2,BotLevelWorld[#All],MATCH("HP Ratio - " &amp; VLOOKUP(BU$1,Enemies[[#All],[Name]:[BotLevelType]],9,FALSE),BotLevelWorld[#Headers],0),FALSE) * X76</f>
        <v>0</v>
      </c>
      <c r="BV76">
        <f>VLOOKUP(Wave_Timeline!BV$1,Enemies[[#All],[Name]:[BotLevelType]],3,FALSE) * VLOOKUP($AX$2,BotLevelWorld[#All],MATCH("HP Ratio - " &amp; VLOOKUP(BV$1,Enemies[[#All],[Name]:[BotLevelType]],9,FALSE),BotLevelWorld[#Headers],0),FALSE) * Y76</f>
        <v>0</v>
      </c>
      <c r="BW76">
        <f>VLOOKUP(Wave_Timeline!BW$1,Enemies[[#All],[Name]:[BotLevelType]],3,FALSE) * VLOOKUP($AX$2,BotLevelWorld[#All],MATCH("HP Ratio - " &amp; VLOOKUP(BW$1,Enemies[[#All],[Name]:[BotLevelType]],9,FALSE),BotLevelWorld[#Headers],0),FALSE) * Z76</f>
        <v>0</v>
      </c>
      <c r="BX76">
        <f>VLOOKUP(Wave_Timeline!BX$1,Enemies[[#All],[Name]:[BotLevelType]],3,FALSE) * VLOOKUP($AX$2,BotLevelWorld[#All],MATCH("HP Ratio - " &amp; VLOOKUP(BX$1,Enemies[[#All],[Name]:[BotLevelType]],9,FALSE),BotLevelWorld[#Headers],0),FALSE) * AA76</f>
        <v>0</v>
      </c>
      <c r="BY76">
        <f>VLOOKUP(Wave_Timeline!BY$1,Enemies[[#All],[Name]:[BotLevelType]],3,FALSE) * VLOOKUP($AX$2,BotLevelWorld[#All],MATCH("HP Ratio - " &amp; VLOOKUP(BY$1,Enemies[[#All],[Name]:[BotLevelType]],9,FALSE),BotLevelWorld[#Headers],0),FALSE) * AB76</f>
        <v>0</v>
      </c>
      <c r="BZ76">
        <f>VLOOKUP(Wave_Timeline!BZ$1,Enemies[[#All],[Name]:[BotLevelType]],3,FALSE) * VLOOKUP($AX$2,BotLevelWorld[#All],MATCH("HP Ratio - " &amp; VLOOKUP(BZ$1,Enemies[[#All],[Name]:[BotLevelType]],9,FALSE),BotLevelWorld[#Headers],0),FALSE) * AC76</f>
        <v>0</v>
      </c>
      <c r="CA76">
        <f>VLOOKUP(Wave_Timeline!CA$1,Enemies[[#All],[Name]:[BotLevelType]],3,FALSE) * VLOOKUP($AX$2,BotLevelWorld[#All],MATCH("HP Ratio - " &amp; VLOOKUP(CA$1,Enemies[[#All],[Name]:[BotLevelType]],9,FALSE),BotLevelWorld[#Headers],0),FALSE) * AD76</f>
        <v>0</v>
      </c>
      <c r="CB76">
        <f>VLOOKUP(Wave_Timeline!CB$1,Enemies[[#All],[Name]:[BotLevelType]],3,FALSE) * VLOOKUP($AX$2,BotLevelWorld[#All],MATCH("HP Ratio - " &amp; VLOOKUP(CB$1,Enemies[[#All],[Name]:[BotLevelType]],9,FALSE),BotLevelWorld[#Headers],0),FALSE) * AE76</f>
        <v>0</v>
      </c>
      <c r="CC76">
        <f>VLOOKUP(Wave_Timeline!CC$1,Enemies[[#All],[Name]:[BotLevelType]],3,FALSE) * VLOOKUP($AX$2,BotLevelWorld[#All],MATCH("HP Ratio - " &amp; VLOOKUP(CC$1,Enemies[[#All],[Name]:[BotLevelType]],9,FALSE),BotLevelWorld[#Headers],0),FALSE) * AF76</f>
        <v>0</v>
      </c>
      <c r="CD76">
        <f>VLOOKUP(Wave_Timeline!CD$1,Enemies[[#All],[Name]:[BotLevelType]],3,FALSE) * VLOOKUP($AX$2,BotLevelWorld[#All],MATCH("HP Ratio - " &amp; VLOOKUP(CD$1,Enemies[[#All],[Name]:[BotLevelType]],9,FALSE),BotLevelWorld[#Headers],0),FALSE) * AG76</f>
        <v>0</v>
      </c>
      <c r="CE76">
        <f>VLOOKUP(Wave_Timeline!CE$1,Enemies[[#All],[Name]:[BotLevelType]],3,FALSE) * VLOOKUP($AX$2,BotLevelWorld[#All],MATCH("HP Ratio - " &amp; VLOOKUP(CE$1,Enemies[[#All],[Name]:[BotLevelType]],9,FALSE),BotLevelWorld[#Headers],0),FALSE) * AH76</f>
        <v>0</v>
      </c>
      <c r="CF76">
        <f>VLOOKUP(Wave_Timeline!CF$1,Enemies[[#All],[Name]:[BotLevelType]],3,FALSE) * VLOOKUP($AX$2,BotLevelWorld[#All],MATCH("HP Ratio - " &amp; VLOOKUP(CF$1,Enemies[[#All],[Name]:[BotLevelType]],9,FALSE),BotLevelWorld[#Headers],0),FALSE) * AI76</f>
        <v>0</v>
      </c>
      <c r="CG76">
        <f>VLOOKUP(Wave_Timeline!CG$1,Enemies[[#All],[Name]:[BotLevelType]],3,FALSE) * VLOOKUP($AX$2,BotLevelWorld[#All],MATCH("HP Ratio - " &amp; VLOOKUP(CG$1,Enemies[[#All],[Name]:[BotLevelType]],9,FALSE),BotLevelWorld[#Headers],0),FALSE) * AJ76</f>
        <v>0</v>
      </c>
      <c r="CH76">
        <f>VLOOKUP(Wave_Timeline!CH$1,Enemies[[#All],[Name]:[BotLevelType]],3,FALSE) * VLOOKUP($AX$2,BotLevelWorld[#All],MATCH("HP Ratio - " &amp; VLOOKUP(CH$1,Enemies[[#All],[Name]:[BotLevelType]],9,FALSE),BotLevelWorld[#Headers],0),FALSE) * AK76</f>
        <v>0</v>
      </c>
      <c r="CI76">
        <f>VLOOKUP(Wave_Timeline!CI$1,Enemies[[#All],[Name]:[BotLevelType]],3,FALSE) * VLOOKUP($AX$2,BotLevelWorld[#All],MATCH("HP Ratio - " &amp; VLOOKUP(CI$1,Enemies[[#All],[Name]:[BotLevelType]],9,FALSE),BotLevelWorld[#Headers],0),FALSE) * AL76</f>
        <v>0</v>
      </c>
      <c r="CJ76">
        <f>VLOOKUP(Wave_Timeline!CJ$1,Enemies[[#All],[Name]:[BotLevelType]],3,FALSE) * VLOOKUP($AX$2,BotLevelWorld[#All],MATCH("HP Ratio - " &amp; VLOOKUP(CJ$1,Enemies[[#All],[Name]:[BotLevelType]],9,FALSE),BotLevelWorld[#Headers],0),FALSE) * AM76</f>
        <v>0</v>
      </c>
      <c r="CK76">
        <f>VLOOKUP(Wave_Timeline!CK$1,Enemies[[#All],[Name]:[BotLevelType]],3,FALSE) * VLOOKUP($AX$2,BotLevelWorld[#All],MATCH("HP Ratio - " &amp; VLOOKUP(CK$1,Enemies[[#All],[Name]:[BotLevelType]],9,FALSE),BotLevelWorld[#Headers],0),FALSE) * AN76</f>
        <v>0</v>
      </c>
      <c r="CL76">
        <f>VLOOKUP(Wave_Timeline!CL$1,Enemies[[#All],[Name]:[BotLevelType]],3,FALSE) * VLOOKUP($AX$2,BotLevelWorld[#All],MATCH("HP Ratio - " &amp; VLOOKUP(CL$1,Enemies[[#All],[Name]:[BotLevelType]],9,FALSE),BotLevelWorld[#Headers],0),FALSE) * AO76</f>
        <v>0</v>
      </c>
      <c r="CM76">
        <f>VLOOKUP(Wave_Timeline!CM$1,Enemies[[#All],[Name]:[BotLevelType]],3,FALSE) * VLOOKUP($AX$2,BotLevelWorld[#All],MATCH("HP Ratio - " &amp; VLOOKUP(CM$1,Enemies[[#All],[Name]:[BotLevelType]],9,FALSE),BotLevelWorld[#Headers],0),FALSE) * AP76</f>
        <v>0</v>
      </c>
      <c r="CN76">
        <f>VLOOKUP(Wave_Timeline!CN$1,Enemies[[#All],[Name]:[BotLevelType]],3,FALSE) * VLOOKUP($AX$2,BotLevelWorld[#All],MATCH("HP Ratio - " &amp; VLOOKUP(CN$1,Enemies[[#All],[Name]:[BotLevelType]],9,FALSE),BotLevelWorld[#Headers],0),FALSE) * AQ76</f>
        <v>0</v>
      </c>
      <c r="CO76">
        <f>VLOOKUP(Wave_Timeline!CO$1,Enemies[[#All],[Name]:[BotLevelType]],3,FALSE) * VLOOKUP($AX$2,BotLevelWorld[#All],MATCH("HP Ratio - " &amp; VLOOKUP(CO$1,Enemies[[#All],[Name]:[BotLevelType]],9,FALSE),BotLevelWorld[#Headers],0),FALSE) * AR76</f>
        <v>0</v>
      </c>
      <c r="CP76">
        <f>VLOOKUP(Wave_Timeline!CP$1,Enemies[[#All],[Name]:[BotLevelType]],3,FALSE) * VLOOKUP($AX$2,BotLevelWorld[#All],MATCH("HP Ratio - " &amp; VLOOKUP(CP$1,Enemies[[#All],[Name]:[BotLevelType]],9,FALSE),BotLevelWorld[#Headers],0),FALSE) * AS76</f>
        <v>0</v>
      </c>
      <c r="CQ76">
        <f>VLOOKUP(Wave_Timeline!CQ$1,Enemies[[#All],[Name]:[BotLevelType]],3,FALSE) * VLOOKUP($AX$2,BotLevelWorld[#All],MATCH("HP Ratio - " &amp; VLOOKUP(CQ$1,Enemies[[#All],[Name]:[BotLevelType]],9,FALSE),BotLevelWorld[#Headers],0),FALSE) * AT76</f>
        <v>0</v>
      </c>
      <c r="CS76">
        <f t="shared" si="6"/>
        <v>0</v>
      </c>
    </row>
    <row r="77" spans="1:97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Y77">
        <f>VLOOKUP(Wave_Timeline!AY$1,Enemies[[#All],[Name]:[BotLevelType]],3,FALSE) * VLOOKUP($AX$2,BotLevelWorld[#All],MATCH("HP Ratio - " &amp; VLOOKUP(AY$1,Enemies[[#All],[Name]:[BotLevelType]],9,FALSE),BotLevelWorld[#Headers],0),FALSE) * B77</f>
        <v>0</v>
      </c>
      <c r="AZ77">
        <f>VLOOKUP(Wave_Timeline!AZ$1,Enemies[[#All],[Name]:[BotLevelType]],3,FALSE) * VLOOKUP($AX$2,BotLevelWorld[#All],MATCH("HP Ratio - " &amp; VLOOKUP(AZ$1,Enemies[[#All],[Name]:[BotLevelType]],9,FALSE),BotLevelWorld[#Headers],0),FALSE) * C77</f>
        <v>0</v>
      </c>
      <c r="BA77">
        <f>VLOOKUP(Wave_Timeline!BA$1,Enemies[[#All],[Name]:[BotLevelType]],3,FALSE) * VLOOKUP($AX$2,BotLevelWorld[#All],MATCH("HP Ratio - " &amp; VLOOKUP(BA$1,Enemies[[#All],[Name]:[BotLevelType]],9,FALSE),BotLevelWorld[#Headers],0),FALSE) * D77</f>
        <v>0</v>
      </c>
      <c r="BB77">
        <f>VLOOKUP(Wave_Timeline!BB$1,Enemies[[#All],[Name]:[BotLevelType]],3,FALSE) * VLOOKUP($AX$2,BotLevelWorld[#All],MATCH("HP Ratio - " &amp; VLOOKUP(BB$1,Enemies[[#All],[Name]:[BotLevelType]],9,FALSE),BotLevelWorld[#Headers],0),FALSE) * E77</f>
        <v>0</v>
      </c>
      <c r="BC77">
        <f>VLOOKUP(Wave_Timeline!BC$1,Enemies[[#All],[Name]:[BotLevelType]],3,FALSE) * VLOOKUP($AX$2,BotLevelWorld[#All],MATCH("HP Ratio - " &amp; VLOOKUP(BC$1,Enemies[[#All],[Name]:[BotLevelType]],9,FALSE),BotLevelWorld[#Headers],0),FALSE) * F77</f>
        <v>0</v>
      </c>
      <c r="BD77">
        <f>VLOOKUP(Wave_Timeline!BD$1,Enemies[[#All],[Name]:[BotLevelType]],3,FALSE) * VLOOKUP($AX$2,BotLevelWorld[#All],MATCH("HP Ratio - " &amp; VLOOKUP(BD$1,Enemies[[#All],[Name]:[BotLevelType]],9,FALSE),BotLevelWorld[#Headers],0),FALSE) * G77</f>
        <v>0</v>
      </c>
      <c r="BE77">
        <f>VLOOKUP(Wave_Timeline!BE$1,Enemies[[#All],[Name]:[BotLevelType]],3,FALSE) * VLOOKUP($AX$2,BotLevelWorld[#All],MATCH("HP Ratio - " &amp; VLOOKUP(BE$1,Enemies[[#All],[Name]:[BotLevelType]],9,FALSE),BotLevelWorld[#Headers],0),FALSE) * H77</f>
        <v>0</v>
      </c>
      <c r="BF77">
        <f>VLOOKUP(Wave_Timeline!BF$1,Enemies[[#All],[Name]:[BotLevelType]],3,FALSE) * VLOOKUP($AX$2,BotLevelWorld[#All],MATCH("HP Ratio - " &amp; VLOOKUP(BF$1,Enemies[[#All],[Name]:[BotLevelType]],9,FALSE),BotLevelWorld[#Headers],0),FALSE) * I77</f>
        <v>0</v>
      </c>
      <c r="BG77">
        <f>VLOOKUP(Wave_Timeline!BG$1,Enemies[[#All],[Name]:[BotLevelType]],3,FALSE) * VLOOKUP($AX$2,BotLevelWorld[#All],MATCH("HP Ratio - " &amp; VLOOKUP(BG$1,Enemies[[#All],[Name]:[BotLevelType]],9,FALSE),BotLevelWorld[#Headers],0),FALSE) * J77</f>
        <v>0</v>
      </c>
      <c r="BH77">
        <f>VLOOKUP(Wave_Timeline!BH$1,Enemies[[#All],[Name]:[BotLevelType]],3,FALSE) * VLOOKUP($AX$2,BotLevelWorld[#All],MATCH("HP Ratio - " &amp; VLOOKUP(BH$1,Enemies[[#All],[Name]:[BotLevelType]],9,FALSE),BotLevelWorld[#Headers],0),FALSE) * K77</f>
        <v>0</v>
      </c>
      <c r="BI77">
        <f>VLOOKUP(Wave_Timeline!BI$1,Enemies[[#All],[Name]:[BotLevelType]],3,FALSE) * VLOOKUP($AX$2,BotLevelWorld[#All],MATCH("HP Ratio - " &amp; VLOOKUP(BI$1,Enemies[[#All],[Name]:[BotLevelType]],9,FALSE),BotLevelWorld[#Headers],0),FALSE) * L77</f>
        <v>0</v>
      </c>
      <c r="BJ77">
        <f>VLOOKUP(Wave_Timeline!BJ$1,Enemies[[#All],[Name]:[BotLevelType]],3,FALSE) * VLOOKUP($AX$2,BotLevelWorld[#All],MATCH("HP Ratio - " &amp; VLOOKUP(BJ$1,Enemies[[#All],[Name]:[BotLevelType]],9,FALSE),BotLevelWorld[#Headers],0),FALSE) * M77</f>
        <v>0</v>
      </c>
      <c r="BK77">
        <f>VLOOKUP(Wave_Timeline!BK$1,Enemies[[#All],[Name]:[BotLevelType]],3,FALSE) * VLOOKUP($AX$2,BotLevelWorld[#All],MATCH("HP Ratio - " &amp; VLOOKUP(BK$1,Enemies[[#All],[Name]:[BotLevelType]],9,FALSE),BotLevelWorld[#Headers],0),FALSE) * N77</f>
        <v>0</v>
      </c>
      <c r="BL77">
        <f>VLOOKUP(Wave_Timeline!BL$1,Enemies[[#All],[Name]:[BotLevelType]],3,FALSE) * VLOOKUP($AX$2,BotLevelWorld[#All],MATCH("HP Ratio - " &amp; VLOOKUP(BL$1,Enemies[[#All],[Name]:[BotLevelType]],9,FALSE),BotLevelWorld[#Headers],0),FALSE) * O77</f>
        <v>0</v>
      </c>
      <c r="BM77">
        <f>VLOOKUP(Wave_Timeline!BM$1,Enemies[[#All],[Name]:[BotLevelType]],3,FALSE) * VLOOKUP($AX$2,BotLevelWorld[#All],MATCH("HP Ratio - " &amp; VLOOKUP(BM$1,Enemies[[#All],[Name]:[BotLevelType]],9,FALSE),BotLevelWorld[#Headers],0),FALSE) * P77</f>
        <v>0</v>
      </c>
      <c r="BN77">
        <f>VLOOKUP(Wave_Timeline!BN$1,Enemies[[#All],[Name]:[BotLevelType]],3,FALSE) * VLOOKUP($AX$2,BotLevelWorld[#All],MATCH("HP Ratio - " &amp; VLOOKUP(BN$1,Enemies[[#All],[Name]:[BotLevelType]],9,FALSE),BotLevelWorld[#Headers],0),FALSE) * Q77</f>
        <v>0</v>
      </c>
      <c r="BO77">
        <f>VLOOKUP(Wave_Timeline!BO$1,Enemies[[#All],[Name]:[BotLevelType]],3,FALSE) * VLOOKUP($AX$2,BotLevelWorld[#All],MATCH("HP Ratio - " &amp; VLOOKUP(BO$1,Enemies[[#All],[Name]:[BotLevelType]],9,FALSE),BotLevelWorld[#Headers],0),FALSE) * R77</f>
        <v>0</v>
      </c>
      <c r="BP77">
        <f>VLOOKUP(Wave_Timeline!BP$1,Enemies[[#All],[Name]:[BotLevelType]],3,FALSE) * VLOOKUP($AX$2,BotLevelWorld[#All],MATCH("HP Ratio - " &amp; VLOOKUP(BP$1,Enemies[[#All],[Name]:[BotLevelType]],9,FALSE),BotLevelWorld[#Headers],0),FALSE) * S77</f>
        <v>0</v>
      </c>
      <c r="BQ77">
        <f>VLOOKUP(Wave_Timeline!BQ$1,Enemies[[#All],[Name]:[BotLevelType]],3,FALSE) * VLOOKUP($AX$2,BotLevelWorld[#All],MATCH("HP Ratio - " &amp; VLOOKUP(BQ$1,Enemies[[#All],[Name]:[BotLevelType]],9,FALSE),BotLevelWorld[#Headers],0),FALSE) * T77</f>
        <v>0</v>
      </c>
      <c r="BR77">
        <f>VLOOKUP(Wave_Timeline!BR$1,Enemies[[#All],[Name]:[BotLevelType]],3,FALSE) * VLOOKUP($AX$2,BotLevelWorld[#All],MATCH("HP Ratio - " &amp; VLOOKUP(BR$1,Enemies[[#All],[Name]:[BotLevelType]],9,FALSE),BotLevelWorld[#Headers],0),FALSE) * U77</f>
        <v>0</v>
      </c>
      <c r="BS77">
        <f>VLOOKUP(Wave_Timeline!BS$1,Enemies[[#All],[Name]:[BotLevelType]],3,FALSE) * VLOOKUP($AX$2,BotLevelWorld[#All],MATCH("HP Ratio - " &amp; VLOOKUP(BS$1,Enemies[[#All],[Name]:[BotLevelType]],9,FALSE),BotLevelWorld[#Headers],0),FALSE) * V77</f>
        <v>0</v>
      </c>
      <c r="BT77">
        <f>VLOOKUP(Wave_Timeline!BT$1,Enemies[[#All],[Name]:[BotLevelType]],3,FALSE) * VLOOKUP($AX$2,BotLevelWorld[#All],MATCH("HP Ratio - " &amp; VLOOKUP(BT$1,Enemies[[#All],[Name]:[BotLevelType]],9,FALSE),BotLevelWorld[#Headers],0),FALSE) * W77</f>
        <v>0</v>
      </c>
      <c r="BU77">
        <f>VLOOKUP(Wave_Timeline!BU$1,Enemies[[#All],[Name]:[BotLevelType]],3,FALSE) * VLOOKUP($AX$2,BotLevelWorld[#All],MATCH("HP Ratio - " &amp; VLOOKUP(BU$1,Enemies[[#All],[Name]:[BotLevelType]],9,FALSE),BotLevelWorld[#Headers],0),FALSE) * X77</f>
        <v>0</v>
      </c>
      <c r="BV77">
        <f>VLOOKUP(Wave_Timeline!BV$1,Enemies[[#All],[Name]:[BotLevelType]],3,FALSE) * VLOOKUP($AX$2,BotLevelWorld[#All],MATCH("HP Ratio - " &amp; VLOOKUP(BV$1,Enemies[[#All],[Name]:[BotLevelType]],9,FALSE),BotLevelWorld[#Headers],0),FALSE) * Y77</f>
        <v>0</v>
      </c>
      <c r="BW77">
        <f>VLOOKUP(Wave_Timeline!BW$1,Enemies[[#All],[Name]:[BotLevelType]],3,FALSE) * VLOOKUP($AX$2,BotLevelWorld[#All],MATCH("HP Ratio - " &amp; VLOOKUP(BW$1,Enemies[[#All],[Name]:[BotLevelType]],9,FALSE),BotLevelWorld[#Headers],0),FALSE) * Z77</f>
        <v>0</v>
      </c>
      <c r="BX77">
        <f>VLOOKUP(Wave_Timeline!BX$1,Enemies[[#All],[Name]:[BotLevelType]],3,FALSE) * VLOOKUP($AX$2,BotLevelWorld[#All],MATCH("HP Ratio - " &amp; VLOOKUP(BX$1,Enemies[[#All],[Name]:[BotLevelType]],9,FALSE),BotLevelWorld[#Headers],0),FALSE) * AA77</f>
        <v>0</v>
      </c>
      <c r="BY77">
        <f>VLOOKUP(Wave_Timeline!BY$1,Enemies[[#All],[Name]:[BotLevelType]],3,FALSE) * VLOOKUP($AX$2,BotLevelWorld[#All],MATCH("HP Ratio - " &amp; VLOOKUP(BY$1,Enemies[[#All],[Name]:[BotLevelType]],9,FALSE),BotLevelWorld[#Headers],0),FALSE) * AB77</f>
        <v>0</v>
      </c>
      <c r="BZ77">
        <f>VLOOKUP(Wave_Timeline!BZ$1,Enemies[[#All],[Name]:[BotLevelType]],3,FALSE) * VLOOKUP($AX$2,BotLevelWorld[#All],MATCH("HP Ratio - " &amp; VLOOKUP(BZ$1,Enemies[[#All],[Name]:[BotLevelType]],9,FALSE),BotLevelWorld[#Headers],0),FALSE) * AC77</f>
        <v>0</v>
      </c>
      <c r="CA77">
        <f>VLOOKUP(Wave_Timeline!CA$1,Enemies[[#All],[Name]:[BotLevelType]],3,FALSE) * VLOOKUP($AX$2,BotLevelWorld[#All],MATCH("HP Ratio - " &amp; VLOOKUP(CA$1,Enemies[[#All],[Name]:[BotLevelType]],9,FALSE),BotLevelWorld[#Headers],0),FALSE) * AD77</f>
        <v>0</v>
      </c>
      <c r="CB77">
        <f>VLOOKUP(Wave_Timeline!CB$1,Enemies[[#All],[Name]:[BotLevelType]],3,FALSE) * VLOOKUP($AX$2,BotLevelWorld[#All],MATCH("HP Ratio - " &amp; VLOOKUP(CB$1,Enemies[[#All],[Name]:[BotLevelType]],9,FALSE),BotLevelWorld[#Headers],0),FALSE) * AE77</f>
        <v>0</v>
      </c>
      <c r="CC77">
        <f>VLOOKUP(Wave_Timeline!CC$1,Enemies[[#All],[Name]:[BotLevelType]],3,FALSE) * VLOOKUP($AX$2,BotLevelWorld[#All],MATCH("HP Ratio - " &amp; VLOOKUP(CC$1,Enemies[[#All],[Name]:[BotLevelType]],9,FALSE),BotLevelWorld[#Headers],0),FALSE) * AF77</f>
        <v>0</v>
      </c>
      <c r="CD77">
        <f>VLOOKUP(Wave_Timeline!CD$1,Enemies[[#All],[Name]:[BotLevelType]],3,FALSE) * VLOOKUP($AX$2,BotLevelWorld[#All],MATCH("HP Ratio - " &amp; VLOOKUP(CD$1,Enemies[[#All],[Name]:[BotLevelType]],9,FALSE),BotLevelWorld[#Headers],0),FALSE) * AG77</f>
        <v>0</v>
      </c>
      <c r="CE77">
        <f>VLOOKUP(Wave_Timeline!CE$1,Enemies[[#All],[Name]:[BotLevelType]],3,FALSE) * VLOOKUP($AX$2,BotLevelWorld[#All],MATCH("HP Ratio - " &amp; VLOOKUP(CE$1,Enemies[[#All],[Name]:[BotLevelType]],9,FALSE),BotLevelWorld[#Headers],0),FALSE) * AH77</f>
        <v>0</v>
      </c>
      <c r="CF77">
        <f>VLOOKUP(Wave_Timeline!CF$1,Enemies[[#All],[Name]:[BotLevelType]],3,FALSE) * VLOOKUP($AX$2,BotLevelWorld[#All],MATCH("HP Ratio - " &amp; VLOOKUP(CF$1,Enemies[[#All],[Name]:[BotLevelType]],9,FALSE),BotLevelWorld[#Headers],0),FALSE) * AI77</f>
        <v>0</v>
      </c>
      <c r="CG77">
        <f>VLOOKUP(Wave_Timeline!CG$1,Enemies[[#All],[Name]:[BotLevelType]],3,FALSE) * VLOOKUP($AX$2,BotLevelWorld[#All],MATCH("HP Ratio - " &amp; VLOOKUP(CG$1,Enemies[[#All],[Name]:[BotLevelType]],9,FALSE),BotLevelWorld[#Headers],0),FALSE) * AJ77</f>
        <v>0</v>
      </c>
      <c r="CH77">
        <f>VLOOKUP(Wave_Timeline!CH$1,Enemies[[#All],[Name]:[BotLevelType]],3,FALSE) * VLOOKUP($AX$2,BotLevelWorld[#All],MATCH("HP Ratio - " &amp; VLOOKUP(CH$1,Enemies[[#All],[Name]:[BotLevelType]],9,FALSE),BotLevelWorld[#Headers],0),FALSE) * AK77</f>
        <v>0</v>
      </c>
      <c r="CI77">
        <f>VLOOKUP(Wave_Timeline!CI$1,Enemies[[#All],[Name]:[BotLevelType]],3,FALSE) * VLOOKUP($AX$2,BotLevelWorld[#All],MATCH("HP Ratio - " &amp; VLOOKUP(CI$1,Enemies[[#All],[Name]:[BotLevelType]],9,FALSE),BotLevelWorld[#Headers],0),FALSE) * AL77</f>
        <v>0</v>
      </c>
      <c r="CJ77">
        <f>VLOOKUP(Wave_Timeline!CJ$1,Enemies[[#All],[Name]:[BotLevelType]],3,FALSE) * VLOOKUP($AX$2,BotLevelWorld[#All],MATCH("HP Ratio - " &amp; VLOOKUP(CJ$1,Enemies[[#All],[Name]:[BotLevelType]],9,FALSE),BotLevelWorld[#Headers],0),FALSE) * AM77</f>
        <v>0</v>
      </c>
      <c r="CK77">
        <f>VLOOKUP(Wave_Timeline!CK$1,Enemies[[#All],[Name]:[BotLevelType]],3,FALSE) * VLOOKUP($AX$2,BotLevelWorld[#All],MATCH("HP Ratio - " &amp; VLOOKUP(CK$1,Enemies[[#All],[Name]:[BotLevelType]],9,FALSE),BotLevelWorld[#Headers],0),FALSE) * AN77</f>
        <v>0</v>
      </c>
      <c r="CL77">
        <f>VLOOKUP(Wave_Timeline!CL$1,Enemies[[#All],[Name]:[BotLevelType]],3,FALSE) * VLOOKUP($AX$2,BotLevelWorld[#All],MATCH("HP Ratio - " &amp; VLOOKUP(CL$1,Enemies[[#All],[Name]:[BotLevelType]],9,FALSE),BotLevelWorld[#Headers],0),FALSE) * AO77</f>
        <v>0</v>
      </c>
      <c r="CM77">
        <f>VLOOKUP(Wave_Timeline!CM$1,Enemies[[#All],[Name]:[BotLevelType]],3,FALSE) * VLOOKUP($AX$2,BotLevelWorld[#All],MATCH("HP Ratio - " &amp; VLOOKUP(CM$1,Enemies[[#All],[Name]:[BotLevelType]],9,FALSE),BotLevelWorld[#Headers],0),FALSE) * AP77</f>
        <v>0</v>
      </c>
      <c r="CN77">
        <f>VLOOKUP(Wave_Timeline!CN$1,Enemies[[#All],[Name]:[BotLevelType]],3,FALSE) * VLOOKUP($AX$2,BotLevelWorld[#All],MATCH("HP Ratio - " &amp; VLOOKUP(CN$1,Enemies[[#All],[Name]:[BotLevelType]],9,FALSE),BotLevelWorld[#Headers],0),FALSE) * AQ77</f>
        <v>0</v>
      </c>
      <c r="CO77">
        <f>VLOOKUP(Wave_Timeline!CO$1,Enemies[[#All],[Name]:[BotLevelType]],3,FALSE) * VLOOKUP($AX$2,BotLevelWorld[#All],MATCH("HP Ratio - " &amp; VLOOKUP(CO$1,Enemies[[#All],[Name]:[BotLevelType]],9,FALSE),BotLevelWorld[#Headers],0),FALSE) * AR77</f>
        <v>0</v>
      </c>
      <c r="CP77">
        <f>VLOOKUP(Wave_Timeline!CP$1,Enemies[[#All],[Name]:[BotLevelType]],3,FALSE) * VLOOKUP($AX$2,BotLevelWorld[#All],MATCH("HP Ratio - " &amp; VLOOKUP(CP$1,Enemies[[#All],[Name]:[BotLevelType]],9,FALSE),BotLevelWorld[#Headers],0),FALSE) * AS77</f>
        <v>0</v>
      </c>
      <c r="CQ77">
        <f>VLOOKUP(Wave_Timeline!CQ$1,Enemies[[#All],[Name]:[BotLevelType]],3,FALSE) * VLOOKUP($AX$2,BotLevelWorld[#All],MATCH("HP Ratio - " &amp; VLOOKUP(CQ$1,Enemies[[#All],[Name]:[BotLevelType]],9,FALSE),BotLevelWorld[#Headers],0),FALSE) * AT77</f>
        <v>0</v>
      </c>
      <c r="CS77">
        <f t="shared" si="6"/>
        <v>0</v>
      </c>
    </row>
    <row r="78" spans="1:97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Y78">
        <f>VLOOKUP(Wave_Timeline!AY$1,Enemies[[#All],[Name]:[BotLevelType]],3,FALSE) * VLOOKUP($AX$2,BotLevelWorld[#All],MATCH("HP Ratio - " &amp; VLOOKUP(AY$1,Enemies[[#All],[Name]:[BotLevelType]],9,FALSE),BotLevelWorld[#Headers],0),FALSE) * B78</f>
        <v>0</v>
      </c>
      <c r="AZ78">
        <f>VLOOKUP(Wave_Timeline!AZ$1,Enemies[[#All],[Name]:[BotLevelType]],3,FALSE) * VLOOKUP($AX$2,BotLevelWorld[#All],MATCH("HP Ratio - " &amp; VLOOKUP(AZ$1,Enemies[[#All],[Name]:[BotLevelType]],9,FALSE),BotLevelWorld[#Headers],0),FALSE) * C78</f>
        <v>0</v>
      </c>
      <c r="BA78">
        <f>VLOOKUP(Wave_Timeline!BA$1,Enemies[[#All],[Name]:[BotLevelType]],3,FALSE) * VLOOKUP($AX$2,BotLevelWorld[#All],MATCH("HP Ratio - " &amp; VLOOKUP(BA$1,Enemies[[#All],[Name]:[BotLevelType]],9,FALSE),BotLevelWorld[#Headers],0),FALSE) * D78</f>
        <v>0</v>
      </c>
      <c r="BB78">
        <f>VLOOKUP(Wave_Timeline!BB$1,Enemies[[#All],[Name]:[BotLevelType]],3,FALSE) * VLOOKUP($AX$2,BotLevelWorld[#All],MATCH("HP Ratio - " &amp; VLOOKUP(BB$1,Enemies[[#All],[Name]:[BotLevelType]],9,FALSE),BotLevelWorld[#Headers],0),FALSE) * E78</f>
        <v>0</v>
      </c>
      <c r="BC78">
        <f>VLOOKUP(Wave_Timeline!BC$1,Enemies[[#All],[Name]:[BotLevelType]],3,FALSE) * VLOOKUP($AX$2,BotLevelWorld[#All],MATCH("HP Ratio - " &amp; VLOOKUP(BC$1,Enemies[[#All],[Name]:[BotLevelType]],9,FALSE),BotLevelWorld[#Headers],0),FALSE) * F78</f>
        <v>0</v>
      </c>
      <c r="BD78">
        <f>VLOOKUP(Wave_Timeline!BD$1,Enemies[[#All],[Name]:[BotLevelType]],3,FALSE) * VLOOKUP($AX$2,BotLevelWorld[#All],MATCH("HP Ratio - " &amp; VLOOKUP(BD$1,Enemies[[#All],[Name]:[BotLevelType]],9,FALSE),BotLevelWorld[#Headers],0),FALSE) * G78</f>
        <v>0</v>
      </c>
      <c r="BE78">
        <f>VLOOKUP(Wave_Timeline!BE$1,Enemies[[#All],[Name]:[BotLevelType]],3,FALSE) * VLOOKUP($AX$2,BotLevelWorld[#All],MATCH("HP Ratio - " &amp; VLOOKUP(BE$1,Enemies[[#All],[Name]:[BotLevelType]],9,FALSE),BotLevelWorld[#Headers],0),FALSE) * H78</f>
        <v>0</v>
      </c>
      <c r="BF78">
        <f>VLOOKUP(Wave_Timeline!BF$1,Enemies[[#All],[Name]:[BotLevelType]],3,FALSE) * VLOOKUP($AX$2,BotLevelWorld[#All],MATCH("HP Ratio - " &amp; VLOOKUP(BF$1,Enemies[[#All],[Name]:[BotLevelType]],9,FALSE),BotLevelWorld[#Headers],0),FALSE) * I78</f>
        <v>0</v>
      </c>
      <c r="BG78">
        <f>VLOOKUP(Wave_Timeline!BG$1,Enemies[[#All],[Name]:[BotLevelType]],3,FALSE) * VLOOKUP($AX$2,BotLevelWorld[#All],MATCH("HP Ratio - " &amp; VLOOKUP(BG$1,Enemies[[#All],[Name]:[BotLevelType]],9,FALSE),BotLevelWorld[#Headers],0),FALSE) * J78</f>
        <v>0</v>
      </c>
      <c r="BH78">
        <f>VLOOKUP(Wave_Timeline!BH$1,Enemies[[#All],[Name]:[BotLevelType]],3,FALSE) * VLOOKUP($AX$2,BotLevelWorld[#All],MATCH("HP Ratio - " &amp; VLOOKUP(BH$1,Enemies[[#All],[Name]:[BotLevelType]],9,FALSE),BotLevelWorld[#Headers],0),FALSE) * K78</f>
        <v>0</v>
      </c>
      <c r="BI78">
        <f>VLOOKUP(Wave_Timeline!BI$1,Enemies[[#All],[Name]:[BotLevelType]],3,FALSE) * VLOOKUP($AX$2,BotLevelWorld[#All],MATCH("HP Ratio - " &amp; VLOOKUP(BI$1,Enemies[[#All],[Name]:[BotLevelType]],9,FALSE),BotLevelWorld[#Headers],0),FALSE) * L78</f>
        <v>0</v>
      </c>
      <c r="BJ78">
        <f>VLOOKUP(Wave_Timeline!BJ$1,Enemies[[#All],[Name]:[BotLevelType]],3,FALSE) * VLOOKUP($AX$2,BotLevelWorld[#All],MATCH("HP Ratio - " &amp; VLOOKUP(BJ$1,Enemies[[#All],[Name]:[BotLevelType]],9,FALSE),BotLevelWorld[#Headers],0),FALSE) * M78</f>
        <v>0</v>
      </c>
      <c r="BK78">
        <f>VLOOKUP(Wave_Timeline!BK$1,Enemies[[#All],[Name]:[BotLevelType]],3,FALSE) * VLOOKUP($AX$2,BotLevelWorld[#All],MATCH("HP Ratio - " &amp; VLOOKUP(BK$1,Enemies[[#All],[Name]:[BotLevelType]],9,FALSE),BotLevelWorld[#Headers],0),FALSE) * N78</f>
        <v>0</v>
      </c>
      <c r="BL78">
        <f>VLOOKUP(Wave_Timeline!BL$1,Enemies[[#All],[Name]:[BotLevelType]],3,FALSE) * VLOOKUP($AX$2,BotLevelWorld[#All],MATCH("HP Ratio - " &amp; VLOOKUP(BL$1,Enemies[[#All],[Name]:[BotLevelType]],9,FALSE),BotLevelWorld[#Headers],0),FALSE) * O78</f>
        <v>0</v>
      </c>
      <c r="BM78">
        <f>VLOOKUP(Wave_Timeline!BM$1,Enemies[[#All],[Name]:[BotLevelType]],3,FALSE) * VLOOKUP($AX$2,BotLevelWorld[#All],MATCH("HP Ratio - " &amp; VLOOKUP(BM$1,Enemies[[#All],[Name]:[BotLevelType]],9,FALSE),BotLevelWorld[#Headers],0),FALSE) * P78</f>
        <v>0</v>
      </c>
      <c r="BN78">
        <f>VLOOKUP(Wave_Timeline!BN$1,Enemies[[#All],[Name]:[BotLevelType]],3,FALSE) * VLOOKUP($AX$2,BotLevelWorld[#All],MATCH("HP Ratio - " &amp; VLOOKUP(BN$1,Enemies[[#All],[Name]:[BotLevelType]],9,FALSE),BotLevelWorld[#Headers],0),FALSE) * Q78</f>
        <v>0</v>
      </c>
      <c r="BO78">
        <f>VLOOKUP(Wave_Timeline!BO$1,Enemies[[#All],[Name]:[BotLevelType]],3,FALSE) * VLOOKUP($AX$2,BotLevelWorld[#All],MATCH("HP Ratio - " &amp; VLOOKUP(BO$1,Enemies[[#All],[Name]:[BotLevelType]],9,FALSE),BotLevelWorld[#Headers],0),FALSE) * R78</f>
        <v>0</v>
      </c>
      <c r="BP78">
        <f>VLOOKUP(Wave_Timeline!BP$1,Enemies[[#All],[Name]:[BotLevelType]],3,FALSE) * VLOOKUP($AX$2,BotLevelWorld[#All],MATCH("HP Ratio - " &amp; VLOOKUP(BP$1,Enemies[[#All],[Name]:[BotLevelType]],9,FALSE),BotLevelWorld[#Headers],0),FALSE) * S78</f>
        <v>0</v>
      </c>
      <c r="BQ78">
        <f>VLOOKUP(Wave_Timeline!BQ$1,Enemies[[#All],[Name]:[BotLevelType]],3,FALSE) * VLOOKUP($AX$2,BotLevelWorld[#All],MATCH("HP Ratio - " &amp; VLOOKUP(BQ$1,Enemies[[#All],[Name]:[BotLevelType]],9,FALSE),BotLevelWorld[#Headers],0),FALSE) * T78</f>
        <v>0</v>
      </c>
      <c r="BR78">
        <f>VLOOKUP(Wave_Timeline!BR$1,Enemies[[#All],[Name]:[BotLevelType]],3,FALSE) * VLOOKUP($AX$2,BotLevelWorld[#All],MATCH("HP Ratio - " &amp; VLOOKUP(BR$1,Enemies[[#All],[Name]:[BotLevelType]],9,FALSE),BotLevelWorld[#Headers],0),FALSE) * U78</f>
        <v>0</v>
      </c>
      <c r="BS78">
        <f>VLOOKUP(Wave_Timeline!BS$1,Enemies[[#All],[Name]:[BotLevelType]],3,FALSE) * VLOOKUP($AX$2,BotLevelWorld[#All],MATCH("HP Ratio - " &amp; VLOOKUP(BS$1,Enemies[[#All],[Name]:[BotLevelType]],9,FALSE),BotLevelWorld[#Headers],0),FALSE) * V78</f>
        <v>0</v>
      </c>
      <c r="BT78">
        <f>VLOOKUP(Wave_Timeline!BT$1,Enemies[[#All],[Name]:[BotLevelType]],3,FALSE) * VLOOKUP($AX$2,BotLevelWorld[#All],MATCH("HP Ratio - " &amp; VLOOKUP(BT$1,Enemies[[#All],[Name]:[BotLevelType]],9,FALSE),BotLevelWorld[#Headers],0),FALSE) * W78</f>
        <v>0</v>
      </c>
      <c r="BU78">
        <f>VLOOKUP(Wave_Timeline!BU$1,Enemies[[#All],[Name]:[BotLevelType]],3,FALSE) * VLOOKUP($AX$2,BotLevelWorld[#All],MATCH("HP Ratio - " &amp; VLOOKUP(BU$1,Enemies[[#All],[Name]:[BotLevelType]],9,FALSE),BotLevelWorld[#Headers],0),FALSE) * X78</f>
        <v>0</v>
      </c>
      <c r="BV78">
        <f>VLOOKUP(Wave_Timeline!BV$1,Enemies[[#All],[Name]:[BotLevelType]],3,FALSE) * VLOOKUP($AX$2,BotLevelWorld[#All],MATCH("HP Ratio - " &amp; VLOOKUP(BV$1,Enemies[[#All],[Name]:[BotLevelType]],9,FALSE),BotLevelWorld[#Headers],0),FALSE) * Y78</f>
        <v>0</v>
      </c>
      <c r="BW78">
        <f>VLOOKUP(Wave_Timeline!BW$1,Enemies[[#All],[Name]:[BotLevelType]],3,FALSE) * VLOOKUP($AX$2,BotLevelWorld[#All],MATCH("HP Ratio - " &amp; VLOOKUP(BW$1,Enemies[[#All],[Name]:[BotLevelType]],9,FALSE),BotLevelWorld[#Headers],0),FALSE) * Z78</f>
        <v>0</v>
      </c>
      <c r="BX78">
        <f>VLOOKUP(Wave_Timeline!BX$1,Enemies[[#All],[Name]:[BotLevelType]],3,FALSE) * VLOOKUP($AX$2,BotLevelWorld[#All],MATCH("HP Ratio - " &amp; VLOOKUP(BX$1,Enemies[[#All],[Name]:[BotLevelType]],9,FALSE),BotLevelWorld[#Headers],0),FALSE) * AA78</f>
        <v>0</v>
      </c>
      <c r="BY78">
        <f>VLOOKUP(Wave_Timeline!BY$1,Enemies[[#All],[Name]:[BotLevelType]],3,FALSE) * VLOOKUP($AX$2,BotLevelWorld[#All],MATCH("HP Ratio - " &amp; VLOOKUP(BY$1,Enemies[[#All],[Name]:[BotLevelType]],9,FALSE),BotLevelWorld[#Headers],0),FALSE) * AB78</f>
        <v>0</v>
      </c>
      <c r="BZ78">
        <f>VLOOKUP(Wave_Timeline!BZ$1,Enemies[[#All],[Name]:[BotLevelType]],3,FALSE) * VLOOKUP($AX$2,BotLevelWorld[#All],MATCH("HP Ratio - " &amp; VLOOKUP(BZ$1,Enemies[[#All],[Name]:[BotLevelType]],9,FALSE),BotLevelWorld[#Headers],0),FALSE) * AC78</f>
        <v>0</v>
      </c>
      <c r="CA78">
        <f>VLOOKUP(Wave_Timeline!CA$1,Enemies[[#All],[Name]:[BotLevelType]],3,FALSE) * VLOOKUP($AX$2,BotLevelWorld[#All],MATCH("HP Ratio - " &amp; VLOOKUP(CA$1,Enemies[[#All],[Name]:[BotLevelType]],9,FALSE),BotLevelWorld[#Headers],0),FALSE) * AD78</f>
        <v>0</v>
      </c>
      <c r="CB78">
        <f>VLOOKUP(Wave_Timeline!CB$1,Enemies[[#All],[Name]:[BotLevelType]],3,FALSE) * VLOOKUP($AX$2,BotLevelWorld[#All],MATCH("HP Ratio - " &amp; VLOOKUP(CB$1,Enemies[[#All],[Name]:[BotLevelType]],9,FALSE),BotLevelWorld[#Headers],0),FALSE) * AE78</f>
        <v>0</v>
      </c>
      <c r="CC78">
        <f>VLOOKUP(Wave_Timeline!CC$1,Enemies[[#All],[Name]:[BotLevelType]],3,FALSE) * VLOOKUP($AX$2,BotLevelWorld[#All],MATCH("HP Ratio - " &amp; VLOOKUP(CC$1,Enemies[[#All],[Name]:[BotLevelType]],9,FALSE),BotLevelWorld[#Headers],0),FALSE) * AF78</f>
        <v>0</v>
      </c>
      <c r="CD78">
        <f>VLOOKUP(Wave_Timeline!CD$1,Enemies[[#All],[Name]:[BotLevelType]],3,FALSE) * VLOOKUP($AX$2,BotLevelWorld[#All],MATCH("HP Ratio - " &amp; VLOOKUP(CD$1,Enemies[[#All],[Name]:[BotLevelType]],9,FALSE),BotLevelWorld[#Headers],0),FALSE) * AG78</f>
        <v>0</v>
      </c>
      <c r="CE78">
        <f>VLOOKUP(Wave_Timeline!CE$1,Enemies[[#All],[Name]:[BotLevelType]],3,FALSE) * VLOOKUP($AX$2,BotLevelWorld[#All],MATCH("HP Ratio - " &amp; VLOOKUP(CE$1,Enemies[[#All],[Name]:[BotLevelType]],9,FALSE),BotLevelWorld[#Headers],0),FALSE) * AH78</f>
        <v>0</v>
      </c>
      <c r="CF78">
        <f>VLOOKUP(Wave_Timeline!CF$1,Enemies[[#All],[Name]:[BotLevelType]],3,FALSE) * VLOOKUP($AX$2,BotLevelWorld[#All],MATCH("HP Ratio - " &amp; VLOOKUP(CF$1,Enemies[[#All],[Name]:[BotLevelType]],9,FALSE),BotLevelWorld[#Headers],0),FALSE) * AI78</f>
        <v>0</v>
      </c>
      <c r="CG78">
        <f>VLOOKUP(Wave_Timeline!CG$1,Enemies[[#All],[Name]:[BotLevelType]],3,FALSE) * VLOOKUP($AX$2,BotLevelWorld[#All],MATCH("HP Ratio - " &amp; VLOOKUP(CG$1,Enemies[[#All],[Name]:[BotLevelType]],9,FALSE),BotLevelWorld[#Headers],0),FALSE) * AJ78</f>
        <v>0</v>
      </c>
      <c r="CH78">
        <f>VLOOKUP(Wave_Timeline!CH$1,Enemies[[#All],[Name]:[BotLevelType]],3,FALSE) * VLOOKUP($AX$2,BotLevelWorld[#All],MATCH("HP Ratio - " &amp; VLOOKUP(CH$1,Enemies[[#All],[Name]:[BotLevelType]],9,FALSE),BotLevelWorld[#Headers],0),FALSE) * AK78</f>
        <v>0</v>
      </c>
      <c r="CI78">
        <f>VLOOKUP(Wave_Timeline!CI$1,Enemies[[#All],[Name]:[BotLevelType]],3,FALSE) * VLOOKUP($AX$2,BotLevelWorld[#All],MATCH("HP Ratio - " &amp; VLOOKUP(CI$1,Enemies[[#All],[Name]:[BotLevelType]],9,FALSE),BotLevelWorld[#Headers],0),FALSE) * AL78</f>
        <v>0</v>
      </c>
      <c r="CJ78">
        <f>VLOOKUP(Wave_Timeline!CJ$1,Enemies[[#All],[Name]:[BotLevelType]],3,FALSE) * VLOOKUP($AX$2,BotLevelWorld[#All],MATCH("HP Ratio - " &amp; VLOOKUP(CJ$1,Enemies[[#All],[Name]:[BotLevelType]],9,FALSE),BotLevelWorld[#Headers],0),FALSE) * AM78</f>
        <v>0</v>
      </c>
      <c r="CK78">
        <f>VLOOKUP(Wave_Timeline!CK$1,Enemies[[#All],[Name]:[BotLevelType]],3,FALSE) * VLOOKUP($AX$2,BotLevelWorld[#All],MATCH("HP Ratio - " &amp; VLOOKUP(CK$1,Enemies[[#All],[Name]:[BotLevelType]],9,FALSE),BotLevelWorld[#Headers],0),FALSE) * AN78</f>
        <v>0</v>
      </c>
      <c r="CL78">
        <f>VLOOKUP(Wave_Timeline!CL$1,Enemies[[#All],[Name]:[BotLevelType]],3,FALSE) * VLOOKUP($AX$2,BotLevelWorld[#All],MATCH("HP Ratio - " &amp; VLOOKUP(CL$1,Enemies[[#All],[Name]:[BotLevelType]],9,FALSE),BotLevelWorld[#Headers],0),FALSE) * AO78</f>
        <v>0</v>
      </c>
      <c r="CM78">
        <f>VLOOKUP(Wave_Timeline!CM$1,Enemies[[#All],[Name]:[BotLevelType]],3,FALSE) * VLOOKUP($AX$2,BotLevelWorld[#All],MATCH("HP Ratio - " &amp; VLOOKUP(CM$1,Enemies[[#All],[Name]:[BotLevelType]],9,FALSE),BotLevelWorld[#Headers],0),FALSE) * AP78</f>
        <v>0</v>
      </c>
      <c r="CN78">
        <f>VLOOKUP(Wave_Timeline!CN$1,Enemies[[#All],[Name]:[BotLevelType]],3,FALSE) * VLOOKUP($AX$2,BotLevelWorld[#All],MATCH("HP Ratio - " &amp; VLOOKUP(CN$1,Enemies[[#All],[Name]:[BotLevelType]],9,FALSE),BotLevelWorld[#Headers],0),FALSE) * AQ78</f>
        <v>0</v>
      </c>
      <c r="CO78">
        <f>VLOOKUP(Wave_Timeline!CO$1,Enemies[[#All],[Name]:[BotLevelType]],3,FALSE) * VLOOKUP($AX$2,BotLevelWorld[#All],MATCH("HP Ratio - " &amp; VLOOKUP(CO$1,Enemies[[#All],[Name]:[BotLevelType]],9,FALSE),BotLevelWorld[#Headers],0),FALSE) * AR78</f>
        <v>0</v>
      </c>
      <c r="CP78">
        <f>VLOOKUP(Wave_Timeline!CP$1,Enemies[[#All],[Name]:[BotLevelType]],3,FALSE) * VLOOKUP($AX$2,BotLevelWorld[#All],MATCH("HP Ratio - " &amp; VLOOKUP(CP$1,Enemies[[#All],[Name]:[BotLevelType]],9,FALSE),BotLevelWorld[#Headers],0),FALSE) * AS78</f>
        <v>0</v>
      </c>
      <c r="CQ78">
        <f>VLOOKUP(Wave_Timeline!CQ$1,Enemies[[#All],[Name]:[BotLevelType]],3,FALSE) * VLOOKUP($AX$2,BotLevelWorld[#All],MATCH("HP Ratio - " &amp; VLOOKUP(CQ$1,Enemies[[#All],[Name]:[BotLevelType]],9,FALSE),BotLevelWorld[#Headers],0),FALSE) * AT78</f>
        <v>0</v>
      </c>
      <c r="CS78">
        <f t="shared" si="6"/>
        <v>0</v>
      </c>
    </row>
    <row r="79" spans="1:97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Y79">
        <f>VLOOKUP(Wave_Timeline!AY$1,Enemies[[#All],[Name]:[BotLevelType]],3,FALSE) * VLOOKUP($AX$2,BotLevelWorld[#All],MATCH("HP Ratio - " &amp; VLOOKUP(AY$1,Enemies[[#All],[Name]:[BotLevelType]],9,FALSE),BotLevelWorld[#Headers],0),FALSE) * B79</f>
        <v>0</v>
      </c>
      <c r="AZ79">
        <f>VLOOKUP(Wave_Timeline!AZ$1,Enemies[[#All],[Name]:[BotLevelType]],3,FALSE) * VLOOKUP($AX$2,BotLevelWorld[#All],MATCH("HP Ratio - " &amp; VLOOKUP(AZ$1,Enemies[[#All],[Name]:[BotLevelType]],9,FALSE),BotLevelWorld[#Headers],0),FALSE) * C79</f>
        <v>0</v>
      </c>
      <c r="BA79">
        <f>VLOOKUP(Wave_Timeline!BA$1,Enemies[[#All],[Name]:[BotLevelType]],3,FALSE) * VLOOKUP($AX$2,BotLevelWorld[#All],MATCH("HP Ratio - " &amp; VLOOKUP(BA$1,Enemies[[#All],[Name]:[BotLevelType]],9,FALSE),BotLevelWorld[#Headers],0),FALSE) * D79</f>
        <v>0</v>
      </c>
      <c r="BB79">
        <f>VLOOKUP(Wave_Timeline!BB$1,Enemies[[#All],[Name]:[BotLevelType]],3,FALSE) * VLOOKUP($AX$2,BotLevelWorld[#All],MATCH("HP Ratio - " &amp; VLOOKUP(BB$1,Enemies[[#All],[Name]:[BotLevelType]],9,FALSE),BotLevelWorld[#Headers],0),FALSE) * E79</f>
        <v>0</v>
      </c>
      <c r="BC79">
        <f>VLOOKUP(Wave_Timeline!BC$1,Enemies[[#All],[Name]:[BotLevelType]],3,FALSE) * VLOOKUP($AX$2,BotLevelWorld[#All],MATCH("HP Ratio - " &amp; VLOOKUP(BC$1,Enemies[[#All],[Name]:[BotLevelType]],9,FALSE),BotLevelWorld[#Headers],0),FALSE) * F79</f>
        <v>0</v>
      </c>
      <c r="BD79">
        <f>VLOOKUP(Wave_Timeline!BD$1,Enemies[[#All],[Name]:[BotLevelType]],3,FALSE) * VLOOKUP($AX$2,BotLevelWorld[#All],MATCH("HP Ratio - " &amp; VLOOKUP(BD$1,Enemies[[#All],[Name]:[BotLevelType]],9,FALSE),BotLevelWorld[#Headers],0),FALSE) * G79</f>
        <v>0</v>
      </c>
      <c r="BE79">
        <f>VLOOKUP(Wave_Timeline!BE$1,Enemies[[#All],[Name]:[BotLevelType]],3,FALSE) * VLOOKUP($AX$2,BotLevelWorld[#All],MATCH("HP Ratio - " &amp; VLOOKUP(BE$1,Enemies[[#All],[Name]:[BotLevelType]],9,FALSE),BotLevelWorld[#Headers],0),FALSE) * H79</f>
        <v>0</v>
      </c>
      <c r="BF79">
        <f>VLOOKUP(Wave_Timeline!BF$1,Enemies[[#All],[Name]:[BotLevelType]],3,FALSE) * VLOOKUP($AX$2,BotLevelWorld[#All],MATCH("HP Ratio - " &amp; VLOOKUP(BF$1,Enemies[[#All],[Name]:[BotLevelType]],9,FALSE),BotLevelWorld[#Headers],0),FALSE) * I79</f>
        <v>0</v>
      </c>
      <c r="BG79">
        <f>VLOOKUP(Wave_Timeline!BG$1,Enemies[[#All],[Name]:[BotLevelType]],3,FALSE) * VLOOKUP($AX$2,BotLevelWorld[#All],MATCH("HP Ratio - " &amp; VLOOKUP(BG$1,Enemies[[#All],[Name]:[BotLevelType]],9,FALSE),BotLevelWorld[#Headers],0),FALSE) * J79</f>
        <v>0</v>
      </c>
      <c r="BH79">
        <f>VLOOKUP(Wave_Timeline!BH$1,Enemies[[#All],[Name]:[BotLevelType]],3,FALSE) * VLOOKUP($AX$2,BotLevelWorld[#All],MATCH("HP Ratio - " &amp; VLOOKUP(BH$1,Enemies[[#All],[Name]:[BotLevelType]],9,FALSE),BotLevelWorld[#Headers],0),FALSE) * K79</f>
        <v>0</v>
      </c>
      <c r="BI79">
        <f>VLOOKUP(Wave_Timeline!BI$1,Enemies[[#All],[Name]:[BotLevelType]],3,FALSE) * VLOOKUP($AX$2,BotLevelWorld[#All],MATCH("HP Ratio - " &amp; VLOOKUP(BI$1,Enemies[[#All],[Name]:[BotLevelType]],9,FALSE),BotLevelWorld[#Headers],0),FALSE) * L79</f>
        <v>0</v>
      </c>
      <c r="BJ79">
        <f>VLOOKUP(Wave_Timeline!BJ$1,Enemies[[#All],[Name]:[BotLevelType]],3,FALSE) * VLOOKUP($AX$2,BotLevelWorld[#All],MATCH("HP Ratio - " &amp; VLOOKUP(BJ$1,Enemies[[#All],[Name]:[BotLevelType]],9,FALSE),BotLevelWorld[#Headers],0),FALSE) * M79</f>
        <v>0</v>
      </c>
      <c r="BK79">
        <f>VLOOKUP(Wave_Timeline!BK$1,Enemies[[#All],[Name]:[BotLevelType]],3,FALSE) * VLOOKUP($AX$2,BotLevelWorld[#All],MATCH("HP Ratio - " &amp; VLOOKUP(BK$1,Enemies[[#All],[Name]:[BotLevelType]],9,FALSE),BotLevelWorld[#Headers],0),FALSE) * N79</f>
        <v>0</v>
      </c>
      <c r="BL79">
        <f>VLOOKUP(Wave_Timeline!BL$1,Enemies[[#All],[Name]:[BotLevelType]],3,FALSE) * VLOOKUP($AX$2,BotLevelWorld[#All],MATCH("HP Ratio - " &amp; VLOOKUP(BL$1,Enemies[[#All],[Name]:[BotLevelType]],9,FALSE),BotLevelWorld[#Headers],0),FALSE) * O79</f>
        <v>0</v>
      </c>
      <c r="BM79">
        <f>VLOOKUP(Wave_Timeline!BM$1,Enemies[[#All],[Name]:[BotLevelType]],3,FALSE) * VLOOKUP($AX$2,BotLevelWorld[#All],MATCH("HP Ratio - " &amp; VLOOKUP(BM$1,Enemies[[#All],[Name]:[BotLevelType]],9,FALSE),BotLevelWorld[#Headers],0),FALSE) * P79</f>
        <v>0</v>
      </c>
      <c r="BN79">
        <f>VLOOKUP(Wave_Timeline!BN$1,Enemies[[#All],[Name]:[BotLevelType]],3,FALSE) * VLOOKUP($AX$2,BotLevelWorld[#All],MATCH("HP Ratio - " &amp; VLOOKUP(BN$1,Enemies[[#All],[Name]:[BotLevelType]],9,FALSE),BotLevelWorld[#Headers],0),FALSE) * Q79</f>
        <v>0</v>
      </c>
      <c r="BO79">
        <f>VLOOKUP(Wave_Timeline!BO$1,Enemies[[#All],[Name]:[BotLevelType]],3,FALSE) * VLOOKUP($AX$2,BotLevelWorld[#All],MATCH("HP Ratio - " &amp; VLOOKUP(BO$1,Enemies[[#All],[Name]:[BotLevelType]],9,FALSE),BotLevelWorld[#Headers],0),FALSE) * R79</f>
        <v>0</v>
      </c>
      <c r="BP79">
        <f>VLOOKUP(Wave_Timeline!BP$1,Enemies[[#All],[Name]:[BotLevelType]],3,FALSE) * VLOOKUP($AX$2,BotLevelWorld[#All],MATCH("HP Ratio - " &amp; VLOOKUP(BP$1,Enemies[[#All],[Name]:[BotLevelType]],9,FALSE),BotLevelWorld[#Headers],0),FALSE) * S79</f>
        <v>0</v>
      </c>
      <c r="BQ79">
        <f>VLOOKUP(Wave_Timeline!BQ$1,Enemies[[#All],[Name]:[BotLevelType]],3,FALSE) * VLOOKUP($AX$2,BotLevelWorld[#All],MATCH("HP Ratio - " &amp; VLOOKUP(BQ$1,Enemies[[#All],[Name]:[BotLevelType]],9,FALSE),BotLevelWorld[#Headers],0),FALSE) * T79</f>
        <v>0</v>
      </c>
      <c r="BR79">
        <f>VLOOKUP(Wave_Timeline!BR$1,Enemies[[#All],[Name]:[BotLevelType]],3,FALSE) * VLOOKUP($AX$2,BotLevelWorld[#All],MATCH("HP Ratio - " &amp; VLOOKUP(BR$1,Enemies[[#All],[Name]:[BotLevelType]],9,FALSE),BotLevelWorld[#Headers],0),FALSE) * U79</f>
        <v>0</v>
      </c>
      <c r="BS79">
        <f>VLOOKUP(Wave_Timeline!BS$1,Enemies[[#All],[Name]:[BotLevelType]],3,FALSE) * VLOOKUP($AX$2,BotLevelWorld[#All],MATCH("HP Ratio - " &amp; VLOOKUP(BS$1,Enemies[[#All],[Name]:[BotLevelType]],9,FALSE),BotLevelWorld[#Headers],0),FALSE) * V79</f>
        <v>0</v>
      </c>
      <c r="BT79">
        <f>VLOOKUP(Wave_Timeline!BT$1,Enemies[[#All],[Name]:[BotLevelType]],3,FALSE) * VLOOKUP($AX$2,BotLevelWorld[#All],MATCH("HP Ratio - " &amp; VLOOKUP(BT$1,Enemies[[#All],[Name]:[BotLevelType]],9,FALSE),BotLevelWorld[#Headers],0),FALSE) * W79</f>
        <v>0</v>
      </c>
      <c r="BU79">
        <f>VLOOKUP(Wave_Timeline!BU$1,Enemies[[#All],[Name]:[BotLevelType]],3,FALSE) * VLOOKUP($AX$2,BotLevelWorld[#All],MATCH("HP Ratio - " &amp; VLOOKUP(BU$1,Enemies[[#All],[Name]:[BotLevelType]],9,FALSE),BotLevelWorld[#Headers],0),FALSE) * X79</f>
        <v>0</v>
      </c>
      <c r="BV79">
        <f>VLOOKUP(Wave_Timeline!BV$1,Enemies[[#All],[Name]:[BotLevelType]],3,FALSE) * VLOOKUP($AX$2,BotLevelWorld[#All],MATCH("HP Ratio - " &amp; VLOOKUP(BV$1,Enemies[[#All],[Name]:[BotLevelType]],9,FALSE),BotLevelWorld[#Headers],0),FALSE) * Y79</f>
        <v>0</v>
      </c>
      <c r="BW79">
        <f>VLOOKUP(Wave_Timeline!BW$1,Enemies[[#All],[Name]:[BotLevelType]],3,FALSE) * VLOOKUP($AX$2,BotLevelWorld[#All],MATCH("HP Ratio - " &amp; VLOOKUP(BW$1,Enemies[[#All],[Name]:[BotLevelType]],9,FALSE),BotLevelWorld[#Headers],0),FALSE) * Z79</f>
        <v>0</v>
      </c>
      <c r="BX79">
        <f>VLOOKUP(Wave_Timeline!BX$1,Enemies[[#All],[Name]:[BotLevelType]],3,FALSE) * VLOOKUP($AX$2,BotLevelWorld[#All],MATCH("HP Ratio - " &amp; VLOOKUP(BX$1,Enemies[[#All],[Name]:[BotLevelType]],9,FALSE),BotLevelWorld[#Headers],0),FALSE) * AA79</f>
        <v>0</v>
      </c>
      <c r="BY79">
        <f>VLOOKUP(Wave_Timeline!BY$1,Enemies[[#All],[Name]:[BotLevelType]],3,FALSE) * VLOOKUP($AX$2,BotLevelWorld[#All],MATCH("HP Ratio - " &amp; VLOOKUP(BY$1,Enemies[[#All],[Name]:[BotLevelType]],9,FALSE),BotLevelWorld[#Headers],0),FALSE) * AB79</f>
        <v>0</v>
      </c>
      <c r="BZ79">
        <f>VLOOKUP(Wave_Timeline!BZ$1,Enemies[[#All],[Name]:[BotLevelType]],3,FALSE) * VLOOKUP($AX$2,BotLevelWorld[#All],MATCH("HP Ratio - " &amp; VLOOKUP(BZ$1,Enemies[[#All],[Name]:[BotLevelType]],9,FALSE),BotLevelWorld[#Headers],0),FALSE) * AC79</f>
        <v>0</v>
      </c>
      <c r="CA79">
        <f>VLOOKUP(Wave_Timeline!CA$1,Enemies[[#All],[Name]:[BotLevelType]],3,FALSE) * VLOOKUP($AX$2,BotLevelWorld[#All],MATCH("HP Ratio - " &amp; VLOOKUP(CA$1,Enemies[[#All],[Name]:[BotLevelType]],9,FALSE),BotLevelWorld[#Headers],0),FALSE) * AD79</f>
        <v>0</v>
      </c>
      <c r="CB79">
        <f>VLOOKUP(Wave_Timeline!CB$1,Enemies[[#All],[Name]:[BotLevelType]],3,FALSE) * VLOOKUP($AX$2,BotLevelWorld[#All],MATCH("HP Ratio - " &amp; VLOOKUP(CB$1,Enemies[[#All],[Name]:[BotLevelType]],9,FALSE),BotLevelWorld[#Headers],0),FALSE) * AE79</f>
        <v>0</v>
      </c>
      <c r="CC79">
        <f>VLOOKUP(Wave_Timeline!CC$1,Enemies[[#All],[Name]:[BotLevelType]],3,FALSE) * VLOOKUP($AX$2,BotLevelWorld[#All],MATCH("HP Ratio - " &amp; VLOOKUP(CC$1,Enemies[[#All],[Name]:[BotLevelType]],9,FALSE),BotLevelWorld[#Headers],0),FALSE) * AF79</f>
        <v>0</v>
      </c>
      <c r="CD79">
        <f>VLOOKUP(Wave_Timeline!CD$1,Enemies[[#All],[Name]:[BotLevelType]],3,FALSE) * VLOOKUP($AX$2,BotLevelWorld[#All],MATCH("HP Ratio - " &amp; VLOOKUP(CD$1,Enemies[[#All],[Name]:[BotLevelType]],9,FALSE),BotLevelWorld[#Headers],0),FALSE) * AG79</f>
        <v>0</v>
      </c>
      <c r="CE79">
        <f>VLOOKUP(Wave_Timeline!CE$1,Enemies[[#All],[Name]:[BotLevelType]],3,FALSE) * VLOOKUP($AX$2,BotLevelWorld[#All],MATCH("HP Ratio - " &amp; VLOOKUP(CE$1,Enemies[[#All],[Name]:[BotLevelType]],9,FALSE),BotLevelWorld[#Headers],0),FALSE) * AH79</f>
        <v>0</v>
      </c>
      <c r="CF79">
        <f>VLOOKUP(Wave_Timeline!CF$1,Enemies[[#All],[Name]:[BotLevelType]],3,FALSE) * VLOOKUP($AX$2,BotLevelWorld[#All],MATCH("HP Ratio - " &amp; VLOOKUP(CF$1,Enemies[[#All],[Name]:[BotLevelType]],9,FALSE),BotLevelWorld[#Headers],0),FALSE) * AI79</f>
        <v>0</v>
      </c>
      <c r="CG79">
        <f>VLOOKUP(Wave_Timeline!CG$1,Enemies[[#All],[Name]:[BotLevelType]],3,FALSE) * VLOOKUP($AX$2,BotLevelWorld[#All],MATCH("HP Ratio - " &amp; VLOOKUP(CG$1,Enemies[[#All],[Name]:[BotLevelType]],9,FALSE),BotLevelWorld[#Headers],0),FALSE) * AJ79</f>
        <v>0</v>
      </c>
      <c r="CH79">
        <f>VLOOKUP(Wave_Timeline!CH$1,Enemies[[#All],[Name]:[BotLevelType]],3,FALSE) * VLOOKUP($AX$2,BotLevelWorld[#All],MATCH("HP Ratio - " &amp; VLOOKUP(CH$1,Enemies[[#All],[Name]:[BotLevelType]],9,FALSE),BotLevelWorld[#Headers],0),FALSE) * AK79</f>
        <v>0</v>
      </c>
      <c r="CI79">
        <f>VLOOKUP(Wave_Timeline!CI$1,Enemies[[#All],[Name]:[BotLevelType]],3,FALSE) * VLOOKUP($AX$2,BotLevelWorld[#All],MATCH("HP Ratio - " &amp; VLOOKUP(CI$1,Enemies[[#All],[Name]:[BotLevelType]],9,FALSE),BotLevelWorld[#Headers],0),FALSE) * AL79</f>
        <v>0</v>
      </c>
      <c r="CJ79">
        <f>VLOOKUP(Wave_Timeline!CJ$1,Enemies[[#All],[Name]:[BotLevelType]],3,FALSE) * VLOOKUP($AX$2,BotLevelWorld[#All],MATCH("HP Ratio - " &amp; VLOOKUP(CJ$1,Enemies[[#All],[Name]:[BotLevelType]],9,FALSE),BotLevelWorld[#Headers],0),FALSE) * AM79</f>
        <v>0</v>
      </c>
      <c r="CK79">
        <f>VLOOKUP(Wave_Timeline!CK$1,Enemies[[#All],[Name]:[BotLevelType]],3,FALSE) * VLOOKUP($AX$2,BotLevelWorld[#All],MATCH("HP Ratio - " &amp; VLOOKUP(CK$1,Enemies[[#All],[Name]:[BotLevelType]],9,FALSE),BotLevelWorld[#Headers],0),FALSE) * AN79</f>
        <v>0</v>
      </c>
      <c r="CL79">
        <f>VLOOKUP(Wave_Timeline!CL$1,Enemies[[#All],[Name]:[BotLevelType]],3,FALSE) * VLOOKUP($AX$2,BotLevelWorld[#All],MATCH("HP Ratio - " &amp; VLOOKUP(CL$1,Enemies[[#All],[Name]:[BotLevelType]],9,FALSE),BotLevelWorld[#Headers],0),FALSE) * AO79</f>
        <v>0</v>
      </c>
      <c r="CM79">
        <f>VLOOKUP(Wave_Timeline!CM$1,Enemies[[#All],[Name]:[BotLevelType]],3,FALSE) * VLOOKUP($AX$2,BotLevelWorld[#All],MATCH("HP Ratio - " &amp; VLOOKUP(CM$1,Enemies[[#All],[Name]:[BotLevelType]],9,FALSE),BotLevelWorld[#Headers],0),FALSE) * AP79</f>
        <v>0</v>
      </c>
      <c r="CN79">
        <f>VLOOKUP(Wave_Timeline!CN$1,Enemies[[#All],[Name]:[BotLevelType]],3,FALSE) * VLOOKUP($AX$2,BotLevelWorld[#All],MATCH("HP Ratio - " &amp; VLOOKUP(CN$1,Enemies[[#All],[Name]:[BotLevelType]],9,FALSE),BotLevelWorld[#Headers],0),FALSE) * AQ79</f>
        <v>0</v>
      </c>
      <c r="CO79">
        <f>VLOOKUP(Wave_Timeline!CO$1,Enemies[[#All],[Name]:[BotLevelType]],3,FALSE) * VLOOKUP($AX$2,BotLevelWorld[#All],MATCH("HP Ratio - " &amp; VLOOKUP(CO$1,Enemies[[#All],[Name]:[BotLevelType]],9,FALSE),BotLevelWorld[#Headers],0),FALSE) * AR79</f>
        <v>0</v>
      </c>
      <c r="CP79">
        <f>VLOOKUP(Wave_Timeline!CP$1,Enemies[[#All],[Name]:[BotLevelType]],3,FALSE) * VLOOKUP($AX$2,BotLevelWorld[#All],MATCH("HP Ratio - " &amp; VLOOKUP(CP$1,Enemies[[#All],[Name]:[BotLevelType]],9,FALSE),BotLevelWorld[#Headers],0),FALSE) * AS79</f>
        <v>0</v>
      </c>
      <c r="CQ79">
        <f>VLOOKUP(Wave_Timeline!CQ$1,Enemies[[#All],[Name]:[BotLevelType]],3,FALSE) * VLOOKUP($AX$2,BotLevelWorld[#All],MATCH("HP Ratio - " &amp; VLOOKUP(CQ$1,Enemies[[#All],[Name]:[BotLevelType]],9,FALSE),BotLevelWorld[#Headers],0),FALSE) * AT79</f>
        <v>0</v>
      </c>
      <c r="CS79">
        <f t="shared" si="6"/>
        <v>0</v>
      </c>
    </row>
    <row r="80" spans="1:97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Y80">
        <f>VLOOKUP(Wave_Timeline!AY$1,Enemies[[#All],[Name]:[BotLevelType]],3,FALSE) * VLOOKUP($AX$2,BotLevelWorld[#All],MATCH("HP Ratio - " &amp; VLOOKUP(AY$1,Enemies[[#All],[Name]:[BotLevelType]],9,FALSE),BotLevelWorld[#Headers],0),FALSE) * B80</f>
        <v>0</v>
      </c>
      <c r="AZ80">
        <f>VLOOKUP(Wave_Timeline!AZ$1,Enemies[[#All],[Name]:[BotLevelType]],3,FALSE) * VLOOKUP($AX$2,BotLevelWorld[#All],MATCH("HP Ratio - " &amp; VLOOKUP(AZ$1,Enemies[[#All],[Name]:[BotLevelType]],9,FALSE),BotLevelWorld[#Headers],0),FALSE) * C80</f>
        <v>0</v>
      </c>
      <c r="BA80">
        <f>VLOOKUP(Wave_Timeline!BA$1,Enemies[[#All],[Name]:[BotLevelType]],3,FALSE) * VLOOKUP($AX$2,BotLevelWorld[#All],MATCH("HP Ratio - " &amp; VLOOKUP(BA$1,Enemies[[#All],[Name]:[BotLevelType]],9,FALSE),BotLevelWorld[#Headers],0),FALSE) * D80</f>
        <v>0</v>
      </c>
      <c r="BB80">
        <f>VLOOKUP(Wave_Timeline!BB$1,Enemies[[#All],[Name]:[BotLevelType]],3,FALSE) * VLOOKUP($AX$2,BotLevelWorld[#All],MATCH("HP Ratio - " &amp; VLOOKUP(BB$1,Enemies[[#All],[Name]:[BotLevelType]],9,FALSE),BotLevelWorld[#Headers],0),FALSE) * E80</f>
        <v>0</v>
      </c>
      <c r="BC80">
        <f>VLOOKUP(Wave_Timeline!BC$1,Enemies[[#All],[Name]:[BotLevelType]],3,FALSE) * VLOOKUP($AX$2,BotLevelWorld[#All],MATCH("HP Ratio - " &amp; VLOOKUP(BC$1,Enemies[[#All],[Name]:[BotLevelType]],9,FALSE),BotLevelWorld[#Headers],0),FALSE) * F80</f>
        <v>0</v>
      </c>
      <c r="BD80">
        <f>VLOOKUP(Wave_Timeline!BD$1,Enemies[[#All],[Name]:[BotLevelType]],3,FALSE) * VLOOKUP($AX$2,BotLevelWorld[#All],MATCH("HP Ratio - " &amp; VLOOKUP(BD$1,Enemies[[#All],[Name]:[BotLevelType]],9,FALSE),BotLevelWorld[#Headers],0),FALSE) * G80</f>
        <v>0</v>
      </c>
      <c r="BE80">
        <f>VLOOKUP(Wave_Timeline!BE$1,Enemies[[#All],[Name]:[BotLevelType]],3,FALSE) * VLOOKUP($AX$2,BotLevelWorld[#All],MATCH("HP Ratio - " &amp; VLOOKUP(BE$1,Enemies[[#All],[Name]:[BotLevelType]],9,FALSE),BotLevelWorld[#Headers],0),FALSE) * H80</f>
        <v>0</v>
      </c>
      <c r="BF80">
        <f>VLOOKUP(Wave_Timeline!BF$1,Enemies[[#All],[Name]:[BotLevelType]],3,FALSE) * VLOOKUP($AX$2,BotLevelWorld[#All],MATCH("HP Ratio - " &amp; VLOOKUP(BF$1,Enemies[[#All],[Name]:[BotLevelType]],9,FALSE),BotLevelWorld[#Headers],0),FALSE) * I80</f>
        <v>0</v>
      </c>
      <c r="BG80">
        <f>VLOOKUP(Wave_Timeline!BG$1,Enemies[[#All],[Name]:[BotLevelType]],3,FALSE) * VLOOKUP($AX$2,BotLevelWorld[#All],MATCH("HP Ratio - " &amp; VLOOKUP(BG$1,Enemies[[#All],[Name]:[BotLevelType]],9,FALSE),BotLevelWorld[#Headers],0),FALSE) * J80</f>
        <v>0</v>
      </c>
      <c r="BH80">
        <f>VLOOKUP(Wave_Timeline!BH$1,Enemies[[#All],[Name]:[BotLevelType]],3,FALSE) * VLOOKUP($AX$2,BotLevelWorld[#All],MATCH("HP Ratio - " &amp; VLOOKUP(BH$1,Enemies[[#All],[Name]:[BotLevelType]],9,FALSE),BotLevelWorld[#Headers],0),FALSE) * K80</f>
        <v>0</v>
      </c>
      <c r="BI80">
        <f>VLOOKUP(Wave_Timeline!BI$1,Enemies[[#All],[Name]:[BotLevelType]],3,FALSE) * VLOOKUP($AX$2,BotLevelWorld[#All],MATCH("HP Ratio - " &amp; VLOOKUP(BI$1,Enemies[[#All],[Name]:[BotLevelType]],9,FALSE),BotLevelWorld[#Headers],0),FALSE) * L80</f>
        <v>0</v>
      </c>
      <c r="BJ80">
        <f>VLOOKUP(Wave_Timeline!BJ$1,Enemies[[#All],[Name]:[BotLevelType]],3,FALSE) * VLOOKUP($AX$2,BotLevelWorld[#All],MATCH("HP Ratio - " &amp; VLOOKUP(BJ$1,Enemies[[#All],[Name]:[BotLevelType]],9,FALSE),BotLevelWorld[#Headers],0),FALSE) * M80</f>
        <v>0</v>
      </c>
      <c r="BK80">
        <f>VLOOKUP(Wave_Timeline!BK$1,Enemies[[#All],[Name]:[BotLevelType]],3,FALSE) * VLOOKUP($AX$2,BotLevelWorld[#All],MATCH("HP Ratio - " &amp; VLOOKUP(BK$1,Enemies[[#All],[Name]:[BotLevelType]],9,FALSE),BotLevelWorld[#Headers],0),FALSE) * N80</f>
        <v>0</v>
      </c>
      <c r="BL80">
        <f>VLOOKUP(Wave_Timeline!BL$1,Enemies[[#All],[Name]:[BotLevelType]],3,FALSE) * VLOOKUP($AX$2,BotLevelWorld[#All],MATCH("HP Ratio - " &amp; VLOOKUP(BL$1,Enemies[[#All],[Name]:[BotLevelType]],9,FALSE),BotLevelWorld[#Headers],0),FALSE) * O80</f>
        <v>0</v>
      </c>
      <c r="BM80">
        <f>VLOOKUP(Wave_Timeline!BM$1,Enemies[[#All],[Name]:[BotLevelType]],3,FALSE) * VLOOKUP($AX$2,BotLevelWorld[#All],MATCH("HP Ratio - " &amp; VLOOKUP(BM$1,Enemies[[#All],[Name]:[BotLevelType]],9,FALSE),BotLevelWorld[#Headers],0),FALSE) * P80</f>
        <v>0</v>
      </c>
      <c r="BN80">
        <f>VLOOKUP(Wave_Timeline!BN$1,Enemies[[#All],[Name]:[BotLevelType]],3,FALSE) * VLOOKUP($AX$2,BotLevelWorld[#All],MATCH("HP Ratio - " &amp; VLOOKUP(BN$1,Enemies[[#All],[Name]:[BotLevelType]],9,FALSE),BotLevelWorld[#Headers],0),FALSE) * Q80</f>
        <v>0</v>
      </c>
      <c r="BO80">
        <f>VLOOKUP(Wave_Timeline!BO$1,Enemies[[#All],[Name]:[BotLevelType]],3,FALSE) * VLOOKUP($AX$2,BotLevelWorld[#All],MATCH("HP Ratio - " &amp; VLOOKUP(BO$1,Enemies[[#All],[Name]:[BotLevelType]],9,FALSE),BotLevelWorld[#Headers],0),FALSE) * R80</f>
        <v>0</v>
      </c>
      <c r="BP80">
        <f>VLOOKUP(Wave_Timeline!BP$1,Enemies[[#All],[Name]:[BotLevelType]],3,FALSE) * VLOOKUP($AX$2,BotLevelWorld[#All],MATCH("HP Ratio - " &amp; VLOOKUP(BP$1,Enemies[[#All],[Name]:[BotLevelType]],9,FALSE),BotLevelWorld[#Headers],0),FALSE) * S80</f>
        <v>0</v>
      </c>
      <c r="BQ80">
        <f>VLOOKUP(Wave_Timeline!BQ$1,Enemies[[#All],[Name]:[BotLevelType]],3,FALSE) * VLOOKUP($AX$2,BotLevelWorld[#All],MATCH("HP Ratio - " &amp; VLOOKUP(BQ$1,Enemies[[#All],[Name]:[BotLevelType]],9,FALSE),BotLevelWorld[#Headers],0),FALSE) * T80</f>
        <v>0</v>
      </c>
      <c r="BR80">
        <f>VLOOKUP(Wave_Timeline!BR$1,Enemies[[#All],[Name]:[BotLevelType]],3,FALSE) * VLOOKUP($AX$2,BotLevelWorld[#All],MATCH("HP Ratio - " &amp; VLOOKUP(BR$1,Enemies[[#All],[Name]:[BotLevelType]],9,FALSE),BotLevelWorld[#Headers],0),FALSE) * U80</f>
        <v>0</v>
      </c>
      <c r="BS80">
        <f>VLOOKUP(Wave_Timeline!BS$1,Enemies[[#All],[Name]:[BotLevelType]],3,FALSE) * VLOOKUP($AX$2,BotLevelWorld[#All],MATCH("HP Ratio - " &amp; VLOOKUP(BS$1,Enemies[[#All],[Name]:[BotLevelType]],9,FALSE),BotLevelWorld[#Headers],0),FALSE) * V80</f>
        <v>0</v>
      </c>
      <c r="BT80">
        <f>VLOOKUP(Wave_Timeline!BT$1,Enemies[[#All],[Name]:[BotLevelType]],3,FALSE) * VLOOKUP($AX$2,BotLevelWorld[#All],MATCH("HP Ratio - " &amp; VLOOKUP(BT$1,Enemies[[#All],[Name]:[BotLevelType]],9,FALSE),BotLevelWorld[#Headers],0),FALSE) * W80</f>
        <v>0</v>
      </c>
      <c r="BU80">
        <f>VLOOKUP(Wave_Timeline!BU$1,Enemies[[#All],[Name]:[BotLevelType]],3,FALSE) * VLOOKUP($AX$2,BotLevelWorld[#All],MATCH("HP Ratio - " &amp; VLOOKUP(BU$1,Enemies[[#All],[Name]:[BotLevelType]],9,FALSE),BotLevelWorld[#Headers],0),FALSE) * X80</f>
        <v>0</v>
      </c>
      <c r="BV80">
        <f>VLOOKUP(Wave_Timeline!BV$1,Enemies[[#All],[Name]:[BotLevelType]],3,FALSE) * VLOOKUP($AX$2,BotLevelWorld[#All],MATCH("HP Ratio - " &amp; VLOOKUP(BV$1,Enemies[[#All],[Name]:[BotLevelType]],9,FALSE),BotLevelWorld[#Headers],0),FALSE) * Y80</f>
        <v>0</v>
      </c>
      <c r="BW80">
        <f>VLOOKUP(Wave_Timeline!BW$1,Enemies[[#All],[Name]:[BotLevelType]],3,FALSE) * VLOOKUP($AX$2,BotLevelWorld[#All],MATCH("HP Ratio - " &amp; VLOOKUP(BW$1,Enemies[[#All],[Name]:[BotLevelType]],9,FALSE),BotLevelWorld[#Headers],0),FALSE) * Z80</f>
        <v>0</v>
      </c>
      <c r="BX80">
        <f>VLOOKUP(Wave_Timeline!BX$1,Enemies[[#All],[Name]:[BotLevelType]],3,FALSE) * VLOOKUP($AX$2,BotLevelWorld[#All],MATCH("HP Ratio - " &amp; VLOOKUP(BX$1,Enemies[[#All],[Name]:[BotLevelType]],9,FALSE),BotLevelWorld[#Headers],0),FALSE) * AA80</f>
        <v>0</v>
      </c>
      <c r="BY80">
        <f>VLOOKUP(Wave_Timeline!BY$1,Enemies[[#All],[Name]:[BotLevelType]],3,FALSE) * VLOOKUP($AX$2,BotLevelWorld[#All],MATCH("HP Ratio - " &amp; VLOOKUP(BY$1,Enemies[[#All],[Name]:[BotLevelType]],9,FALSE),BotLevelWorld[#Headers],0),FALSE) * AB80</f>
        <v>0</v>
      </c>
      <c r="BZ80">
        <f>VLOOKUP(Wave_Timeline!BZ$1,Enemies[[#All],[Name]:[BotLevelType]],3,FALSE) * VLOOKUP($AX$2,BotLevelWorld[#All],MATCH("HP Ratio - " &amp; VLOOKUP(BZ$1,Enemies[[#All],[Name]:[BotLevelType]],9,FALSE),BotLevelWorld[#Headers],0),FALSE) * AC80</f>
        <v>0</v>
      </c>
      <c r="CA80">
        <f>VLOOKUP(Wave_Timeline!CA$1,Enemies[[#All],[Name]:[BotLevelType]],3,FALSE) * VLOOKUP($AX$2,BotLevelWorld[#All],MATCH("HP Ratio - " &amp; VLOOKUP(CA$1,Enemies[[#All],[Name]:[BotLevelType]],9,FALSE),BotLevelWorld[#Headers],0),FALSE) * AD80</f>
        <v>0</v>
      </c>
      <c r="CB80">
        <f>VLOOKUP(Wave_Timeline!CB$1,Enemies[[#All],[Name]:[BotLevelType]],3,FALSE) * VLOOKUP($AX$2,BotLevelWorld[#All],MATCH("HP Ratio - " &amp; VLOOKUP(CB$1,Enemies[[#All],[Name]:[BotLevelType]],9,FALSE),BotLevelWorld[#Headers],0),FALSE) * AE80</f>
        <v>0</v>
      </c>
      <c r="CC80">
        <f>VLOOKUP(Wave_Timeline!CC$1,Enemies[[#All],[Name]:[BotLevelType]],3,FALSE) * VLOOKUP($AX$2,BotLevelWorld[#All],MATCH("HP Ratio - " &amp; VLOOKUP(CC$1,Enemies[[#All],[Name]:[BotLevelType]],9,FALSE),BotLevelWorld[#Headers],0),FALSE) * AF80</f>
        <v>0</v>
      </c>
      <c r="CD80">
        <f>VLOOKUP(Wave_Timeline!CD$1,Enemies[[#All],[Name]:[BotLevelType]],3,FALSE) * VLOOKUP($AX$2,BotLevelWorld[#All],MATCH("HP Ratio - " &amp; VLOOKUP(CD$1,Enemies[[#All],[Name]:[BotLevelType]],9,FALSE),BotLevelWorld[#Headers],0),FALSE) * AG80</f>
        <v>0</v>
      </c>
      <c r="CE80">
        <f>VLOOKUP(Wave_Timeline!CE$1,Enemies[[#All],[Name]:[BotLevelType]],3,FALSE) * VLOOKUP($AX$2,BotLevelWorld[#All],MATCH("HP Ratio - " &amp; VLOOKUP(CE$1,Enemies[[#All],[Name]:[BotLevelType]],9,FALSE),BotLevelWorld[#Headers],0),FALSE) * AH80</f>
        <v>0</v>
      </c>
      <c r="CF80">
        <f>VLOOKUP(Wave_Timeline!CF$1,Enemies[[#All],[Name]:[BotLevelType]],3,FALSE) * VLOOKUP($AX$2,BotLevelWorld[#All],MATCH("HP Ratio - " &amp; VLOOKUP(CF$1,Enemies[[#All],[Name]:[BotLevelType]],9,FALSE),BotLevelWorld[#Headers],0),FALSE) * AI80</f>
        <v>0</v>
      </c>
      <c r="CG80">
        <f>VLOOKUP(Wave_Timeline!CG$1,Enemies[[#All],[Name]:[BotLevelType]],3,FALSE) * VLOOKUP($AX$2,BotLevelWorld[#All],MATCH("HP Ratio - " &amp; VLOOKUP(CG$1,Enemies[[#All],[Name]:[BotLevelType]],9,FALSE),BotLevelWorld[#Headers],0),FALSE) * AJ80</f>
        <v>0</v>
      </c>
      <c r="CH80">
        <f>VLOOKUP(Wave_Timeline!CH$1,Enemies[[#All],[Name]:[BotLevelType]],3,FALSE) * VLOOKUP($AX$2,BotLevelWorld[#All],MATCH("HP Ratio - " &amp; VLOOKUP(CH$1,Enemies[[#All],[Name]:[BotLevelType]],9,FALSE),BotLevelWorld[#Headers],0),FALSE) * AK80</f>
        <v>0</v>
      </c>
      <c r="CI80">
        <f>VLOOKUP(Wave_Timeline!CI$1,Enemies[[#All],[Name]:[BotLevelType]],3,FALSE) * VLOOKUP($AX$2,BotLevelWorld[#All],MATCH("HP Ratio - " &amp; VLOOKUP(CI$1,Enemies[[#All],[Name]:[BotLevelType]],9,FALSE),BotLevelWorld[#Headers],0),FALSE) * AL80</f>
        <v>0</v>
      </c>
      <c r="CJ80">
        <f>VLOOKUP(Wave_Timeline!CJ$1,Enemies[[#All],[Name]:[BotLevelType]],3,FALSE) * VLOOKUP($AX$2,BotLevelWorld[#All],MATCH("HP Ratio - " &amp; VLOOKUP(CJ$1,Enemies[[#All],[Name]:[BotLevelType]],9,FALSE),BotLevelWorld[#Headers],0),FALSE) * AM80</f>
        <v>0</v>
      </c>
      <c r="CK80">
        <f>VLOOKUP(Wave_Timeline!CK$1,Enemies[[#All],[Name]:[BotLevelType]],3,FALSE) * VLOOKUP($AX$2,BotLevelWorld[#All],MATCH("HP Ratio - " &amp; VLOOKUP(CK$1,Enemies[[#All],[Name]:[BotLevelType]],9,FALSE),BotLevelWorld[#Headers],0),FALSE) * AN80</f>
        <v>0</v>
      </c>
      <c r="CL80">
        <f>VLOOKUP(Wave_Timeline!CL$1,Enemies[[#All],[Name]:[BotLevelType]],3,FALSE) * VLOOKUP($AX$2,BotLevelWorld[#All],MATCH("HP Ratio - " &amp; VLOOKUP(CL$1,Enemies[[#All],[Name]:[BotLevelType]],9,FALSE),BotLevelWorld[#Headers],0),FALSE) * AO80</f>
        <v>0</v>
      </c>
      <c r="CM80">
        <f>VLOOKUP(Wave_Timeline!CM$1,Enemies[[#All],[Name]:[BotLevelType]],3,FALSE) * VLOOKUP($AX$2,BotLevelWorld[#All],MATCH("HP Ratio - " &amp; VLOOKUP(CM$1,Enemies[[#All],[Name]:[BotLevelType]],9,FALSE),BotLevelWorld[#Headers],0),FALSE) * AP80</f>
        <v>0</v>
      </c>
      <c r="CN80">
        <f>VLOOKUP(Wave_Timeline!CN$1,Enemies[[#All],[Name]:[BotLevelType]],3,FALSE) * VLOOKUP($AX$2,BotLevelWorld[#All],MATCH("HP Ratio - " &amp; VLOOKUP(CN$1,Enemies[[#All],[Name]:[BotLevelType]],9,FALSE),BotLevelWorld[#Headers],0),FALSE) * AQ80</f>
        <v>0</v>
      </c>
      <c r="CO80">
        <f>VLOOKUP(Wave_Timeline!CO$1,Enemies[[#All],[Name]:[BotLevelType]],3,FALSE) * VLOOKUP($AX$2,BotLevelWorld[#All],MATCH("HP Ratio - " &amp; VLOOKUP(CO$1,Enemies[[#All],[Name]:[BotLevelType]],9,FALSE),BotLevelWorld[#Headers],0),FALSE) * AR80</f>
        <v>0</v>
      </c>
      <c r="CP80">
        <f>VLOOKUP(Wave_Timeline!CP$1,Enemies[[#All],[Name]:[BotLevelType]],3,FALSE) * VLOOKUP($AX$2,BotLevelWorld[#All],MATCH("HP Ratio - " &amp; VLOOKUP(CP$1,Enemies[[#All],[Name]:[BotLevelType]],9,FALSE),BotLevelWorld[#Headers],0),FALSE) * AS80</f>
        <v>0</v>
      </c>
      <c r="CQ80">
        <f>VLOOKUP(Wave_Timeline!CQ$1,Enemies[[#All],[Name]:[BotLevelType]],3,FALSE) * VLOOKUP($AX$2,BotLevelWorld[#All],MATCH("HP Ratio - " &amp; VLOOKUP(CQ$1,Enemies[[#All],[Name]:[BotLevelType]],9,FALSE),BotLevelWorld[#Headers],0),FALSE) * AT80</f>
        <v>0</v>
      </c>
      <c r="CS80">
        <f t="shared" si="6"/>
        <v>0</v>
      </c>
    </row>
    <row r="81" spans="1:97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Y81">
        <f>VLOOKUP(Wave_Timeline!AY$1,Enemies[[#All],[Name]:[BotLevelType]],3,FALSE) * VLOOKUP($AX$2,BotLevelWorld[#All],MATCH("HP Ratio - " &amp; VLOOKUP(AY$1,Enemies[[#All],[Name]:[BotLevelType]],9,FALSE),BotLevelWorld[#Headers],0),FALSE) * B81</f>
        <v>0</v>
      </c>
      <c r="AZ81">
        <f>VLOOKUP(Wave_Timeline!AZ$1,Enemies[[#All],[Name]:[BotLevelType]],3,FALSE) * VLOOKUP($AX$2,BotLevelWorld[#All],MATCH("HP Ratio - " &amp; VLOOKUP(AZ$1,Enemies[[#All],[Name]:[BotLevelType]],9,FALSE),BotLevelWorld[#Headers],0),FALSE) * C81</f>
        <v>0</v>
      </c>
      <c r="BA81">
        <f>VLOOKUP(Wave_Timeline!BA$1,Enemies[[#All],[Name]:[BotLevelType]],3,FALSE) * VLOOKUP($AX$2,BotLevelWorld[#All],MATCH("HP Ratio - " &amp; VLOOKUP(BA$1,Enemies[[#All],[Name]:[BotLevelType]],9,FALSE),BotLevelWorld[#Headers],0),FALSE) * D81</f>
        <v>0</v>
      </c>
      <c r="BB81">
        <f>VLOOKUP(Wave_Timeline!BB$1,Enemies[[#All],[Name]:[BotLevelType]],3,FALSE) * VLOOKUP($AX$2,BotLevelWorld[#All],MATCH("HP Ratio - " &amp; VLOOKUP(BB$1,Enemies[[#All],[Name]:[BotLevelType]],9,FALSE),BotLevelWorld[#Headers],0),FALSE) * E81</f>
        <v>0</v>
      </c>
      <c r="BC81">
        <f>VLOOKUP(Wave_Timeline!BC$1,Enemies[[#All],[Name]:[BotLevelType]],3,FALSE) * VLOOKUP($AX$2,BotLevelWorld[#All],MATCH("HP Ratio - " &amp; VLOOKUP(BC$1,Enemies[[#All],[Name]:[BotLevelType]],9,FALSE),BotLevelWorld[#Headers],0),FALSE) * F81</f>
        <v>0</v>
      </c>
      <c r="BD81">
        <f>VLOOKUP(Wave_Timeline!BD$1,Enemies[[#All],[Name]:[BotLevelType]],3,FALSE) * VLOOKUP($AX$2,BotLevelWorld[#All],MATCH("HP Ratio - " &amp; VLOOKUP(BD$1,Enemies[[#All],[Name]:[BotLevelType]],9,FALSE),BotLevelWorld[#Headers],0),FALSE) * G81</f>
        <v>0</v>
      </c>
      <c r="BE81">
        <f>VLOOKUP(Wave_Timeline!BE$1,Enemies[[#All],[Name]:[BotLevelType]],3,FALSE) * VLOOKUP($AX$2,BotLevelWorld[#All],MATCH("HP Ratio - " &amp; VLOOKUP(BE$1,Enemies[[#All],[Name]:[BotLevelType]],9,FALSE),BotLevelWorld[#Headers],0),FALSE) * H81</f>
        <v>0</v>
      </c>
      <c r="BF81">
        <f>VLOOKUP(Wave_Timeline!BF$1,Enemies[[#All],[Name]:[BotLevelType]],3,FALSE) * VLOOKUP($AX$2,BotLevelWorld[#All],MATCH("HP Ratio - " &amp; VLOOKUP(BF$1,Enemies[[#All],[Name]:[BotLevelType]],9,FALSE),BotLevelWorld[#Headers],0),FALSE) * I81</f>
        <v>0</v>
      </c>
      <c r="BG81">
        <f>VLOOKUP(Wave_Timeline!BG$1,Enemies[[#All],[Name]:[BotLevelType]],3,FALSE) * VLOOKUP($AX$2,BotLevelWorld[#All],MATCH("HP Ratio - " &amp; VLOOKUP(BG$1,Enemies[[#All],[Name]:[BotLevelType]],9,FALSE),BotLevelWorld[#Headers],0),FALSE) * J81</f>
        <v>0</v>
      </c>
      <c r="BH81">
        <f>VLOOKUP(Wave_Timeline!BH$1,Enemies[[#All],[Name]:[BotLevelType]],3,FALSE) * VLOOKUP($AX$2,BotLevelWorld[#All],MATCH("HP Ratio - " &amp; VLOOKUP(BH$1,Enemies[[#All],[Name]:[BotLevelType]],9,FALSE),BotLevelWorld[#Headers],0),FALSE) * K81</f>
        <v>0</v>
      </c>
      <c r="BI81">
        <f>VLOOKUP(Wave_Timeline!BI$1,Enemies[[#All],[Name]:[BotLevelType]],3,FALSE) * VLOOKUP($AX$2,BotLevelWorld[#All],MATCH("HP Ratio - " &amp; VLOOKUP(BI$1,Enemies[[#All],[Name]:[BotLevelType]],9,FALSE),BotLevelWorld[#Headers],0),FALSE) * L81</f>
        <v>0</v>
      </c>
      <c r="BJ81">
        <f>VLOOKUP(Wave_Timeline!BJ$1,Enemies[[#All],[Name]:[BotLevelType]],3,FALSE) * VLOOKUP($AX$2,BotLevelWorld[#All],MATCH("HP Ratio - " &amp; VLOOKUP(BJ$1,Enemies[[#All],[Name]:[BotLevelType]],9,FALSE),BotLevelWorld[#Headers],0),FALSE) * M81</f>
        <v>0</v>
      </c>
      <c r="BK81">
        <f>VLOOKUP(Wave_Timeline!BK$1,Enemies[[#All],[Name]:[BotLevelType]],3,FALSE) * VLOOKUP($AX$2,BotLevelWorld[#All],MATCH("HP Ratio - " &amp; VLOOKUP(BK$1,Enemies[[#All],[Name]:[BotLevelType]],9,FALSE),BotLevelWorld[#Headers],0),FALSE) * N81</f>
        <v>0</v>
      </c>
      <c r="BL81">
        <f>VLOOKUP(Wave_Timeline!BL$1,Enemies[[#All],[Name]:[BotLevelType]],3,FALSE) * VLOOKUP($AX$2,BotLevelWorld[#All],MATCH("HP Ratio - " &amp; VLOOKUP(BL$1,Enemies[[#All],[Name]:[BotLevelType]],9,FALSE),BotLevelWorld[#Headers],0),FALSE) * O81</f>
        <v>0</v>
      </c>
      <c r="BM81">
        <f>VLOOKUP(Wave_Timeline!BM$1,Enemies[[#All],[Name]:[BotLevelType]],3,FALSE) * VLOOKUP($AX$2,BotLevelWorld[#All],MATCH("HP Ratio - " &amp; VLOOKUP(BM$1,Enemies[[#All],[Name]:[BotLevelType]],9,FALSE),BotLevelWorld[#Headers],0),FALSE) * P81</f>
        <v>0</v>
      </c>
      <c r="BN81">
        <f>VLOOKUP(Wave_Timeline!BN$1,Enemies[[#All],[Name]:[BotLevelType]],3,FALSE) * VLOOKUP($AX$2,BotLevelWorld[#All],MATCH("HP Ratio - " &amp; VLOOKUP(BN$1,Enemies[[#All],[Name]:[BotLevelType]],9,FALSE),BotLevelWorld[#Headers],0),FALSE) * Q81</f>
        <v>0</v>
      </c>
      <c r="BO81">
        <f>VLOOKUP(Wave_Timeline!BO$1,Enemies[[#All],[Name]:[BotLevelType]],3,FALSE) * VLOOKUP($AX$2,BotLevelWorld[#All],MATCH("HP Ratio - " &amp; VLOOKUP(BO$1,Enemies[[#All],[Name]:[BotLevelType]],9,FALSE),BotLevelWorld[#Headers],0),FALSE) * R81</f>
        <v>0</v>
      </c>
      <c r="BP81">
        <f>VLOOKUP(Wave_Timeline!BP$1,Enemies[[#All],[Name]:[BotLevelType]],3,FALSE) * VLOOKUP($AX$2,BotLevelWorld[#All],MATCH("HP Ratio - " &amp; VLOOKUP(BP$1,Enemies[[#All],[Name]:[BotLevelType]],9,FALSE),BotLevelWorld[#Headers],0),FALSE) * S81</f>
        <v>0</v>
      </c>
      <c r="BQ81">
        <f>VLOOKUP(Wave_Timeline!BQ$1,Enemies[[#All],[Name]:[BotLevelType]],3,FALSE) * VLOOKUP($AX$2,BotLevelWorld[#All],MATCH("HP Ratio - " &amp; VLOOKUP(BQ$1,Enemies[[#All],[Name]:[BotLevelType]],9,FALSE),BotLevelWorld[#Headers],0),FALSE) * T81</f>
        <v>0</v>
      </c>
      <c r="BR81">
        <f>VLOOKUP(Wave_Timeline!BR$1,Enemies[[#All],[Name]:[BotLevelType]],3,FALSE) * VLOOKUP($AX$2,BotLevelWorld[#All],MATCH("HP Ratio - " &amp; VLOOKUP(BR$1,Enemies[[#All],[Name]:[BotLevelType]],9,FALSE),BotLevelWorld[#Headers],0),FALSE) * U81</f>
        <v>0</v>
      </c>
      <c r="BS81">
        <f>VLOOKUP(Wave_Timeline!BS$1,Enemies[[#All],[Name]:[BotLevelType]],3,FALSE) * VLOOKUP($AX$2,BotLevelWorld[#All],MATCH("HP Ratio - " &amp; VLOOKUP(BS$1,Enemies[[#All],[Name]:[BotLevelType]],9,FALSE),BotLevelWorld[#Headers],0),FALSE) * V81</f>
        <v>0</v>
      </c>
      <c r="BT81">
        <f>VLOOKUP(Wave_Timeline!BT$1,Enemies[[#All],[Name]:[BotLevelType]],3,FALSE) * VLOOKUP($AX$2,BotLevelWorld[#All],MATCH("HP Ratio - " &amp; VLOOKUP(BT$1,Enemies[[#All],[Name]:[BotLevelType]],9,FALSE),BotLevelWorld[#Headers],0),FALSE) * W81</f>
        <v>0</v>
      </c>
      <c r="BU81">
        <f>VLOOKUP(Wave_Timeline!BU$1,Enemies[[#All],[Name]:[BotLevelType]],3,FALSE) * VLOOKUP($AX$2,BotLevelWorld[#All],MATCH("HP Ratio - " &amp; VLOOKUP(BU$1,Enemies[[#All],[Name]:[BotLevelType]],9,FALSE),BotLevelWorld[#Headers],0),FALSE) * X81</f>
        <v>0</v>
      </c>
      <c r="BV81">
        <f>VLOOKUP(Wave_Timeline!BV$1,Enemies[[#All],[Name]:[BotLevelType]],3,FALSE) * VLOOKUP($AX$2,BotLevelWorld[#All],MATCH("HP Ratio - " &amp; VLOOKUP(BV$1,Enemies[[#All],[Name]:[BotLevelType]],9,FALSE),BotLevelWorld[#Headers],0),FALSE) * Y81</f>
        <v>0</v>
      </c>
      <c r="BW81">
        <f>VLOOKUP(Wave_Timeline!BW$1,Enemies[[#All],[Name]:[BotLevelType]],3,FALSE) * VLOOKUP($AX$2,BotLevelWorld[#All],MATCH("HP Ratio - " &amp; VLOOKUP(BW$1,Enemies[[#All],[Name]:[BotLevelType]],9,FALSE),BotLevelWorld[#Headers],0),FALSE) * Z81</f>
        <v>0</v>
      </c>
      <c r="BX81">
        <f>VLOOKUP(Wave_Timeline!BX$1,Enemies[[#All],[Name]:[BotLevelType]],3,FALSE) * VLOOKUP($AX$2,BotLevelWorld[#All],MATCH("HP Ratio - " &amp; VLOOKUP(BX$1,Enemies[[#All],[Name]:[BotLevelType]],9,FALSE),BotLevelWorld[#Headers],0),FALSE) * AA81</f>
        <v>0</v>
      </c>
      <c r="BY81">
        <f>VLOOKUP(Wave_Timeline!BY$1,Enemies[[#All],[Name]:[BotLevelType]],3,FALSE) * VLOOKUP($AX$2,BotLevelWorld[#All],MATCH("HP Ratio - " &amp; VLOOKUP(BY$1,Enemies[[#All],[Name]:[BotLevelType]],9,FALSE),BotLevelWorld[#Headers],0),FALSE) * AB81</f>
        <v>0</v>
      </c>
      <c r="BZ81">
        <f>VLOOKUP(Wave_Timeline!BZ$1,Enemies[[#All],[Name]:[BotLevelType]],3,FALSE) * VLOOKUP($AX$2,BotLevelWorld[#All],MATCH("HP Ratio - " &amp; VLOOKUP(BZ$1,Enemies[[#All],[Name]:[BotLevelType]],9,FALSE),BotLevelWorld[#Headers],0),FALSE) * AC81</f>
        <v>0</v>
      </c>
      <c r="CA81">
        <f>VLOOKUP(Wave_Timeline!CA$1,Enemies[[#All],[Name]:[BotLevelType]],3,FALSE) * VLOOKUP($AX$2,BotLevelWorld[#All],MATCH("HP Ratio - " &amp; VLOOKUP(CA$1,Enemies[[#All],[Name]:[BotLevelType]],9,FALSE),BotLevelWorld[#Headers],0),FALSE) * AD81</f>
        <v>0</v>
      </c>
      <c r="CB81">
        <f>VLOOKUP(Wave_Timeline!CB$1,Enemies[[#All],[Name]:[BotLevelType]],3,FALSE) * VLOOKUP($AX$2,BotLevelWorld[#All],MATCH("HP Ratio - " &amp; VLOOKUP(CB$1,Enemies[[#All],[Name]:[BotLevelType]],9,FALSE),BotLevelWorld[#Headers],0),FALSE) * AE81</f>
        <v>0</v>
      </c>
      <c r="CC81">
        <f>VLOOKUP(Wave_Timeline!CC$1,Enemies[[#All],[Name]:[BotLevelType]],3,FALSE) * VLOOKUP($AX$2,BotLevelWorld[#All],MATCH("HP Ratio - " &amp; VLOOKUP(CC$1,Enemies[[#All],[Name]:[BotLevelType]],9,FALSE),BotLevelWorld[#Headers],0),FALSE) * AF81</f>
        <v>0</v>
      </c>
      <c r="CD81">
        <f>VLOOKUP(Wave_Timeline!CD$1,Enemies[[#All],[Name]:[BotLevelType]],3,FALSE) * VLOOKUP($AX$2,BotLevelWorld[#All],MATCH("HP Ratio - " &amp; VLOOKUP(CD$1,Enemies[[#All],[Name]:[BotLevelType]],9,FALSE),BotLevelWorld[#Headers],0),FALSE) * AG81</f>
        <v>0</v>
      </c>
      <c r="CE81">
        <f>VLOOKUP(Wave_Timeline!CE$1,Enemies[[#All],[Name]:[BotLevelType]],3,FALSE) * VLOOKUP($AX$2,BotLevelWorld[#All],MATCH("HP Ratio - " &amp; VLOOKUP(CE$1,Enemies[[#All],[Name]:[BotLevelType]],9,FALSE),BotLevelWorld[#Headers],0),FALSE) * AH81</f>
        <v>0</v>
      </c>
      <c r="CF81">
        <f>VLOOKUP(Wave_Timeline!CF$1,Enemies[[#All],[Name]:[BotLevelType]],3,FALSE) * VLOOKUP($AX$2,BotLevelWorld[#All],MATCH("HP Ratio - " &amp; VLOOKUP(CF$1,Enemies[[#All],[Name]:[BotLevelType]],9,FALSE),BotLevelWorld[#Headers],0),FALSE) * AI81</f>
        <v>0</v>
      </c>
      <c r="CG81">
        <f>VLOOKUP(Wave_Timeline!CG$1,Enemies[[#All],[Name]:[BotLevelType]],3,FALSE) * VLOOKUP($AX$2,BotLevelWorld[#All],MATCH("HP Ratio - " &amp; VLOOKUP(CG$1,Enemies[[#All],[Name]:[BotLevelType]],9,FALSE),BotLevelWorld[#Headers],0),FALSE) * AJ81</f>
        <v>0</v>
      </c>
      <c r="CH81">
        <f>VLOOKUP(Wave_Timeline!CH$1,Enemies[[#All],[Name]:[BotLevelType]],3,FALSE) * VLOOKUP($AX$2,BotLevelWorld[#All],MATCH("HP Ratio - " &amp; VLOOKUP(CH$1,Enemies[[#All],[Name]:[BotLevelType]],9,FALSE),BotLevelWorld[#Headers],0),FALSE) * AK81</f>
        <v>0</v>
      </c>
      <c r="CI81">
        <f>VLOOKUP(Wave_Timeline!CI$1,Enemies[[#All],[Name]:[BotLevelType]],3,FALSE) * VLOOKUP($AX$2,BotLevelWorld[#All],MATCH("HP Ratio - " &amp; VLOOKUP(CI$1,Enemies[[#All],[Name]:[BotLevelType]],9,FALSE),BotLevelWorld[#Headers],0),FALSE) * AL81</f>
        <v>0</v>
      </c>
      <c r="CJ81">
        <f>VLOOKUP(Wave_Timeline!CJ$1,Enemies[[#All],[Name]:[BotLevelType]],3,FALSE) * VLOOKUP($AX$2,BotLevelWorld[#All],MATCH("HP Ratio - " &amp; VLOOKUP(CJ$1,Enemies[[#All],[Name]:[BotLevelType]],9,FALSE),BotLevelWorld[#Headers],0),FALSE) * AM81</f>
        <v>0</v>
      </c>
      <c r="CK81">
        <f>VLOOKUP(Wave_Timeline!CK$1,Enemies[[#All],[Name]:[BotLevelType]],3,FALSE) * VLOOKUP($AX$2,BotLevelWorld[#All],MATCH("HP Ratio - " &amp; VLOOKUP(CK$1,Enemies[[#All],[Name]:[BotLevelType]],9,FALSE),BotLevelWorld[#Headers],0),FALSE) * AN81</f>
        <v>0</v>
      </c>
      <c r="CL81">
        <f>VLOOKUP(Wave_Timeline!CL$1,Enemies[[#All],[Name]:[BotLevelType]],3,FALSE) * VLOOKUP($AX$2,BotLevelWorld[#All],MATCH("HP Ratio - " &amp; VLOOKUP(CL$1,Enemies[[#All],[Name]:[BotLevelType]],9,FALSE),BotLevelWorld[#Headers],0),FALSE) * AO81</f>
        <v>0</v>
      </c>
      <c r="CM81">
        <f>VLOOKUP(Wave_Timeline!CM$1,Enemies[[#All],[Name]:[BotLevelType]],3,FALSE) * VLOOKUP($AX$2,BotLevelWorld[#All],MATCH("HP Ratio - " &amp; VLOOKUP(CM$1,Enemies[[#All],[Name]:[BotLevelType]],9,FALSE),BotLevelWorld[#Headers],0),FALSE) * AP81</f>
        <v>0</v>
      </c>
      <c r="CN81">
        <f>VLOOKUP(Wave_Timeline!CN$1,Enemies[[#All],[Name]:[BotLevelType]],3,FALSE) * VLOOKUP($AX$2,BotLevelWorld[#All],MATCH("HP Ratio - " &amp; VLOOKUP(CN$1,Enemies[[#All],[Name]:[BotLevelType]],9,FALSE),BotLevelWorld[#Headers],0),FALSE) * AQ81</f>
        <v>0</v>
      </c>
      <c r="CO81">
        <f>VLOOKUP(Wave_Timeline!CO$1,Enemies[[#All],[Name]:[BotLevelType]],3,FALSE) * VLOOKUP($AX$2,BotLevelWorld[#All],MATCH("HP Ratio - " &amp; VLOOKUP(CO$1,Enemies[[#All],[Name]:[BotLevelType]],9,FALSE),BotLevelWorld[#Headers],0),FALSE) * AR81</f>
        <v>0</v>
      </c>
      <c r="CP81">
        <f>VLOOKUP(Wave_Timeline!CP$1,Enemies[[#All],[Name]:[BotLevelType]],3,FALSE) * VLOOKUP($AX$2,BotLevelWorld[#All],MATCH("HP Ratio - " &amp; VLOOKUP(CP$1,Enemies[[#All],[Name]:[BotLevelType]],9,FALSE),BotLevelWorld[#Headers],0),FALSE) * AS81</f>
        <v>0</v>
      </c>
      <c r="CQ81">
        <f>VLOOKUP(Wave_Timeline!CQ$1,Enemies[[#All],[Name]:[BotLevelType]],3,FALSE) * VLOOKUP($AX$2,BotLevelWorld[#All],MATCH("HP Ratio - " &amp; VLOOKUP(CQ$1,Enemies[[#All],[Name]:[BotLevelType]],9,FALSE),BotLevelWorld[#Headers],0),FALSE) * AT81</f>
        <v>0</v>
      </c>
      <c r="CS81">
        <f t="shared" si="6"/>
        <v>0</v>
      </c>
    </row>
    <row r="82" spans="1:97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Y82">
        <f>VLOOKUP(Wave_Timeline!AY$1,Enemies[[#All],[Name]:[BotLevelType]],3,FALSE) * VLOOKUP($AX$2,BotLevelWorld[#All],MATCH("HP Ratio - " &amp; VLOOKUP(AY$1,Enemies[[#All],[Name]:[BotLevelType]],9,FALSE),BotLevelWorld[#Headers],0),FALSE) * B82</f>
        <v>0</v>
      </c>
      <c r="AZ82">
        <f>VLOOKUP(Wave_Timeline!AZ$1,Enemies[[#All],[Name]:[BotLevelType]],3,FALSE) * VLOOKUP($AX$2,BotLevelWorld[#All],MATCH("HP Ratio - " &amp; VLOOKUP(AZ$1,Enemies[[#All],[Name]:[BotLevelType]],9,FALSE),BotLevelWorld[#Headers],0),FALSE) * C82</f>
        <v>0</v>
      </c>
      <c r="BA82">
        <f>VLOOKUP(Wave_Timeline!BA$1,Enemies[[#All],[Name]:[BotLevelType]],3,FALSE) * VLOOKUP($AX$2,BotLevelWorld[#All],MATCH("HP Ratio - " &amp; VLOOKUP(BA$1,Enemies[[#All],[Name]:[BotLevelType]],9,FALSE),BotLevelWorld[#Headers],0),FALSE) * D82</f>
        <v>0</v>
      </c>
      <c r="BB82">
        <f>VLOOKUP(Wave_Timeline!BB$1,Enemies[[#All],[Name]:[BotLevelType]],3,FALSE) * VLOOKUP($AX$2,BotLevelWorld[#All],MATCH("HP Ratio - " &amp; VLOOKUP(BB$1,Enemies[[#All],[Name]:[BotLevelType]],9,FALSE),BotLevelWorld[#Headers],0),FALSE) * E82</f>
        <v>0</v>
      </c>
      <c r="BC82">
        <f>VLOOKUP(Wave_Timeline!BC$1,Enemies[[#All],[Name]:[BotLevelType]],3,FALSE) * VLOOKUP($AX$2,BotLevelWorld[#All],MATCH("HP Ratio - " &amp; VLOOKUP(BC$1,Enemies[[#All],[Name]:[BotLevelType]],9,FALSE),BotLevelWorld[#Headers],0),FALSE) * F82</f>
        <v>0</v>
      </c>
      <c r="BD82">
        <f>VLOOKUP(Wave_Timeline!BD$1,Enemies[[#All],[Name]:[BotLevelType]],3,FALSE) * VLOOKUP($AX$2,BotLevelWorld[#All],MATCH("HP Ratio - " &amp; VLOOKUP(BD$1,Enemies[[#All],[Name]:[BotLevelType]],9,FALSE),BotLevelWorld[#Headers],0),FALSE) * G82</f>
        <v>0</v>
      </c>
      <c r="BE82">
        <f>VLOOKUP(Wave_Timeline!BE$1,Enemies[[#All],[Name]:[BotLevelType]],3,FALSE) * VLOOKUP($AX$2,BotLevelWorld[#All],MATCH("HP Ratio - " &amp; VLOOKUP(BE$1,Enemies[[#All],[Name]:[BotLevelType]],9,FALSE),BotLevelWorld[#Headers],0),FALSE) * H82</f>
        <v>0</v>
      </c>
      <c r="BF82">
        <f>VLOOKUP(Wave_Timeline!BF$1,Enemies[[#All],[Name]:[BotLevelType]],3,FALSE) * VLOOKUP($AX$2,BotLevelWorld[#All],MATCH("HP Ratio - " &amp; VLOOKUP(BF$1,Enemies[[#All],[Name]:[BotLevelType]],9,FALSE),BotLevelWorld[#Headers],0),FALSE) * I82</f>
        <v>0</v>
      </c>
      <c r="BG82">
        <f>VLOOKUP(Wave_Timeline!BG$1,Enemies[[#All],[Name]:[BotLevelType]],3,FALSE) * VLOOKUP($AX$2,BotLevelWorld[#All],MATCH("HP Ratio - " &amp; VLOOKUP(BG$1,Enemies[[#All],[Name]:[BotLevelType]],9,FALSE),BotLevelWorld[#Headers],0),FALSE) * J82</f>
        <v>0</v>
      </c>
      <c r="BH82">
        <f>VLOOKUP(Wave_Timeline!BH$1,Enemies[[#All],[Name]:[BotLevelType]],3,FALSE) * VLOOKUP($AX$2,BotLevelWorld[#All],MATCH("HP Ratio - " &amp; VLOOKUP(BH$1,Enemies[[#All],[Name]:[BotLevelType]],9,FALSE),BotLevelWorld[#Headers],0),FALSE) * K82</f>
        <v>0</v>
      </c>
      <c r="BI82">
        <f>VLOOKUP(Wave_Timeline!BI$1,Enemies[[#All],[Name]:[BotLevelType]],3,FALSE) * VLOOKUP($AX$2,BotLevelWorld[#All],MATCH("HP Ratio - " &amp; VLOOKUP(BI$1,Enemies[[#All],[Name]:[BotLevelType]],9,FALSE),BotLevelWorld[#Headers],0),FALSE) * L82</f>
        <v>0</v>
      </c>
      <c r="BJ82">
        <f>VLOOKUP(Wave_Timeline!BJ$1,Enemies[[#All],[Name]:[BotLevelType]],3,FALSE) * VLOOKUP($AX$2,BotLevelWorld[#All],MATCH("HP Ratio - " &amp; VLOOKUP(BJ$1,Enemies[[#All],[Name]:[BotLevelType]],9,FALSE),BotLevelWorld[#Headers],0),FALSE) * M82</f>
        <v>0</v>
      </c>
      <c r="BK82">
        <f>VLOOKUP(Wave_Timeline!BK$1,Enemies[[#All],[Name]:[BotLevelType]],3,FALSE) * VLOOKUP($AX$2,BotLevelWorld[#All],MATCH("HP Ratio - " &amp; VLOOKUP(BK$1,Enemies[[#All],[Name]:[BotLevelType]],9,FALSE),BotLevelWorld[#Headers],0),FALSE) * N82</f>
        <v>0</v>
      </c>
      <c r="BL82">
        <f>VLOOKUP(Wave_Timeline!BL$1,Enemies[[#All],[Name]:[BotLevelType]],3,FALSE) * VLOOKUP($AX$2,BotLevelWorld[#All],MATCH("HP Ratio - " &amp; VLOOKUP(BL$1,Enemies[[#All],[Name]:[BotLevelType]],9,FALSE),BotLevelWorld[#Headers],0),FALSE) * O82</f>
        <v>0</v>
      </c>
      <c r="BM82">
        <f>VLOOKUP(Wave_Timeline!BM$1,Enemies[[#All],[Name]:[BotLevelType]],3,FALSE) * VLOOKUP($AX$2,BotLevelWorld[#All],MATCH("HP Ratio - " &amp; VLOOKUP(BM$1,Enemies[[#All],[Name]:[BotLevelType]],9,FALSE),BotLevelWorld[#Headers],0),FALSE) * P82</f>
        <v>0</v>
      </c>
      <c r="BN82">
        <f>VLOOKUP(Wave_Timeline!BN$1,Enemies[[#All],[Name]:[BotLevelType]],3,FALSE) * VLOOKUP($AX$2,BotLevelWorld[#All],MATCH("HP Ratio - " &amp; VLOOKUP(BN$1,Enemies[[#All],[Name]:[BotLevelType]],9,FALSE),BotLevelWorld[#Headers],0),FALSE) * Q82</f>
        <v>0</v>
      </c>
      <c r="BO82">
        <f>VLOOKUP(Wave_Timeline!BO$1,Enemies[[#All],[Name]:[BotLevelType]],3,FALSE) * VLOOKUP($AX$2,BotLevelWorld[#All],MATCH("HP Ratio - " &amp; VLOOKUP(BO$1,Enemies[[#All],[Name]:[BotLevelType]],9,FALSE),BotLevelWorld[#Headers],0),FALSE) * R82</f>
        <v>0</v>
      </c>
      <c r="BP82">
        <f>VLOOKUP(Wave_Timeline!BP$1,Enemies[[#All],[Name]:[BotLevelType]],3,FALSE) * VLOOKUP($AX$2,BotLevelWorld[#All],MATCH("HP Ratio - " &amp; VLOOKUP(BP$1,Enemies[[#All],[Name]:[BotLevelType]],9,FALSE),BotLevelWorld[#Headers],0),FALSE) * S82</f>
        <v>0</v>
      </c>
      <c r="BQ82">
        <f>VLOOKUP(Wave_Timeline!BQ$1,Enemies[[#All],[Name]:[BotLevelType]],3,FALSE) * VLOOKUP($AX$2,BotLevelWorld[#All],MATCH("HP Ratio - " &amp; VLOOKUP(BQ$1,Enemies[[#All],[Name]:[BotLevelType]],9,FALSE),BotLevelWorld[#Headers],0),FALSE) * T82</f>
        <v>0</v>
      </c>
      <c r="BR82">
        <f>VLOOKUP(Wave_Timeline!BR$1,Enemies[[#All],[Name]:[BotLevelType]],3,FALSE) * VLOOKUP($AX$2,BotLevelWorld[#All],MATCH("HP Ratio - " &amp; VLOOKUP(BR$1,Enemies[[#All],[Name]:[BotLevelType]],9,FALSE),BotLevelWorld[#Headers],0),FALSE) * U82</f>
        <v>0</v>
      </c>
      <c r="BS82">
        <f>VLOOKUP(Wave_Timeline!BS$1,Enemies[[#All],[Name]:[BotLevelType]],3,FALSE) * VLOOKUP($AX$2,BotLevelWorld[#All],MATCH("HP Ratio - " &amp; VLOOKUP(BS$1,Enemies[[#All],[Name]:[BotLevelType]],9,FALSE),BotLevelWorld[#Headers],0),FALSE) * V82</f>
        <v>0</v>
      </c>
      <c r="BT82">
        <f>VLOOKUP(Wave_Timeline!BT$1,Enemies[[#All],[Name]:[BotLevelType]],3,FALSE) * VLOOKUP($AX$2,BotLevelWorld[#All],MATCH("HP Ratio - " &amp; VLOOKUP(BT$1,Enemies[[#All],[Name]:[BotLevelType]],9,FALSE),BotLevelWorld[#Headers],0),FALSE) * W82</f>
        <v>0</v>
      </c>
      <c r="BU82">
        <f>VLOOKUP(Wave_Timeline!BU$1,Enemies[[#All],[Name]:[BotLevelType]],3,FALSE) * VLOOKUP($AX$2,BotLevelWorld[#All],MATCH("HP Ratio - " &amp; VLOOKUP(BU$1,Enemies[[#All],[Name]:[BotLevelType]],9,FALSE),BotLevelWorld[#Headers],0),FALSE) * X82</f>
        <v>0</v>
      </c>
      <c r="BV82">
        <f>VLOOKUP(Wave_Timeline!BV$1,Enemies[[#All],[Name]:[BotLevelType]],3,FALSE) * VLOOKUP($AX$2,BotLevelWorld[#All],MATCH("HP Ratio - " &amp; VLOOKUP(BV$1,Enemies[[#All],[Name]:[BotLevelType]],9,FALSE),BotLevelWorld[#Headers],0),FALSE) * Y82</f>
        <v>0</v>
      </c>
      <c r="BW82">
        <f>VLOOKUP(Wave_Timeline!BW$1,Enemies[[#All],[Name]:[BotLevelType]],3,FALSE) * VLOOKUP($AX$2,BotLevelWorld[#All],MATCH("HP Ratio - " &amp; VLOOKUP(BW$1,Enemies[[#All],[Name]:[BotLevelType]],9,FALSE),BotLevelWorld[#Headers],0),FALSE) * Z82</f>
        <v>0</v>
      </c>
      <c r="BX82">
        <f>VLOOKUP(Wave_Timeline!BX$1,Enemies[[#All],[Name]:[BotLevelType]],3,FALSE) * VLOOKUP($AX$2,BotLevelWorld[#All],MATCH("HP Ratio - " &amp; VLOOKUP(BX$1,Enemies[[#All],[Name]:[BotLevelType]],9,FALSE),BotLevelWorld[#Headers],0),FALSE) * AA82</f>
        <v>0</v>
      </c>
      <c r="BY82">
        <f>VLOOKUP(Wave_Timeline!BY$1,Enemies[[#All],[Name]:[BotLevelType]],3,FALSE) * VLOOKUP($AX$2,BotLevelWorld[#All],MATCH("HP Ratio - " &amp; VLOOKUP(BY$1,Enemies[[#All],[Name]:[BotLevelType]],9,FALSE),BotLevelWorld[#Headers],0),FALSE) * AB82</f>
        <v>0</v>
      </c>
      <c r="BZ82">
        <f>VLOOKUP(Wave_Timeline!BZ$1,Enemies[[#All],[Name]:[BotLevelType]],3,FALSE) * VLOOKUP($AX$2,BotLevelWorld[#All],MATCH("HP Ratio - " &amp; VLOOKUP(BZ$1,Enemies[[#All],[Name]:[BotLevelType]],9,FALSE),BotLevelWorld[#Headers],0),FALSE) * AC82</f>
        <v>0</v>
      </c>
      <c r="CA82">
        <f>VLOOKUP(Wave_Timeline!CA$1,Enemies[[#All],[Name]:[BotLevelType]],3,FALSE) * VLOOKUP($AX$2,BotLevelWorld[#All],MATCH("HP Ratio - " &amp; VLOOKUP(CA$1,Enemies[[#All],[Name]:[BotLevelType]],9,FALSE),BotLevelWorld[#Headers],0),FALSE) * AD82</f>
        <v>0</v>
      </c>
      <c r="CB82">
        <f>VLOOKUP(Wave_Timeline!CB$1,Enemies[[#All],[Name]:[BotLevelType]],3,FALSE) * VLOOKUP($AX$2,BotLevelWorld[#All],MATCH("HP Ratio - " &amp; VLOOKUP(CB$1,Enemies[[#All],[Name]:[BotLevelType]],9,FALSE),BotLevelWorld[#Headers],0),FALSE) * AE82</f>
        <v>0</v>
      </c>
      <c r="CC82">
        <f>VLOOKUP(Wave_Timeline!CC$1,Enemies[[#All],[Name]:[BotLevelType]],3,FALSE) * VLOOKUP($AX$2,BotLevelWorld[#All],MATCH("HP Ratio - " &amp; VLOOKUP(CC$1,Enemies[[#All],[Name]:[BotLevelType]],9,FALSE),BotLevelWorld[#Headers],0),FALSE) * AF82</f>
        <v>0</v>
      </c>
      <c r="CD82">
        <f>VLOOKUP(Wave_Timeline!CD$1,Enemies[[#All],[Name]:[BotLevelType]],3,FALSE) * VLOOKUP($AX$2,BotLevelWorld[#All],MATCH("HP Ratio - " &amp; VLOOKUP(CD$1,Enemies[[#All],[Name]:[BotLevelType]],9,FALSE),BotLevelWorld[#Headers],0),FALSE) * AG82</f>
        <v>0</v>
      </c>
      <c r="CE82">
        <f>VLOOKUP(Wave_Timeline!CE$1,Enemies[[#All],[Name]:[BotLevelType]],3,FALSE) * VLOOKUP($AX$2,BotLevelWorld[#All],MATCH("HP Ratio - " &amp; VLOOKUP(CE$1,Enemies[[#All],[Name]:[BotLevelType]],9,FALSE),BotLevelWorld[#Headers],0),FALSE) * AH82</f>
        <v>0</v>
      </c>
      <c r="CF82">
        <f>VLOOKUP(Wave_Timeline!CF$1,Enemies[[#All],[Name]:[BotLevelType]],3,FALSE) * VLOOKUP($AX$2,BotLevelWorld[#All],MATCH("HP Ratio - " &amp; VLOOKUP(CF$1,Enemies[[#All],[Name]:[BotLevelType]],9,FALSE),BotLevelWorld[#Headers],0),FALSE) * AI82</f>
        <v>0</v>
      </c>
      <c r="CG82">
        <f>VLOOKUP(Wave_Timeline!CG$1,Enemies[[#All],[Name]:[BotLevelType]],3,FALSE) * VLOOKUP($AX$2,BotLevelWorld[#All],MATCH("HP Ratio - " &amp; VLOOKUP(CG$1,Enemies[[#All],[Name]:[BotLevelType]],9,FALSE),BotLevelWorld[#Headers],0),FALSE) * AJ82</f>
        <v>0</v>
      </c>
      <c r="CH82">
        <f>VLOOKUP(Wave_Timeline!CH$1,Enemies[[#All],[Name]:[BotLevelType]],3,FALSE) * VLOOKUP($AX$2,BotLevelWorld[#All],MATCH("HP Ratio - " &amp; VLOOKUP(CH$1,Enemies[[#All],[Name]:[BotLevelType]],9,FALSE),BotLevelWorld[#Headers],0),FALSE) * AK82</f>
        <v>0</v>
      </c>
      <c r="CI82">
        <f>VLOOKUP(Wave_Timeline!CI$1,Enemies[[#All],[Name]:[BotLevelType]],3,FALSE) * VLOOKUP($AX$2,BotLevelWorld[#All],MATCH("HP Ratio - " &amp; VLOOKUP(CI$1,Enemies[[#All],[Name]:[BotLevelType]],9,FALSE),BotLevelWorld[#Headers],0),FALSE) * AL82</f>
        <v>0</v>
      </c>
      <c r="CJ82">
        <f>VLOOKUP(Wave_Timeline!CJ$1,Enemies[[#All],[Name]:[BotLevelType]],3,FALSE) * VLOOKUP($AX$2,BotLevelWorld[#All],MATCH("HP Ratio - " &amp; VLOOKUP(CJ$1,Enemies[[#All],[Name]:[BotLevelType]],9,FALSE),BotLevelWorld[#Headers],0),FALSE) * AM82</f>
        <v>0</v>
      </c>
      <c r="CK82">
        <f>VLOOKUP(Wave_Timeline!CK$1,Enemies[[#All],[Name]:[BotLevelType]],3,FALSE) * VLOOKUP($AX$2,BotLevelWorld[#All],MATCH("HP Ratio - " &amp; VLOOKUP(CK$1,Enemies[[#All],[Name]:[BotLevelType]],9,FALSE),BotLevelWorld[#Headers],0),FALSE) * AN82</f>
        <v>0</v>
      </c>
      <c r="CL82">
        <f>VLOOKUP(Wave_Timeline!CL$1,Enemies[[#All],[Name]:[BotLevelType]],3,FALSE) * VLOOKUP($AX$2,BotLevelWorld[#All],MATCH("HP Ratio - " &amp; VLOOKUP(CL$1,Enemies[[#All],[Name]:[BotLevelType]],9,FALSE),BotLevelWorld[#Headers],0),FALSE) * AO82</f>
        <v>0</v>
      </c>
      <c r="CM82">
        <f>VLOOKUP(Wave_Timeline!CM$1,Enemies[[#All],[Name]:[BotLevelType]],3,FALSE) * VLOOKUP($AX$2,BotLevelWorld[#All],MATCH("HP Ratio - " &amp; VLOOKUP(CM$1,Enemies[[#All],[Name]:[BotLevelType]],9,FALSE),BotLevelWorld[#Headers],0),FALSE) * AP82</f>
        <v>0</v>
      </c>
      <c r="CN82">
        <f>VLOOKUP(Wave_Timeline!CN$1,Enemies[[#All],[Name]:[BotLevelType]],3,FALSE) * VLOOKUP($AX$2,BotLevelWorld[#All],MATCH("HP Ratio - " &amp; VLOOKUP(CN$1,Enemies[[#All],[Name]:[BotLevelType]],9,FALSE),BotLevelWorld[#Headers],0),FALSE) * AQ82</f>
        <v>0</v>
      </c>
      <c r="CO82">
        <f>VLOOKUP(Wave_Timeline!CO$1,Enemies[[#All],[Name]:[BotLevelType]],3,FALSE) * VLOOKUP($AX$2,BotLevelWorld[#All],MATCH("HP Ratio - " &amp; VLOOKUP(CO$1,Enemies[[#All],[Name]:[BotLevelType]],9,FALSE),BotLevelWorld[#Headers],0),FALSE) * AR82</f>
        <v>0</v>
      </c>
      <c r="CP82">
        <f>VLOOKUP(Wave_Timeline!CP$1,Enemies[[#All],[Name]:[BotLevelType]],3,FALSE) * VLOOKUP($AX$2,BotLevelWorld[#All],MATCH("HP Ratio - " &amp; VLOOKUP(CP$1,Enemies[[#All],[Name]:[BotLevelType]],9,FALSE),BotLevelWorld[#Headers],0),FALSE) * AS82</f>
        <v>0</v>
      </c>
      <c r="CQ82">
        <f>VLOOKUP(Wave_Timeline!CQ$1,Enemies[[#All],[Name]:[BotLevelType]],3,FALSE) * VLOOKUP($AX$2,BotLevelWorld[#All],MATCH("HP Ratio - " &amp; VLOOKUP(CQ$1,Enemies[[#All],[Name]:[BotLevelType]],9,FALSE),BotLevelWorld[#Headers],0),FALSE) * AT82</f>
        <v>0</v>
      </c>
      <c r="CS82">
        <f t="shared" si="6"/>
        <v>0</v>
      </c>
    </row>
    <row r="83" spans="1:97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Y83">
        <f>VLOOKUP(Wave_Timeline!AY$1,Enemies[[#All],[Name]:[BotLevelType]],3,FALSE) * VLOOKUP($AX$2,BotLevelWorld[#All],MATCH("HP Ratio - " &amp; VLOOKUP(AY$1,Enemies[[#All],[Name]:[BotLevelType]],9,FALSE),BotLevelWorld[#Headers],0),FALSE) * B83</f>
        <v>0</v>
      </c>
      <c r="AZ83">
        <f>VLOOKUP(Wave_Timeline!AZ$1,Enemies[[#All],[Name]:[BotLevelType]],3,FALSE) * VLOOKUP($AX$2,BotLevelWorld[#All],MATCH("HP Ratio - " &amp; VLOOKUP(AZ$1,Enemies[[#All],[Name]:[BotLevelType]],9,FALSE),BotLevelWorld[#Headers],0),FALSE) * C83</f>
        <v>0</v>
      </c>
      <c r="BA83">
        <f>VLOOKUP(Wave_Timeline!BA$1,Enemies[[#All],[Name]:[BotLevelType]],3,FALSE) * VLOOKUP($AX$2,BotLevelWorld[#All],MATCH("HP Ratio - " &amp; VLOOKUP(BA$1,Enemies[[#All],[Name]:[BotLevelType]],9,FALSE),BotLevelWorld[#Headers],0),FALSE) * D83</f>
        <v>0</v>
      </c>
      <c r="BB83">
        <f>VLOOKUP(Wave_Timeline!BB$1,Enemies[[#All],[Name]:[BotLevelType]],3,FALSE) * VLOOKUP($AX$2,BotLevelWorld[#All],MATCH("HP Ratio - " &amp; VLOOKUP(BB$1,Enemies[[#All],[Name]:[BotLevelType]],9,FALSE),BotLevelWorld[#Headers],0),FALSE) * E83</f>
        <v>0</v>
      </c>
      <c r="BC83">
        <f>VLOOKUP(Wave_Timeline!BC$1,Enemies[[#All],[Name]:[BotLevelType]],3,FALSE) * VLOOKUP($AX$2,BotLevelWorld[#All],MATCH("HP Ratio - " &amp; VLOOKUP(BC$1,Enemies[[#All],[Name]:[BotLevelType]],9,FALSE),BotLevelWorld[#Headers],0),FALSE) * F83</f>
        <v>0</v>
      </c>
      <c r="BD83">
        <f>VLOOKUP(Wave_Timeline!BD$1,Enemies[[#All],[Name]:[BotLevelType]],3,FALSE) * VLOOKUP($AX$2,BotLevelWorld[#All],MATCH("HP Ratio - " &amp; VLOOKUP(BD$1,Enemies[[#All],[Name]:[BotLevelType]],9,FALSE),BotLevelWorld[#Headers],0),FALSE) * G83</f>
        <v>0</v>
      </c>
      <c r="BE83">
        <f>VLOOKUP(Wave_Timeline!BE$1,Enemies[[#All],[Name]:[BotLevelType]],3,FALSE) * VLOOKUP($AX$2,BotLevelWorld[#All],MATCH("HP Ratio - " &amp; VLOOKUP(BE$1,Enemies[[#All],[Name]:[BotLevelType]],9,FALSE),BotLevelWorld[#Headers],0),FALSE) * H83</f>
        <v>0</v>
      </c>
      <c r="BF83">
        <f>VLOOKUP(Wave_Timeline!BF$1,Enemies[[#All],[Name]:[BotLevelType]],3,FALSE) * VLOOKUP($AX$2,BotLevelWorld[#All],MATCH("HP Ratio - " &amp; VLOOKUP(BF$1,Enemies[[#All],[Name]:[BotLevelType]],9,FALSE),BotLevelWorld[#Headers],0),FALSE) * I83</f>
        <v>0</v>
      </c>
      <c r="BG83">
        <f>VLOOKUP(Wave_Timeline!BG$1,Enemies[[#All],[Name]:[BotLevelType]],3,FALSE) * VLOOKUP($AX$2,BotLevelWorld[#All],MATCH("HP Ratio - " &amp; VLOOKUP(BG$1,Enemies[[#All],[Name]:[BotLevelType]],9,FALSE),BotLevelWorld[#Headers],0),FALSE) * J83</f>
        <v>0</v>
      </c>
      <c r="BH83">
        <f>VLOOKUP(Wave_Timeline!BH$1,Enemies[[#All],[Name]:[BotLevelType]],3,FALSE) * VLOOKUP($AX$2,BotLevelWorld[#All],MATCH("HP Ratio - " &amp; VLOOKUP(BH$1,Enemies[[#All],[Name]:[BotLevelType]],9,FALSE),BotLevelWorld[#Headers],0),FALSE) * K83</f>
        <v>0</v>
      </c>
      <c r="BI83">
        <f>VLOOKUP(Wave_Timeline!BI$1,Enemies[[#All],[Name]:[BotLevelType]],3,FALSE) * VLOOKUP($AX$2,BotLevelWorld[#All],MATCH("HP Ratio - " &amp; VLOOKUP(BI$1,Enemies[[#All],[Name]:[BotLevelType]],9,FALSE),BotLevelWorld[#Headers],0),FALSE) * L83</f>
        <v>0</v>
      </c>
      <c r="BJ83">
        <f>VLOOKUP(Wave_Timeline!BJ$1,Enemies[[#All],[Name]:[BotLevelType]],3,FALSE) * VLOOKUP($AX$2,BotLevelWorld[#All],MATCH("HP Ratio - " &amp; VLOOKUP(BJ$1,Enemies[[#All],[Name]:[BotLevelType]],9,FALSE),BotLevelWorld[#Headers],0),FALSE) * M83</f>
        <v>0</v>
      </c>
      <c r="BK83">
        <f>VLOOKUP(Wave_Timeline!BK$1,Enemies[[#All],[Name]:[BotLevelType]],3,FALSE) * VLOOKUP($AX$2,BotLevelWorld[#All],MATCH("HP Ratio - " &amp; VLOOKUP(BK$1,Enemies[[#All],[Name]:[BotLevelType]],9,FALSE),BotLevelWorld[#Headers],0),FALSE) * N83</f>
        <v>0</v>
      </c>
      <c r="BL83">
        <f>VLOOKUP(Wave_Timeline!BL$1,Enemies[[#All],[Name]:[BotLevelType]],3,FALSE) * VLOOKUP($AX$2,BotLevelWorld[#All],MATCH("HP Ratio - " &amp; VLOOKUP(BL$1,Enemies[[#All],[Name]:[BotLevelType]],9,FALSE),BotLevelWorld[#Headers],0),FALSE) * O83</f>
        <v>0</v>
      </c>
      <c r="BM83">
        <f>VLOOKUP(Wave_Timeline!BM$1,Enemies[[#All],[Name]:[BotLevelType]],3,FALSE) * VLOOKUP($AX$2,BotLevelWorld[#All],MATCH("HP Ratio - " &amp; VLOOKUP(BM$1,Enemies[[#All],[Name]:[BotLevelType]],9,FALSE),BotLevelWorld[#Headers],0),FALSE) * P83</f>
        <v>0</v>
      </c>
      <c r="BN83">
        <f>VLOOKUP(Wave_Timeline!BN$1,Enemies[[#All],[Name]:[BotLevelType]],3,FALSE) * VLOOKUP($AX$2,BotLevelWorld[#All],MATCH("HP Ratio - " &amp; VLOOKUP(BN$1,Enemies[[#All],[Name]:[BotLevelType]],9,FALSE),BotLevelWorld[#Headers],0),FALSE) * Q83</f>
        <v>0</v>
      </c>
      <c r="BO83">
        <f>VLOOKUP(Wave_Timeline!BO$1,Enemies[[#All],[Name]:[BotLevelType]],3,FALSE) * VLOOKUP($AX$2,BotLevelWorld[#All],MATCH("HP Ratio - " &amp; VLOOKUP(BO$1,Enemies[[#All],[Name]:[BotLevelType]],9,FALSE),BotLevelWorld[#Headers],0),FALSE) * R83</f>
        <v>0</v>
      </c>
      <c r="BP83">
        <f>VLOOKUP(Wave_Timeline!BP$1,Enemies[[#All],[Name]:[BotLevelType]],3,FALSE) * VLOOKUP($AX$2,BotLevelWorld[#All],MATCH("HP Ratio - " &amp; VLOOKUP(BP$1,Enemies[[#All],[Name]:[BotLevelType]],9,FALSE),BotLevelWorld[#Headers],0),FALSE) * S83</f>
        <v>0</v>
      </c>
      <c r="BQ83">
        <f>VLOOKUP(Wave_Timeline!BQ$1,Enemies[[#All],[Name]:[BotLevelType]],3,FALSE) * VLOOKUP($AX$2,BotLevelWorld[#All],MATCH("HP Ratio - " &amp; VLOOKUP(BQ$1,Enemies[[#All],[Name]:[BotLevelType]],9,FALSE),BotLevelWorld[#Headers],0),FALSE) * T83</f>
        <v>0</v>
      </c>
      <c r="BR83">
        <f>VLOOKUP(Wave_Timeline!BR$1,Enemies[[#All],[Name]:[BotLevelType]],3,FALSE) * VLOOKUP($AX$2,BotLevelWorld[#All],MATCH("HP Ratio - " &amp; VLOOKUP(BR$1,Enemies[[#All],[Name]:[BotLevelType]],9,FALSE),BotLevelWorld[#Headers],0),FALSE) * U83</f>
        <v>0</v>
      </c>
      <c r="BS83">
        <f>VLOOKUP(Wave_Timeline!BS$1,Enemies[[#All],[Name]:[BotLevelType]],3,FALSE) * VLOOKUP($AX$2,BotLevelWorld[#All],MATCH("HP Ratio - " &amp; VLOOKUP(BS$1,Enemies[[#All],[Name]:[BotLevelType]],9,FALSE),BotLevelWorld[#Headers],0),FALSE) * V83</f>
        <v>0</v>
      </c>
      <c r="BT83">
        <f>VLOOKUP(Wave_Timeline!BT$1,Enemies[[#All],[Name]:[BotLevelType]],3,FALSE) * VLOOKUP($AX$2,BotLevelWorld[#All],MATCH("HP Ratio - " &amp; VLOOKUP(BT$1,Enemies[[#All],[Name]:[BotLevelType]],9,FALSE),BotLevelWorld[#Headers],0),FALSE) * W83</f>
        <v>0</v>
      </c>
      <c r="BU83">
        <f>VLOOKUP(Wave_Timeline!BU$1,Enemies[[#All],[Name]:[BotLevelType]],3,FALSE) * VLOOKUP($AX$2,BotLevelWorld[#All],MATCH("HP Ratio - " &amp; VLOOKUP(BU$1,Enemies[[#All],[Name]:[BotLevelType]],9,FALSE),BotLevelWorld[#Headers],0),FALSE) * X83</f>
        <v>0</v>
      </c>
      <c r="BV83">
        <f>VLOOKUP(Wave_Timeline!BV$1,Enemies[[#All],[Name]:[BotLevelType]],3,FALSE) * VLOOKUP($AX$2,BotLevelWorld[#All],MATCH("HP Ratio - " &amp; VLOOKUP(BV$1,Enemies[[#All],[Name]:[BotLevelType]],9,FALSE),BotLevelWorld[#Headers],0),FALSE) * Y83</f>
        <v>0</v>
      </c>
      <c r="BW83">
        <f>VLOOKUP(Wave_Timeline!BW$1,Enemies[[#All],[Name]:[BotLevelType]],3,FALSE) * VLOOKUP($AX$2,BotLevelWorld[#All],MATCH("HP Ratio - " &amp; VLOOKUP(BW$1,Enemies[[#All],[Name]:[BotLevelType]],9,FALSE),BotLevelWorld[#Headers],0),FALSE) * Z83</f>
        <v>0</v>
      </c>
      <c r="BX83">
        <f>VLOOKUP(Wave_Timeline!BX$1,Enemies[[#All],[Name]:[BotLevelType]],3,FALSE) * VLOOKUP($AX$2,BotLevelWorld[#All],MATCH("HP Ratio - " &amp; VLOOKUP(BX$1,Enemies[[#All],[Name]:[BotLevelType]],9,FALSE),BotLevelWorld[#Headers],0),FALSE) * AA83</f>
        <v>0</v>
      </c>
      <c r="BY83">
        <f>VLOOKUP(Wave_Timeline!BY$1,Enemies[[#All],[Name]:[BotLevelType]],3,FALSE) * VLOOKUP($AX$2,BotLevelWorld[#All],MATCH("HP Ratio - " &amp; VLOOKUP(BY$1,Enemies[[#All],[Name]:[BotLevelType]],9,FALSE),BotLevelWorld[#Headers],0),FALSE) * AB83</f>
        <v>0</v>
      </c>
      <c r="BZ83">
        <f>VLOOKUP(Wave_Timeline!BZ$1,Enemies[[#All],[Name]:[BotLevelType]],3,FALSE) * VLOOKUP($AX$2,BotLevelWorld[#All],MATCH("HP Ratio - " &amp; VLOOKUP(BZ$1,Enemies[[#All],[Name]:[BotLevelType]],9,FALSE),BotLevelWorld[#Headers],0),FALSE) * AC83</f>
        <v>0</v>
      </c>
      <c r="CA83">
        <f>VLOOKUP(Wave_Timeline!CA$1,Enemies[[#All],[Name]:[BotLevelType]],3,FALSE) * VLOOKUP($AX$2,BotLevelWorld[#All],MATCH("HP Ratio - " &amp; VLOOKUP(CA$1,Enemies[[#All],[Name]:[BotLevelType]],9,FALSE),BotLevelWorld[#Headers],0),FALSE) * AD83</f>
        <v>0</v>
      </c>
      <c r="CB83">
        <f>VLOOKUP(Wave_Timeline!CB$1,Enemies[[#All],[Name]:[BotLevelType]],3,FALSE) * VLOOKUP($AX$2,BotLevelWorld[#All],MATCH("HP Ratio - " &amp; VLOOKUP(CB$1,Enemies[[#All],[Name]:[BotLevelType]],9,FALSE),BotLevelWorld[#Headers],0),FALSE) * AE83</f>
        <v>0</v>
      </c>
      <c r="CC83">
        <f>VLOOKUP(Wave_Timeline!CC$1,Enemies[[#All],[Name]:[BotLevelType]],3,FALSE) * VLOOKUP($AX$2,BotLevelWorld[#All],MATCH("HP Ratio - " &amp; VLOOKUP(CC$1,Enemies[[#All],[Name]:[BotLevelType]],9,FALSE),BotLevelWorld[#Headers],0),FALSE) * AF83</f>
        <v>0</v>
      </c>
      <c r="CD83">
        <f>VLOOKUP(Wave_Timeline!CD$1,Enemies[[#All],[Name]:[BotLevelType]],3,FALSE) * VLOOKUP($AX$2,BotLevelWorld[#All],MATCH("HP Ratio - " &amp; VLOOKUP(CD$1,Enemies[[#All],[Name]:[BotLevelType]],9,FALSE),BotLevelWorld[#Headers],0),FALSE) * AG83</f>
        <v>0</v>
      </c>
      <c r="CE83">
        <f>VLOOKUP(Wave_Timeline!CE$1,Enemies[[#All],[Name]:[BotLevelType]],3,FALSE) * VLOOKUP($AX$2,BotLevelWorld[#All],MATCH("HP Ratio - " &amp; VLOOKUP(CE$1,Enemies[[#All],[Name]:[BotLevelType]],9,FALSE),BotLevelWorld[#Headers],0),FALSE) * AH83</f>
        <v>0</v>
      </c>
      <c r="CF83">
        <f>VLOOKUP(Wave_Timeline!CF$1,Enemies[[#All],[Name]:[BotLevelType]],3,FALSE) * VLOOKUP($AX$2,BotLevelWorld[#All],MATCH("HP Ratio - " &amp; VLOOKUP(CF$1,Enemies[[#All],[Name]:[BotLevelType]],9,FALSE),BotLevelWorld[#Headers],0),FALSE) * AI83</f>
        <v>0</v>
      </c>
      <c r="CG83">
        <f>VLOOKUP(Wave_Timeline!CG$1,Enemies[[#All],[Name]:[BotLevelType]],3,FALSE) * VLOOKUP($AX$2,BotLevelWorld[#All],MATCH("HP Ratio - " &amp; VLOOKUP(CG$1,Enemies[[#All],[Name]:[BotLevelType]],9,FALSE),BotLevelWorld[#Headers],0),FALSE) * AJ83</f>
        <v>0</v>
      </c>
      <c r="CH83">
        <f>VLOOKUP(Wave_Timeline!CH$1,Enemies[[#All],[Name]:[BotLevelType]],3,FALSE) * VLOOKUP($AX$2,BotLevelWorld[#All],MATCH("HP Ratio - " &amp; VLOOKUP(CH$1,Enemies[[#All],[Name]:[BotLevelType]],9,FALSE),BotLevelWorld[#Headers],0),FALSE) * AK83</f>
        <v>0</v>
      </c>
      <c r="CI83">
        <f>VLOOKUP(Wave_Timeline!CI$1,Enemies[[#All],[Name]:[BotLevelType]],3,FALSE) * VLOOKUP($AX$2,BotLevelWorld[#All],MATCH("HP Ratio - " &amp; VLOOKUP(CI$1,Enemies[[#All],[Name]:[BotLevelType]],9,FALSE),BotLevelWorld[#Headers],0),FALSE) * AL83</f>
        <v>0</v>
      </c>
      <c r="CJ83">
        <f>VLOOKUP(Wave_Timeline!CJ$1,Enemies[[#All],[Name]:[BotLevelType]],3,FALSE) * VLOOKUP($AX$2,BotLevelWorld[#All],MATCH("HP Ratio - " &amp; VLOOKUP(CJ$1,Enemies[[#All],[Name]:[BotLevelType]],9,FALSE),BotLevelWorld[#Headers],0),FALSE) * AM83</f>
        <v>0</v>
      </c>
      <c r="CK83">
        <f>VLOOKUP(Wave_Timeline!CK$1,Enemies[[#All],[Name]:[BotLevelType]],3,FALSE) * VLOOKUP($AX$2,BotLevelWorld[#All],MATCH("HP Ratio - " &amp; VLOOKUP(CK$1,Enemies[[#All],[Name]:[BotLevelType]],9,FALSE),BotLevelWorld[#Headers],0),FALSE) * AN83</f>
        <v>0</v>
      </c>
      <c r="CL83">
        <f>VLOOKUP(Wave_Timeline!CL$1,Enemies[[#All],[Name]:[BotLevelType]],3,FALSE) * VLOOKUP($AX$2,BotLevelWorld[#All],MATCH("HP Ratio - " &amp; VLOOKUP(CL$1,Enemies[[#All],[Name]:[BotLevelType]],9,FALSE),BotLevelWorld[#Headers],0),FALSE) * AO83</f>
        <v>0</v>
      </c>
      <c r="CM83">
        <f>VLOOKUP(Wave_Timeline!CM$1,Enemies[[#All],[Name]:[BotLevelType]],3,FALSE) * VLOOKUP($AX$2,BotLevelWorld[#All],MATCH("HP Ratio - " &amp; VLOOKUP(CM$1,Enemies[[#All],[Name]:[BotLevelType]],9,FALSE),BotLevelWorld[#Headers],0),FALSE) * AP83</f>
        <v>0</v>
      </c>
      <c r="CN83">
        <f>VLOOKUP(Wave_Timeline!CN$1,Enemies[[#All],[Name]:[BotLevelType]],3,FALSE) * VLOOKUP($AX$2,BotLevelWorld[#All],MATCH("HP Ratio - " &amp; VLOOKUP(CN$1,Enemies[[#All],[Name]:[BotLevelType]],9,FALSE),BotLevelWorld[#Headers],0),FALSE) * AQ83</f>
        <v>0</v>
      </c>
      <c r="CO83">
        <f>VLOOKUP(Wave_Timeline!CO$1,Enemies[[#All],[Name]:[BotLevelType]],3,FALSE) * VLOOKUP($AX$2,BotLevelWorld[#All],MATCH("HP Ratio - " &amp; VLOOKUP(CO$1,Enemies[[#All],[Name]:[BotLevelType]],9,FALSE),BotLevelWorld[#Headers],0),FALSE) * AR83</f>
        <v>0</v>
      </c>
      <c r="CP83">
        <f>VLOOKUP(Wave_Timeline!CP$1,Enemies[[#All],[Name]:[BotLevelType]],3,FALSE) * VLOOKUP($AX$2,BotLevelWorld[#All],MATCH("HP Ratio - " &amp; VLOOKUP(CP$1,Enemies[[#All],[Name]:[BotLevelType]],9,FALSE),BotLevelWorld[#Headers],0),FALSE) * AS83</f>
        <v>0</v>
      </c>
      <c r="CQ83">
        <f>VLOOKUP(Wave_Timeline!CQ$1,Enemies[[#All],[Name]:[BotLevelType]],3,FALSE) * VLOOKUP($AX$2,BotLevelWorld[#All],MATCH("HP Ratio - " &amp; VLOOKUP(CQ$1,Enemies[[#All],[Name]:[BotLevelType]],9,FALSE),BotLevelWorld[#Headers],0),FALSE) * AT83</f>
        <v>0</v>
      </c>
      <c r="CS83">
        <f t="shared" si="6"/>
        <v>0</v>
      </c>
    </row>
    <row r="84" spans="1:97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Y84">
        <f>VLOOKUP(Wave_Timeline!AY$1,Enemies[[#All],[Name]:[BotLevelType]],3,FALSE) * VLOOKUP($AX$2,BotLevelWorld[#All],MATCH("HP Ratio - " &amp; VLOOKUP(AY$1,Enemies[[#All],[Name]:[BotLevelType]],9,FALSE),BotLevelWorld[#Headers],0),FALSE) * B84</f>
        <v>0</v>
      </c>
      <c r="AZ84">
        <f>VLOOKUP(Wave_Timeline!AZ$1,Enemies[[#All],[Name]:[BotLevelType]],3,FALSE) * VLOOKUP($AX$2,BotLevelWorld[#All],MATCH("HP Ratio - " &amp; VLOOKUP(AZ$1,Enemies[[#All],[Name]:[BotLevelType]],9,FALSE),BotLevelWorld[#Headers],0),FALSE) * C84</f>
        <v>0</v>
      </c>
      <c r="BA84">
        <f>VLOOKUP(Wave_Timeline!BA$1,Enemies[[#All],[Name]:[BotLevelType]],3,FALSE) * VLOOKUP($AX$2,BotLevelWorld[#All],MATCH("HP Ratio - " &amp; VLOOKUP(BA$1,Enemies[[#All],[Name]:[BotLevelType]],9,FALSE),BotLevelWorld[#Headers],0),FALSE) * D84</f>
        <v>0</v>
      </c>
      <c r="BB84">
        <f>VLOOKUP(Wave_Timeline!BB$1,Enemies[[#All],[Name]:[BotLevelType]],3,FALSE) * VLOOKUP($AX$2,BotLevelWorld[#All],MATCH("HP Ratio - " &amp; VLOOKUP(BB$1,Enemies[[#All],[Name]:[BotLevelType]],9,FALSE),BotLevelWorld[#Headers],0),FALSE) * E84</f>
        <v>0</v>
      </c>
      <c r="BC84">
        <f>VLOOKUP(Wave_Timeline!BC$1,Enemies[[#All],[Name]:[BotLevelType]],3,FALSE) * VLOOKUP($AX$2,BotLevelWorld[#All],MATCH("HP Ratio - " &amp; VLOOKUP(BC$1,Enemies[[#All],[Name]:[BotLevelType]],9,FALSE),BotLevelWorld[#Headers],0),FALSE) * F84</f>
        <v>0</v>
      </c>
      <c r="BD84">
        <f>VLOOKUP(Wave_Timeline!BD$1,Enemies[[#All],[Name]:[BotLevelType]],3,FALSE) * VLOOKUP($AX$2,BotLevelWorld[#All],MATCH("HP Ratio - " &amp; VLOOKUP(BD$1,Enemies[[#All],[Name]:[BotLevelType]],9,FALSE),BotLevelWorld[#Headers],0),FALSE) * G84</f>
        <v>0</v>
      </c>
      <c r="BE84">
        <f>VLOOKUP(Wave_Timeline!BE$1,Enemies[[#All],[Name]:[BotLevelType]],3,FALSE) * VLOOKUP($AX$2,BotLevelWorld[#All],MATCH("HP Ratio - " &amp; VLOOKUP(BE$1,Enemies[[#All],[Name]:[BotLevelType]],9,FALSE),BotLevelWorld[#Headers],0),FALSE) * H84</f>
        <v>0</v>
      </c>
      <c r="BF84">
        <f>VLOOKUP(Wave_Timeline!BF$1,Enemies[[#All],[Name]:[BotLevelType]],3,FALSE) * VLOOKUP($AX$2,BotLevelWorld[#All],MATCH("HP Ratio - " &amp; VLOOKUP(BF$1,Enemies[[#All],[Name]:[BotLevelType]],9,FALSE),BotLevelWorld[#Headers],0),FALSE) * I84</f>
        <v>0</v>
      </c>
      <c r="BG84">
        <f>VLOOKUP(Wave_Timeline!BG$1,Enemies[[#All],[Name]:[BotLevelType]],3,FALSE) * VLOOKUP($AX$2,BotLevelWorld[#All],MATCH("HP Ratio - " &amp; VLOOKUP(BG$1,Enemies[[#All],[Name]:[BotLevelType]],9,FALSE),BotLevelWorld[#Headers],0),FALSE) * J84</f>
        <v>0</v>
      </c>
      <c r="BH84">
        <f>VLOOKUP(Wave_Timeline!BH$1,Enemies[[#All],[Name]:[BotLevelType]],3,FALSE) * VLOOKUP($AX$2,BotLevelWorld[#All],MATCH("HP Ratio - " &amp; VLOOKUP(BH$1,Enemies[[#All],[Name]:[BotLevelType]],9,FALSE),BotLevelWorld[#Headers],0),FALSE) * K84</f>
        <v>0</v>
      </c>
      <c r="BI84">
        <f>VLOOKUP(Wave_Timeline!BI$1,Enemies[[#All],[Name]:[BotLevelType]],3,FALSE) * VLOOKUP($AX$2,BotLevelWorld[#All],MATCH("HP Ratio - " &amp; VLOOKUP(BI$1,Enemies[[#All],[Name]:[BotLevelType]],9,FALSE),BotLevelWorld[#Headers],0),FALSE) * L84</f>
        <v>0</v>
      </c>
      <c r="BJ84">
        <f>VLOOKUP(Wave_Timeline!BJ$1,Enemies[[#All],[Name]:[BotLevelType]],3,FALSE) * VLOOKUP($AX$2,BotLevelWorld[#All],MATCH("HP Ratio - " &amp; VLOOKUP(BJ$1,Enemies[[#All],[Name]:[BotLevelType]],9,FALSE),BotLevelWorld[#Headers],0),FALSE) * M84</f>
        <v>0</v>
      </c>
      <c r="BK84">
        <f>VLOOKUP(Wave_Timeline!BK$1,Enemies[[#All],[Name]:[BotLevelType]],3,FALSE) * VLOOKUP($AX$2,BotLevelWorld[#All],MATCH("HP Ratio - " &amp; VLOOKUP(BK$1,Enemies[[#All],[Name]:[BotLevelType]],9,FALSE),BotLevelWorld[#Headers],0),FALSE) * N84</f>
        <v>0</v>
      </c>
      <c r="BL84">
        <f>VLOOKUP(Wave_Timeline!BL$1,Enemies[[#All],[Name]:[BotLevelType]],3,FALSE) * VLOOKUP($AX$2,BotLevelWorld[#All],MATCH("HP Ratio - " &amp; VLOOKUP(BL$1,Enemies[[#All],[Name]:[BotLevelType]],9,FALSE),BotLevelWorld[#Headers],0),FALSE) * O84</f>
        <v>0</v>
      </c>
      <c r="BM84">
        <f>VLOOKUP(Wave_Timeline!BM$1,Enemies[[#All],[Name]:[BotLevelType]],3,FALSE) * VLOOKUP($AX$2,BotLevelWorld[#All],MATCH("HP Ratio - " &amp; VLOOKUP(BM$1,Enemies[[#All],[Name]:[BotLevelType]],9,FALSE),BotLevelWorld[#Headers],0),FALSE) * P84</f>
        <v>0</v>
      </c>
      <c r="BN84">
        <f>VLOOKUP(Wave_Timeline!BN$1,Enemies[[#All],[Name]:[BotLevelType]],3,FALSE) * VLOOKUP($AX$2,BotLevelWorld[#All],MATCH("HP Ratio - " &amp; VLOOKUP(BN$1,Enemies[[#All],[Name]:[BotLevelType]],9,FALSE),BotLevelWorld[#Headers],0),FALSE) * Q84</f>
        <v>0</v>
      </c>
      <c r="BO84">
        <f>VLOOKUP(Wave_Timeline!BO$1,Enemies[[#All],[Name]:[BotLevelType]],3,FALSE) * VLOOKUP($AX$2,BotLevelWorld[#All],MATCH("HP Ratio - " &amp; VLOOKUP(BO$1,Enemies[[#All],[Name]:[BotLevelType]],9,FALSE),BotLevelWorld[#Headers],0),FALSE) * R84</f>
        <v>0</v>
      </c>
      <c r="BP84">
        <f>VLOOKUP(Wave_Timeline!BP$1,Enemies[[#All],[Name]:[BotLevelType]],3,FALSE) * VLOOKUP($AX$2,BotLevelWorld[#All],MATCH("HP Ratio - " &amp; VLOOKUP(BP$1,Enemies[[#All],[Name]:[BotLevelType]],9,FALSE),BotLevelWorld[#Headers],0),FALSE) * S84</f>
        <v>0</v>
      </c>
      <c r="BQ84">
        <f>VLOOKUP(Wave_Timeline!BQ$1,Enemies[[#All],[Name]:[BotLevelType]],3,FALSE) * VLOOKUP($AX$2,BotLevelWorld[#All],MATCH("HP Ratio - " &amp; VLOOKUP(BQ$1,Enemies[[#All],[Name]:[BotLevelType]],9,FALSE),BotLevelWorld[#Headers],0),FALSE) * T84</f>
        <v>0</v>
      </c>
      <c r="BR84">
        <f>VLOOKUP(Wave_Timeline!BR$1,Enemies[[#All],[Name]:[BotLevelType]],3,FALSE) * VLOOKUP($AX$2,BotLevelWorld[#All],MATCH("HP Ratio - " &amp; VLOOKUP(BR$1,Enemies[[#All],[Name]:[BotLevelType]],9,FALSE),BotLevelWorld[#Headers],0),FALSE) * U84</f>
        <v>0</v>
      </c>
      <c r="BS84">
        <f>VLOOKUP(Wave_Timeline!BS$1,Enemies[[#All],[Name]:[BotLevelType]],3,FALSE) * VLOOKUP($AX$2,BotLevelWorld[#All],MATCH("HP Ratio - " &amp; VLOOKUP(BS$1,Enemies[[#All],[Name]:[BotLevelType]],9,FALSE),BotLevelWorld[#Headers],0),FALSE) * V84</f>
        <v>0</v>
      </c>
      <c r="BT84">
        <f>VLOOKUP(Wave_Timeline!BT$1,Enemies[[#All],[Name]:[BotLevelType]],3,FALSE) * VLOOKUP($AX$2,BotLevelWorld[#All],MATCH("HP Ratio - " &amp; VLOOKUP(BT$1,Enemies[[#All],[Name]:[BotLevelType]],9,FALSE),BotLevelWorld[#Headers],0),FALSE) * W84</f>
        <v>0</v>
      </c>
      <c r="BU84">
        <f>VLOOKUP(Wave_Timeline!BU$1,Enemies[[#All],[Name]:[BotLevelType]],3,FALSE) * VLOOKUP($AX$2,BotLevelWorld[#All],MATCH("HP Ratio - " &amp; VLOOKUP(BU$1,Enemies[[#All],[Name]:[BotLevelType]],9,FALSE),BotLevelWorld[#Headers],0),FALSE) * X84</f>
        <v>0</v>
      </c>
      <c r="BV84">
        <f>VLOOKUP(Wave_Timeline!BV$1,Enemies[[#All],[Name]:[BotLevelType]],3,FALSE) * VLOOKUP($AX$2,BotLevelWorld[#All],MATCH("HP Ratio - " &amp; VLOOKUP(BV$1,Enemies[[#All],[Name]:[BotLevelType]],9,FALSE),BotLevelWorld[#Headers],0),FALSE) * Y84</f>
        <v>0</v>
      </c>
      <c r="BW84">
        <f>VLOOKUP(Wave_Timeline!BW$1,Enemies[[#All],[Name]:[BotLevelType]],3,FALSE) * VLOOKUP($AX$2,BotLevelWorld[#All],MATCH("HP Ratio - " &amp; VLOOKUP(BW$1,Enemies[[#All],[Name]:[BotLevelType]],9,FALSE),BotLevelWorld[#Headers],0),FALSE) * Z84</f>
        <v>0</v>
      </c>
      <c r="BX84">
        <f>VLOOKUP(Wave_Timeline!BX$1,Enemies[[#All],[Name]:[BotLevelType]],3,FALSE) * VLOOKUP($AX$2,BotLevelWorld[#All],MATCH("HP Ratio - " &amp; VLOOKUP(BX$1,Enemies[[#All],[Name]:[BotLevelType]],9,FALSE),BotLevelWorld[#Headers],0),FALSE) * AA84</f>
        <v>0</v>
      </c>
      <c r="BY84">
        <f>VLOOKUP(Wave_Timeline!BY$1,Enemies[[#All],[Name]:[BotLevelType]],3,FALSE) * VLOOKUP($AX$2,BotLevelWorld[#All],MATCH("HP Ratio - " &amp; VLOOKUP(BY$1,Enemies[[#All],[Name]:[BotLevelType]],9,FALSE),BotLevelWorld[#Headers],0),FALSE) * AB84</f>
        <v>0</v>
      </c>
      <c r="BZ84">
        <f>VLOOKUP(Wave_Timeline!BZ$1,Enemies[[#All],[Name]:[BotLevelType]],3,FALSE) * VLOOKUP($AX$2,BotLevelWorld[#All],MATCH("HP Ratio - " &amp; VLOOKUP(BZ$1,Enemies[[#All],[Name]:[BotLevelType]],9,FALSE),BotLevelWorld[#Headers],0),FALSE) * AC84</f>
        <v>0</v>
      </c>
      <c r="CA84">
        <f>VLOOKUP(Wave_Timeline!CA$1,Enemies[[#All],[Name]:[BotLevelType]],3,FALSE) * VLOOKUP($AX$2,BotLevelWorld[#All],MATCH("HP Ratio - " &amp; VLOOKUP(CA$1,Enemies[[#All],[Name]:[BotLevelType]],9,FALSE),BotLevelWorld[#Headers],0),FALSE) * AD84</f>
        <v>0</v>
      </c>
      <c r="CB84">
        <f>VLOOKUP(Wave_Timeline!CB$1,Enemies[[#All],[Name]:[BotLevelType]],3,FALSE) * VLOOKUP($AX$2,BotLevelWorld[#All],MATCH("HP Ratio - " &amp; VLOOKUP(CB$1,Enemies[[#All],[Name]:[BotLevelType]],9,FALSE),BotLevelWorld[#Headers],0),FALSE) * AE84</f>
        <v>0</v>
      </c>
      <c r="CC84">
        <f>VLOOKUP(Wave_Timeline!CC$1,Enemies[[#All],[Name]:[BotLevelType]],3,FALSE) * VLOOKUP($AX$2,BotLevelWorld[#All],MATCH("HP Ratio - " &amp; VLOOKUP(CC$1,Enemies[[#All],[Name]:[BotLevelType]],9,FALSE),BotLevelWorld[#Headers],0),FALSE) * AF84</f>
        <v>0</v>
      </c>
      <c r="CD84">
        <f>VLOOKUP(Wave_Timeline!CD$1,Enemies[[#All],[Name]:[BotLevelType]],3,FALSE) * VLOOKUP($AX$2,BotLevelWorld[#All],MATCH("HP Ratio - " &amp; VLOOKUP(CD$1,Enemies[[#All],[Name]:[BotLevelType]],9,FALSE),BotLevelWorld[#Headers],0),FALSE) * AG84</f>
        <v>0</v>
      </c>
      <c r="CE84">
        <f>VLOOKUP(Wave_Timeline!CE$1,Enemies[[#All],[Name]:[BotLevelType]],3,FALSE) * VLOOKUP($AX$2,BotLevelWorld[#All],MATCH("HP Ratio - " &amp; VLOOKUP(CE$1,Enemies[[#All],[Name]:[BotLevelType]],9,FALSE),BotLevelWorld[#Headers],0),FALSE) * AH84</f>
        <v>0</v>
      </c>
      <c r="CF84">
        <f>VLOOKUP(Wave_Timeline!CF$1,Enemies[[#All],[Name]:[BotLevelType]],3,FALSE) * VLOOKUP($AX$2,BotLevelWorld[#All],MATCH("HP Ratio - " &amp; VLOOKUP(CF$1,Enemies[[#All],[Name]:[BotLevelType]],9,FALSE),BotLevelWorld[#Headers],0),FALSE) * AI84</f>
        <v>0</v>
      </c>
      <c r="CG84">
        <f>VLOOKUP(Wave_Timeline!CG$1,Enemies[[#All],[Name]:[BotLevelType]],3,FALSE) * VLOOKUP($AX$2,BotLevelWorld[#All],MATCH("HP Ratio - " &amp; VLOOKUP(CG$1,Enemies[[#All],[Name]:[BotLevelType]],9,FALSE),BotLevelWorld[#Headers],0),FALSE) * AJ84</f>
        <v>0</v>
      </c>
      <c r="CH84">
        <f>VLOOKUP(Wave_Timeline!CH$1,Enemies[[#All],[Name]:[BotLevelType]],3,FALSE) * VLOOKUP($AX$2,BotLevelWorld[#All],MATCH("HP Ratio - " &amp; VLOOKUP(CH$1,Enemies[[#All],[Name]:[BotLevelType]],9,FALSE),BotLevelWorld[#Headers],0),FALSE) * AK84</f>
        <v>0</v>
      </c>
      <c r="CI84">
        <f>VLOOKUP(Wave_Timeline!CI$1,Enemies[[#All],[Name]:[BotLevelType]],3,FALSE) * VLOOKUP($AX$2,BotLevelWorld[#All],MATCH("HP Ratio - " &amp; VLOOKUP(CI$1,Enemies[[#All],[Name]:[BotLevelType]],9,FALSE),BotLevelWorld[#Headers],0),FALSE) * AL84</f>
        <v>0</v>
      </c>
      <c r="CJ84">
        <f>VLOOKUP(Wave_Timeline!CJ$1,Enemies[[#All],[Name]:[BotLevelType]],3,FALSE) * VLOOKUP($AX$2,BotLevelWorld[#All],MATCH("HP Ratio - " &amp; VLOOKUP(CJ$1,Enemies[[#All],[Name]:[BotLevelType]],9,FALSE),BotLevelWorld[#Headers],0),FALSE) * AM84</f>
        <v>0</v>
      </c>
      <c r="CK84">
        <f>VLOOKUP(Wave_Timeline!CK$1,Enemies[[#All],[Name]:[BotLevelType]],3,FALSE) * VLOOKUP($AX$2,BotLevelWorld[#All],MATCH("HP Ratio - " &amp; VLOOKUP(CK$1,Enemies[[#All],[Name]:[BotLevelType]],9,FALSE),BotLevelWorld[#Headers],0),FALSE) * AN84</f>
        <v>0</v>
      </c>
      <c r="CL84">
        <f>VLOOKUP(Wave_Timeline!CL$1,Enemies[[#All],[Name]:[BotLevelType]],3,FALSE) * VLOOKUP($AX$2,BotLevelWorld[#All],MATCH("HP Ratio - " &amp; VLOOKUP(CL$1,Enemies[[#All],[Name]:[BotLevelType]],9,FALSE),BotLevelWorld[#Headers],0),FALSE) * AO84</f>
        <v>0</v>
      </c>
      <c r="CM84">
        <f>VLOOKUP(Wave_Timeline!CM$1,Enemies[[#All],[Name]:[BotLevelType]],3,FALSE) * VLOOKUP($AX$2,BotLevelWorld[#All],MATCH("HP Ratio - " &amp; VLOOKUP(CM$1,Enemies[[#All],[Name]:[BotLevelType]],9,FALSE),BotLevelWorld[#Headers],0),FALSE) * AP84</f>
        <v>0</v>
      </c>
      <c r="CN84">
        <f>VLOOKUP(Wave_Timeline!CN$1,Enemies[[#All],[Name]:[BotLevelType]],3,FALSE) * VLOOKUP($AX$2,BotLevelWorld[#All],MATCH("HP Ratio - " &amp; VLOOKUP(CN$1,Enemies[[#All],[Name]:[BotLevelType]],9,FALSE),BotLevelWorld[#Headers],0),FALSE) * AQ84</f>
        <v>0</v>
      </c>
      <c r="CO84">
        <f>VLOOKUP(Wave_Timeline!CO$1,Enemies[[#All],[Name]:[BotLevelType]],3,FALSE) * VLOOKUP($AX$2,BotLevelWorld[#All],MATCH("HP Ratio - " &amp; VLOOKUP(CO$1,Enemies[[#All],[Name]:[BotLevelType]],9,FALSE),BotLevelWorld[#Headers],0),FALSE) * AR84</f>
        <v>0</v>
      </c>
      <c r="CP84">
        <f>VLOOKUP(Wave_Timeline!CP$1,Enemies[[#All],[Name]:[BotLevelType]],3,FALSE) * VLOOKUP($AX$2,BotLevelWorld[#All],MATCH("HP Ratio - " &amp; VLOOKUP(CP$1,Enemies[[#All],[Name]:[BotLevelType]],9,FALSE),BotLevelWorld[#Headers],0),FALSE) * AS84</f>
        <v>0</v>
      </c>
      <c r="CQ84">
        <f>VLOOKUP(Wave_Timeline!CQ$1,Enemies[[#All],[Name]:[BotLevelType]],3,FALSE) * VLOOKUP($AX$2,BotLevelWorld[#All],MATCH("HP Ratio - " &amp; VLOOKUP(CQ$1,Enemies[[#All],[Name]:[BotLevelType]],9,FALSE),BotLevelWorld[#Headers],0),FALSE) * AT84</f>
        <v>0</v>
      </c>
      <c r="CS84">
        <f t="shared" si="6"/>
        <v>0</v>
      </c>
    </row>
    <row r="85" spans="1:97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Y85">
        <f>VLOOKUP(Wave_Timeline!AY$1,Enemies[[#All],[Name]:[BotLevelType]],3,FALSE) * VLOOKUP($AX$2,BotLevelWorld[#All],MATCH("HP Ratio - " &amp; VLOOKUP(AY$1,Enemies[[#All],[Name]:[BotLevelType]],9,FALSE),BotLevelWorld[#Headers],0),FALSE) * B85</f>
        <v>0</v>
      </c>
      <c r="AZ85">
        <f>VLOOKUP(Wave_Timeline!AZ$1,Enemies[[#All],[Name]:[BotLevelType]],3,FALSE) * VLOOKUP($AX$2,BotLevelWorld[#All],MATCH("HP Ratio - " &amp; VLOOKUP(AZ$1,Enemies[[#All],[Name]:[BotLevelType]],9,FALSE),BotLevelWorld[#Headers],0),FALSE) * C85</f>
        <v>0</v>
      </c>
      <c r="BA85">
        <f>VLOOKUP(Wave_Timeline!BA$1,Enemies[[#All],[Name]:[BotLevelType]],3,FALSE) * VLOOKUP($AX$2,BotLevelWorld[#All],MATCH("HP Ratio - " &amp; VLOOKUP(BA$1,Enemies[[#All],[Name]:[BotLevelType]],9,FALSE),BotLevelWorld[#Headers],0),FALSE) * D85</f>
        <v>0</v>
      </c>
      <c r="BB85">
        <f>VLOOKUP(Wave_Timeline!BB$1,Enemies[[#All],[Name]:[BotLevelType]],3,FALSE) * VLOOKUP($AX$2,BotLevelWorld[#All],MATCH("HP Ratio - " &amp; VLOOKUP(BB$1,Enemies[[#All],[Name]:[BotLevelType]],9,FALSE),BotLevelWorld[#Headers],0),FALSE) * E85</f>
        <v>0</v>
      </c>
      <c r="BC85">
        <f>VLOOKUP(Wave_Timeline!BC$1,Enemies[[#All],[Name]:[BotLevelType]],3,FALSE) * VLOOKUP($AX$2,BotLevelWorld[#All],MATCH("HP Ratio - " &amp; VLOOKUP(BC$1,Enemies[[#All],[Name]:[BotLevelType]],9,FALSE),BotLevelWorld[#Headers],0),FALSE) * F85</f>
        <v>0</v>
      </c>
      <c r="BD85">
        <f>VLOOKUP(Wave_Timeline!BD$1,Enemies[[#All],[Name]:[BotLevelType]],3,FALSE) * VLOOKUP($AX$2,BotLevelWorld[#All],MATCH("HP Ratio - " &amp; VLOOKUP(BD$1,Enemies[[#All],[Name]:[BotLevelType]],9,FALSE),BotLevelWorld[#Headers],0),FALSE) * G85</f>
        <v>0</v>
      </c>
      <c r="BE85">
        <f>VLOOKUP(Wave_Timeline!BE$1,Enemies[[#All],[Name]:[BotLevelType]],3,FALSE) * VLOOKUP($AX$2,BotLevelWorld[#All],MATCH("HP Ratio - " &amp; VLOOKUP(BE$1,Enemies[[#All],[Name]:[BotLevelType]],9,FALSE),BotLevelWorld[#Headers],0),FALSE) * H85</f>
        <v>0</v>
      </c>
      <c r="BF85">
        <f>VLOOKUP(Wave_Timeline!BF$1,Enemies[[#All],[Name]:[BotLevelType]],3,FALSE) * VLOOKUP($AX$2,BotLevelWorld[#All],MATCH("HP Ratio - " &amp; VLOOKUP(BF$1,Enemies[[#All],[Name]:[BotLevelType]],9,FALSE),BotLevelWorld[#Headers],0),FALSE) * I85</f>
        <v>0</v>
      </c>
      <c r="BG85">
        <f>VLOOKUP(Wave_Timeline!BG$1,Enemies[[#All],[Name]:[BotLevelType]],3,FALSE) * VLOOKUP($AX$2,BotLevelWorld[#All],MATCH("HP Ratio - " &amp; VLOOKUP(BG$1,Enemies[[#All],[Name]:[BotLevelType]],9,FALSE),BotLevelWorld[#Headers],0),FALSE) * J85</f>
        <v>0</v>
      </c>
      <c r="BH85">
        <f>VLOOKUP(Wave_Timeline!BH$1,Enemies[[#All],[Name]:[BotLevelType]],3,FALSE) * VLOOKUP($AX$2,BotLevelWorld[#All],MATCH("HP Ratio - " &amp; VLOOKUP(BH$1,Enemies[[#All],[Name]:[BotLevelType]],9,FALSE),BotLevelWorld[#Headers],0),FALSE) * K85</f>
        <v>0</v>
      </c>
      <c r="BI85">
        <f>VLOOKUP(Wave_Timeline!BI$1,Enemies[[#All],[Name]:[BotLevelType]],3,FALSE) * VLOOKUP($AX$2,BotLevelWorld[#All],MATCH("HP Ratio - " &amp; VLOOKUP(BI$1,Enemies[[#All],[Name]:[BotLevelType]],9,FALSE),BotLevelWorld[#Headers],0),FALSE) * L85</f>
        <v>0</v>
      </c>
      <c r="BJ85">
        <f>VLOOKUP(Wave_Timeline!BJ$1,Enemies[[#All],[Name]:[BotLevelType]],3,FALSE) * VLOOKUP($AX$2,BotLevelWorld[#All],MATCH("HP Ratio - " &amp; VLOOKUP(BJ$1,Enemies[[#All],[Name]:[BotLevelType]],9,FALSE),BotLevelWorld[#Headers],0),FALSE) * M85</f>
        <v>0</v>
      </c>
      <c r="BK85">
        <f>VLOOKUP(Wave_Timeline!BK$1,Enemies[[#All],[Name]:[BotLevelType]],3,FALSE) * VLOOKUP($AX$2,BotLevelWorld[#All],MATCH("HP Ratio - " &amp; VLOOKUP(BK$1,Enemies[[#All],[Name]:[BotLevelType]],9,FALSE),BotLevelWorld[#Headers],0),FALSE) * N85</f>
        <v>0</v>
      </c>
      <c r="BL85">
        <f>VLOOKUP(Wave_Timeline!BL$1,Enemies[[#All],[Name]:[BotLevelType]],3,FALSE) * VLOOKUP($AX$2,BotLevelWorld[#All],MATCH("HP Ratio - " &amp; VLOOKUP(BL$1,Enemies[[#All],[Name]:[BotLevelType]],9,FALSE),BotLevelWorld[#Headers],0),FALSE) * O85</f>
        <v>0</v>
      </c>
      <c r="BM85">
        <f>VLOOKUP(Wave_Timeline!BM$1,Enemies[[#All],[Name]:[BotLevelType]],3,FALSE) * VLOOKUP($AX$2,BotLevelWorld[#All],MATCH("HP Ratio - " &amp; VLOOKUP(BM$1,Enemies[[#All],[Name]:[BotLevelType]],9,FALSE),BotLevelWorld[#Headers],0),FALSE) * P85</f>
        <v>0</v>
      </c>
      <c r="BN85">
        <f>VLOOKUP(Wave_Timeline!BN$1,Enemies[[#All],[Name]:[BotLevelType]],3,FALSE) * VLOOKUP($AX$2,BotLevelWorld[#All],MATCH("HP Ratio - " &amp; VLOOKUP(BN$1,Enemies[[#All],[Name]:[BotLevelType]],9,FALSE),BotLevelWorld[#Headers],0),FALSE) * Q85</f>
        <v>0</v>
      </c>
      <c r="BO85">
        <f>VLOOKUP(Wave_Timeline!BO$1,Enemies[[#All],[Name]:[BotLevelType]],3,FALSE) * VLOOKUP($AX$2,BotLevelWorld[#All],MATCH("HP Ratio - " &amp; VLOOKUP(BO$1,Enemies[[#All],[Name]:[BotLevelType]],9,FALSE),BotLevelWorld[#Headers],0),FALSE) * R85</f>
        <v>0</v>
      </c>
      <c r="BP85">
        <f>VLOOKUP(Wave_Timeline!BP$1,Enemies[[#All],[Name]:[BotLevelType]],3,FALSE) * VLOOKUP($AX$2,BotLevelWorld[#All],MATCH("HP Ratio - " &amp; VLOOKUP(BP$1,Enemies[[#All],[Name]:[BotLevelType]],9,FALSE),BotLevelWorld[#Headers],0),FALSE) * S85</f>
        <v>0</v>
      </c>
      <c r="BQ85">
        <f>VLOOKUP(Wave_Timeline!BQ$1,Enemies[[#All],[Name]:[BotLevelType]],3,FALSE) * VLOOKUP($AX$2,BotLevelWorld[#All],MATCH("HP Ratio - " &amp; VLOOKUP(BQ$1,Enemies[[#All],[Name]:[BotLevelType]],9,FALSE),BotLevelWorld[#Headers],0),FALSE) * T85</f>
        <v>0</v>
      </c>
      <c r="BR85">
        <f>VLOOKUP(Wave_Timeline!BR$1,Enemies[[#All],[Name]:[BotLevelType]],3,FALSE) * VLOOKUP($AX$2,BotLevelWorld[#All],MATCH("HP Ratio - " &amp; VLOOKUP(BR$1,Enemies[[#All],[Name]:[BotLevelType]],9,FALSE),BotLevelWorld[#Headers],0),FALSE) * U85</f>
        <v>0</v>
      </c>
      <c r="BS85">
        <f>VLOOKUP(Wave_Timeline!BS$1,Enemies[[#All],[Name]:[BotLevelType]],3,FALSE) * VLOOKUP($AX$2,BotLevelWorld[#All],MATCH("HP Ratio - " &amp; VLOOKUP(BS$1,Enemies[[#All],[Name]:[BotLevelType]],9,FALSE),BotLevelWorld[#Headers],0),FALSE) * V85</f>
        <v>0</v>
      </c>
      <c r="BT85">
        <f>VLOOKUP(Wave_Timeline!BT$1,Enemies[[#All],[Name]:[BotLevelType]],3,FALSE) * VLOOKUP($AX$2,BotLevelWorld[#All],MATCH("HP Ratio - " &amp; VLOOKUP(BT$1,Enemies[[#All],[Name]:[BotLevelType]],9,FALSE),BotLevelWorld[#Headers],0),FALSE) * W85</f>
        <v>0</v>
      </c>
      <c r="BU85">
        <f>VLOOKUP(Wave_Timeline!BU$1,Enemies[[#All],[Name]:[BotLevelType]],3,FALSE) * VLOOKUP($AX$2,BotLevelWorld[#All],MATCH("HP Ratio - " &amp; VLOOKUP(BU$1,Enemies[[#All],[Name]:[BotLevelType]],9,FALSE),BotLevelWorld[#Headers],0),FALSE) * X85</f>
        <v>0</v>
      </c>
      <c r="BV85">
        <f>VLOOKUP(Wave_Timeline!BV$1,Enemies[[#All],[Name]:[BotLevelType]],3,FALSE) * VLOOKUP($AX$2,BotLevelWorld[#All],MATCH("HP Ratio - " &amp; VLOOKUP(BV$1,Enemies[[#All],[Name]:[BotLevelType]],9,FALSE),BotLevelWorld[#Headers],0),FALSE) * Y85</f>
        <v>0</v>
      </c>
      <c r="BW85">
        <f>VLOOKUP(Wave_Timeline!BW$1,Enemies[[#All],[Name]:[BotLevelType]],3,FALSE) * VLOOKUP($AX$2,BotLevelWorld[#All],MATCH("HP Ratio - " &amp; VLOOKUP(BW$1,Enemies[[#All],[Name]:[BotLevelType]],9,FALSE),BotLevelWorld[#Headers],0),FALSE) * Z85</f>
        <v>0</v>
      </c>
      <c r="BX85">
        <f>VLOOKUP(Wave_Timeline!BX$1,Enemies[[#All],[Name]:[BotLevelType]],3,FALSE) * VLOOKUP($AX$2,BotLevelWorld[#All],MATCH("HP Ratio - " &amp; VLOOKUP(BX$1,Enemies[[#All],[Name]:[BotLevelType]],9,FALSE),BotLevelWorld[#Headers],0),FALSE) * AA85</f>
        <v>0</v>
      </c>
      <c r="BY85">
        <f>VLOOKUP(Wave_Timeline!BY$1,Enemies[[#All],[Name]:[BotLevelType]],3,FALSE) * VLOOKUP($AX$2,BotLevelWorld[#All],MATCH("HP Ratio - " &amp; VLOOKUP(BY$1,Enemies[[#All],[Name]:[BotLevelType]],9,FALSE),BotLevelWorld[#Headers],0),FALSE) * AB85</f>
        <v>0</v>
      </c>
      <c r="BZ85">
        <f>VLOOKUP(Wave_Timeline!BZ$1,Enemies[[#All],[Name]:[BotLevelType]],3,FALSE) * VLOOKUP($AX$2,BotLevelWorld[#All],MATCH("HP Ratio - " &amp; VLOOKUP(BZ$1,Enemies[[#All],[Name]:[BotLevelType]],9,FALSE),BotLevelWorld[#Headers],0),FALSE) * AC85</f>
        <v>0</v>
      </c>
      <c r="CA85">
        <f>VLOOKUP(Wave_Timeline!CA$1,Enemies[[#All],[Name]:[BotLevelType]],3,FALSE) * VLOOKUP($AX$2,BotLevelWorld[#All],MATCH("HP Ratio - " &amp; VLOOKUP(CA$1,Enemies[[#All],[Name]:[BotLevelType]],9,FALSE),BotLevelWorld[#Headers],0),FALSE) * AD85</f>
        <v>0</v>
      </c>
      <c r="CB85">
        <f>VLOOKUP(Wave_Timeline!CB$1,Enemies[[#All],[Name]:[BotLevelType]],3,FALSE) * VLOOKUP($AX$2,BotLevelWorld[#All],MATCH("HP Ratio - " &amp; VLOOKUP(CB$1,Enemies[[#All],[Name]:[BotLevelType]],9,FALSE),BotLevelWorld[#Headers],0),FALSE) * AE85</f>
        <v>0</v>
      </c>
      <c r="CC85">
        <f>VLOOKUP(Wave_Timeline!CC$1,Enemies[[#All],[Name]:[BotLevelType]],3,FALSE) * VLOOKUP($AX$2,BotLevelWorld[#All],MATCH("HP Ratio - " &amp; VLOOKUP(CC$1,Enemies[[#All],[Name]:[BotLevelType]],9,FALSE),BotLevelWorld[#Headers],0),FALSE) * AF85</f>
        <v>0</v>
      </c>
      <c r="CD85">
        <f>VLOOKUP(Wave_Timeline!CD$1,Enemies[[#All],[Name]:[BotLevelType]],3,FALSE) * VLOOKUP($AX$2,BotLevelWorld[#All],MATCH("HP Ratio - " &amp; VLOOKUP(CD$1,Enemies[[#All],[Name]:[BotLevelType]],9,FALSE),BotLevelWorld[#Headers],0),FALSE) * AG85</f>
        <v>0</v>
      </c>
      <c r="CE85">
        <f>VLOOKUP(Wave_Timeline!CE$1,Enemies[[#All],[Name]:[BotLevelType]],3,FALSE) * VLOOKUP($AX$2,BotLevelWorld[#All],MATCH("HP Ratio - " &amp; VLOOKUP(CE$1,Enemies[[#All],[Name]:[BotLevelType]],9,FALSE),BotLevelWorld[#Headers],0),FALSE) * AH85</f>
        <v>0</v>
      </c>
      <c r="CF85">
        <f>VLOOKUP(Wave_Timeline!CF$1,Enemies[[#All],[Name]:[BotLevelType]],3,FALSE) * VLOOKUP($AX$2,BotLevelWorld[#All],MATCH("HP Ratio - " &amp; VLOOKUP(CF$1,Enemies[[#All],[Name]:[BotLevelType]],9,FALSE),BotLevelWorld[#Headers],0),FALSE) * AI85</f>
        <v>0</v>
      </c>
      <c r="CG85">
        <f>VLOOKUP(Wave_Timeline!CG$1,Enemies[[#All],[Name]:[BotLevelType]],3,FALSE) * VLOOKUP($AX$2,BotLevelWorld[#All],MATCH("HP Ratio - " &amp; VLOOKUP(CG$1,Enemies[[#All],[Name]:[BotLevelType]],9,FALSE),BotLevelWorld[#Headers],0),FALSE) * AJ85</f>
        <v>0</v>
      </c>
      <c r="CH85">
        <f>VLOOKUP(Wave_Timeline!CH$1,Enemies[[#All],[Name]:[BotLevelType]],3,FALSE) * VLOOKUP($AX$2,BotLevelWorld[#All],MATCH("HP Ratio - " &amp; VLOOKUP(CH$1,Enemies[[#All],[Name]:[BotLevelType]],9,FALSE),BotLevelWorld[#Headers],0),FALSE) * AK85</f>
        <v>0</v>
      </c>
      <c r="CI85">
        <f>VLOOKUP(Wave_Timeline!CI$1,Enemies[[#All],[Name]:[BotLevelType]],3,FALSE) * VLOOKUP($AX$2,BotLevelWorld[#All],MATCH("HP Ratio - " &amp; VLOOKUP(CI$1,Enemies[[#All],[Name]:[BotLevelType]],9,FALSE),BotLevelWorld[#Headers],0),FALSE) * AL85</f>
        <v>0</v>
      </c>
      <c r="CJ85">
        <f>VLOOKUP(Wave_Timeline!CJ$1,Enemies[[#All],[Name]:[BotLevelType]],3,FALSE) * VLOOKUP($AX$2,BotLevelWorld[#All],MATCH("HP Ratio - " &amp; VLOOKUP(CJ$1,Enemies[[#All],[Name]:[BotLevelType]],9,FALSE),BotLevelWorld[#Headers],0),FALSE) * AM85</f>
        <v>0</v>
      </c>
      <c r="CK85">
        <f>VLOOKUP(Wave_Timeline!CK$1,Enemies[[#All],[Name]:[BotLevelType]],3,FALSE) * VLOOKUP($AX$2,BotLevelWorld[#All],MATCH("HP Ratio - " &amp; VLOOKUP(CK$1,Enemies[[#All],[Name]:[BotLevelType]],9,FALSE),BotLevelWorld[#Headers],0),FALSE) * AN85</f>
        <v>0</v>
      </c>
      <c r="CL85">
        <f>VLOOKUP(Wave_Timeline!CL$1,Enemies[[#All],[Name]:[BotLevelType]],3,FALSE) * VLOOKUP($AX$2,BotLevelWorld[#All],MATCH("HP Ratio - " &amp; VLOOKUP(CL$1,Enemies[[#All],[Name]:[BotLevelType]],9,FALSE),BotLevelWorld[#Headers],0),FALSE) * AO85</f>
        <v>0</v>
      </c>
      <c r="CM85">
        <f>VLOOKUP(Wave_Timeline!CM$1,Enemies[[#All],[Name]:[BotLevelType]],3,FALSE) * VLOOKUP($AX$2,BotLevelWorld[#All],MATCH("HP Ratio - " &amp; VLOOKUP(CM$1,Enemies[[#All],[Name]:[BotLevelType]],9,FALSE),BotLevelWorld[#Headers],0),FALSE) * AP85</f>
        <v>0</v>
      </c>
      <c r="CN85">
        <f>VLOOKUP(Wave_Timeline!CN$1,Enemies[[#All],[Name]:[BotLevelType]],3,FALSE) * VLOOKUP($AX$2,BotLevelWorld[#All],MATCH("HP Ratio - " &amp; VLOOKUP(CN$1,Enemies[[#All],[Name]:[BotLevelType]],9,FALSE),BotLevelWorld[#Headers],0),FALSE) * AQ85</f>
        <v>0</v>
      </c>
      <c r="CO85">
        <f>VLOOKUP(Wave_Timeline!CO$1,Enemies[[#All],[Name]:[BotLevelType]],3,FALSE) * VLOOKUP($AX$2,BotLevelWorld[#All],MATCH("HP Ratio - " &amp; VLOOKUP(CO$1,Enemies[[#All],[Name]:[BotLevelType]],9,FALSE),BotLevelWorld[#Headers],0),FALSE) * AR85</f>
        <v>0</v>
      </c>
      <c r="CP85">
        <f>VLOOKUP(Wave_Timeline!CP$1,Enemies[[#All],[Name]:[BotLevelType]],3,FALSE) * VLOOKUP($AX$2,BotLevelWorld[#All],MATCH("HP Ratio - " &amp; VLOOKUP(CP$1,Enemies[[#All],[Name]:[BotLevelType]],9,FALSE),BotLevelWorld[#Headers],0),FALSE) * AS85</f>
        <v>0</v>
      </c>
      <c r="CQ85">
        <f>VLOOKUP(Wave_Timeline!CQ$1,Enemies[[#All],[Name]:[BotLevelType]],3,FALSE) * VLOOKUP($AX$2,BotLevelWorld[#All],MATCH("HP Ratio - " &amp; VLOOKUP(CQ$1,Enemies[[#All],[Name]:[BotLevelType]],9,FALSE),BotLevelWorld[#Headers],0),FALSE) * AT85</f>
        <v>0</v>
      </c>
      <c r="CS85">
        <f t="shared" si="6"/>
        <v>0</v>
      </c>
    </row>
    <row r="86" spans="1:97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Y86">
        <f>VLOOKUP(Wave_Timeline!AY$1,Enemies[[#All],[Name]:[BotLevelType]],3,FALSE) * VLOOKUP($AX$2,BotLevelWorld[#All],MATCH("HP Ratio - " &amp; VLOOKUP(AY$1,Enemies[[#All],[Name]:[BotLevelType]],9,FALSE),BotLevelWorld[#Headers],0),FALSE) * B86</f>
        <v>0</v>
      </c>
      <c r="AZ86">
        <f>VLOOKUP(Wave_Timeline!AZ$1,Enemies[[#All],[Name]:[BotLevelType]],3,FALSE) * VLOOKUP($AX$2,BotLevelWorld[#All],MATCH("HP Ratio - " &amp; VLOOKUP(AZ$1,Enemies[[#All],[Name]:[BotLevelType]],9,FALSE),BotLevelWorld[#Headers],0),FALSE) * C86</f>
        <v>0</v>
      </c>
      <c r="BA86">
        <f>VLOOKUP(Wave_Timeline!BA$1,Enemies[[#All],[Name]:[BotLevelType]],3,FALSE) * VLOOKUP($AX$2,BotLevelWorld[#All],MATCH("HP Ratio - " &amp; VLOOKUP(BA$1,Enemies[[#All],[Name]:[BotLevelType]],9,FALSE),BotLevelWorld[#Headers],0),FALSE) * D86</f>
        <v>0</v>
      </c>
      <c r="BB86">
        <f>VLOOKUP(Wave_Timeline!BB$1,Enemies[[#All],[Name]:[BotLevelType]],3,FALSE) * VLOOKUP($AX$2,BotLevelWorld[#All],MATCH("HP Ratio - " &amp; VLOOKUP(BB$1,Enemies[[#All],[Name]:[BotLevelType]],9,FALSE),BotLevelWorld[#Headers],0),FALSE) * E86</f>
        <v>0</v>
      </c>
      <c r="BC86">
        <f>VLOOKUP(Wave_Timeline!BC$1,Enemies[[#All],[Name]:[BotLevelType]],3,FALSE) * VLOOKUP($AX$2,BotLevelWorld[#All],MATCH("HP Ratio - " &amp; VLOOKUP(BC$1,Enemies[[#All],[Name]:[BotLevelType]],9,FALSE),BotLevelWorld[#Headers],0),FALSE) * F86</f>
        <v>0</v>
      </c>
      <c r="BD86">
        <f>VLOOKUP(Wave_Timeline!BD$1,Enemies[[#All],[Name]:[BotLevelType]],3,FALSE) * VLOOKUP($AX$2,BotLevelWorld[#All],MATCH("HP Ratio - " &amp; VLOOKUP(BD$1,Enemies[[#All],[Name]:[BotLevelType]],9,FALSE),BotLevelWorld[#Headers],0),FALSE) * G86</f>
        <v>0</v>
      </c>
      <c r="BE86">
        <f>VLOOKUP(Wave_Timeline!BE$1,Enemies[[#All],[Name]:[BotLevelType]],3,FALSE) * VLOOKUP($AX$2,BotLevelWorld[#All],MATCH("HP Ratio - " &amp; VLOOKUP(BE$1,Enemies[[#All],[Name]:[BotLevelType]],9,FALSE),BotLevelWorld[#Headers],0),FALSE) * H86</f>
        <v>0</v>
      </c>
      <c r="BF86">
        <f>VLOOKUP(Wave_Timeline!BF$1,Enemies[[#All],[Name]:[BotLevelType]],3,FALSE) * VLOOKUP($AX$2,BotLevelWorld[#All],MATCH("HP Ratio - " &amp; VLOOKUP(BF$1,Enemies[[#All],[Name]:[BotLevelType]],9,FALSE),BotLevelWorld[#Headers],0),FALSE) * I86</f>
        <v>0</v>
      </c>
      <c r="BG86">
        <f>VLOOKUP(Wave_Timeline!BG$1,Enemies[[#All],[Name]:[BotLevelType]],3,FALSE) * VLOOKUP($AX$2,BotLevelWorld[#All],MATCH("HP Ratio - " &amp; VLOOKUP(BG$1,Enemies[[#All],[Name]:[BotLevelType]],9,FALSE),BotLevelWorld[#Headers],0),FALSE) * J86</f>
        <v>0</v>
      </c>
      <c r="BH86">
        <f>VLOOKUP(Wave_Timeline!BH$1,Enemies[[#All],[Name]:[BotLevelType]],3,FALSE) * VLOOKUP($AX$2,BotLevelWorld[#All],MATCH("HP Ratio - " &amp; VLOOKUP(BH$1,Enemies[[#All],[Name]:[BotLevelType]],9,FALSE),BotLevelWorld[#Headers],0),FALSE) * K86</f>
        <v>0</v>
      </c>
      <c r="BI86">
        <f>VLOOKUP(Wave_Timeline!BI$1,Enemies[[#All],[Name]:[BotLevelType]],3,FALSE) * VLOOKUP($AX$2,BotLevelWorld[#All],MATCH("HP Ratio - " &amp; VLOOKUP(BI$1,Enemies[[#All],[Name]:[BotLevelType]],9,FALSE),BotLevelWorld[#Headers],0),FALSE) * L86</f>
        <v>0</v>
      </c>
      <c r="BJ86">
        <f>VLOOKUP(Wave_Timeline!BJ$1,Enemies[[#All],[Name]:[BotLevelType]],3,FALSE) * VLOOKUP($AX$2,BotLevelWorld[#All],MATCH("HP Ratio - " &amp; VLOOKUP(BJ$1,Enemies[[#All],[Name]:[BotLevelType]],9,FALSE),BotLevelWorld[#Headers],0),FALSE) * M86</f>
        <v>0</v>
      </c>
      <c r="BK86">
        <f>VLOOKUP(Wave_Timeline!BK$1,Enemies[[#All],[Name]:[BotLevelType]],3,FALSE) * VLOOKUP($AX$2,BotLevelWorld[#All],MATCH("HP Ratio - " &amp; VLOOKUP(BK$1,Enemies[[#All],[Name]:[BotLevelType]],9,FALSE),BotLevelWorld[#Headers],0),FALSE) * N86</f>
        <v>0</v>
      </c>
      <c r="BL86">
        <f>VLOOKUP(Wave_Timeline!BL$1,Enemies[[#All],[Name]:[BotLevelType]],3,FALSE) * VLOOKUP($AX$2,BotLevelWorld[#All],MATCH("HP Ratio - " &amp; VLOOKUP(BL$1,Enemies[[#All],[Name]:[BotLevelType]],9,FALSE),BotLevelWorld[#Headers],0),FALSE) * O86</f>
        <v>0</v>
      </c>
      <c r="BM86">
        <f>VLOOKUP(Wave_Timeline!BM$1,Enemies[[#All],[Name]:[BotLevelType]],3,FALSE) * VLOOKUP($AX$2,BotLevelWorld[#All],MATCH("HP Ratio - " &amp; VLOOKUP(BM$1,Enemies[[#All],[Name]:[BotLevelType]],9,FALSE),BotLevelWorld[#Headers],0),FALSE) * P86</f>
        <v>0</v>
      </c>
      <c r="BN86">
        <f>VLOOKUP(Wave_Timeline!BN$1,Enemies[[#All],[Name]:[BotLevelType]],3,FALSE) * VLOOKUP($AX$2,BotLevelWorld[#All],MATCH("HP Ratio - " &amp; VLOOKUP(BN$1,Enemies[[#All],[Name]:[BotLevelType]],9,FALSE),BotLevelWorld[#Headers],0),FALSE) * Q86</f>
        <v>0</v>
      </c>
      <c r="BO86">
        <f>VLOOKUP(Wave_Timeline!BO$1,Enemies[[#All],[Name]:[BotLevelType]],3,FALSE) * VLOOKUP($AX$2,BotLevelWorld[#All],MATCH("HP Ratio - " &amp; VLOOKUP(BO$1,Enemies[[#All],[Name]:[BotLevelType]],9,FALSE),BotLevelWorld[#Headers],0),FALSE) * R86</f>
        <v>0</v>
      </c>
      <c r="BP86">
        <f>VLOOKUP(Wave_Timeline!BP$1,Enemies[[#All],[Name]:[BotLevelType]],3,FALSE) * VLOOKUP($AX$2,BotLevelWorld[#All],MATCH("HP Ratio - " &amp; VLOOKUP(BP$1,Enemies[[#All],[Name]:[BotLevelType]],9,FALSE),BotLevelWorld[#Headers],0),FALSE) * S86</f>
        <v>0</v>
      </c>
      <c r="BQ86">
        <f>VLOOKUP(Wave_Timeline!BQ$1,Enemies[[#All],[Name]:[BotLevelType]],3,FALSE) * VLOOKUP($AX$2,BotLevelWorld[#All],MATCH("HP Ratio - " &amp; VLOOKUP(BQ$1,Enemies[[#All],[Name]:[BotLevelType]],9,FALSE),BotLevelWorld[#Headers],0),FALSE) * T86</f>
        <v>0</v>
      </c>
      <c r="BR86">
        <f>VLOOKUP(Wave_Timeline!BR$1,Enemies[[#All],[Name]:[BotLevelType]],3,FALSE) * VLOOKUP($AX$2,BotLevelWorld[#All],MATCH("HP Ratio - " &amp; VLOOKUP(BR$1,Enemies[[#All],[Name]:[BotLevelType]],9,FALSE),BotLevelWorld[#Headers],0),FALSE) * U86</f>
        <v>0</v>
      </c>
      <c r="BS86">
        <f>VLOOKUP(Wave_Timeline!BS$1,Enemies[[#All],[Name]:[BotLevelType]],3,FALSE) * VLOOKUP($AX$2,BotLevelWorld[#All],MATCH("HP Ratio - " &amp; VLOOKUP(BS$1,Enemies[[#All],[Name]:[BotLevelType]],9,FALSE),BotLevelWorld[#Headers],0),FALSE) * V86</f>
        <v>0</v>
      </c>
      <c r="BT86">
        <f>VLOOKUP(Wave_Timeline!BT$1,Enemies[[#All],[Name]:[BotLevelType]],3,FALSE) * VLOOKUP($AX$2,BotLevelWorld[#All],MATCH("HP Ratio - " &amp; VLOOKUP(BT$1,Enemies[[#All],[Name]:[BotLevelType]],9,FALSE),BotLevelWorld[#Headers],0),FALSE) * W86</f>
        <v>0</v>
      </c>
      <c r="BU86">
        <f>VLOOKUP(Wave_Timeline!BU$1,Enemies[[#All],[Name]:[BotLevelType]],3,FALSE) * VLOOKUP($AX$2,BotLevelWorld[#All],MATCH("HP Ratio - " &amp; VLOOKUP(BU$1,Enemies[[#All],[Name]:[BotLevelType]],9,FALSE),BotLevelWorld[#Headers],0),FALSE) * X86</f>
        <v>0</v>
      </c>
      <c r="BV86">
        <f>VLOOKUP(Wave_Timeline!BV$1,Enemies[[#All],[Name]:[BotLevelType]],3,FALSE) * VLOOKUP($AX$2,BotLevelWorld[#All],MATCH("HP Ratio - " &amp; VLOOKUP(BV$1,Enemies[[#All],[Name]:[BotLevelType]],9,FALSE),BotLevelWorld[#Headers],0),FALSE) * Y86</f>
        <v>0</v>
      </c>
      <c r="BW86">
        <f>VLOOKUP(Wave_Timeline!BW$1,Enemies[[#All],[Name]:[BotLevelType]],3,FALSE) * VLOOKUP($AX$2,BotLevelWorld[#All],MATCH("HP Ratio - " &amp; VLOOKUP(BW$1,Enemies[[#All],[Name]:[BotLevelType]],9,FALSE),BotLevelWorld[#Headers],0),FALSE) * Z86</f>
        <v>0</v>
      </c>
      <c r="BX86">
        <f>VLOOKUP(Wave_Timeline!BX$1,Enemies[[#All],[Name]:[BotLevelType]],3,FALSE) * VLOOKUP($AX$2,BotLevelWorld[#All],MATCH("HP Ratio - " &amp; VLOOKUP(BX$1,Enemies[[#All],[Name]:[BotLevelType]],9,FALSE),BotLevelWorld[#Headers],0),FALSE) * AA86</f>
        <v>0</v>
      </c>
      <c r="BY86">
        <f>VLOOKUP(Wave_Timeline!BY$1,Enemies[[#All],[Name]:[BotLevelType]],3,FALSE) * VLOOKUP($AX$2,BotLevelWorld[#All],MATCH("HP Ratio - " &amp; VLOOKUP(BY$1,Enemies[[#All],[Name]:[BotLevelType]],9,FALSE),BotLevelWorld[#Headers],0),FALSE) * AB86</f>
        <v>0</v>
      </c>
      <c r="BZ86">
        <f>VLOOKUP(Wave_Timeline!BZ$1,Enemies[[#All],[Name]:[BotLevelType]],3,FALSE) * VLOOKUP($AX$2,BotLevelWorld[#All],MATCH("HP Ratio - " &amp; VLOOKUP(BZ$1,Enemies[[#All],[Name]:[BotLevelType]],9,FALSE),BotLevelWorld[#Headers],0),FALSE) * AC86</f>
        <v>0</v>
      </c>
      <c r="CA86">
        <f>VLOOKUP(Wave_Timeline!CA$1,Enemies[[#All],[Name]:[BotLevelType]],3,FALSE) * VLOOKUP($AX$2,BotLevelWorld[#All],MATCH("HP Ratio - " &amp; VLOOKUP(CA$1,Enemies[[#All],[Name]:[BotLevelType]],9,FALSE),BotLevelWorld[#Headers],0),FALSE) * AD86</f>
        <v>0</v>
      </c>
      <c r="CB86">
        <f>VLOOKUP(Wave_Timeline!CB$1,Enemies[[#All],[Name]:[BotLevelType]],3,FALSE) * VLOOKUP($AX$2,BotLevelWorld[#All],MATCH("HP Ratio - " &amp; VLOOKUP(CB$1,Enemies[[#All],[Name]:[BotLevelType]],9,FALSE),BotLevelWorld[#Headers],0),FALSE) * AE86</f>
        <v>0</v>
      </c>
      <c r="CC86">
        <f>VLOOKUP(Wave_Timeline!CC$1,Enemies[[#All],[Name]:[BotLevelType]],3,FALSE) * VLOOKUP($AX$2,BotLevelWorld[#All],MATCH("HP Ratio - " &amp; VLOOKUP(CC$1,Enemies[[#All],[Name]:[BotLevelType]],9,FALSE),BotLevelWorld[#Headers],0),FALSE) * AF86</f>
        <v>0</v>
      </c>
      <c r="CD86">
        <f>VLOOKUP(Wave_Timeline!CD$1,Enemies[[#All],[Name]:[BotLevelType]],3,FALSE) * VLOOKUP($AX$2,BotLevelWorld[#All],MATCH("HP Ratio - " &amp; VLOOKUP(CD$1,Enemies[[#All],[Name]:[BotLevelType]],9,FALSE),BotLevelWorld[#Headers],0),FALSE) * AG86</f>
        <v>0</v>
      </c>
      <c r="CE86">
        <f>VLOOKUP(Wave_Timeline!CE$1,Enemies[[#All],[Name]:[BotLevelType]],3,FALSE) * VLOOKUP($AX$2,BotLevelWorld[#All],MATCH("HP Ratio - " &amp; VLOOKUP(CE$1,Enemies[[#All],[Name]:[BotLevelType]],9,FALSE),BotLevelWorld[#Headers],0),FALSE) * AH86</f>
        <v>0</v>
      </c>
      <c r="CF86">
        <f>VLOOKUP(Wave_Timeline!CF$1,Enemies[[#All],[Name]:[BotLevelType]],3,FALSE) * VLOOKUP($AX$2,BotLevelWorld[#All],MATCH("HP Ratio - " &amp; VLOOKUP(CF$1,Enemies[[#All],[Name]:[BotLevelType]],9,FALSE),BotLevelWorld[#Headers],0),FALSE) * AI86</f>
        <v>0</v>
      </c>
      <c r="CG86">
        <f>VLOOKUP(Wave_Timeline!CG$1,Enemies[[#All],[Name]:[BotLevelType]],3,FALSE) * VLOOKUP($AX$2,BotLevelWorld[#All],MATCH("HP Ratio - " &amp; VLOOKUP(CG$1,Enemies[[#All],[Name]:[BotLevelType]],9,FALSE),BotLevelWorld[#Headers],0),FALSE) * AJ86</f>
        <v>0</v>
      </c>
      <c r="CH86">
        <f>VLOOKUP(Wave_Timeline!CH$1,Enemies[[#All],[Name]:[BotLevelType]],3,FALSE) * VLOOKUP($AX$2,BotLevelWorld[#All],MATCH("HP Ratio - " &amp; VLOOKUP(CH$1,Enemies[[#All],[Name]:[BotLevelType]],9,FALSE),BotLevelWorld[#Headers],0),FALSE) * AK86</f>
        <v>0</v>
      </c>
      <c r="CI86">
        <f>VLOOKUP(Wave_Timeline!CI$1,Enemies[[#All],[Name]:[BotLevelType]],3,FALSE) * VLOOKUP($AX$2,BotLevelWorld[#All],MATCH("HP Ratio - " &amp; VLOOKUP(CI$1,Enemies[[#All],[Name]:[BotLevelType]],9,FALSE),BotLevelWorld[#Headers],0),FALSE) * AL86</f>
        <v>0</v>
      </c>
      <c r="CJ86">
        <f>VLOOKUP(Wave_Timeline!CJ$1,Enemies[[#All],[Name]:[BotLevelType]],3,FALSE) * VLOOKUP($AX$2,BotLevelWorld[#All],MATCH("HP Ratio - " &amp; VLOOKUP(CJ$1,Enemies[[#All],[Name]:[BotLevelType]],9,FALSE),BotLevelWorld[#Headers],0),FALSE) * AM86</f>
        <v>0</v>
      </c>
      <c r="CK86">
        <f>VLOOKUP(Wave_Timeline!CK$1,Enemies[[#All],[Name]:[BotLevelType]],3,FALSE) * VLOOKUP($AX$2,BotLevelWorld[#All],MATCH("HP Ratio - " &amp; VLOOKUP(CK$1,Enemies[[#All],[Name]:[BotLevelType]],9,FALSE),BotLevelWorld[#Headers],0),FALSE) * AN86</f>
        <v>0</v>
      </c>
      <c r="CL86">
        <f>VLOOKUP(Wave_Timeline!CL$1,Enemies[[#All],[Name]:[BotLevelType]],3,FALSE) * VLOOKUP($AX$2,BotLevelWorld[#All],MATCH("HP Ratio - " &amp; VLOOKUP(CL$1,Enemies[[#All],[Name]:[BotLevelType]],9,FALSE),BotLevelWorld[#Headers],0),FALSE) * AO86</f>
        <v>0</v>
      </c>
      <c r="CM86">
        <f>VLOOKUP(Wave_Timeline!CM$1,Enemies[[#All],[Name]:[BotLevelType]],3,FALSE) * VLOOKUP($AX$2,BotLevelWorld[#All],MATCH("HP Ratio - " &amp; VLOOKUP(CM$1,Enemies[[#All],[Name]:[BotLevelType]],9,FALSE),BotLevelWorld[#Headers],0),FALSE) * AP86</f>
        <v>0</v>
      </c>
      <c r="CN86">
        <f>VLOOKUP(Wave_Timeline!CN$1,Enemies[[#All],[Name]:[BotLevelType]],3,FALSE) * VLOOKUP($AX$2,BotLevelWorld[#All],MATCH("HP Ratio - " &amp; VLOOKUP(CN$1,Enemies[[#All],[Name]:[BotLevelType]],9,FALSE),BotLevelWorld[#Headers],0),FALSE) * AQ86</f>
        <v>0</v>
      </c>
      <c r="CO86">
        <f>VLOOKUP(Wave_Timeline!CO$1,Enemies[[#All],[Name]:[BotLevelType]],3,FALSE) * VLOOKUP($AX$2,BotLevelWorld[#All],MATCH("HP Ratio - " &amp; VLOOKUP(CO$1,Enemies[[#All],[Name]:[BotLevelType]],9,FALSE),BotLevelWorld[#Headers],0),FALSE) * AR86</f>
        <v>0</v>
      </c>
      <c r="CP86">
        <f>VLOOKUP(Wave_Timeline!CP$1,Enemies[[#All],[Name]:[BotLevelType]],3,FALSE) * VLOOKUP($AX$2,BotLevelWorld[#All],MATCH("HP Ratio - " &amp; VLOOKUP(CP$1,Enemies[[#All],[Name]:[BotLevelType]],9,FALSE),BotLevelWorld[#Headers],0),FALSE) * AS86</f>
        <v>0</v>
      </c>
      <c r="CQ86">
        <f>VLOOKUP(Wave_Timeline!CQ$1,Enemies[[#All],[Name]:[BotLevelType]],3,FALSE) * VLOOKUP($AX$2,BotLevelWorld[#All],MATCH("HP Ratio - " &amp; VLOOKUP(CQ$1,Enemies[[#All],[Name]:[BotLevelType]],9,FALSE),BotLevelWorld[#Headers],0),FALSE) * AT86</f>
        <v>0</v>
      </c>
      <c r="CS86">
        <f t="shared" si="6"/>
        <v>0</v>
      </c>
    </row>
    <row r="87" spans="1:97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Y87">
        <f>VLOOKUP(Wave_Timeline!AY$1,Enemies[[#All],[Name]:[BotLevelType]],3,FALSE) * VLOOKUP($AX$2,BotLevelWorld[#All],MATCH("HP Ratio - " &amp; VLOOKUP(AY$1,Enemies[[#All],[Name]:[BotLevelType]],9,FALSE),BotLevelWorld[#Headers],0),FALSE) * B87</f>
        <v>0</v>
      </c>
      <c r="AZ87">
        <f>VLOOKUP(Wave_Timeline!AZ$1,Enemies[[#All],[Name]:[BotLevelType]],3,FALSE) * VLOOKUP($AX$2,BotLevelWorld[#All],MATCH("HP Ratio - " &amp; VLOOKUP(AZ$1,Enemies[[#All],[Name]:[BotLevelType]],9,FALSE),BotLevelWorld[#Headers],0),FALSE) * C87</f>
        <v>0</v>
      </c>
      <c r="BA87">
        <f>VLOOKUP(Wave_Timeline!BA$1,Enemies[[#All],[Name]:[BotLevelType]],3,FALSE) * VLOOKUP($AX$2,BotLevelWorld[#All],MATCH("HP Ratio - " &amp; VLOOKUP(BA$1,Enemies[[#All],[Name]:[BotLevelType]],9,FALSE),BotLevelWorld[#Headers],0),FALSE) * D87</f>
        <v>0</v>
      </c>
      <c r="BB87">
        <f>VLOOKUP(Wave_Timeline!BB$1,Enemies[[#All],[Name]:[BotLevelType]],3,FALSE) * VLOOKUP($AX$2,BotLevelWorld[#All],MATCH("HP Ratio - " &amp; VLOOKUP(BB$1,Enemies[[#All],[Name]:[BotLevelType]],9,FALSE),BotLevelWorld[#Headers],0),FALSE) * E87</f>
        <v>0</v>
      </c>
      <c r="BC87">
        <f>VLOOKUP(Wave_Timeline!BC$1,Enemies[[#All],[Name]:[BotLevelType]],3,FALSE) * VLOOKUP($AX$2,BotLevelWorld[#All],MATCH("HP Ratio - " &amp; VLOOKUP(BC$1,Enemies[[#All],[Name]:[BotLevelType]],9,FALSE),BotLevelWorld[#Headers],0),FALSE) * F87</f>
        <v>0</v>
      </c>
      <c r="BD87">
        <f>VLOOKUP(Wave_Timeline!BD$1,Enemies[[#All],[Name]:[BotLevelType]],3,FALSE) * VLOOKUP($AX$2,BotLevelWorld[#All],MATCH("HP Ratio - " &amp; VLOOKUP(BD$1,Enemies[[#All],[Name]:[BotLevelType]],9,FALSE),BotLevelWorld[#Headers],0),FALSE) * G87</f>
        <v>0</v>
      </c>
      <c r="BE87">
        <f>VLOOKUP(Wave_Timeline!BE$1,Enemies[[#All],[Name]:[BotLevelType]],3,FALSE) * VLOOKUP($AX$2,BotLevelWorld[#All],MATCH("HP Ratio - " &amp; VLOOKUP(BE$1,Enemies[[#All],[Name]:[BotLevelType]],9,FALSE),BotLevelWorld[#Headers],0),FALSE) * H87</f>
        <v>0</v>
      </c>
      <c r="BF87">
        <f>VLOOKUP(Wave_Timeline!BF$1,Enemies[[#All],[Name]:[BotLevelType]],3,FALSE) * VLOOKUP($AX$2,BotLevelWorld[#All],MATCH("HP Ratio - " &amp; VLOOKUP(BF$1,Enemies[[#All],[Name]:[BotLevelType]],9,FALSE),BotLevelWorld[#Headers],0),FALSE) * I87</f>
        <v>0</v>
      </c>
      <c r="BG87">
        <f>VLOOKUP(Wave_Timeline!BG$1,Enemies[[#All],[Name]:[BotLevelType]],3,FALSE) * VLOOKUP($AX$2,BotLevelWorld[#All],MATCH("HP Ratio - " &amp; VLOOKUP(BG$1,Enemies[[#All],[Name]:[BotLevelType]],9,FALSE),BotLevelWorld[#Headers],0),FALSE) * J87</f>
        <v>0</v>
      </c>
      <c r="BH87">
        <f>VLOOKUP(Wave_Timeline!BH$1,Enemies[[#All],[Name]:[BotLevelType]],3,FALSE) * VLOOKUP($AX$2,BotLevelWorld[#All],MATCH("HP Ratio - " &amp; VLOOKUP(BH$1,Enemies[[#All],[Name]:[BotLevelType]],9,FALSE),BotLevelWorld[#Headers],0),FALSE) * K87</f>
        <v>0</v>
      </c>
      <c r="BI87">
        <f>VLOOKUP(Wave_Timeline!BI$1,Enemies[[#All],[Name]:[BotLevelType]],3,FALSE) * VLOOKUP($AX$2,BotLevelWorld[#All],MATCH("HP Ratio - " &amp; VLOOKUP(BI$1,Enemies[[#All],[Name]:[BotLevelType]],9,FALSE),BotLevelWorld[#Headers],0),FALSE) * L87</f>
        <v>0</v>
      </c>
      <c r="BJ87">
        <f>VLOOKUP(Wave_Timeline!BJ$1,Enemies[[#All],[Name]:[BotLevelType]],3,FALSE) * VLOOKUP($AX$2,BotLevelWorld[#All],MATCH("HP Ratio - " &amp; VLOOKUP(BJ$1,Enemies[[#All],[Name]:[BotLevelType]],9,FALSE),BotLevelWorld[#Headers],0),FALSE) * M87</f>
        <v>0</v>
      </c>
      <c r="BK87">
        <f>VLOOKUP(Wave_Timeline!BK$1,Enemies[[#All],[Name]:[BotLevelType]],3,FALSE) * VLOOKUP($AX$2,BotLevelWorld[#All],MATCH("HP Ratio - " &amp; VLOOKUP(BK$1,Enemies[[#All],[Name]:[BotLevelType]],9,FALSE),BotLevelWorld[#Headers],0),FALSE) * N87</f>
        <v>0</v>
      </c>
      <c r="BL87">
        <f>VLOOKUP(Wave_Timeline!BL$1,Enemies[[#All],[Name]:[BotLevelType]],3,FALSE) * VLOOKUP($AX$2,BotLevelWorld[#All],MATCH("HP Ratio - " &amp; VLOOKUP(BL$1,Enemies[[#All],[Name]:[BotLevelType]],9,FALSE),BotLevelWorld[#Headers],0),FALSE) * O87</f>
        <v>0</v>
      </c>
      <c r="BM87">
        <f>VLOOKUP(Wave_Timeline!BM$1,Enemies[[#All],[Name]:[BotLevelType]],3,FALSE) * VLOOKUP($AX$2,BotLevelWorld[#All],MATCH("HP Ratio - " &amp; VLOOKUP(BM$1,Enemies[[#All],[Name]:[BotLevelType]],9,FALSE),BotLevelWorld[#Headers],0),FALSE) * P87</f>
        <v>0</v>
      </c>
      <c r="BN87">
        <f>VLOOKUP(Wave_Timeline!BN$1,Enemies[[#All],[Name]:[BotLevelType]],3,FALSE) * VLOOKUP($AX$2,BotLevelWorld[#All],MATCH("HP Ratio - " &amp; VLOOKUP(BN$1,Enemies[[#All],[Name]:[BotLevelType]],9,FALSE),BotLevelWorld[#Headers],0),FALSE) * Q87</f>
        <v>0</v>
      </c>
      <c r="BO87">
        <f>VLOOKUP(Wave_Timeline!BO$1,Enemies[[#All],[Name]:[BotLevelType]],3,FALSE) * VLOOKUP($AX$2,BotLevelWorld[#All],MATCH("HP Ratio - " &amp; VLOOKUP(BO$1,Enemies[[#All],[Name]:[BotLevelType]],9,FALSE),BotLevelWorld[#Headers],0),FALSE) * R87</f>
        <v>0</v>
      </c>
      <c r="BP87">
        <f>VLOOKUP(Wave_Timeline!BP$1,Enemies[[#All],[Name]:[BotLevelType]],3,FALSE) * VLOOKUP($AX$2,BotLevelWorld[#All],MATCH("HP Ratio - " &amp; VLOOKUP(BP$1,Enemies[[#All],[Name]:[BotLevelType]],9,FALSE),BotLevelWorld[#Headers],0),FALSE) * S87</f>
        <v>0</v>
      </c>
      <c r="BQ87">
        <f>VLOOKUP(Wave_Timeline!BQ$1,Enemies[[#All],[Name]:[BotLevelType]],3,FALSE) * VLOOKUP($AX$2,BotLevelWorld[#All],MATCH("HP Ratio - " &amp; VLOOKUP(BQ$1,Enemies[[#All],[Name]:[BotLevelType]],9,FALSE),BotLevelWorld[#Headers],0),FALSE) * T87</f>
        <v>0</v>
      </c>
      <c r="BR87">
        <f>VLOOKUP(Wave_Timeline!BR$1,Enemies[[#All],[Name]:[BotLevelType]],3,FALSE) * VLOOKUP($AX$2,BotLevelWorld[#All],MATCH("HP Ratio - " &amp; VLOOKUP(BR$1,Enemies[[#All],[Name]:[BotLevelType]],9,FALSE),BotLevelWorld[#Headers],0),FALSE) * U87</f>
        <v>0</v>
      </c>
      <c r="BS87">
        <f>VLOOKUP(Wave_Timeline!BS$1,Enemies[[#All],[Name]:[BotLevelType]],3,FALSE) * VLOOKUP($AX$2,BotLevelWorld[#All],MATCH("HP Ratio - " &amp; VLOOKUP(BS$1,Enemies[[#All],[Name]:[BotLevelType]],9,FALSE),BotLevelWorld[#Headers],0),FALSE) * V87</f>
        <v>0</v>
      </c>
      <c r="BT87">
        <f>VLOOKUP(Wave_Timeline!BT$1,Enemies[[#All],[Name]:[BotLevelType]],3,FALSE) * VLOOKUP($AX$2,BotLevelWorld[#All],MATCH("HP Ratio - " &amp; VLOOKUP(BT$1,Enemies[[#All],[Name]:[BotLevelType]],9,FALSE),BotLevelWorld[#Headers],0),FALSE) * W87</f>
        <v>0</v>
      </c>
      <c r="BU87">
        <f>VLOOKUP(Wave_Timeline!BU$1,Enemies[[#All],[Name]:[BotLevelType]],3,FALSE) * VLOOKUP($AX$2,BotLevelWorld[#All],MATCH("HP Ratio - " &amp; VLOOKUP(BU$1,Enemies[[#All],[Name]:[BotLevelType]],9,FALSE),BotLevelWorld[#Headers],0),FALSE) * X87</f>
        <v>0</v>
      </c>
      <c r="BV87">
        <f>VLOOKUP(Wave_Timeline!BV$1,Enemies[[#All],[Name]:[BotLevelType]],3,FALSE) * VLOOKUP($AX$2,BotLevelWorld[#All],MATCH("HP Ratio - " &amp; VLOOKUP(BV$1,Enemies[[#All],[Name]:[BotLevelType]],9,FALSE),BotLevelWorld[#Headers],0),FALSE) * Y87</f>
        <v>0</v>
      </c>
      <c r="BW87">
        <f>VLOOKUP(Wave_Timeline!BW$1,Enemies[[#All],[Name]:[BotLevelType]],3,FALSE) * VLOOKUP($AX$2,BotLevelWorld[#All],MATCH("HP Ratio - " &amp; VLOOKUP(BW$1,Enemies[[#All],[Name]:[BotLevelType]],9,FALSE),BotLevelWorld[#Headers],0),FALSE) * Z87</f>
        <v>0</v>
      </c>
      <c r="BX87">
        <f>VLOOKUP(Wave_Timeline!BX$1,Enemies[[#All],[Name]:[BotLevelType]],3,FALSE) * VLOOKUP($AX$2,BotLevelWorld[#All],MATCH("HP Ratio - " &amp; VLOOKUP(BX$1,Enemies[[#All],[Name]:[BotLevelType]],9,FALSE),BotLevelWorld[#Headers],0),FALSE) * AA87</f>
        <v>0</v>
      </c>
      <c r="BY87">
        <f>VLOOKUP(Wave_Timeline!BY$1,Enemies[[#All],[Name]:[BotLevelType]],3,FALSE) * VLOOKUP($AX$2,BotLevelWorld[#All],MATCH("HP Ratio - " &amp; VLOOKUP(BY$1,Enemies[[#All],[Name]:[BotLevelType]],9,FALSE),BotLevelWorld[#Headers],0),FALSE) * AB87</f>
        <v>0</v>
      </c>
      <c r="BZ87">
        <f>VLOOKUP(Wave_Timeline!BZ$1,Enemies[[#All],[Name]:[BotLevelType]],3,FALSE) * VLOOKUP($AX$2,BotLevelWorld[#All],MATCH("HP Ratio - " &amp; VLOOKUP(BZ$1,Enemies[[#All],[Name]:[BotLevelType]],9,FALSE),BotLevelWorld[#Headers],0),FALSE) * AC87</f>
        <v>0</v>
      </c>
      <c r="CA87">
        <f>VLOOKUP(Wave_Timeline!CA$1,Enemies[[#All],[Name]:[BotLevelType]],3,FALSE) * VLOOKUP($AX$2,BotLevelWorld[#All],MATCH("HP Ratio - " &amp; VLOOKUP(CA$1,Enemies[[#All],[Name]:[BotLevelType]],9,FALSE),BotLevelWorld[#Headers],0),FALSE) * AD87</f>
        <v>0</v>
      </c>
      <c r="CB87">
        <f>VLOOKUP(Wave_Timeline!CB$1,Enemies[[#All],[Name]:[BotLevelType]],3,FALSE) * VLOOKUP($AX$2,BotLevelWorld[#All],MATCH("HP Ratio - " &amp; VLOOKUP(CB$1,Enemies[[#All],[Name]:[BotLevelType]],9,FALSE),BotLevelWorld[#Headers],0),FALSE) * AE87</f>
        <v>0</v>
      </c>
      <c r="CC87">
        <f>VLOOKUP(Wave_Timeline!CC$1,Enemies[[#All],[Name]:[BotLevelType]],3,FALSE) * VLOOKUP($AX$2,BotLevelWorld[#All],MATCH("HP Ratio - " &amp; VLOOKUP(CC$1,Enemies[[#All],[Name]:[BotLevelType]],9,FALSE),BotLevelWorld[#Headers],0),FALSE) * AF87</f>
        <v>0</v>
      </c>
      <c r="CD87">
        <f>VLOOKUP(Wave_Timeline!CD$1,Enemies[[#All],[Name]:[BotLevelType]],3,FALSE) * VLOOKUP($AX$2,BotLevelWorld[#All],MATCH("HP Ratio - " &amp; VLOOKUP(CD$1,Enemies[[#All],[Name]:[BotLevelType]],9,FALSE),BotLevelWorld[#Headers],0),FALSE) * AG87</f>
        <v>0</v>
      </c>
      <c r="CE87">
        <f>VLOOKUP(Wave_Timeline!CE$1,Enemies[[#All],[Name]:[BotLevelType]],3,FALSE) * VLOOKUP($AX$2,BotLevelWorld[#All],MATCH("HP Ratio - " &amp; VLOOKUP(CE$1,Enemies[[#All],[Name]:[BotLevelType]],9,FALSE),BotLevelWorld[#Headers],0),FALSE) * AH87</f>
        <v>0</v>
      </c>
      <c r="CF87">
        <f>VLOOKUP(Wave_Timeline!CF$1,Enemies[[#All],[Name]:[BotLevelType]],3,FALSE) * VLOOKUP($AX$2,BotLevelWorld[#All],MATCH("HP Ratio - " &amp; VLOOKUP(CF$1,Enemies[[#All],[Name]:[BotLevelType]],9,FALSE),BotLevelWorld[#Headers],0),FALSE) * AI87</f>
        <v>0</v>
      </c>
      <c r="CG87">
        <f>VLOOKUP(Wave_Timeline!CG$1,Enemies[[#All],[Name]:[BotLevelType]],3,FALSE) * VLOOKUP($AX$2,BotLevelWorld[#All],MATCH("HP Ratio - " &amp; VLOOKUP(CG$1,Enemies[[#All],[Name]:[BotLevelType]],9,FALSE),BotLevelWorld[#Headers],0),FALSE) * AJ87</f>
        <v>0</v>
      </c>
      <c r="CH87">
        <f>VLOOKUP(Wave_Timeline!CH$1,Enemies[[#All],[Name]:[BotLevelType]],3,FALSE) * VLOOKUP($AX$2,BotLevelWorld[#All],MATCH("HP Ratio - " &amp; VLOOKUP(CH$1,Enemies[[#All],[Name]:[BotLevelType]],9,FALSE),BotLevelWorld[#Headers],0),FALSE) * AK87</f>
        <v>0</v>
      </c>
      <c r="CI87">
        <f>VLOOKUP(Wave_Timeline!CI$1,Enemies[[#All],[Name]:[BotLevelType]],3,FALSE) * VLOOKUP($AX$2,BotLevelWorld[#All],MATCH("HP Ratio - " &amp; VLOOKUP(CI$1,Enemies[[#All],[Name]:[BotLevelType]],9,FALSE),BotLevelWorld[#Headers],0),FALSE) * AL87</f>
        <v>0</v>
      </c>
      <c r="CJ87">
        <f>VLOOKUP(Wave_Timeline!CJ$1,Enemies[[#All],[Name]:[BotLevelType]],3,FALSE) * VLOOKUP($AX$2,BotLevelWorld[#All],MATCH("HP Ratio - " &amp; VLOOKUP(CJ$1,Enemies[[#All],[Name]:[BotLevelType]],9,FALSE),BotLevelWorld[#Headers],0),FALSE) * AM87</f>
        <v>0</v>
      </c>
      <c r="CK87">
        <f>VLOOKUP(Wave_Timeline!CK$1,Enemies[[#All],[Name]:[BotLevelType]],3,FALSE) * VLOOKUP($AX$2,BotLevelWorld[#All],MATCH("HP Ratio - " &amp; VLOOKUP(CK$1,Enemies[[#All],[Name]:[BotLevelType]],9,FALSE),BotLevelWorld[#Headers],0),FALSE) * AN87</f>
        <v>0</v>
      </c>
      <c r="CL87">
        <f>VLOOKUP(Wave_Timeline!CL$1,Enemies[[#All],[Name]:[BotLevelType]],3,FALSE) * VLOOKUP($AX$2,BotLevelWorld[#All],MATCH("HP Ratio - " &amp; VLOOKUP(CL$1,Enemies[[#All],[Name]:[BotLevelType]],9,FALSE),BotLevelWorld[#Headers],0),FALSE) * AO87</f>
        <v>0</v>
      </c>
      <c r="CM87">
        <f>VLOOKUP(Wave_Timeline!CM$1,Enemies[[#All],[Name]:[BotLevelType]],3,FALSE) * VLOOKUP($AX$2,BotLevelWorld[#All],MATCH("HP Ratio - " &amp; VLOOKUP(CM$1,Enemies[[#All],[Name]:[BotLevelType]],9,FALSE),BotLevelWorld[#Headers],0),FALSE) * AP87</f>
        <v>0</v>
      </c>
      <c r="CN87">
        <f>VLOOKUP(Wave_Timeline!CN$1,Enemies[[#All],[Name]:[BotLevelType]],3,FALSE) * VLOOKUP($AX$2,BotLevelWorld[#All],MATCH("HP Ratio - " &amp; VLOOKUP(CN$1,Enemies[[#All],[Name]:[BotLevelType]],9,FALSE),BotLevelWorld[#Headers],0),FALSE) * AQ87</f>
        <v>0</v>
      </c>
      <c r="CO87">
        <f>VLOOKUP(Wave_Timeline!CO$1,Enemies[[#All],[Name]:[BotLevelType]],3,FALSE) * VLOOKUP($AX$2,BotLevelWorld[#All],MATCH("HP Ratio - " &amp; VLOOKUP(CO$1,Enemies[[#All],[Name]:[BotLevelType]],9,FALSE),BotLevelWorld[#Headers],0),FALSE) * AR87</f>
        <v>0</v>
      </c>
      <c r="CP87">
        <f>VLOOKUP(Wave_Timeline!CP$1,Enemies[[#All],[Name]:[BotLevelType]],3,FALSE) * VLOOKUP($AX$2,BotLevelWorld[#All],MATCH("HP Ratio - " &amp; VLOOKUP(CP$1,Enemies[[#All],[Name]:[BotLevelType]],9,FALSE),BotLevelWorld[#Headers],0),FALSE) * AS87</f>
        <v>0</v>
      </c>
      <c r="CQ87">
        <f>VLOOKUP(Wave_Timeline!CQ$1,Enemies[[#All],[Name]:[BotLevelType]],3,FALSE) * VLOOKUP($AX$2,BotLevelWorld[#All],MATCH("HP Ratio - " &amp; VLOOKUP(CQ$1,Enemies[[#All],[Name]:[BotLevelType]],9,FALSE),BotLevelWorld[#Headers],0),FALSE) * AT87</f>
        <v>0</v>
      </c>
      <c r="CS87">
        <f t="shared" si="6"/>
        <v>0</v>
      </c>
    </row>
    <row r="88" spans="1:97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Y88">
        <f>VLOOKUP(Wave_Timeline!AY$1,Enemies[[#All],[Name]:[BotLevelType]],3,FALSE) * VLOOKUP($AX$2,BotLevelWorld[#All],MATCH("HP Ratio - " &amp; VLOOKUP(AY$1,Enemies[[#All],[Name]:[BotLevelType]],9,FALSE),BotLevelWorld[#Headers],0),FALSE) * B88</f>
        <v>0</v>
      </c>
      <c r="AZ88">
        <f>VLOOKUP(Wave_Timeline!AZ$1,Enemies[[#All],[Name]:[BotLevelType]],3,FALSE) * VLOOKUP($AX$2,BotLevelWorld[#All],MATCH("HP Ratio - " &amp; VLOOKUP(AZ$1,Enemies[[#All],[Name]:[BotLevelType]],9,FALSE),BotLevelWorld[#Headers],0),FALSE) * C88</f>
        <v>0</v>
      </c>
      <c r="BA88">
        <f>VLOOKUP(Wave_Timeline!BA$1,Enemies[[#All],[Name]:[BotLevelType]],3,FALSE) * VLOOKUP($AX$2,BotLevelWorld[#All],MATCH("HP Ratio - " &amp; VLOOKUP(BA$1,Enemies[[#All],[Name]:[BotLevelType]],9,FALSE),BotLevelWorld[#Headers],0),FALSE) * D88</f>
        <v>0</v>
      </c>
      <c r="BB88">
        <f>VLOOKUP(Wave_Timeline!BB$1,Enemies[[#All],[Name]:[BotLevelType]],3,FALSE) * VLOOKUP($AX$2,BotLevelWorld[#All],MATCH("HP Ratio - " &amp; VLOOKUP(BB$1,Enemies[[#All],[Name]:[BotLevelType]],9,FALSE),BotLevelWorld[#Headers],0),FALSE) * E88</f>
        <v>0</v>
      </c>
      <c r="BC88">
        <f>VLOOKUP(Wave_Timeline!BC$1,Enemies[[#All],[Name]:[BotLevelType]],3,FALSE) * VLOOKUP($AX$2,BotLevelWorld[#All],MATCH("HP Ratio - " &amp; VLOOKUP(BC$1,Enemies[[#All],[Name]:[BotLevelType]],9,FALSE),BotLevelWorld[#Headers],0),FALSE) * F88</f>
        <v>0</v>
      </c>
      <c r="BD88">
        <f>VLOOKUP(Wave_Timeline!BD$1,Enemies[[#All],[Name]:[BotLevelType]],3,FALSE) * VLOOKUP($AX$2,BotLevelWorld[#All],MATCH("HP Ratio - " &amp; VLOOKUP(BD$1,Enemies[[#All],[Name]:[BotLevelType]],9,FALSE),BotLevelWorld[#Headers],0),FALSE) * G88</f>
        <v>0</v>
      </c>
      <c r="BE88">
        <f>VLOOKUP(Wave_Timeline!BE$1,Enemies[[#All],[Name]:[BotLevelType]],3,FALSE) * VLOOKUP($AX$2,BotLevelWorld[#All],MATCH("HP Ratio - " &amp; VLOOKUP(BE$1,Enemies[[#All],[Name]:[BotLevelType]],9,FALSE),BotLevelWorld[#Headers],0),FALSE) * H88</f>
        <v>0</v>
      </c>
      <c r="BF88">
        <f>VLOOKUP(Wave_Timeline!BF$1,Enemies[[#All],[Name]:[BotLevelType]],3,FALSE) * VLOOKUP($AX$2,BotLevelWorld[#All],MATCH("HP Ratio - " &amp; VLOOKUP(BF$1,Enemies[[#All],[Name]:[BotLevelType]],9,FALSE),BotLevelWorld[#Headers],0),FALSE) * I88</f>
        <v>0</v>
      </c>
      <c r="BG88">
        <f>VLOOKUP(Wave_Timeline!BG$1,Enemies[[#All],[Name]:[BotLevelType]],3,FALSE) * VLOOKUP($AX$2,BotLevelWorld[#All],MATCH("HP Ratio - " &amp; VLOOKUP(BG$1,Enemies[[#All],[Name]:[BotLevelType]],9,FALSE),BotLevelWorld[#Headers],0),FALSE) * J88</f>
        <v>0</v>
      </c>
      <c r="BH88">
        <f>VLOOKUP(Wave_Timeline!BH$1,Enemies[[#All],[Name]:[BotLevelType]],3,FALSE) * VLOOKUP($AX$2,BotLevelWorld[#All],MATCH("HP Ratio - " &amp; VLOOKUP(BH$1,Enemies[[#All],[Name]:[BotLevelType]],9,FALSE),BotLevelWorld[#Headers],0),FALSE) * K88</f>
        <v>0</v>
      </c>
      <c r="BI88">
        <f>VLOOKUP(Wave_Timeline!BI$1,Enemies[[#All],[Name]:[BotLevelType]],3,FALSE) * VLOOKUP($AX$2,BotLevelWorld[#All],MATCH("HP Ratio - " &amp; VLOOKUP(BI$1,Enemies[[#All],[Name]:[BotLevelType]],9,FALSE),BotLevelWorld[#Headers],0),FALSE) * L88</f>
        <v>0</v>
      </c>
      <c r="BJ88">
        <f>VLOOKUP(Wave_Timeline!BJ$1,Enemies[[#All],[Name]:[BotLevelType]],3,FALSE) * VLOOKUP($AX$2,BotLevelWorld[#All],MATCH("HP Ratio - " &amp; VLOOKUP(BJ$1,Enemies[[#All],[Name]:[BotLevelType]],9,FALSE),BotLevelWorld[#Headers],0),FALSE) * M88</f>
        <v>0</v>
      </c>
      <c r="BK88">
        <f>VLOOKUP(Wave_Timeline!BK$1,Enemies[[#All],[Name]:[BotLevelType]],3,FALSE) * VLOOKUP($AX$2,BotLevelWorld[#All],MATCH("HP Ratio - " &amp; VLOOKUP(BK$1,Enemies[[#All],[Name]:[BotLevelType]],9,FALSE),BotLevelWorld[#Headers],0),FALSE) * N88</f>
        <v>0</v>
      </c>
      <c r="BL88">
        <f>VLOOKUP(Wave_Timeline!BL$1,Enemies[[#All],[Name]:[BotLevelType]],3,FALSE) * VLOOKUP($AX$2,BotLevelWorld[#All],MATCH("HP Ratio - " &amp; VLOOKUP(BL$1,Enemies[[#All],[Name]:[BotLevelType]],9,FALSE),BotLevelWorld[#Headers],0),FALSE) * O88</f>
        <v>0</v>
      </c>
      <c r="BM88">
        <f>VLOOKUP(Wave_Timeline!BM$1,Enemies[[#All],[Name]:[BotLevelType]],3,FALSE) * VLOOKUP($AX$2,BotLevelWorld[#All],MATCH("HP Ratio - " &amp; VLOOKUP(BM$1,Enemies[[#All],[Name]:[BotLevelType]],9,FALSE),BotLevelWorld[#Headers],0),FALSE) * P88</f>
        <v>0</v>
      </c>
      <c r="BN88">
        <f>VLOOKUP(Wave_Timeline!BN$1,Enemies[[#All],[Name]:[BotLevelType]],3,FALSE) * VLOOKUP($AX$2,BotLevelWorld[#All],MATCH("HP Ratio - " &amp; VLOOKUP(BN$1,Enemies[[#All],[Name]:[BotLevelType]],9,FALSE),BotLevelWorld[#Headers],0),FALSE) * Q88</f>
        <v>0</v>
      </c>
      <c r="BO88">
        <f>VLOOKUP(Wave_Timeline!BO$1,Enemies[[#All],[Name]:[BotLevelType]],3,FALSE) * VLOOKUP($AX$2,BotLevelWorld[#All],MATCH("HP Ratio - " &amp; VLOOKUP(BO$1,Enemies[[#All],[Name]:[BotLevelType]],9,FALSE),BotLevelWorld[#Headers],0),FALSE) * R88</f>
        <v>0</v>
      </c>
      <c r="BP88">
        <f>VLOOKUP(Wave_Timeline!BP$1,Enemies[[#All],[Name]:[BotLevelType]],3,FALSE) * VLOOKUP($AX$2,BotLevelWorld[#All],MATCH("HP Ratio - " &amp; VLOOKUP(BP$1,Enemies[[#All],[Name]:[BotLevelType]],9,FALSE),BotLevelWorld[#Headers],0),FALSE) * S88</f>
        <v>0</v>
      </c>
      <c r="BQ88">
        <f>VLOOKUP(Wave_Timeline!BQ$1,Enemies[[#All],[Name]:[BotLevelType]],3,FALSE) * VLOOKUP($AX$2,BotLevelWorld[#All],MATCH("HP Ratio - " &amp; VLOOKUP(BQ$1,Enemies[[#All],[Name]:[BotLevelType]],9,FALSE),BotLevelWorld[#Headers],0),FALSE) * T88</f>
        <v>0</v>
      </c>
      <c r="BR88">
        <f>VLOOKUP(Wave_Timeline!BR$1,Enemies[[#All],[Name]:[BotLevelType]],3,FALSE) * VLOOKUP($AX$2,BotLevelWorld[#All],MATCH("HP Ratio - " &amp; VLOOKUP(BR$1,Enemies[[#All],[Name]:[BotLevelType]],9,FALSE),BotLevelWorld[#Headers],0),FALSE) * U88</f>
        <v>0</v>
      </c>
      <c r="BS88">
        <f>VLOOKUP(Wave_Timeline!BS$1,Enemies[[#All],[Name]:[BotLevelType]],3,FALSE) * VLOOKUP($AX$2,BotLevelWorld[#All],MATCH("HP Ratio - " &amp; VLOOKUP(BS$1,Enemies[[#All],[Name]:[BotLevelType]],9,FALSE),BotLevelWorld[#Headers],0),FALSE) * V88</f>
        <v>0</v>
      </c>
      <c r="BT88">
        <f>VLOOKUP(Wave_Timeline!BT$1,Enemies[[#All],[Name]:[BotLevelType]],3,FALSE) * VLOOKUP($AX$2,BotLevelWorld[#All],MATCH("HP Ratio - " &amp; VLOOKUP(BT$1,Enemies[[#All],[Name]:[BotLevelType]],9,FALSE),BotLevelWorld[#Headers],0),FALSE) * W88</f>
        <v>0</v>
      </c>
      <c r="BU88">
        <f>VLOOKUP(Wave_Timeline!BU$1,Enemies[[#All],[Name]:[BotLevelType]],3,FALSE) * VLOOKUP($AX$2,BotLevelWorld[#All],MATCH("HP Ratio - " &amp; VLOOKUP(BU$1,Enemies[[#All],[Name]:[BotLevelType]],9,FALSE),BotLevelWorld[#Headers],0),FALSE) * X88</f>
        <v>0</v>
      </c>
      <c r="BV88">
        <f>VLOOKUP(Wave_Timeline!BV$1,Enemies[[#All],[Name]:[BotLevelType]],3,FALSE) * VLOOKUP($AX$2,BotLevelWorld[#All],MATCH("HP Ratio - " &amp; VLOOKUP(BV$1,Enemies[[#All],[Name]:[BotLevelType]],9,FALSE),BotLevelWorld[#Headers],0),FALSE) * Y88</f>
        <v>0</v>
      </c>
      <c r="BW88">
        <f>VLOOKUP(Wave_Timeline!BW$1,Enemies[[#All],[Name]:[BotLevelType]],3,FALSE) * VLOOKUP($AX$2,BotLevelWorld[#All],MATCH("HP Ratio - " &amp; VLOOKUP(BW$1,Enemies[[#All],[Name]:[BotLevelType]],9,FALSE),BotLevelWorld[#Headers],0),FALSE) * Z88</f>
        <v>0</v>
      </c>
      <c r="BX88">
        <f>VLOOKUP(Wave_Timeline!BX$1,Enemies[[#All],[Name]:[BotLevelType]],3,FALSE) * VLOOKUP($AX$2,BotLevelWorld[#All],MATCH("HP Ratio - " &amp; VLOOKUP(BX$1,Enemies[[#All],[Name]:[BotLevelType]],9,FALSE),BotLevelWorld[#Headers],0),FALSE) * AA88</f>
        <v>0</v>
      </c>
      <c r="BY88">
        <f>VLOOKUP(Wave_Timeline!BY$1,Enemies[[#All],[Name]:[BotLevelType]],3,FALSE) * VLOOKUP($AX$2,BotLevelWorld[#All],MATCH("HP Ratio - " &amp; VLOOKUP(BY$1,Enemies[[#All],[Name]:[BotLevelType]],9,FALSE),BotLevelWorld[#Headers],0),FALSE) * AB88</f>
        <v>0</v>
      </c>
      <c r="BZ88">
        <f>VLOOKUP(Wave_Timeline!BZ$1,Enemies[[#All],[Name]:[BotLevelType]],3,FALSE) * VLOOKUP($AX$2,BotLevelWorld[#All],MATCH("HP Ratio - " &amp; VLOOKUP(BZ$1,Enemies[[#All],[Name]:[BotLevelType]],9,FALSE),BotLevelWorld[#Headers],0),FALSE) * AC88</f>
        <v>0</v>
      </c>
      <c r="CA88">
        <f>VLOOKUP(Wave_Timeline!CA$1,Enemies[[#All],[Name]:[BotLevelType]],3,FALSE) * VLOOKUP($AX$2,BotLevelWorld[#All],MATCH("HP Ratio - " &amp; VLOOKUP(CA$1,Enemies[[#All],[Name]:[BotLevelType]],9,FALSE),BotLevelWorld[#Headers],0),FALSE) * AD88</f>
        <v>0</v>
      </c>
      <c r="CB88">
        <f>VLOOKUP(Wave_Timeline!CB$1,Enemies[[#All],[Name]:[BotLevelType]],3,FALSE) * VLOOKUP($AX$2,BotLevelWorld[#All],MATCH("HP Ratio - " &amp; VLOOKUP(CB$1,Enemies[[#All],[Name]:[BotLevelType]],9,FALSE),BotLevelWorld[#Headers],0),FALSE) * AE88</f>
        <v>0</v>
      </c>
      <c r="CC88">
        <f>VLOOKUP(Wave_Timeline!CC$1,Enemies[[#All],[Name]:[BotLevelType]],3,FALSE) * VLOOKUP($AX$2,BotLevelWorld[#All],MATCH("HP Ratio - " &amp; VLOOKUP(CC$1,Enemies[[#All],[Name]:[BotLevelType]],9,FALSE),BotLevelWorld[#Headers],0),FALSE) * AF88</f>
        <v>0</v>
      </c>
      <c r="CD88">
        <f>VLOOKUP(Wave_Timeline!CD$1,Enemies[[#All],[Name]:[BotLevelType]],3,FALSE) * VLOOKUP($AX$2,BotLevelWorld[#All],MATCH("HP Ratio - " &amp; VLOOKUP(CD$1,Enemies[[#All],[Name]:[BotLevelType]],9,FALSE),BotLevelWorld[#Headers],0),FALSE) * AG88</f>
        <v>0</v>
      </c>
      <c r="CE88">
        <f>VLOOKUP(Wave_Timeline!CE$1,Enemies[[#All],[Name]:[BotLevelType]],3,FALSE) * VLOOKUP($AX$2,BotLevelWorld[#All],MATCH("HP Ratio - " &amp; VLOOKUP(CE$1,Enemies[[#All],[Name]:[BotLevelType]],9,FALSE),BotLevelWorld[#Headers],0),FALSE) * AH88</f>
        <v>0</v>
      </c>
      <c r="CF88">
        <f>VLOOKUP(Wave_Timeline!CF$1,Enemies[[#All],[Name]:[BotLevelType]],3,FALSE) * VLOOKUP($AX$2,BotLevelWorld[#All],MATCH("HP Ratio - " &amp; VLOOKUP(CF$1,Enemies[[#All],[Name]:[BotLevelType]],9,FALSE),BotLevelWorld[#Headers],0),FALSE) * AI88</f>
        <v>0</v>
      </c>
      <c r="CG88">
        <f>VLOOKUP(Wave_Timeline!CG$1,Enemies[[#All],[Name]:[BotLevelType]],3,FALSE) * VLOOKUP($AX$2,BotLevelWorld[#All],MATCH("HP Ratio - " &amp; VLOOKUP(CG$1,Enemies[[#All],[Name]:[BotLevelType]],9,FALSE),BotLevelWorld[#Headers],0),FALSE) * AJ88</f>
        <v>0</v>
      </c>
      <c r="CH88">
        <f>VLOOKUP(Wave_Timeline!CH$1,Enemies[[#All],[Name]:[BotLevelType]],3,FALSE) * VLOOKUP($AX$2,BotLevelWorld[#All],MATCH("HP Ratio - " &amp; VLOOKUP(CH$1,Enemies[[#All],[Name]:[BotLevelType]],9,FALSE),BotLevelWorld[#Headers],0),FALSE) * AK88</f>
        <v>0</v>
      </c>
      <c r="CI88">
        <f>VLOOKUP(Wave_Timeline!CI$1,Enemies[[#All],[Name]:[BotLevelType]],3,FALSE) * VLOOKUP($AX$2,BotLevelWorld[#All],MATCH("HP Ratio - " &amp; VLOOKUP(CI$1,Enemies[[#All],[Name]:[BotLevelType]],9,FALSE),BotLevelWorld[#Headers],0),FALSE) * AL88</f>
        <v>0</v>
      </c>
      <c r="CJ88">
        <f>VLOOKUP(Wave_Timeline!CJ$1,Enemies[[#All],[Name]:[BotLevelType]],3,FALSE) * VLOOKUP($AX$2,BotLevelWorld[#All],MATCH("HP Ratio - " &amp; VLOOKUP(CJ$1,Enemies[[#All],[Name]:[BotLevelType]],9,FALSE),BotLevelWorld[#Headers],0),FALSE) * AM88</f>
        <v>0</v>
      </c>
      <c r="CK88">
        <f>VLOOKUP(Wave_Timeline!CK$1,Enemies[[#All],[Name]:[BotLevelType]],3,FALSE) * VLOOKUP($AX$2,BotLevelWorld[#All],MATCH("HP Ratio - " &amp; VLOOKUP(CK$1,Enemies[[#All],[Name]:[BotLevelType]],9,FALSE),BotLevelWorld[#Headers],0),FALSE) * AN88</f>
        <v>0</v>
      </c>
      <c r="CL88">
        <f>VLOOKUP(Wave_Timeline!CL$1,Enemies[[#All],[Name]:[BotLevelType]],3,FALSE) * VLOOKUP($AX$2,BotLevelWorld[#All],MATCH("HP Ratio - " &amp; VLOOKUP(CL$1,Enemies[[#All],[Name]:[BotLevelType]],9,FALSE),BotLevelWorld[#Headers],0),FALSE) * AO88</f>
        <v>0</v>
      </c>
      <c r="CM88">
        <f>VLOOKUP(Wave_Timeline!CM$1,Enemies[[#All],[Name]:[BotLevelType]],3,FALSE) * VLOOKUP($AX$2,BotLevelWorld[#All],MATCH("HP Ratio - " &amp; VLOOKUP(CM$1,Enemies[[#All],[Name]:[BotLevelType]],9,FALSE),BotLevelWorld[#Headers],0),FALSE) * AP88</f>
        <v>0</v>
      </c>
      <c r="CN88">
        <f>VLOOKUP(Wave_Timeline!CN$1,Enemies[[#All],[Name]:[BotLevelType]],3,FALSE) * VLOOKUP($AX$2,BotLevelWorld[#All],MATCH("HP Ratio - " &amp; VLOOKUP(CN$1,Enemies[[#All],[Name]:[BotLevelType]],9,FALSE),BotLevelWorld[#Headers],0),FALSE) * AQ88</f>
        <v>0</v>
      </c>
      <c r="CO88">
        <f>VLOOKUP(Wave_Timeline!CO$1,Enemies[[#All],[Name]:[BotLevelType]],3,FALSE) * VLOOKUP($AX$2,BotLevelWorld[#All],MATCH("HP Ratio - " &amp; VLOOKUP(CO$1,Enemies[[#All],[Name]:[BotLevelType]],9,FALSE),BotLevelWorld[#Headers],0),FALSE) * AR88</f>
        <v>0</v>
      </c>
      <c r="CP88">
        <f>VLOOKUP(Wave_Timeline!CP$1,Enemies[[#All],[Name]:[BotLevelType]],3,FALSE) * VLOOKUP($AX$2,BotLevelWorld[#All],MATCH("HP Ratio - " &amp; VLOOKUP(CP$1,Enemies[[#All],[Name]:[BotLevelType]],9,FALSE),BotLevelWorld[#Headers],0),FALSE) * AS88</f>
        <v>0</v>
      </c>
      <c r="CQ88">
        <f>VLOOKUP(Wave_Timeline!CQ$1,Enemies[[#All],[Name]:[BotLevelType]],3,FALSE) * VLOOKUP($AX$2,BotLevelWorld[#All],MATCH("HP Ratio - " &amp; VLOOKUP(CQ$1,Enemies[[#All],[Name]:[BotLevelType]],9,FALSE),BotLevelWorld[#Headers],0),FALSE) * AT88</f>
        <v>0</v>
      </c>
      <c r="CS88">
        <f t="shared" si="6"/>
        <v>0</v>
      </c>
    </row>
    <row r="89" spans="1:97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Y89">
        <f>VLOOKUP(Wave_Timeline!AY$1,Enemies[[#All],[Name]:[BotLevelType]],3,FALSE) * VLOOKUP($AX$2,BotLevelWorld[#All],MATCH("HP Ratio - " &amp; VLOOKUP(AY$1,Enemies[[#All],[Name]:[BotLevelType]],9,FALSE),BotLevelWorld[#Headers],0),FALSE) * B89</f>
        <v>0</v>
      </c>
      <c r="AZ89">
        <f>VLOOKUP(Wave_Timeline!AZ$1,Enemies[[#All],[Name]:[BotLevelType]],3,FALSE) * VLOOKUP($AX$2,BotLevelWorld[#All],MATCH("HP Ratio - " &amp; VLOOKUP(AZ$1,Enemies[[#All],[Name]:[BotLevelType]],9,FALSE),BotLevelWorld[#Headers],0),FALSE) * C89</f>
        <v>0</v>
      </c>
      <c r="BA89">
        <f>VLOOKUP(Wave_Timeline!BA$1,Enemies[[#All],[Name]:[BotLevelType]],3,FALSE) * VLOOKUP($AX$2,BotLevelWorld[#All],MATCH("HP Ratio - " &amp; VLOOKUP(BA$1,Enemies[[#All],[Name]:[BotLevelType]],9,FALSE),BotLevelWorld[#Headers],0),FALSE) * D89</f>
        <v>0</v>
      </c>
      <c r="BB89">
        <f>VLOOKUP(Wave_Timeline!BB$1,Enemies[[#All],[Name]:[BotLevelType]],3,FALSE) * VLOOKUP($AX$2,BotLevelWorld[#All],MATCH("HP Ratio - " &amp; VLOOKUP(BB$1,Enemies[[#All],[Name]:[BotLevelType]],9,FALSE),BotLevelWorld[#Headers],0),FALSE) * E89</f>
        <v>0</v>
      </c>
      <c r="BC89">
        <f>VLOOKUP(Wave_Timeline!BC$1,Enemies[[#All],[Name]:[BotLevelType]],3,FALSE) * VLOOKUP($AX$2,BotLevelWorld[#All],MATCH("HP Ratio - " &amp; VLOOKUP(BC$1,Enemies[[#All],[Name]:[BotLevelType]],9,FALSE),BotLevelWorld[#Headers],0),FALSE) * F89</f>
        <v>0</v>
      </c>
      <c r="BD89">
        <f>VLOOKUP(Wave_Timeline!BD$1,Enemies[[#All],[Name]:[BotLevelType]],3,FALSE) * VLOOKUP($AX$2,BotLevelWorld[#All],MATCH("HP Ratio - " &amp; VLOOKUP(BD$1,Enemies[[#All],[Name]:[BotLevelType]],9,FALSE),BotLevelWorld[#Headers],0),FALSE) * G89</f>
        <v>0</v>
      </c>
      <c r="BE89">
        <f>VLOOKUP(Wave_Timeline!BE$1,Enemies[[#All],[Name]:[BotLevelType]],3,FALSE) * VLOOKUP($AX$2,BotLevelWorld[#All],MATCH("HP Ratio - " &amp; VLOOKUP(BE$1,Enemies[[#All],[Name]:[BotLevelType]],9,FALSE),BotLevelWorld[#Headers],0),FALSE) * H89</f>
        <v>0</v>
      </c>
      <c r="BF89">
        <f>VLOOKUP(Wave_Timeline!BF$1,Enemies[[#All],[Name]:[BotLevelType]],3,FALSE) * VLOOKUP($AX$2,BotLevelWorld[#All],MATCH("HP Ratio - " &amp; VLOOKUP(BF$1,Enemies[[#All],[Name]:[BotLevelType]],9,FALSE),BotLevelWorld[#Headers],0),FALSE) * I89</f>
        <v>0</v>
      </c>
      <c r="BG89">
        <f>VLOOKUP(Wave_Timeline!BG$1,Enemies[[#All],[Name]:[BotLevelType]],3,FALSE) * VLOOKUP($AX$2,BotLevelWorld[#All],MATCH("HP Ratio - " &amp; VLOOKUP(BG$1,Enemies[[#All],[Name]:[BotLevelType]],9,FALSE),BotLevelWorld[#Headers],0),FALSE) * J89</f>
        <v>0</v>
      </c>
      <c r="BH89">
        <f>VLOOKUP(Wave_Timeline!BH$1,Enemies[[#All],[Name]:[BotLevelType]],3,FALSE) * VLOOKUP($AX$2,BotLevelWorld[#All],MATCH("HP Ratio - " &amp; VLOOKUP(BH$1,Enemies[[#All],[Name]:[BotLevelType]],9,FALSE),BotLevelWorld[#Headers],0),FALSE) * K89</f>
        <v>0</v>
      </c>
      <c r="BI89">
        <f>VLOOKUP(Wave_Timeline!BI$1,Enemies[[#All],[Name]:[BotLevelType]],3,FALSE) * VLOOKUP($AX$2,BotLevelWorld[#All],MATCH("HP Ratio - " &amp; VLOOKUP(BI$1,Enemies[[#All],[Name]:[BotLevelType]],9,FALSE),BotLevelWorld[#Headers],0),FALSE) * L89</f>
        <v>0</v>
      </c>
      <c r="BJ89">
        <f>VLOOKUP(Wave_Timeline!BJ$1,Enemies[[#All],[Name]:[BotLevelType]],3,FALSE) * VLOOKUP($AX$2,BotLevelWorld[#All],MATCH("HP Ratio - " &amp; VLOOKUP(BJ$1,Enemies[[#All],[Name]:[BotLevelType]],9,FALSE),BotLevelWorld[#Headers],0),FALSE) * M89</f>
        <v>0</v>
      </c>
      <c r="BK89">
        <f>VLOOKUP(Wave_Timeline!BK$1,Enemies[[#All],[Name]:[BotLevelType]],3,FALSE) * VLOOKUP($AX$2,BotLevelWorld[#All],MATCH("HP Ratio - " &amp; VLOOKUP(BK$1,Enemies[[#All],[Name]:[BotLevelType]],9,FALSE),BotLevelWorld[#Headers],0),FALSE) * N89</f>
        <v>0</v>
      </c>
      <c r="BL89">
        <f>VLOOKUP(Wave_Timeline!BL$1,Enemies[[#All],[Name]:[BotLevelType]],3,FALSE) * VLOOKUP($AX$2,BotLevelWorld[#All],MATCH("HP Ratio - " &amp; VLOOKUP(BL$1,Enemies[[#All],[Name]:[BotLevelType]],9,FALSE),BotLevelWorld[#Headers],0),FALSE) * O89</f>
        <v>0</v>
      </c>
      <c r="BM89">
        <f>VLOOKUP(Wave_Timeline!BM$1,Enemies[[#All],[Name]:[BotLevelType]],3,FALSE) * VLOOKUP($AX$2,BotLevelWorld[#All],MATCH("HP Ratio - " &amp; VLOOKUP(BM$1,Enemies[[#All],[Name]:[BotLevelType]],9,FALSE),BotLevelWorld[#Headers],0),FALSE) * P89</f>
        <v>0</v>
      </c>
      <c r="BN89">
        <f>VLOOKUP(Wave_Timeline!BN$1,Enemies[[#All],[Name]:[BotLevelType]],3,FALSE) * VLOOKUP($AX$2,BotLevelWorld[#All],MATCH("HP Ratio - " &amp; VLOOKUP(BN$1,Enemies[[#All],[Name]:[BotLevelType]],9,FALSE),BotLevelWorld[#Headers],0),FALSE) * Q89</f>
        <v>0</v>
      </c>
      <c r="BO89">
        <f>VLOOKUP(Wave_Timeline!BO$1,Enemies[[#All],[Name]:[BotLevelType]],3,FALSE) * VLOOKUP($AX$2,BotLevelWorld[#All],MATCH("HP Ratio - " &amp; VLOOKUP(BO$1,Enemies[[#All],[Name]:[BotLevelType]],9,FALSE),BotLevelWorld[#Headers],0),FALSE) * R89</f>
        <v>0</v>
      </c>
      <c r="BP89">
        <f>VLOOKUP(Wave_Timeline!BP$1,Enemies[[#All],[Name]:[BotLevelType]],3,FALSE) * VLOOKUP($AX$2,BotLevelWorld[#All],MATCH("HP Ratio - " &amp; VLOOKUP(BP$1,Enemies[[#All],[Name]:[BotLevelType]],9,FALSE),BotLevelWorld[#Headers],0),FALSE) * S89</f>
        <v>0</v>
      </c>
      <c r="BQ89">
        <f>VLOOKUP(Wave_Timeline!BQ$1,Enemies[[#All],[Name]:[BotLevelType]],3,FALSE) * VLOOKUP($AX$2,BotLevelWorld[#All],MATCH("HP Ratio - " &amp; VLOOKUP(BQ$1,Enemies[[#All],[Name]:[BotLevelType]],9,FALSE),BotLevelWorld[#Headers],0),FALSE) * T89</f>
        <v>0</v>
      </c>
      <c r="BR89">
        <f>VLOOKUP(Wave_Timeline!BR$1,Enemies[[#All],[Name]:[BotLevelType]],3,FALSE) * VLOOKUP($AX$2,BotLevelWorld[#All],MATCH("HP Ratio - " &amp; VLOOKUP(BR$1,Enemies[[#All],[Name]:[BotLevelType]],9,FALSE),BotLevelWorld[#Headers],0),FALSE) * U89</f>
        <v>0</v>
      </c>
      <c r="BS89">
        <f>VLOOKUP(Wave_Timeline!BS$1,Enemies[[#All],[Name]:[BotLevelType]],3,FALSE) * VLOOKUP($AX$2,BotLevelWorld[#All],MATCH("HP Ratio - " &amp; VLOOKUP(BS$1,Enemies[[#All],[Name]:[BotLevelType]],9,FALSE),BotLevelWorld[#Headers],0),FALSE) * V89</f>
        <v>0</v>
      </c>
      <c r="BT89">
        <f>VLOOKUP(Wave_Timeline!BT$1,Enemies[[#All],[Name]:[BotLevelType]],3,FALSE) * VLOOKUP($AX$2,BotLevelWorld[#All],MATCH("HP Ratio - " &amp; VLOOKUP(BT$1,Enemies[[#All],[Name]:[BotLevelType]],9,FALSE),BotLevelWorld[#Headers],0),FALSE) * W89</f>
        <v>0</v>
      </c>
      <c r="BU89">
        <f>VLOOKUP(Wave_Timeline!BU$1,Enemies[[#All],[Name]:[BotLevelType]],3,FALSE) * VLOOKUP($AX$2,BotLevelWorld[#All],MATCH("HP Ratio - " &amp; VLOOKUP(BU$1,Enemies[[#All],[Name]:[BotLevelType]],9,FALSE),BotLevelWorld[#Headers],0),FALSE) * X89</f>
        <v>0</v>
      </c>
      <c r="BV89">
        <f>VLOOKUP(Wave_Timeline!BV$1,Enemies[[#All],[Name]:[BotLevelType]],3,FALSE) * VLOOKUP($AX$2,BotLevelWorld[#All],MATCH("HP Ratio - " &amp; VLOOKUP(BV$1,Enemies[[#All],[Name]:[BotLevelType]],9,FALSE),BotLevelWorld[#Headers],0),FALSE) * Y89</f>
        <v>0</v>
      </c>
      <c r="BW89">
        <f>VLOOKUP(Wave_Timeline!BW$1,Enemies[[#All],[Name]:[BotLevelType]],3,FALSE) * VLOOKUP($AX$2,BotLevelWorld[#All],MATCH("HP Ratio - " &amp; VLOOKUP(BW$1,Enemies[[#All],[Name]:[BotLevelType]],9,FALSE),BotLevelWorld[#Headers],0),FALSE) * Z89</f>
        <v>0</v>
      </c>
      <c r="BX89">
        <f>VLOOKUP(Wave_Timeline!BX$1,Enemies[[#All],[Name]:[BotLevelType]],3,FALSE) * VLOOKUP($AX$2,BotLevelWorld[#All],MATCH("HP Ratio - " &amp; VLOOKUP(BX$1,Enemies[[#All],[Name]:[BotLevelType]],9,FALSE),BotLevelWorld[#Headers],0),FALSE) * AA89</f>
        <v>0</v>
      </c>
      <c r="BY89">
        <f>VLOOKUP(Wave_Timeline!BY$1,Enemies[[#All],[Name]:[BotLevelType]],3,FALSE) * VLOOKUP($AX$2,BotLevelWorld[#All],MATCH("HP Ratio - " &amp; VLOOKUP(BY$1,Enemies[[#All],[Name]:[BotLevelType]],9,FALSE),BotLevelWorld[#Headers],0),FALSE) * AB89</f>
        <v>0</v>
      </c>
      <c r="BZ89">
        <f>VLOOKUP(Wave_Timeline!BZ$1,Enemies[[#All],[Name]:[BotLevelType]],3,FALSE) * VLOOKUP($AX$2,BotLevelWorld[#All],MATCH("HP Ratio - " &amp; VLOOKUP(BZ$1,Enemies[[#All],[Name]:[BotLevelType]],9,FALSE),BotLevelWorld[#Headers],0),FALSE) * AC89</f>
        <v>0</v>
      </c>
      <c r="CA89">
        <f>VLOOKUP(Wave_Timeline!CA$1,Enemies[[#All],[Name]:[BotLevelType]],3,FALSE) * VLOOKUP($AX$2,BotLevelWorld[#All],MATCH("HP Ratio - " &amp; VLOOKUP(CA$1,Enemies[[#All],[Name]:[BotLevelType]],9,FALSE),BotLevelWorld[#Headers],0),FALSE) * AD89</f>
        <v>0</v>
      </c>
      <c r="CB89">
        <f>VLOOKUP(Wave_Timeline!CB$1,Enemies[[#All],[Name]:[BotLevelType]],3,FALSE) * VLOOKUP($AX$2,BotLevelWorld[#All],MATCH("HP Ratio - " &amp; VLOOKUP(CB$1,Enemies[[#All],[Name]:[BotLevelType]],9,FALSE),BotLevelWorld[#Headers],0),FALSE) * AE89</f>
        <v>0</v>
      </c>
      <c r="CC89">
        <f>VLOOKUP(Wave_Timeline!CC$1,Enemies[[#All],[Name]:[BotLevelType]],3,FALSE) * VLOOKUP($AX$2,BotLevelWorld[#All],MATCH("HP Ratio - " &amp; VLOOKUP(CC$1,Enemies[[#All],[Name]:[BotLevelType]],9,FALSE),BotLevelWorld[#Headers],0),FALSE) * AF89</f>
        <v>0</v>
      </c>
      <c r="CD89">
        <f>VLOOKUP(Wave_Timeline!CD$1,Enemies[[#All],[Name]:[BotLevelType]],3,FALSE) * VLOOKUP($AX$2,BotLevelWorld[#All],MATCH("HP Ratio - " &amp; VLOOKUP(CD$1,Enemies[[#All],[Name]:[BotLevelType]],9,FALSE),BotLevelWorld[#Headers],0),FALSE) * AG89</f>
        <v>0</v>
      </c>
      <c r="CE89">
        <f>VLOOKUP(Wave_Timeline!CE$1,Enemies[[#All],[Name]:[BotLevelType]],3,FALSE) * VLOOKUP($AX$2,BotLevelWorld[#All],MATCH("HP Ratio - " &amp; VLOOKUP(CE$1,Enemies[[#All],[Name]:[BotLevelType]],9,FALSE),BotLevelWorld[#Headers],0),FALSE) * AH89</f>
        <v>0</v>
      </c>
      <c r="CF89">
        <f>VLOOKUP(Wave_Timeline!CF$1,Enemies[[#All],[Name]:[BotLevelType]],3,FALSE) * VLOOKUP($AX$2,BotLevelWorld[#All],MATCH("HP Ratio - " &amp; VLOOKUP(CF$1,Enemies[[#All],[Name]:[BotLevelType]],9,FALSE),BotLevelWorld[#Headers],0),FALSE) * AI89</f>
        <v>0</v>
      </c>
      <c r="CG89">
        <f>VLOOKUP(Wave_Timeline!CG$1,Enemies[[#All],[Name]:[BotLevelType]],3,FALSE) * VLOOKUP($AX$2,BotLevelWorld[#All],MATCH("HP Ratio - " &amp; VLOOKUP(CG$1,Enemies[[#All],[Name]:[BotLevelType]],9,FALSE),BotLevelWorld[#Headers],0),FALSE) * AJ89</f>
        <v>0</v>
      </c>
      <c r="CH89">
        <f>VLOOKUP(Wave_Timeline!CH$1,Enemies[[#All],[Name]:[BotLevelType]],3,FALSE) * VLOOKUP($AX$2,BotLevelWorld[#All],MATCH("HP Ratio - " &amp; VLOOKUP(CH$1,Enemies[[#All],[Name]:[BotLevelType]],9,FALSE),BotLevelWorld[#Headers],0),FALSE) * AK89</f>
        <v>0</v>
      </c>
      <c r="CI89">
        <f>VLOOKUP(Wave_Timeline!CI$1,Enemies[[#All],[Name]:[BotLevelType]],3,FALSE) * VLOOKUP($AX$2,BotLevelWorld[#All],MATCH("HP Ratio - " &amp; VLOOKUP(CI$1,Enemies[[#All],[Name]:[BotLevelType]],9,FALSE),BotLevelWorld[#Headers],0),FALSE) * AL89</f>
        <v>0</v>
      </c>
      <c r="CJ89">
        <f>VLOOKUP(Wave_Timeline!CJ$1,Enemies[[#All],[Name]:[BotLevelType]],3,FALSE) * VLOOKUP($AX$2,BotLevelWorld[#All],MATCH("HP Ratio - " &amp; VLOOKUP(CJ$1,Enemies[[#All],[Name]:[BotLevelType]],9,FALSE),BotLevelWorld[#Headers],0),FALSE) * AM89</f>
        <v>0</v>
      </c>
      <c r="CK89">
        <f>VLOOKUP(Wave_Timeline!CK$1,Enemies[[#All],[Name]:[BotLevelType]],3,FALSE) * VLOOKUP($AX$2,BotLevelWorld[#All],MATCH("HP Ratio - " &amp; VLOOKUP(CK$1,Enemies[[#All],[Name]:[BotLevelType]],9,FALSE),BotLevelWorld[#Headers],0),FALSE) * AN89</f>
        <v>0</v>
      </c>
      <c r="CL89">
        <f>VLOOKUP(Wave_Timeline!CL$1,Enemies[[#All],[Name]:[BotLevelType]],3,FALSE) * VLOOKUP($AX$2,BotLevelWorld[#All],MATCH("HP Ratio - " &amp; VLOOKUP(CL$1,Enemies[[#All],[Name]:[BotLevelType]],9,FALSE),BotLevelWorld[#Headers],0),FALSE) * AO89</f>
        <v>0</v>
      </c>
      <c r="CM89">
        <f>VLOOKUP(Wave_Timeline!CM$1,Enemies[[#All],[Name]:[BotLevelType]],3,FALSE) * VLOOKUP($AX$2,BotLevelWorld[#All],MATCH("HP Ratio - " &amp; VLOOKUP(CM$1,Enemies[[#All],[Name]:[BotLevelType]],9,FALSE),BotLevelWorld[#Headers],0),FALSE) * AP89</f>
        <v>0</v>
      </c>
      <c r="CN89">
        <f>VLOOKUP(Wave_Timeline!CN$1,Enemies[[#All],[Name]:[BotLevelType]],3,FALSE) * VLOOKUP($AX$2,BotLevelWorld[#All],MATCH("HP Ratio - " &amp; VLOOKUP(CN$1,Enemies[[#All],[Name]:[BotLevelType]],9,FALSE),BotLevelWorld[#Headers],0),FALSE) * AQ89</f>
        <v>0</v>
      </c>
      <c r="CO89">
        <f>VLOOKUP(Wave_Timeline!CO$1,Enemies[[#All],[Name]:[BotLevelType]],3,FALSE) * VLOOKUP($AX$2,BotLevelWorld[#All],MATCH("HP Ratio - " &amp; VLOOKUP(CO$1,Enemies[[#All],[Name]:[BotLevelType]],9,FALSE),BotLevelWorld[#Headers],0),FALSE) * AR89</f>
        <v>0</v>
      </c>
      <c r="CP89">
        <f>VLOOKUP(Wave_Timeline!CP$1,Enemies[[#All],[Name]:[BotLevelType]],3,FALSE) * VLOOKUP($AX$2,BotLevelWorld[#All],MATCH("HP Ratio - " &amp; VLOOKUP(CP$1,Enemies[[#All],[Name]:[BotLevelType]],9,FALSE),BotLevelWorld[#Headers],0),FALSE) * AS89</f>
        <v>0</v>
      </c>
      <c r="CQ89">
        <f>VLOOKUP(Wave_Timeline!CQ$1,Enemies[[#All],[Name]:[BotLevelType]],3,FALSE) * VLOOKUP($AX$2,BotLevelWorld[#All],MATCH("HP Ratio - " &amp; VLOOKUP(CQ$1,Enemies[[#All],[Name]:[BotLevelType]],9,FALSE),BotLevelWorld[#Headers],0),FALSE) * AT89</f>
        <v>0</v>
      </c>
      <c r="CS89">
        <f t="shared" si="6"/>
        <v>0</v>
      </c>
    </row>
    <row r="90" spans="1:97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Y90">
        <f>VLOOKUP(Wave_Timeline!AY$1,Enemies[[#All],[Name]:[BotLevelType]],3,FALSE) * VLOOKUP($AX$2,BotLevelWorld[#All],MATCH("HP Ratio - " &amp; VLOOKUP(AY$1,Enemies[[#All],[Name]:[BotLevelType]],9,FALSE),BotLevelWorld[#Headers],0),FALSE) * B90</f>
        <v>0</v>
      </c>
      <c r="AZ90">
        <f>VLOOKUP(Wave_Timeline!AZ$1,Enemies[[#All],[Name]:[BotLevelType]],3,FALSE) * VLOOKUP($AX$2,BotLevelWorld[#All],MATCH("HP Ratio - " &amp; VLOOKUP(AZ$1,Enemies[[#All],[Name]:[BotLevelType]],9,FALSE),BotLevelWorld[#Headers],0),FALSE) * C90</f>
        <v>0</v>
      </c>
      <c r="BA90">
        <f>VLOOKUP(Wave_Timeline!BA$1,Enemies[[#All],[Name]:[BotLevelType]],3,FALSE) * VLOOKUP($AX$2,BotLevelWorld[#All],MATCH("HP Ratio - " &amp; VLOOKUP(BA$1,Enemies[[#All],[Name]:[BotLevelType]],9,FALSE),BotLevelWorld[#Headers],0),FALSE) * D90</f>
        <v>0</v>
      </c>
      <c r="BB90">
        <f>VLOOKUP(Wave_Timeline!BB$1,Enemies[[#All],[Name]:[BotLevelType]],3,FALSE) * VLOOKUP($AX$2,BotLevelWorld[#All],MATCH("HP Ratio - " &amp; VLOOKUP(BB$1,Enemies[[#All],[Name]:[BotLevelType]],9,FALSE),BotLevelWorld[#Headers],0),FALSE) * E90</f>
        <v>0</v>
      </c>
      <c r="BC90">
        <f>VLOOKUP(Wave_Timeline!BC$1,Enemies[[#All],[Name]:[BotLevelType]],3,FALSE) * VLOOKUP($AX$2,BotLevelWorld[#All],MATCH("HP Ratio - " &amp; VLOOKUP(BC$1,Enemies[[#All],[Name]:[BotLevelType]],9,FALSE),BotLevelWorld[#Headers],0),FALSE) * F90</f>
        <v>0</v>
      </c>
      <c r="BD90">
        <f>VLOOKUP(Wave_Timeline!BD$1,Enemies[[#All],[Name]:[BotLevelType]],3,FALSE) * VLOOKUP($AX$2,BotLevelWorld[#All],MATCH("HP Ratio - " &amp; VLOOKUP(BD$1,Enemies[[#All],[Name]:[BotLevelType]],9,FALSE),BotLevelWorld[#Headers],0),FALSE) * G90</f>
        <v>0</v>
      </c>
      <c r="BE90">
        <f>VLOOKUP(Wave_Timeline!BE$1,Enemies[[#All],[Name]:[BotLevelType]],3,FALSE) * VLOOKUP($AX$2,BotLevelWorld[#All],MATCH("HP Ratio - " &amp; VLOOKUP(BE$1,Enemies[[#All],[Name]:[BotLevelType]],9,FALSE),BotLevelWorld[#Headers],0),FALSE) * H90</f>
        <v>0</v>
      </c>
      <c r="BF90">
        <f>VLOOKUP(Wave_Timeline!BF$1,Enemies[[#All],[Name]:[BotLevelType]],3,FALSE) * VLOOKUP($AX$2,BotLevelWorld[#All],MATCH("HP Ratio - " &amp; VLOOKUP(BF$1,Enemies[[#All],[Name]:[BotLevelType]],9,FALSE),BotLevelWorld[#Headers],0),FALSE) * I90</f>
        <v>0</v>
      </c>
      <c r="BG90">
        <f>VLOOKUP(Wave_Timeline!BG$1,Enemies[[#All],[Name]:[BotLevelType]],3,FALSE) * VLOOKUP($AX$2,BotLevelWorld[#All],MATCH("HP Ratio - " &amp; VLOOKUP(BG$1,Enemies[[#All],[Name]:[BotLevelType]],9,FALSE),BotLevelWorld[#Headers],0),FALSE) * J90</f>
        <v>0</v>
      </c>
      <c r="BH90">
        <f>VLOOKUP(Wave_Timeline!BH$1,Enemies[[#All],[Name]:[BotLevelType]],3,FALSE) * VLOOKUP($AX$2,BotLevelWorld[#All],MATCH("HP Ratio - " &amp; VLOOKUP(BH$1,Enemies[[#All],[Name]:[BotLevelType]],9,FALSE),BotLevelWorld[#Headers],0),FALSE) * K90</f>
        <v>0</v>
      </c>
      <c r="BI90">
        <f>VLOOKUP(Wave_Timeline!BI$1,Enemies[[#All],[Name]:[BotLevelType]],3,FALSE) * VLOOKUP($AX$2,BotLevelWorld[#All],MATCH("HP Ratio - " &amp; VLOOKUP(BI$1,Enemies[[#All],[Name]:[BotLevelType]],9,FALSE),BotLevelWorld[#Headers],0),FALSE) * L90</f>
        <v>0</v>
      </c>
      <c r="BJ90">
        <f>VLOOKUP(Wave_Timeline!BJ$1,Enemies[[#All],[Name]:[BotLevelType]],3,FALSE) * VLOOKUP($AX$2,BotLevelWorld[#All],MATCH("HP Ratio - " &amp; VLOOKUP(BJ$1,Enemies[[#All],[Name]:[BotLevelType]],9,FALSE),BotLevelWorld[#Headers],0),FALSE) * M90</f>
        <v>0</v>
      </c>
      <c r="BK90">
        <f>VLOOKUP(Wave_Timeline!BK$1,Enemies[[#All],[Name]:[BotLevelType]],3,FALSE) * VLOOKUP($AX$2,BotLevelWorld[#All],MATCH("HP Ratio - " &amp; VLOOKUP(BK$1,Enemies[[#All],[Name]:[BotLevelType]],9,FALSE),BotLevelWorld[#Headers],0),FALSE) * N90</f>
        <v>0</v>
      </c>
      <c r="BL90">
        <f>VLOOKUP(Wave_Timeline!BL$1,Enemies[[#All],[Name]:[BotLevelType]],3,FALSE) * VLOOKUP($AX$2,BotLevelWorld[#All],MATCH("HP Ratio - " &amp; VLOOKUP(BL$1,Enemies[[#All],[Name]:[BotLevelType]],9,FALSE),BotLevelWorld[#Headers],0),FALSE) * O90</f>
        <v>0</v>
      </c>
      <c r="BM90">
        <f>VLOOKUP(Wave_Timeline!BM$1,Enemies[[#All],[Name]:[BotLevelType]],3,FALSE) * VLOOKUP($AX$2,BotLevelWorld[#All],MATCH("HP Ratio - " &amp; VLOOKUP(BM$1,Enemies[[#All],[Name]:[BotLevelType]],9,FALSE),BotLevelWorld[#Headers],0),FALSE) * P90</f>
        <v>0</v>
      </c>
      <c r="BN90">
        <f>VLOOKUP(Wave_Timeline!BN$1,Enemies[[#All],[Name]:[BotLevelType]],3,FALSE) * VLOOKUP($AX$2,BotLevelWorld[#All],MATCH("HP Ratio - " &amp; VLOOKUP(BN$1,Enemies[[#All],[Name]:[BotLevelType]],9,FALSE),BotLevelWorld[#Headers],0),FALSE) * Q90</f>
        <v>0</v>
      </c>
      <c r="BO90">
        <f>VLOOKUP(Wave_Timeline!BO$1,Enemies[[#All],[Name]:[BotLevelType]],3,FALSE) * VLOOKUP($AX$2,BotLevelWorld[#All],MATCH("HP Ratio - " &amp; VLOOKUP(BO$1,Enemies[[#All],[Name]:[BotLevelType]],9,FALSE),BotLevelWorld[#Headers],0),FALSE) * R90</f>
        <v>0</v>
      </c>
      <c r="BP90">
        <f>VLOOKUP(Wave_Timeline!BP$1,Enemies[[#All],[Name]:[BotLevelType]],3,FALSE) * VLOOKUP($AX$2,BotLevelWorld[#All],MATCH("HP Ratio - " &amp; VLOOKUP(BP$1,Enemies[[#All],[Name]:[BotLevelType]],9,FALSE),BotLevelWorld[#Headers],0),FALSE) * S90</f>
        <v>0</v>
      </c>
      <c r="BQ90">
        <f>VLOOKUP(Wave_Timeline!BQ$1,Enemies[[#All],[Name]:[BotLevelType]],3,FALSE) * VLOOKUP($AX$2,BotLevelWorld[#All],MATCH("HP Ratio - " &amp; VLOOKUP(BQ$1,Enemies[[#All],[Name]:[BotLevelType]],9,FALSE),BotLevelWorld[#Headers],0),FALSE) * T90</f>
        <v>0</v>
      </c>
      <c r="BR90">
        <f>VLOOKUP(Wave_Timeline!BR$1,Enemies[[#All],[Name]:[BotLevelType]],3,FALSE) * VLOOKUP($AX$2,BotLevelWorld[#All],MATCH("HP Ratio - " &amp; VLOOKUP(BR$1,Enemies[[#All],[Name]:[BotLevelType]],9,FALSE),BotLevelWorld[#Headers],0),FALSE) * U90</f>
        <v>0</v>
      </c>
      <c r="BS90">
        <f>VLOOKUP(Wave_Timeline!BS$1,Enemies[[#All],[Name]:[BotLevelType]],3,FALSE) * VLOOKUP($AX$2,BotLevelWorld[#All],MATCH("HP Ratio - " &amp; VLOOKUP(BS$1,Enemies[[#All],[Name]:[BotLevelType]],9,FALSE),BotLevelWorld[#Headers],0),FALSE) * V90</f>
        <v>0</v>
      </c>
      <c r="BT90">
        <f>VLOOKUP(Wave_Timeline!BT$1,Enemies[[#All],[Name]:[BotLevelType]],3,FALSE) * VLOOKUP($AX$2,BotLevelWorld[#All],MATCH("HP Ratio - " &amp; VLOOKUP(BT$1,Enemies[[#All],[Name]:[BotLevelType]],9,FALSE),BotLevelWorld[#Headers],0),FALSE) * W90</f>
        <v>0</v>
      </c>
      <c r="BU90">
        <f>VLOOKUP(Wave_Timeline!BU$1,Enemies[[#All],[Name]:[BotLevelType]],3,FALSE) * VLOOKUP($AX$2,BotLevelWorld[#All],MATCH("HP Ratio - " &amp; VLOOKUP(BU$1,Enemies[[#All],[Name]:[BotLevelType]],9,FALSE),BotLevelWorld[#Headers],0),FALSE) * X90</f>
        <v>0</v>
      </c>
      <c r="BV90">
        <f>VLOOKUP(Wave_Timeline!BV$1,Enemies[[#All],[Name]:[BotLevelType]],3,FALSE) * VLOOKUP($AX$2,BotLevelWorld[#All],MATCH("HP Ratio - " &amp; VLOOKUP(BV$1,Enemies[[#All],[Name]:[BotLevelType]],9,FALSE),BotLevelWorld[#Headers],0),FALSE) * Y90</f>
        <v>0</v>
      </c>
      <c r="BW90">
        <f>VLOOKUP(Wave_Timeline!BW$1,Enemies[[#All],[Name]:[BotLevelType]],3,FALSE) * VLOOKUP($AX$2,BotLevelWorld[#All],MATCH("HP Ratio - " &amp; VLOOKUP(BW$1,Enemies[[#All],[Name]:[BotLevelType]],9,FALSE),BotLevelWorld[#Headers],0),FALSE) * Z90</f>
        <v>0</v>
      </c>
      <c r="BX90">
        <f>VLOOKUP(Wave_Timeline!BX$1,Enemies[[#All],[Name]:[BotLevelType]],3,FALSE) * VLOOKUP($AX$2,BotLevelWorld[#All],MATCH("HP Ratio - " &amp; VLOOKUP(BX$1,Enemies[[#All],[Name]:[BotLevelType]],9,FALSE),BotLevelWorld[#Headers],0),FALSE) * AA90</f>
        <v>0</v>
      </c>
      <c r="BY90">
        <f>VLOOKUP(Wave_Timeline!BY$1,Enemies[[#All],[Name]:[BotLevelType]],3,FALSE) * VLOOKUP($AX$2,BotLevelWorld[#All],MATCH("HP Ratio - " &amp; VLOOKUP(BY$1,Enemies[[#All],[Name]:[BotLevelType]],9,FALSE),BotLevelWorld[#Headers],0),FALSE) * AB90</f>
        <v>0</v>
      </c>
      <c r="BZ90">
        <f>VLOOKUP(Wave_Timeline!BZ$1,Enemies[[#All],[Name]:[BotLevelType]],3,FALSE) * VLOOKUP($AX$2,BotLevelWorld[#All],MATCH("HP Ratio - " &amp; VLOOKUP(BZ$1,Enemies[[#All],[Name]:[BotLevelType]],9,FALSE),BotLevelWorld[#Headers],0),FALSE) * AC90</f>
        <v>0</v>
      </c>
      <c r="CA90">
        <f>VLOOKUP(Wave_Timeline!CA$1,Enemies[[#All],[Name]:[BotLevelType]],3,FALSE) * VLOOKUP($AX$2,BotLevelWorld[#All],MATCH("HP Ratio - " &amp; VLOOKUP(CA$1,Enemies[[#All],[Name]:[BotLevelType]],9,FALSE),BotLevelWorld[#Headers],0),FALSE) * AD90</f>
        <v>0</v>
      </c>
      <c r="CB90">
        <f>VLOOKUP(Wave_Timeline!CB$1,Enemies[[#All],[Name]:[BotLevelType]],3,FALSE) * VLOOKUP($AX$2,BotLevelWorld[#All],MATCH("HP Ratio - " &amp; VLOOKUP(CB$1,Enemies[[#All],[Name]:[BotLevelType]],9,FALSE),BotLevelWorld[#Headers],0),FALSE) * AE90</f>
        <v>0</v>
      </c>
      <c r="CC90">
        <f>VLOOKUP(Wave_Timeline!CC$1,Enemies[[#All],[Name]:[BotLevelType]],3,FALSE) * VLOOKUP($AX$2,BotLevelWorld[#All],MATCH("HP Ratio - " &amp; VLOOKUP(CC$1,Enemies[[#All],[Name]:[BotLevelType]],9,FALSE),BotLevelWorld[#Headers],0),FALSE) * AF90</f>
        <v>0</v>
      </c>
      <c r="CD90">
        <f>VLOOKUP(Wave_Timeline!CD$1,Enemies[[#All],[Name]:[BotLevelType]],3,FALSE) * VLOOKUP($AX$2,BotLevelWorld[#All],MATCH("HP Ratio - " &amp; VLOOKUP(CD$1,Enemies[[#All],[Name]:[BotLevelType]],9,FALSE),BotLevelWorld[#Headers],0),FALSE) * AG90</f>
        <v>0</v>
      </c>
      <c r="CE90">
        <f>VLOOKUP(Wave_Timeline!CE$1,Enemies[[#All],[Name]:[BotLevelType]],3,FALSE) * VLOOKUP($AX$2,BotLevelWorld[#All],MATCH("HP Ratio - " &amp; VLOOKUP(CE$1,Enemies[[#All],[Name]:[BotLevelType]],9,FALSE),BotLevelWorld[#Headers],0),FALSE) * AH90</f>
        <v>0</v>
      </c>
      <c r="CF90">
        <f>VLOOKUP(Wave_Timeline!CF$1,Enemies[[#All],[Name]:[BotLevelType]],3,FALSE) * VLOOKUP($AX$2,BotLevelWorld[#All],MATCH("HP Ratio - " &amp; VLOOKUP(CF$1,Enemies[[#All],[Name]:[BotLevelType]],9,FALSE),BotLevelWorld[#Headers],0),FALSE) * AI90</f>
        <v>0</v>
      </c>
      <c r="CG90">
        <f>VLOOKUP(Wave_Timeline!CG$1,Enemies[[#All],[Name]:[BotLevelType]],3,FALSE) * VLOOKUP($AX$2,BotLevelWorld[#All],MATCH("HP Ratio - " &amp; VLOOKUP(CG$1,Enemies[[#All],[Name]:[BotLevelType]],9,FALSE),BotLevelWorld[#Headers],0),FALSE) * AJ90</f>
        <v>0</v>
      </c>
      <c r="CH90">
        <f>VLOOKUP(Wave_Timeline!CH$1,Enemies[[#All],[Name]:[BotLevelType]],3,FALSE) * VLOOKUP($AX$2,BotLevelWorld[#All],MATCH("HP Ratio - " &amp; VLOOKUP(CH$1,Enemies[[#All],[Name]:[BotLevelType]],9,FALSE),BotLevelWorld[#Headers],0),FALSE) * AK90</f>
        <v>0</v>
      </c>
      <c r="CI90">
        <f>VLOOKUP(Wave_Timeline!CI$1,Enemies[[#All],[Name]:[BotLevelType]],3,FALSE) * VLOOKUP($AX$2,BotLevelWorld[#All],MATCH("HP Ratio - " &amp; VLOOKUP(CI$1,Enemies[[#All],[Name]:[BotLevelType]],9,FALSE),BotLevelWorld[#Headers],0),FALSE) * AL90</f>
        <v>0</v>
      </c>
      <c r="CJ90">
        <f>VLOOKUP(Wave_Timeline!CJ$1,Enemies[[#All],[Name]:[BotLevelType]],3,FALSE) * VLOOKUP($AX$2,BotLevelWorld[#All],MATCH("HP Ratio - " &amp; VLOOKUP(CJ$1,Enemies[[#All],[Name]:[BotLevelType]],9,FALSE),BotLevelWorld[#Headers],0),FALSE) * AM90</f>
        <v>0</v>
      </c>
      <c r="CK90">
        <f>VLOOKUP(Wave_Timeline!CK$1,Enemies[[#All],[Name]:[BotLevelType]],3,FALSE) * VLOOKUP($AX$2,BotLevelWorld[#All],MATCH("HP Ratio - " &amp; VLOOKUP(CK$1,Enemies[[#All],[Name]:[BotLevelType]],9,FALSE),BotLevelWorld[#Headers],0),FALSE) * AN90</f>
        <v>0</v>
      </c>
      <c r="CL90">
        <f>VLOOKUP(Wave_Timeline!CL$1,Enemies[[#All],[Name]:[BotLevelType]],3,FALSE) * VLOOKUP($AX$2,BotLevelWorld[#All],MATCH("HP Ratio - " &amp; VLOOKUP(CL$1,Enemies[[#All],[Name]:[BotLevelType]],9,FALSE),BotLevelWorld[#Headers],0),FALSE) * AO90</f>
        <v>0</v>
      </c>
      <c r="CM90">
        <f>VLOOKUP(Wave_Timeline!CM$1,Enemies[[#All],[Name]:[BotLevelType]],3,FALSE) * VLOOKUP($AX$2,BotLevelWorld[#All],MATCH("HP Ratio - " &amp; VLOOKUP(CM$1,Enemies[[#All],[Name]:[BotLevelType]],9,FALSE),BotLevelWorld[#Headers],0),FALSE) * AP90</f>
        <v>0</v>
      </c>
      <c r="CN90">
        <f>VLOOKUP(Wave_Timeline!CN$1,Enemies[[#All],[Name]:[BotLevelType]],3,FALSE) * VLOOKUP($AX$2,BotLevelWorld[#All],MATCH("HP Ratio - " &amp; VLOOKUP(CN$1,Enemies[[#All],[Name]:[BotLevelType]],9,FALSE),BotLevelWorld[#Headers],0),FALSE) * AQ90</f>
        <v>0</v>
      </c>
      <c r="CO90">
        <f>VLOOKUP(Wave_Timeline!CO$1,Enemies[[#All],[Name]:[BotLevelType]],3,FALSE) * VLOOKUP($AX$2,BotLevelWorld[#All],MATCH("HP Ratio - " &amp; VLOOKUP(CO$1,Enemies[[#All],[Name]:[BotLevelType]],9,FALSE),BotLevelWorld[#Headers],0),FALSE) * AR90</f>
        <v>0</v>
      </c>
      <c r="CP90">
        <f>VLOOKUP(Wave_Timeline!CP$1,Enemies[[#All],[Name]:[BotLevelType]],3,FALSE) * VLOOKUP($AX$2,BotLevelWorld[#All],MATCH("HP Ratio - " &amp; VLOOKUP(CP$1,Enemies[[#All],[Name]:[BotLevelType]],9,FALSE),BotLevelWorld[#Headers],0),FALSE) * AS90</f>
        <v>0</v>
      </c>
      <c r="CQ90">
        <f>VLOOKUP(Wave_Timeline!CQ$1,Enemies[[#All],[Name]:[BotLevelType]],3,FALSE) * VLOOKUP($AX$2,BotLevelWorld[#All],MATCH("HP Ratio - " &amp; VLOOKUP(CQ$1,Enemies[[#All],[Name]:[BotLevelType]],9,FALSE),BotLevelWorld[#Headers],0),FALSE) * AT90</f>
        <v>0</v>
      </c>
      <c r="CS90">
        <f t="shared" si="6"/>
        <v>0</v>
      </c>
    </row>
    <row r="91" spans="1:97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Y91">
        <f>VLOOKUP(Wave_Timeline!AY$1,Enemies[[#All],[Name]:[BotLevelType]],3,FALSE) * VLOOKUP($AX$2,BotLevelWorld[#All],MATCH("HP Ratio - " &amp; VLOOKUP(AY$1,Enemies[[#All],[Name]:[BotLevelType]],9,FALSE),BotLevelWorld[#Headers],0),FALSE) * B91</f>
        <v>0</v>
      </c>
      <c r="AZ91">
        <f>VLOOKUP(Wave_Timeline!AZ$1,Enemies[[#All],[Name]:[BotLevelType]],3,FALSE) * VLOOKUP($AX$2,BotLevelWorld[#All],MATCH("HP Ratio - " &amp; VLOOKUP(AZ$1,Enemies[[#All],[Name]:[BotLevelType]],9,FALSE),BotLevelWorld[#Headers],0),FALSE) * C91</f>
        <v>0</v>
      </c>
      <c r="BA91">
        <f>VLOOKUP(Wave_Timeline!BA$1,Enemies[[#All],[Name]:[BotLevelType]],3,FALSE) * VLOOKUP($AX$2,BotLevelWorld[#All],MATCH("HP Ratio - " &amp; VLOOKUP(BA$1,Enemies[[#All],[Name]:[BotLevelType]],9,FALSE),BotLevelWorld[#Headers],0),FALSE) * D91</f>
        <v>0</v>
      </c>
      <c r="BB91">
        <f>VLOOKUP(Wave_Timeline!BB$1,Enemies[[#All],[Name]:[BotLevelType]],3,FALSE) * VLOOKUP($AX$2,BotLevelWorld[#All],MATCH("HP Ratio - " &amp; VLOOKUP(BB$1,Enemies[[#All],[Name]:[BotLevelType]],9,FALSE),BotLevelWorld[#Headers],0),FALSE) * E91</f>
        <v>0</v>
      </c>
      <c r="BC91">
        <f>VLOOKUP(Wave_Timeline!BC$1,Enemies[[#All],[Name]:[BotLevelType]],3,FALSE) * VLOOKUP($AX$2,BotLevelWorld[#All],MATCH("HP Ratio - " &amp; VLOOKUP(BC$1,Enemies[[#All],[Name]:[BotLevelType]],9,FALSE),BotLevelWorld[#Headers],0),FALSE) * F91</f>
        <v>0</v>
      </c>
      <c r="BD91">
        <f>VLOOKUP(Wave_Timeline!BD$1,Enemies[[#All],[Name]:[BotLevelType]],3,FALSE) * VLOOKUP($AX$2,BotLevelWorld[#All],MATCH("HP Ratio - " &amp; VLOOKUP(BD$1,Enemies[[#All],[Name]:[BotLevelType]],9,FALSE),BotLevelWorld[#Headers],0),FALSE) * G91</f>
        <v>0</v>
      </c>
      <c r="BE91">
        <f>VLOOKUP(Wave_Timeline!BE$1,Enemies[[#All],[Name]:[BotLevelType]],3,FALSE) * VLOOKUP($AX$2,BotLevelWorld[#All],MATCH("HP Ratio - " &amp; VLOOKUP(BE$1,Enemies[[#All],[Name]:[BotLevelType]],9,FALSE),BotLevelWorld[#Headers],0),FALSE) * H91</f>
        <v>0</v>
      </c>
      <c r="BF91">
        <f>VLOOKUP(Wave_Timeline!BF$1,Enemies[[#All],[Name]:[BotLevelType]],3,FALSE) * VLOOKUP($AX$2,BotLevelWorld[#All],MATCH("HP Ratio - " &amp; VLOOKUP(BF$1,Enemies[[#All],[Name]:[BotLevelType]],9,FALSE),BotLevelWorld[#Headers],0),FALSE) * I91</f>
        <v>0</v>
      </c>
      <c r="BG91">
        <f>VLOOKUP(Wave_Timeline!BG$1,Enemies[[#All],[Name]:[BotLevelType]],3,FALSE) * VLOOKUP($AX$2,BotLevelWorld[#All],MATCH("HP Ratio - " &amp; VLOOKUP(BG$1,Enemies[[#All],[Name]:[BotLevelType]],9,FALSE),BotLevelWorld[#Headers],0),FALSE) * J91</f>
        <v>0</v>
      </c>
      <c r="BH91">
        <f>VLOOKUP(Wave_Timeline!BH$1,Enemies[[#All],[Name]:[BotLevelType]],3,FALSE) * VLOOKUP($AX$2,BotLevelWorld[#All],MATCH("HP Ratio - " &amp; VLOOKUP(BH$1,Enemies[[#All],[Name]:[BotLevelType]],9,FALSE),BotLevelWorld[#Headers],0),FALSE) * K91</f>
        <v>0</v>
      </c>
      <c r="BI91">
        <f>VLOOKUP(Wave_Timeline!BI$1,Enemies[[#All],[Name]:[BotLevelType]],3,FALSE) * VLOOKUP($AX$2,BotLevelWorld[#All],MATCH("HP Ratio - " &amp; VLOOKUP(BI$1,Enemies[[#All],[Name]:[BotLevelType]],9,FALSE),BotLevelWorld[#Headers],0),FALSE) * L91</f>
        <v>0</v>
      </c>
      <c r="BJ91">
        <f>VLOOKUP(Wave_Timeline!BJ$1,Enemies[[#All],[Name]:[BotLevelType]],3,FALSE) * VLOOKUP($AX$2,BotLevelWorld[#All],MATCH("HP Ratio - " &amp; VLOOKUP(BJ$1,Enemies[[#All],[Name]:[BotLevelType]],9,FALSE),BotLevelWorld[#Headers],0),FALSE) * M91</f>
        <v>0</v>
      </c>
      <c r="BK91">
        <f>VLOOKUP(Wave_Timeline!BK$1,Enemies[[#All],[Name]:[BotLevelType]],3,FALSE) * VLOOKUP($AX$2,BotLevelWorld[#All],MATCH("HP Ratio - " &amp; VLOOKUP(BK$1,Enemies[[#All],[Name]:[BotLevelType]],9,FALSE),BotLevelWorld[#Headers],0),FALSE) * N91</f>
        <v>0</v>
      </c>
      <c r="BL91">
        <f>VLOOKUP(Wave_Timeline!BL$1,Enemies[[#All],[Name]:[BotLevelType]],3,FALSE) * VLOOKUP($AX$2,BotLevelWorld[#All],MATCH("HP Ratio - " &amp; VLOOKUP(BL$1,Enemies[[#All],[Name]:[BotLevelType]],9,FALSE),BotLevelWorld[#Headers],0),FALSE) * O91</f>
        <v>0</v>
      </c>
      <c r="BM91">
        <f>VLOOKUP(Wave_Timeline!BM$1,Enemies[[#All],[Name]:[BotLevelType]],3,FALSE) * VLOOKUP($AX$2,BotLevelWorld[#All],MATCH("HP Ratio - " &amp; VLOOKUP(BM$1,Enemies[[#All],[Name]:[BotLevelType]],9,FALSE),BotLevelWorld[#Headers],0),FALSE) * P91</f>
        <v>0</v>
      </c>
      <c r="BN91">
        <f>VLOOKUP(Wave_Timeline!BN$1,Enemies[[#All],[Name]:[BotLevelType]],3,FALSE) * VLOOKUP($AX$2,BotLevelWorld[#All],MATCH("HP Ratio - " &amp; VLOOKUP(BN$1,Enemies[[#All],[Name]:[BotLevelType]],9,FALSE),BotLevelWorld[#Headers],0),FALSE) * Q91</f>
        <v>0</v>
      </c>
      <c r="BO91">
        <f>VLOOKUP(Wave_Timeline!BO$1,Enemies[[#All],[Name]:[BotLevelType]],3,FALSE) * VLOOKUP($AX$2,BotLevelWorld[#All],MATCH("HP Ratio - " &amp; VLOOKUP(BO$1,Enemies[[#All],[Name]:[BotLevelType]],9,FALSE),BotLevelWorld[#Headers],0),FALSE) * R91</f>
        <v>0</v>
      </c>
      <c r="BP91">
        <f>VLOOKUP(Wave_Timeline!BP$1,Enemies[[#All],[Name]:[BotLevelType]],3,FALSE) * VLOOKUP($AX$2,BotLevelWorld[#All],MATCH("HP Ratio - " &amp; VLOOKUP(BP$1,Enemies[[#All],[Name]:[BotLevelType]],9,FALSE),BotLevelWorld[#Headers],0),FALSE) * S91</f>
        <v>0</v>
      </c>
      <c r="BQ91">
        <f>VLOOKUP(Wave_Timeline!BQ$1,Enemies[[#All],[Name]:[BotLevelType]],3,FALSE) * VLOOKUP($AX$2,BotLevelWorld[#All],MATCH("HP Ratio - " &amp; VLOOKUP(BQ$1,Enemies[[#All],[Name]:[BotLevelType]],9,FALSE),BotLevelWorld[#Headers],0),FALSE) * T91</f>
        <v>0</v>
      </c>
      <c r="BR91">
        <f>VLOOKUP(Wave_Timeline!BR$1,Enemies[[#All],[Name]:[BotLevelType]],3,FALSE) * VLOOKUP($AX$2,BotLevelWorld[#All],MATCH("HP Ratio - " &amp; VLOOKUP(BR$1,Enemies[[#All],[Name]:[BotLevelType]],9,FALSE),BotLevelWorld[#Headers],0),FALSE) * U91</f>
        <v>0</v>
      </c>
      <c r="BS91">
        <f>VLOOKUP(Wave_Timeline!BS$1,Enemies[[#All],[Name]:[BotLevelType]],3,FALSE) * VLOOKUP($AX$2,BotLevelWorld[#All],MATCH("HP Ratio - " &amp; VLOOKUP(BS$1,Enemies[[#All],[Name]:[BotLevelType]],9,FALSE),BotLevelWorld[#Headers],0),FALSE) * V91</f>
        <v>0</v>
      </c>
      <c r="BT91">
        <f>VLOOKUP(Wave_Timeline!BT$1,Enemies[[#All],[Name]:[BotLevelType]],3,FALSE) * VLOOKUP($AX$2,BotLevelWorld[#All],MATCH("HP Ratio - " &amp; VLOOKUP(BT$1,Enemies[[#All],[Name]:[BotLevelType]],9,FALSE),BotLevelWorld[#Headers],0),FALSE) * W91</f>
        <v>0</v>
      </c>
      <c r="BU91">
        <f>VLOOKUP(Wave_Timeline!BU$1,Enemies[[#All],[Name]:[BotLevelType]],3,FALSE) * VLOOKUP($AX$2,BotLevelWorld[#All],MATCH("HP Ratio - " &amp; VLOOKUP(BU$1,Enemies[[#All],[Name]:[BotLevelType]],9,FALSE),BotLevelWorld[#Headers],0),FALSE) * X91</f>
        <v>0</v>
      </c>
      <c r="BV91">
        <f>VLOOKUP(Wave_Timeline!BV$1,Enemies[[#All],[Name]:[BotLevelType]],3,FALSE) * VLOOKUP($AX$2,BotLevelWorld[#All],MATCH("HP Ratio - " &amp; VLOOKUP(BV$1,Enemies[[#All],[Name]:[BotLevelType]],9,FALSE),BotLevelWorld[#Headers],0),FALSE) * Y91</f>
        <v>0</v>
      </c>
      <c r="BW91">
        <f>VLOOKUP(Wave_Timeline!BW$1,Enemies[[#All],[Name]:[BotLevelType]],3,FALSE) * VLOOKUP($AX$2,BotLevelWorld[#All],MATCH("HP Ratio - " &amp; VLOOKUP(BW$1,Enemies[[#All],[Name]:[BotLevelType]],9,FALSE),BotLevelWorld[#Headers],0),FALSE) * Z91</f>
        <v>0</v>
      </c>
      <c r="BX91">
        <f>VLOOKUP(Wave_Timeline!BX$1,Enemies[[#All],[Name]:[BotLevelType]],3,FALSE) * VLOOKUP($AX$2,BotLevelWorld[#All],MATCH("HP Ratio - " &amp; VLOOKUP(BX$1,Enemies[[#All],[Name]:[BotLevelType]],9,FALSE),BotLevelWorld[#Headers],0),FALSE) * AA91</f>
        <v>0</v>
      </c>
      <c r="BY91">
        <f>VLOOKUP(Wave_Timeline!BY$1,Enemies[[#All],[Name]:[BotLevelType]],3,FALSE) * VLOOKUP($AX$2,BotLevelWorld[#All],MATCH("HP Ratio - " &amp; VLOOKUP(BY$1,Enemies[[#All],[Name]:[BotLevelType]],9,FALSE),BotLevelWorld[#Headers],0),FALSE) * AB91</f>
        <v>0</v>
      </c>
      <c r="BZ91">
        <f>VLOOKUP(Wave_Timeline!BZ$1,Enemies[[#All],[Name]:[BotLevelType]],3,FALSE) * VLOOKUP($AX$2,BotLevelWorld[#All],MATCH("HP Ratio - " &amp; VLOOKUP(BZ$1,Enemies[[#All],[Name]:[BotLevelType]],9,FALSE),BotLevelWorld[#Headers],0),FALSE) * AC91</f>
        <v>0</v>
      </c>
      <c r="CA91">
        <f>VLOOKUP(Wave_Timeline!CA$1,Enemies[[#All],[Name]:[BotLevelType]],3,FALSE) * VLOOKUP($AX$2,BotLevelWorld[#All],MATCH("HP Ratio - " &amp; VLOOKUP(CA$1,Enemies[[#All],[Name]:[BotLevelType]],9,FALSE),BotLevelWorld[#Headers],0),FALSE) * AD91</f>
        <v>0</v>
      </c>
      <c r="CB91">
        <f>VLOOKUP(Wave_Timeline!CB$1,Enemies[[#All],[Name]:[BotLevelType]],3,FALSE) * VLOOKUP($AX$2,BotLevelWorld[#All],MATCH("HP Ratio - " &amp; VLOOKUP(CB$1,Enemies[[#All],[Name]:[BotLevelType]],9,FALSE),BotLevelWorld[#Headers],0),FALSE) * AE91</f>
        <v>0</v>
      </c>
      <c r="CC91">
        <f>VLOOKUP(Wave_Timeline!CC$1,Enemies[[#All],[Name]:[BotLevelType]],3,FALSE) * VLOOKUP($AX$2,BotLevelWorld[#All],MATCH("HP Ratio - " &amp; VLOOKUP(CC$1,Enemies[[#All],[Name]:[BotLevelType]],9,FALSE),BotLevelWorld[#Headers],0),FALSE) * AF91</f>
        <v>0</v>
      </c>
      <c r="CD91">
        <f>VLOOKUP(Wave_Timeline!CD$1,Enemies[[#All],[Name]:[BotLevelType]],3,FALSE) * VLOOKUP($AX$2,BotLevelWorld[#All],MATCH("HP Ratio - " &amp; VLOOKUP(CD$1,Enemies[[#All],[Name]:[BotLevelType]],9,FALSE),BotLevelWorld[#Headers],0),FALSE) * AG91</f>
        <v>0</v>
      </c>
      <c r="CE91">
        <f>VLOOKUP(Wave_Timeline!CE$1,Enemies[[#All],[Name]:[BotLevelType]],3,FALSE) * VLOOKUP($AX$2,BotLevelWorld[#All],MATCH("HP Ratio - " &amp; VLOOKUP(CE$1,Enemies[[#All],[Name]:[BotLevelType]],9,FALSE),BotLevelWorld[#Headers],0),FALSE) * AH91</f>
        <v>0</v>
      </c>
      <c r="CF91">
        <f>VLOOKUP(Wave_Timeline!CF$1,Enemies[[#All],[Name]:[BotLevelType]],3,FALSE) * VLOOKUP($AX$2,BotLevelWorld[#All],MATCH("HP Ratio - " &amp; VLOOKUP(CF$1,Enemies[[#All],[Name]:[BotLevelType]],9,FALSE),BotLevelWorld[#Headers],0),FALSE) * AI91</f>
        <v>0</v>
      </c>
      <c r="CG91">
        <f>VLOOKUP(Wave_Timeline!CG$1,Enemies[[#All],[Name]:[BotLevelType]],3,FALSE) * VLOOKUP($AX$2,BotLevelWorld[#All],MATCH("HP Ratio - " &amp; VLOOKUP(CG$1,Enemies[[#All],[Name]:[BotLevelType]],9,FALSE),BotLevelWorld[#Headers],0),FALSE) * AJ91</f>
        <v>0</v>
      </c>
      <c r="CH91">
        <f>VLOOKUP(Wave_Timeline!CH$1,Enemies[[#All],[Name]:[BotLevelType]],3,FALSE) * VLOOKUP($AX$2,BotLevelWorld[#All],MATCH("HP Ratio - " &amp; VLOOKUP(CH$1,Enemies[[#All],[Name]:[BotLevelType]],9,FALSE),BotLevelWorld[#Headers],0),FALSE) * AK91</f>
        <v>0</v>
      </c>
      <c r="CI91">
        <f>VLOOKUP(Wave_Timeline!CI$1,Enemies[[#All],[Name]:[BotLevelType]],3,FALSE) * VLOOKUP($AX$2,BotLevelWorld[#All],MATCH("HP Ratio - " &amp; VLOOKUP(CI$1,Enemies[[#All],[Name]:[BotLevelType]],9,FALSE),BotLevelWorld[#Headers],0),FALSE) * AL91</f>
        <v>0</v>
      </c>
      <c r="CJ91">
        <f>VLOOKUP(Wave_Timeline!CJ$1,Enemies[[#All],[Name]:[BotLevelType]],3,FALSE) * VLOOKUP($AX$2,BotLevelWorld[#All],MATCH("HP Ratio - " &amp; VLOOKUP(CJ$1,Enemies[[#All],[Name]:[BotLevelType]],9,FALSE),BotLevelWorld[#Headers],0),FALSE) * AM91</f>
        <v>0</v>
      </c>
      <c r="CK91">
        <f>VLOOKUP(Wave_Timeline!CK$1,Enemies[[#All],[Name]:[BotLevelType]],3,FALSE) * VLOOKUP($AX$2,BotLevelWorld[#All],MATCH("HP Ratio - " &amp; VLOOKUP(CK$1,Enemies[[#All],[Name]:[BotLevelType]],9,FALSE),BotLevelWorld[#Headers],0),FALSE) * AN91</f>
        <v>0</v>
      </c>
      <c r="CL91">
        <f>VLOOKUP(Wave_Timeline!CL$1,Enemies[[#All],[Name]:[BotLevelType]],3,FALSE) * VLOOKUP($AX$2,BotLevelWorld[#All],MATCH("HP Ratio - " &amp; VLOOKUP(CL$1,Enemies[[#All],[Name]:[BotLevelType]],9,FALSE),BotLevelWorld[#Headers],0),FALSE) * AO91</f>
        <v>0</v>
      </c>
      <c r="CM91">
        <f>VLOOKUP(Wave_Timeline!CM$1,Enemies[[#All],[Name]:[BotLevelType]],3,FALSE) * VLOOKUP($AX$2,BotLevelWorld[#All],MATCH("HP Ratio - " &amp; VLOOKUP(CM$1,Enemies[[#All],[Name]:[BotLevelType]],9,FALSE),BotLevelWorld[#Headers],0),FALSE) * AP91</f>
        <v>0</v>
      </c>
      <c r="CN91">
        <f>VLOOKUP(Wave_Timeline!CN$1,Enemies[[#All],[Name]:[BotLevelType]],3,FALSE) * VLOOKUP($AX$2,BotLevelWorld[#All],MATCH("HP Ratio - " &amp; VLOOKUP(CN$1,Enemies[[#All],[Name]:[BotLevelType]],9,FALSE),BotLevelWorld[#Headers],0),FALSE) * AQ91</f>
        <v>0</v>
      </c>
      <c r="CO91">
        <f>VLOOKUP(Wave_Timeline!CO$1,Enemies[[#All],[Name]:[BotLevelType]],3,FALSE) * VLOOKUP($AX$2,BotLevelWorld[#All],MATCH("HP Ratio - " &amp; VLOOKUP(CO$1,Enemies[[#All],[Name]:[BotLevelType]],9,FALSE),BotLevelWorld[#Headers],0),FALSE) * AR91</f>
        <v>0</v>
      </c>
      <c r="CP91">
        <f>VLOOKUP(Wave_Timeline!CP$1,Enemies[[#All],[Name]:[BotLevelType]],3,FALSE) * VLOOKUP($AX$2,BotLevelWorld[#All],MATCH("HP Ratio - " &amp; VLOOKUP(CP$1,Enemies[[#All],[Name]:[BotLevelType]],9,FALSE),BotLevelWorld[#Headers],0),FALSE) * AS91</f>
        <v>0</v>
      </c>
      <c r="CQ91">
        <f>VLOOKUP(Wave_Timeline!CQ$1,Enemies[[#All],[Name]:[BotLevelType]],3,FALSE) * VLOOKUP($AX$2,BotLevelWorld[#All],MATCH("HP Ratio - " &amp; VLOOKUP(CQ$1,Enemies[[#All],[Name]:[BotLevelType]],9,FALSE),BotLevelWorld[#Headers],0),FALSE) * AT91</f>
        <v>0</v>
      </c>
      <c r="CS91">
        <f t="shared" si="6"/>
        <v>0</v>
      </c>
    </row>
    <row r="92" spans="1:97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Y92">
        <f>VLOOKUP(Wave_Timeline!AY$1,Enemies[[#All],[Name]:[BotLevelType]],3,FALSE) * VLOOKUP($AX$2,BotLevelWorld[#All],MATCH("HP Ratio - " &amp; VLOOKUP(AY$1,Enemies[[#All],[Name]:[BotLevelType]],9,FALSE),BotLevelWorld[#Headers],0),FALSE) * B92</f>
        <v>0</v>
      </c>
      <c r="AZ92">
        <f>VLOOKUP(Wave_Timeline!AZ$1,Enemies[[#All],[Name]:[BotLevelType]],3,FALSE) * VLOOKUP($AX$2,BotLevelWorld[#All],MATCH("HP Ratio - " &amp; VLOOKUP(AZ$1,Enemies[[#All],[Name]:[BotLevelType]],9,FALSE),BotLevelWorld[#Headers],0),FALSE) * C92</f>
        <v>0</v>
      </c>
      <c r="BA92">
        <f>VLOOKUP(Wave_Timeline!BA$1,Enemies[[#All],[Name]:[BotLevelType]],3,FALSE) * VLOOKUP($AX$2,BotLevelWorld[#All],MATCH("HP Ratio - " &amp; VLOOKUP(BA$1,Enemies[[#All],[Name]:[BotLevelType]],9,FALSE),BotLevelWorld[#Headers],0),FALSE) * D92</f>
        <v>0</v>
      </c>
      <c r="BB92">
        <f>VLOOKUP(Wave_Timeline!BB$1,Enemies[[#All],[Name]:[BotLevelType]],3,FALSE) * VLOOKUP($AX$2,BotLevelWorld[#All],MATCH("HP Ratio - " &amp; VLOOKUP(BB$1,Enemies[[#All],[Name]:[BotLevelType]],9,FALSE),BotLevelWorld[#Headers],0),FALSE) * E92</f>
        <v>0</v>
      </c>
      <c r="BC92">
        <f>VLOOKUP(Wave_Timeline!BC$1,Enemies[[#All],[Name]:[BotLevelType]],3,FALSE) * VLOOKUP($AX$2,BotLevelWorld[#All],MATCH("HP Ratio - " &amp; VLOOKUP(BC$1,Enemies[[#All],[Name]:[BotLevelType]],9,FALSE),BotLevelWorld[#Headers],0),FALSE) * F92</f>
        <v>0</v>
      </c>
      <c r="BD92">
        <f>VLOOKUP(Wave_Timeline!BD$1,Enemies[[#All],[Name]:[BotLevelType]],3,FALSE) * VLOOKUP($AX$2,BotLevelWorld[#All],MATCH("HP Ratio - " &amp; VLOOKUP(BD$1,Enemies[[#All],[Name]:[BotLevelType]],9,FALSE),BotLevelWorld[#Headers],0),FALSE) * G92</f>
        <v>0</v>
      </c>
      <c r="BE92">
        <f>VLOOKUP(Wave_Timeline!BE$1,Enemies[[#All],[Name]:[BotLevelType]],3,FALSE) * VLOOKUP($AX$2,BotLevelWorld[#All],MATCH("HP Ratio - " &amp; VLOOKUP(BE$1,Enemies[[#All],[Name]:[BotLevelType]],9,FALSE),BotLevelWorld[#Headers],0),FALSE) * H92</f>
        <v>0</v>
      </c>
      <c r="BF92">
        <f>VLOOKUP(Wave_Timeline!BF$1,Enemies[[#All],[Name]:[BotLevelType]],3,FALSE) * VLOOKUP($AX$2,BotLevelWorld[#All],MATCH("HP Ratio - " &amp; VLOOKUP(BF$1,Enemies[[#All],[Name]:[BotLevelType]],9,FALSE),BotLevelWorld[#Headers],0),FALSE) * I92</f>
        <v>0</v>
      </c>
      <c r="BG92">
        <f>VLOOKUP(Wave_Timeline!BG$1,Enemies[[#All],[Name]:[BotLevelType]],3,FALSE) * VLOOKUP($AX$2,BotLevelWorld[#All],MATCH("HP Ratio - " &amp; VLOOKUP(BG$1,Enemies[[#All],[Name]:[BotLevelType]],9,FALSE),BotLevelWorld[#Headers],0),FALSE) * J92</f>
        <v>0</v>
      </c>
      <c r="BH92">
        <f>VLOOKUP(Wave_Timeline!BH$1,Enemies[[#All],[Name]:[BotLevelType]],3,FALSE) * VLOOKUP($AX$2,BotLevelWorld[#All],MATCH("HP Ratio - " &amp; VLOOKUP(BH$1,Enemies[[#All],[Name]:[BotLevelType]],9,FALSE),BotLevelWorld[#Headers],0),FALSE) * K92</f>
        <v>0</v>
      </c>
      <c r="BI92">
        <f>VLOOKUP(Wave_Timeline!BI$1,Enemies[[#All],[Name]:[BotLevelType]],3,FALSE) * VLOOKUP($AX$2,BotLevelWorld[#All],MATCH("HP Ratio - " &amp; VLOOKUP(BI$1,Enemies[[#All],[Name]:[BotLevelType]],9,FALSE),BotLevelWorld[#Headers],0),FALSE) * L92</f>
        <v>0</v>
      </c>
      <c r="BJ92">
        <f>VLOOKUP(Wave_Timeline!BJ$1,Enemies[[#All],[Name]:[BotLevelType]],3,FALSE) * VLOOKUP($AX$2,BotLevelWorld[#All],MATCH("HP Ratio - " &amp; VLOOKUP(BJ$1,Enemies[[#All],[Name]:[BotLevelType]],9,FALSE),BotLevelWorld[#Headers],0),FALSE) * M92</f>
        <v>0</v>
      </c>
      <c r="BK92">
        <f>VLOOKUP(Wave_Timeline!BK$1,Enemies[[#All],[Name]:[BotLevelType]],3,FALSE) * VLOOKUP($AX$2,BotLevelWorld[#All],MATCH("HP Ratio - " &amp; VLOOKUP(BK$1,Enemies[[#All],[Name]:[BotLevelType]],9,FALSE),BotLevelWorld[#Headers],0),FALSE) * N92</f>
        <v>0</v>
      </c>
      <c r="BL92">
        <f>VLOOKUP(Wave_Timeline!BL$1,Enemies[[#All],[Name]:[BotLevelType]],3,FALSE) * VLOOKUP($AX$2,BotLevelWorld[#All],MATCH("HP Ratio - " &amp; VLOOKUP(BL$1,Enemies[[#All],[Name]:[BotLevelType]],9,FALSE),BotLevelWorld[#Headers],0),FALSE) * O92</f>
        <v>0</v>
      </c>
      <c r="BM92">
        <f>VLOOKUP(Wave_Timeline!BM$1,Enemies[[#All],[Name]:[BotLevelType]],3,FALSE) * VLOOKUP($AX$2,BotLevelWorld[#All],MATCH("HP Ratio - " &amp; VLOOKUP(BM$1,Enemies[[#All],[Name]:[BotLevelType]],9,FALSE),BotLevelWorld[#Headers],0),FALSE) * P92</f>
        <v>0</v>
      </c>
      <c r="BN92">
        <f>VLOOKUP(Wave_Timeline!BN$1,Enemies[[#All],[Name]:[BotLevelType]],3,FALSE) * VLOOKUP($AX$2,BotLevelWorld[#All],MATCH("HP Ratio - " &amp; VLOOKUP(BN$1,Enemies[[#All],[Name]:[BotLevelType]],9,FALSE),BotLevelWorld[#Headers],0),FALSE) * Q92</f>
        <v>0</v>
      </c>
      <c r="BO92">
        <f>VLOOKUP(Wave_Timeline!BO$1,Enemies[[#All],[Name]:[BotLevelType]],3,FALSE) * VLOOKUP($AX$2,BotLevelWorld[#All],MATCH("HP Ratio - " &amp; VLOOKUP(BO$1,Enemies[[#All],[Name]:[BotLevelType]],9,FALSE),BotLevelWorld[#Headers],0),FALSE) * R92</f>
        <v>0</v>
      </c>
      <c r="BP92">
        <f>VLOOKUP(Wave_Timeline!BP$1,Enemies[[#All],[Name]:[BotLevelType]],3,FALSE) * VLOOKUP($AX$2,BotLevelWorld[#All],MATCH("HP Ratio - " &amp; VLOOKUP(BP$1,Enemies[[#All],[Name]:[BotLevelType]],9,FALSE),BotLevelWorld[#Headers],0),FALSE) * S92</f>
        <v>0</v>
      </c>
      <c r="BQ92">
        <f>VLOOKUP(Wave_Timeline!BQ$1,Enemies[[#All],[Name]:[BotLevelType]],3,FALSE) * VLOOKUP($AX$2,BotLevelWorld[#All],MATCH("HP Ratio - " &amp; VLOOKUP(BQ$1,Enemies[[#All],[Name]:[BotLevelType]],9,FALSE),BotLevelWorld[#Headers],0),FALSE) * T92</f>
        <v>0</v>
      </c>
      <c r="BR92">
        <f>VLOOKUP(Wave_Timeline!BR$1,Enemies[[#All],[Name]:[BotLevelType]],3,FALSE) * VLOOKUP($AX$2,BotLevelWorld[#All],MATCH("HP Ratio - " &amp; VLOOKUP(BR$1,Enemies[[#All],[Name]:[BotLevelType]],9,FALSE),BotLevelWorld[#Headers],0),FALSE) * U92</f>
        <v>0</v>
      </c>
      <c r="BS92">
        <f>VLOOKUP(Wave_Timeline!BS$1,Enemies[[#All],[Name]:[BotLevelType]],3,FALSE) * VLOOKUP($AX$2,BotLevelWorld[#All],MATCH("HP Ratio - " &amp; VLOOKUP(BS$1,Enemies[[#All],[Name]:[BotLevelType]],9,FALSE),BotLevelWorld[#Headers],0),FALSE) * V92</f>
        <v>0</v>
      </c>
      <c r="BT92">
        <f>VLOOKUP(Wave_Timeline!BT$1,Enemies[[#All],[Name]:[BotLevelType]],3,FALSE) * VLOOKUP($AX$2,BotLevelWorld[#All],MATCH("HP Ratio - " &amp; VLOOKUP(BT$1,Enemies[[#All],[Name]:[BotLevelType]],9,FALSE),BotLevelWorld[#Headers],0),FALSE) * W92</f>
        <v>0</v>
      </c>
      <c r="BU92">
        <f>VLOOKUP(Wave_Timeline!BU$1,Enemies[[#All],[Name]:[BotLevelType]],3,FALSE) * VLOOKUP($AX$2,BotLevelWorld[#All],MATCH("HP Ratio - " &amp; VLOOKUP(BU$1,Enemies[[#All],[Name]:[BotLevelType]],9,FALSE),BotLevelWorld[#Headers],0),FALSE) * X92</f>
        <v>0</v>
      </c>
      <c r="BV92">
        <f>VLOOKUP(Wave_Timeline!BV$1,Enemies[[#All],[Name]:[BotLevelType]],3,FALSE) * VLOOKUP($AX$2,BotLevelWorld[#All],MATCH("HP Ratio - " &amp; VLOOKUP(BV$1,Enemies[[#All],[Name]:[BotLevelType]],9,FALSE),BotLevelWorld[#Headers],0),FALSE) * Y92</f>
        <v>0</v>
      </c>
      <c r="BW92">
        <f>VLOOKUP(Wave_Timeline!BW$1,Enemies[[#All],[Name]:[BotLevelType]],3,FALSE) * VLOOKUP($AX$2,BotLevelWorld[#All],MATCH("HP Ratio - " &amp; VLOOKUP(BW$1,Enemies[[#All],[Name]:[BotLevelType]],9,FALSE),BotLevelWorld[#Headers],0),FALSE) * Z92</f>
        <v>0</v>
      </c>
      <c r="BX92">
        <f>VLOOKUP(Wave_Timeline!BX$1,Enemies[[#All],[Name]:[BotLevelType]],3,FALSE) * VLOOKUP($AX$2,BotLevelWorld[#All],MATCH("HP Ratio - " &amp; VLOOKUP(BX$1,Enemies[[#All],[Name]:[BotLevelType]],9,FALSE),BotLevelWorld[#Headers],0),FALSE) * AA92</f>
        <v>0</v>
      </c>
      <c r="BY92">
        <f>VLOOKUP(Wave_Timeline!BY$1,Enemies[[#All],[Name]:[BotLevelType]],3,FALSE) * VLOOKUP($AX$2,BotLevelWorld[#All],MATCH("HP Ratio - " &amp; VLOOKUP(BY$1,Enemies[[#All],[Name]:[BotLevelType]],9,FALSE),BotLevelWorld[#Headers],0),FALSE) * AB92</f>
        <v>0</v>
      </c>
      <c r="BZ92">
        <f>VLOOKUP(Wave_Timeline!BZ$1,Enemies[[#All],[Name]:[BotLevelType]],3,FALSE) * VLOOKUP($AX$2,BotLevelWorld[#All],MATCH("HP Ratio - " &amp; VLOOKUP(BZ$1,Enemies[[#All],[Name]:[BotLevelType]],9,FALSE),BotLevelWorld[#Headers],0),FALSE) * AC92</f>
        <v>0</v>
      </c>
      <c r="CA92">
        <f>VLOOKUP(Wave_Timeline!CA$1,Enemies[[#All],[Name]:[BotLevelType]],3,FALSE) * VLOOKUP($AX$2,BotLevelWorld[#All],MATCH("HP Ratio - " &amp; VLOOKUP(CA$1,Enemies[[#All],[Name]:[BotLevelType]],9,FALSE),BotLevelWorld[#Headers],0),FALSE) * AD92</f>
        <v>0</v>
      </c>
      <c r="CB92">
        <f>VLOOKUP(Wave_Timeline!CB$1,Enemies[[#All],[Name]:[BotLevelType]],3,FALSE) * VLOOKUP($AX$2,BotLevelWorld[#All],MATCH("HP Ratio - " &amp; VLOOKUP(CB$1,Enemies[[#All],[Name]:[BotLevelType]],9,FALSE),BotLevelWorld[#Headers],0),FALSE) * AE92</f>
        <v>0</v>
      </c>
      <c r="CC92">
        <f>VLOOKUP(Wave_Timeline!CC$1,Enemies[[#All],[Name]:[BotLevelType]],3,FALSE) * VLOOKUP($AX$2,BotLevelWorld[#All],MATCH("HP Ratio - " &amp; VLOOKUP(CC$1,Enemies[[#All],[Name]:[BotLevelType]],9,FALSE),BotLevelWorld[#Headers],0),FALSE) * AF92</f>
        <v>0</v>
      </c>
      <c r="CD92">
        <f>VLOOKUP(Wave_Timeline!CD$1,Enemies[[#All],[Name]:[BotLevelType]],3,FALSE) * VLOOKUP($AX$2,BotLevelWorld[#All],MATCH("HP Ratio - " &amp; VLOOKUP(CD$1,Enemies[[#All],[Name]:[BotLevelType]],9,FALSE),BotLevelWorld[#Headers],0),FALSE) * AG92</f>
        <v>0</v>
      </c>
      <c r="CE92">
        <f>VLOOKUP(Wave_Timeline!CE$1,Enemies[[#All],[Name]:[BotLevelType]],3,FALSE) * VLOOKUP($AX$2,BotLevelWorld[#All],MATCH("HP Ratio - " &amp; VLOOKUP(CE$1,Enemies[[#All],[Name]:[BotLevelType]],9,FALSE),BotLevelWorld[#Headers],0),FALSE) * AH92</f>
        <v>0</v>
      </c>
      <c r="CF92">
        <f>VLOOKUP(Wave_Timeline!CF$1,Enemies[[#All],[Name]:[BotLevelType]],3,FALSE) * VLOOKUP($AX$2,BotLevelWorld[#All],MATCH("HP Ratio - " &amp; VLOOKUP(CF$1,Enemies[[#All],[Name]:[BotLevelType]],9,FALSE),BotLevelWorld[#Headers],0),FALSE) * AI92</f>
        <v>0</v>
      </c>
      <c r="CG92">
        <f>VLOOKUP(Wave_Timeline!CG$1,Enemies[[#All],[Name]:[BotLevelType]],3,FALSE) * VLOOKUP($AX$2,BotLevelWorld[#All],MATCH("HP Ratio - " &amp; VLOOKUP(CG$1,Enemies[[#All],[Name]:[BotLevelType]],9,FALSE),BotLevelWorld[#Headers],0),FALSE) * AJ92</f>
        <v>0</v>
      </c>
      <c r="CH92">
        <f>VLOOKUP(Wave_Timeline!CH$1,Enemies[[#All],[Name]:[BotLevelType]],3,FALSE) * VLOOKUP($AX$2,BotLevelWorld[#All],MATCH("HP Ratio - " &amp; VLOOKUP(CH$1,Enemies[[#All],[Name]:[BotLevelType]],9,FALSE),BotLevelWorld[#Headers],0),FALSE) * AK92</f>
        <v>0</v>
      </c>
      <c r="CI92">
        <f>VLOOKUP(Wave_Timeline!CI$1,Enemies[[#All],[Name]:[BotLevelType]],3,FALSE) * VLOOKUP($AX$2,BotLevelWorld[#All],MATCH("HP Ratio - " &amp; VLOOKUP(CI$1,Enemies[[#All],[Name]:[BotLevelType]],9,FALSE),BotLevelWorld[#Headers],0),FALSE) * AL92</f>
        <v>0</v>
      </c>
      <c r="CJ92">
        <f>VLOOKUP(Wave_Timeline!CJ$1,Enemies[[#All],[Name]:[BotLevelType]],3,FALSE) * VLOOKUP($AX$2,BotLevelWorld[#All],MATCH("HP Ratio - " &amp; VLOOKUP(CJ$1,Enemies[[#All],[Name]:[BotLevelType]],9,FALSE),BotLevelWorld[#Headers],0),FALSE) * AM92</f>
        <v>0</v>
      </c>
      <c r="CK92">
        <f>VLOOKUP(Wave_Timeline!CK$1,Enemies[[#All],[Name]:[BotLevelType]],3,FALSE) * VLOOKUP($AX$2,BotLevelWorld[#All],MATCH("HP Ratio - " &amp; VLOOKUP(CK$1,Enemies[[#All],[Name]:[BotLevelType]],9,FALSE),BotLevelWorld[#Headers],0),FALSE) * AN92</f>
        <v>0</v>
      </c>
      <c r="CL92">
        <f>VLOOKUP(Wave_Timeline!CL$1,Enemies[[#All],[Name]:[BotLevelType]],3,FALSE) * VLOOKUP($AX$2,BotLevelWorld[#All],MATCH("HP Ratio - " &amp; VLOOKUP(CL$1,Enemies[[#All],[Name]:[BotLevelType]],9,FALSE),BotLevelWorld[#Headers],0),FALSE) * AO92</f>
        <v>0</v>
      </c>
      <c r="CM92">
        <f>VLOOKUP(Wave_Timeline!CM$1,Enemies[[#All],[Name]:[BotLevelType]],3,FALSE) * VLOOKUP($AX$2,BotLevelWorld[#All],MATCH("HP Ratio - " &amp; VLOOKUP(CM$1,Enemies[[#All],[Name]:[BotLevelType]],9,FALSE),BotLevelWorld[#Headers],0),FALSE) * AP92</f>
        <v>0</v>
      </c>
      <c r="CN92">
        <f>VLOOKUP(Wave_Timeline!CN$1,Enemies[[#All],[Name]:[BotLevelType]],3,FALSE) * VLOOKUP($AX$2,BotLevelWorld[#All],MATCH("HP Ratio - " &amp; VLOOKUP(CN$1,Enemies[[#All],[Name]:[BotLevelType]],9,FALSE),BotLevelWorld[#Headers],0),FALSE) * AQ92</f>
        <v>0</v>
      </c>
      <c r="CO92">
        <f>VLOOKUP(Wave_Timeline!CO$1,Enemies[[#All],[Name]:[BotLevelType]],3,FALSE) * VLOOKUP($AX$2,BotLevelWorld[#All],MATCH("HP Ratio - " &amp; VLOOKUP(CO$1,Enemies[[#All],[Name]:[BotLevelType]],9,FALSE),BotLevelWorld[#Headers],0),FALSE) * AR92</f>
        <v>0</v>
      </c>
      <c r="CP92">
        <f>VLOOKUP(Wave_Timeline!CP$1,Enemies[[#All],[Name]:[BotLevelType]],3,FALSE) * VLOOKUP($AX$2,BotLevelWorld[#All],MATCH("HP Ratio - " &amp; VLOOKUP(CP$1,Enemies[[#All],[Name]:[BotLevelType]],9,FALSE),BotLevelWorld[#Headers],0),FALSE) * AS92</f>
        <v>0</v>
      </c>
      <c r="CQ92">
        <f>VLOOKUP(Wave_Timeline!CQ$1,Enemies[[#All],[Name]:[BotLevelType]],3,FALSE) * VLOOKUP($AX$2,BotLevelWorld[#All],MATCH("HP Ratio - " &amp; VLOOKUP(CQ$1,Enemies[[#All],[Name]:[BotLevelType]],9,FALSE),BotLevelWorld[#Headers],0),FALSE) * AT92</f>
        <v>0</v>
      </c>
      <c r="CS92">
        <f t="shared" si="6"/>
        <v>0</v>
      </c>
    </row>
    <row r="93" spans="1:97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Y93">
        <f>VLOOKUP(Wave_Timeline!AY$1,Enemies[[#All],[Name]:[BotLevelType]],3,FALSE) * VLOOKUP($AX$2,BotLevelWorld[#All],MATCH("HP Ratio - " &amp; VLOOKUP(AY$1,Enemies[[#All],[Name]:[BotLevelType]],9,FALSE),BotLevelWorld[#Headers],0),FALSE) * B93</f>
        <v>0</v>
      </c>
      <c r="AZ93">
        <f>VLOOKUP(Wave_Timeline!AZ$1,Enemies[[#All],[Name]:[BotLevelType]],3,FALSE) * VLOOKUP($AX$2,BotLevelWorld[#All],MATCH("HP Ratio - " &amp; VLOOKUP(AZ$1,Enemies[[#All],[Name]:[BotLevelType]],9,FALSE),BotLevelWorld[#Headers],0),FALSE) * C93</f>
        <v>0</v>
      </c>
      <c r="BA93">
        <f>VLOOKUP(Wave_Timeline!BA$1,Enemies[[#All],[Name]:[BotLevelType]],3,FALSE) * VLOOKUP($AX$2,BotLevelWorld[#All],MATCH("HP Ratio - " &amp; VLOOKUP(BA$1,Enemies[[#All],[Name]:[BotLevelType]],9,FALSE),BotLevelWorld[#Headers],0),FALSE) * D93</f>
        <v>0</v>
      </c>
      <c r="BB93">
        <f>VLOOKUP(Wave_Timeline!BB$1,Enemies[[#All],[Name]:[BotLevelType]],3,FALSE) * VLOOKUP($AX$2,BotLevelWorld[#All],MATCH("HP Ratio - " &amp; VLOOKUP(BB$1,Enemies[[#All],[Name]:[BotLevelType]],9,FALSE),BotLevelWorld[#Headers],0),FALSE) * E93</f>
        <v>0</v>
      </c>
      <c r="BC93">
        <f>VLOOKUP(Wave_Timeline!BC$1,Enemies[[#All],[Name]:[BotLevelType]],3,FALSE) * VLOOKUP($AX$2,BotLevelWorld[#All],MATCH("HP Ratio - " &amp; VLOOKUP(BC$1,Enemies[[#All],[Name]:[BotLevelType]],9,FALSE),BotLevelWorld[#Headers],0),FALSE) * F93</f>
        <v>0</v>
      </c>
      <c r="BD93">
        <f>VLOOKUP(Wave_Timeline!BD$1,Enemies[[#All],[Name]:[BotLevelType]],3,FALSE) * VLOOKUP($AX$2,BotLevelWorld[#All],MATCH("HP Ratio - " &amp; VLOOKUP(BD$1,Enemies[[#All],[Name]:[BotLevelType]],9,FALSE),BotLevelWorld[#Headers],0),FALSE) * G93</f>
        <v>0</v>
      </c>
      <c r="BE93">
        <f>VLOOKUP(Wave_Timeline!BE$1,Enemies[[#All],[Name]:[BotLevelType]],3,FALSE) * VLOOKUP($AX$2,BotLevelWorld[#All],MATCH("HP Ratio - " &amp; VLOOKUP(BE$1,Enemies[[#All],[Name]:[BotLevelType]],9,FALSE),BotLevelWorld[#Headers],0),FALSE) * H93</f>
        <v>0</v>
      </c>
      <c r="BF93">
        <f>VLOOKUP(Wave_Timeline!BF$1,Enemies[[#All],[Name]:[BotLevelType]],3,FALSE) * VLOOKUP($AX$2,BotLevelWorld[#All],MATCH("HP Ratio - " &amp; VLOOKUP(BF$1,Enemies[[#All],[Name]:[BotLevelType]],9,FALSE),BotLevelWorld[#Headers],0),FALSE) * I93</f>
        <v>0</v>
      </c>
      <c r="BG93">
        <f>VLOOKUP(Wave_Timeline!BG$1,Enemies[[#All],[Name]:[BotLevelType]],3,FALSE) * VLOOKUP($AX$2,BotLevelWorld[#All],MATCH("HP Ratio - " &amp; VLOOKUP(BG$1,Enemies[[#All],[Name]:[BotLevelType]],9,FALSE),BotLevelWorld[#Headers],0),FALSE) * J93</f>
        <v>0</v>
      </c>
      <c r="BH93">
        <f>VLOOKUP(Wave_Timeline!BH$1,Enemies[[#All],[Name]:[BotLevelType]],3,FALSE) * VLOOKUP($AX$2,BotLevelWorld[#All],MATCH("HP Ratio - " &amp; VLOOKUP(BH$1,Enemies[[#All],[Name]:[BotLevelType]],9,FALSE),BotLevelWorld[#Headers],0),FALSE) * K93</f>
        <v>0</v>
      </c>
      <c r="BI93">
        <f>VLOOKUP(Wave_Timeline!BI$1,Enemies[[#All],[Name]:[BotLevelType]],3,FALSE) * VLOOKUP($AX$2,BotLevelWorld[#All],MATCH("HP Ratio - " &amp; VLOOKUP(BI$1,Enemies[[#All],[Name]:[BotLevelType]],9,FALSE),BotLevelWorld[#Headers],0),FALSE) * L93</f>
        <v>0</v>
      </c>
      <c r="BJ93">
        <f>VLOOKUP(Wave_Timeline!BJ$1,Enemies[[#All],[Name]:[BotLevelType]],3,FALSE) * VLOOKUP($AX$2,BotLevelWorld[#All],MATCH("HP Ratio - " &amp; VLOOKUP(BJ$1,Enemies[[#All],[Name]:[BotLevelType]],9,FALSE),BotLevelWorld[#Headers],0),FALSE) * M93</f>
        <v>0</v>
      </c>
      <c r="BK93">
        <f>VLOOKUP(Wave_Timeline!BK$1,Enemies[[#All],[Name]:[BotLevelType]],3,FALSE) * VLOOKUP($AX$2,BotLevelWorld[#All],MATCH("HP Ratio - " &amp; VLOOKUP(BK$1,Enemies[[#All],[Name]:[BotLevelType]],9,FALSE),BotLevelWorld[#Headers],0),FALSE) * N93</f>
        <v>0</v>
      </c>
      <c r="BL93">
        <f>VLOOKUP(Wave_Timeline!BL$1,Enemies[[#All],[Name]:[BotLevelType]],3,FALSE) * VLOOKUP($AX$2,BotLevelWorld[#All],MATCH("HP Ratio - " &amp; VLOOKUP(BL$1,Enemies[[#All],[Name]:[BotLevelType]],9,FALSE),BotLevelWorld[#Headers],0),FALSE) * O93</f>
        <v>0</v>
      </c>
      <c r="BM93">
        <f>VLOOKUP(Wave_Timeline!BM$1,Enemies[[#All],[Name]:[BotLevelType]],3,FALSE) * VLOOKUP($AX$2,BotLevelWorld[#All],MATCH("HP Ratio - " &amp; VLOOKUP(BM$1,Enemies[[#All],[Name]:[BotLevelType]],9,FALSE),BotLevelWorld[#Headers],0),FALSE) * P93</f>
        <v>0</v>
      </c>
      <c r="BN93">
        <f>VLOOKUP(Wave_Timeline!BN$1,Enemies[[#All],[Name]:[BotLevelType]],3,FALSE) * VLOOKUP($AX$2,BotLevelWorld[#All],MATCH("HP Ratio - " &amp; VLOOKUP(BN$1,Enemies[[#All],[Name]:[BotLevelType]],9,FALSE),BotLevelWorld[#Headers],0),FALSE) * Q93</f>
        <v>0</v>
      </c>
      <c r="BO93">
        <f>VLOOKUP(Wave_Timeline!BO$1,Enemies[[#All],[Name]:[BotLevelType]],3,FALSE) * VLOOKUP($AX$2,BotLevelWorld[#All],MATCH("HP Ratio - " &amp; VLOOKUP(BO$1,Enemies[[#All],[Name]:[BotLevelType]],9,FALSE),BotLevelWorld[#Headers],0),FALSE) * R93</f>
        <v>0</v>
      </c>
      <c r="BP93">
        <f>VLOOKUP(Wave_Timeline!BP$1,Enemies[[#All],[Name]:[BotLevelType]],3,FALSE) * VLOOKUP($AX$2,BotLevelWorld[#All],MATCH("HP Ratio - " &amp; VLOOKUP(BP$1,Enemies[[#All],[Name]:[BotLevelType]],9,FALSE),BotLevelWorld[#Headers],0),FALSE) * S93</f>
        <v>0</v>
      </c>
      <c r="BQ93">
        <f>VLOOKUP(Wave_Timeline!BQ$1,Enemies[[#All],[Name]:[BotLevelType]],3,FALSE) * VLOOKUP($AX$2,BotLevelWorld[#All],MATCH("HP Ratio - " &amp; VLOOKUP(BQ$1,Enemies[[#All],[Name]:[BotLevelType]],9,FALSE),BotLevelWorld[#Headers],0),FALSE) * T93</f>
        <v>0</v>
      </c>
      <c r="BR93">
        <f>VLOOKUP(Wave_Timeline!BR$1,Enemies[[#All],[Name]:[BotLevelType]],3,FALSE) * VLOOKUP($AX$2,BotLevelWorld[#All],MATCH("HP Ratio - " &amp; VLOOKUP(BR$1,Enemies[[#All],[Name]:[BotLevelType]],9,FALSE),BotLevelWorld[#Headers],0),FALSE) * U93</f>
        <v>0</v>
      </c>
      <c r="BS93">
        <f>VLOOKUP(Wave_Timeline!BS$1,Enemies[[#All],[Name]:[BotLevelType]],3,FALSE) * VLOOKUP($AX$2,BotLevelWorld[#All],MATCH("HP Ratio - " &amp; VLOOKUP(BS$1,Enemies[[#All],[Name]:[BotLevelType]],9,FALSE),BotLevelWorld[#Headers],0),FALSE) * V93</f>
        <v>0</v>
      </c>
      <c r="BT93">
        <f>VLOOKUP(Wave_Timeline!BT$1,Enemies[[#All],[Name]:[BotLevelType]],3,FALSE) * VLOOKUP($AX$2,BotLevelWorld[#All],MATCH("HP Ratio - " &amp; VLOOKUP(BT$1,Enemies[[#All],[Name]:[BotLevelType]],9,FALSE),BotLevelWorld[#Headers],0),FALSE) * W93</f>
        <v>0</v>
      </c>
      <c r="BU93">
        <f>VLOOKUP(Wave_Timeline!BU$1,Enemies[[#All],[Name]:[BotLevelType]],3,FALSE) * VLOOKUP($AX$2,BotLevelWorld[#All],MATCH("HP Ratio - " &amp; VLOOKUP(BU$1,Enemies[[#All],[Name]:[BotLevelType]],9,FALSE),BotLevelWorld[#Headers],0),FALSE) * X93</f>
        <v>0</v>
      </c>
      <c r="BV93">
        <f>VLOOKUP(Wave_Timeline!BV$1,Enemies[[#All],[Name]:[BotLevelType]],3,FALSE) * VLOOKUP($AX$2,BotLevelWorld[#All],MATCH("HP Ratio - " &amp; VLOOKUP(BV$1,Enemies[[#All],[Name]:[BotLevelType]],9,FALSE),BotLevelWorld[#Headers],0),FALSE) * Y93</f>
        <v>0</v>
      </c>
      <c r="BW93">
        <f>VLOOKUP(Wave_Timeline!BW$1,Enemies[[#All],[Name]:[BotLevelType]],3,FALSE) * VLOOKUP($AX$2,BotLevelWorld[#All],MATCH("HP Ratio - " &amp; VLOOKUP(BW$1,Enemies[[#All],[Name]:[BotLevelType]],9,FALSE),BotLevelWorld[#Headers],0),FALSE) * Z93</f>
        <v>0</v>
      </c>
      <c r="BX93">
        <f>VLOOKUP(Wave_Timeline!BX$1,Enemies[[#All],[Name]:[BotLevelType]],3,FALSE) * VLOOKUP($AX$2,BotLevelWorld[#All],MATCH("HP Ratio - " &amp; VLOOKUP(BX$1,Enemies[[#All],[Name]:[BotLevelType]],9,FALSE),BotLevelWorld[#Headers],0),FALSE) * AA93</f>
        <v>0</v>
      </c>
      <c r="BY93">
        <f>VLOOKUP(Wave_Timeline!BY$1,Enemies[[#All],[Name]:[BotLevelType]],3,FALSE) * VLOOKUP($AX$2,BotLevelWorld[#All],MATCH("HP Ratio - " &amp; VLOOKUP(BY$1,Enemies[[#All],[Name]:[BotLevelType]],9,FALSE),BotLevelWorld[#Headers],0),FALSE) * AB93</f>
        <v>0</v>
      </c>
      <c r="BZ93">
        <f>VLOOKUP(Wave_Timeline!BZ$1,Enemies[[#All],[Name]:[BotLevelType]],3,FALSE) * VLOOKUP($AX$2,BotLevelWorld[#All],MATCH("HP Ratio - " &amp; VLOOKUP(BZ$1,Enemies[[#All],[Name]:[BotLevelType]],9,FALSE),BotLevelWorld[#Headers],0),FALSE) * AC93</f>
        <v>0</v>
      </c>
      <c r="CA93">
        <f>VLOOKUP(Wave_Timeline!CA$1,Enemies[[#All],[Name]:[BotLevelType]],3,FALSE) * VLOOKUP($AX$2,BotLevelWorld[#All],MATCH("HP Ratio - " &amp; VLOOKUP(CA$1,Enemies[[#All],[Name]:[BotLevelType]],9,FALSE),BotLevelWorld[#Headers],0),FALSE) * AD93</f>
        <v>0</v>
      </c>
      <c r="CB93">
        <f>VLOOKUP(Wave_Timeline!CB$1,Enemies[[#All],[Name]:[BotLevelType]],3,FALSE) * VLOOKUP($AX$2,BotLevelWorld[#All],MATCH("HP Ratio - " &amp; VLOOKUP(CB$1,Enemies[[#All],[Name]:[BotLevelType]],9,FALSE),BotLevelWorld[#Headers],0),FALSE) * AE93</f>
        <v>0</v>
      </c>
      <c r="CC93">
        <f>VLOOKUP(Wave_Timeline!CC$1,Enemies[[#All],[Name]:[BotLevelType]],3,FALSE) * VLOOKUP($AX$2,BotLevelWorld[#All],MATCH("HP Ratio - " &amp; VLOOKUP(CC$1,Enemies[[#All],[Name]:[BotLevelType]],9,FALSE),BotLevelWorld[#Headers],0),FALSE) * AF93</f>
        <v>0</v>
      </c>
      <c r="CD93">
        <f>VLOOKUP(Wave_Timeline!CD$1,Enemies[[#All],[Name]:[BotLevelType]],3,FALSE) * VLOOKUP($AX$2,BotLevelWorld[#All],MATCH("HP Ratio - " &amp; VLOOKUP(CD$1,Enemies[[#All],[Name]:[BotLevelType]],9,FALSE),BotLevelWorld[#Headers],0),FALSE) * AG93</f>
        <v>0</v>
      </c>
      <c r="CE93">
        <f>VLOOKUP(Wave_Timeline!CE$1,Enemies[[#All],[Name]:[BotLevelType]],3,FALSE) * VLOOKUP($AX$2,BotLevelWorld[#All],MATCH("HP Ratio - " &amp; VLOOKUP(CE$1,Enemies[[#All],[Name]:[BotLevelType]],9,FALSE),BotLevelWorld[#Headers],0),FALSE) * AH93</f>
        <v>0</v>
      </c>
      <c r="CF93">
        <f>VLOOKUP(Wave_Timeline!CF$1,Enemies[[#All],[Name]:[BotLevelType]],3,FALSE) * VLOOKUP($AX$2,BotLevelWorld[#All],MATCH("HP Ratio - " &amp; VLOOKUP(CF$1,Enemies[[#All],[Name]:[BotLevelType]],9,FALSE),BotLevelWorld[#Headers],0),FALSE) * AI93</f>
        <v>0</v>
      </c>
      <c r="CG93">
        <f>VLOOKUP(Wave_Timeline!CG$1,Enemies[[#All],[Name]:[BotLevelType]],3,FALSE) * VLOOKUP($AX$2,BotLevelWorld[#All],MATCH("HP Ratio - " &amp; VLOOKUP(CG$1,Enemies[[#All],[Name]:[BotLevelType]],9,FALSE),BotLevelWorld[#Headers],0),FALSE) * AJ93</f>
        <v>0</v>
      </c>
      <c r="CH93">
        <f>VLOOKUP(Wave_Timeline!CH$1,Enemies[[#All],[Name]:[BotLevelType]],3,FALSE) * VLOOKUP($AX$2,BotLevelWorld[#All],MATCH("HP Ratio - " &amp; VLOOKUP(CH$1,Enemies[[#All],[Name]:[BotLevelType]],9,FALSE),BotLevelWorld[#Headers],0),FALSE) * AK93</f>
        <v>0</v>
      </c>
      <c r="CI93">
        <f>VLOOKUP(Wave_Timeline!CI$1,Enemies[[#All],[Name]:[BotLevelType]],3,FALSE) * VLOOKUP($AX$2,BotLevelWorld[#All],MATCH("HP Ratio - " &amp; VLOOKUP(CI$1,Enemies[[#All],[Name]:[BotLevelType]],9,FALSE),BotLevelWorld[#Headers],0),FALSE) * AL93</f>
        <v>0</v>
      </c>
      <c r="CJ93">
        <f>VLOOKUP(Wave_Timeline!CJ$1,Enemies[[#All],[Name]:[BotLevelType]],3,FALSE) * VLOOKUP($AX$2,BotLevelWorld[#All],MATCH("HP Ratio - " &amp; VLOOKUP(CJ$1,Enemies[[#All],[Name]:[BotLevelType]],9,FALSE),BotLevelWorld[#Headers],0),FALSE) * AM93</f>
        <v>0</v>
      </c>
      <c r="CK93">
        <f>VLOOKUP(Wave_Timeline!CK$1,Enemies[[#All],[Name]:[BotLevelType]],3,FALSE) * VLOOKUP($AX$2,BotLevelWorld[#All],MATCH("HP Ratio - " &amp; VLOOKUP(CK$1,Enemies[[#All],[Name]:[BotLevelType]],9,FALSE),BotLevelWorld[#Headers],0),FALSE) * AN93</f>
        <v>0</v>
      </c>
      <c r="CL93">
        <f>VLOOKUP(Wave_Timeline!CL$1,Enemies[[#All],[Name]:[BotLevelType]],3,FALSE) * VLOOKUP($AX$2,BotLevelWorld[#All],MATCH("HP Ratio - " &amp; VLOOKUP(CL$1,Enemies[[#All],[Name]:[BotLevelType]],9,FALSE),BotLevelWorld[#Headers],0),FALSE) * AO93</f>
        <v>0</v>
      </c>
      <c r="CM93">
        <f>VLOOKUP(Wave_Timeline!CM$1,Enemies[[#All],[Name]:[BotLevelType]],3,FALSE) * VLOOKUP($AX$2,BotLevelWorld[#All],MATCH("HP Ratio - " &amp; VLOOKUP(CM$1,Enemies[[#All],[Name]:[BotLevelType]],9,FALSE),BotLevelWorld[#Headers],0),FALSE) * AP93</f>
        <v>0</v>
      </c>
      <c r="CN93">
        <f>VLOOKUP(Wave_Timeline!CN$1,Enemies[[#All],[Name]:[BotLevelType]],3,FALSE) * VLOOKUP($AX$2,BotLevelWorld[#All],MATCH("HP Ratio - " &amp; VLOOKUP(CN$1,Enemies[[#All],[Name]:[BotLevelType]],9,FALSE),BotLevelWorld[#Headers],0),FALSE) * AQ93</f>
        <v>0</v>
      </c>
      <c r="CO93">
        <f>VLOOKUP(Wave_Timeline!CO$1,Enemies[[#All],[Name]:[BotLevelType]],3,FALSE) * VLOOKUP($AX$2,BotLevelWorld[#All],MATCH("HP Ratio - " &amp; VLOOKUP(CO$1,Enemies[[#All],[Name]:[BotLevelType]],9,FALSE),BotLevelWorld[#Headers],0),FALSE) * AR93</f>
        <v>0</v>
      </c>
      <c r="CP93">
        <f>VLOOKUP(Wave_Timeline!CP$1,Enemies[[#All],[Name]:[BotLevelType]],3,FALSE) * VLOOKUP($AX$2,BotLevelWorld[#All],MATCH("HP Ratio - " &amp; VLOOKUP(CP$1,Enemies[[#All],[Name]:[BotLevelType]],9,FALSE),BotLevelWorld[#Headers],0),FALSE) * AS93</f>
        <v>0</v>
      </c>
      <c r="CQ93">
        <f>VLOOKUP(Wave_Timeline!CQ$1,Enemies[[#All],[Name]:[BotLevelType]],3,FALSE) * VLOOKUP($AX$2,BotLevelWorld[#All],MATCH("HP Ratio - " &amp; VLOOKUP(CQ$1,Enemies[[#All],[Name]:[BotLevelType]],9,FALSE),BotLevelWorld[#Headers],0),FALSE) * AT93</f>
        <v>0</v>
      </c>
      <c r="CS93">
        <f t="shared" si="6"/>
        <v>0</v>
      </c>
    </row>
    <row r="94" spans="1:97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Y94">
        <f>VLOOKUP(Wave_Timeline!AY$1,Enemies[[#All],[Name]:[BotLevelType]],3,FALSE) * VLOOKUP($AX$2,BotLevelWorld[#All],MATCH("HP Ratio - " &amp; VLOOKUP(AY$1,Enemies[[#All],[Name]:[BotLevelType]],9,FALSE),BotLevelWorld[#Headers],0),FALSE) * B94</f>
        <v>0</v>
      </c>
      <c r="AZ94">
        <f>VLOOKUP(Wave_Timeline!AZ$1,Enemies[[#All],[Name]:[BotLevelType]],3,FALSE) * VLOOKUP($AX$2,BotLevelWorld[#All],MATCH("HP Ratio - " &amp; VLOOKUP(AZ$1,Enemies[[#All],[Name]:[BotLevelType]],9,FALSE),BotLevelWorld[#Headers],0),FALSE) * C94</f>
        <v>0</v>
      </c>
      <c r="BA94">
        <f>VLOOKUP(Wave_Timeline!BA$1,Enemies[[#All],[Name]:[BotLevelType]],3,FALSE) * VLOOKUP($AX$2,BotLevelWorld[#All],MATCH("HP Ratio - " &amp; VLOOKUP(BA$1,Enemies[[#All],[Name]:[BotLevelType]],9,FALSE),BotLevelWorld[#Headers],0),FALSE) * D94</f>
        <v>0</v>
      </c>
      <c r="BB94">
        <f>VLOOKUP(Wave_Timeline!BB$1,Enemies[[#All],[Name]:[BotLevelType]],3,FALSE) * VLOOKUP($AX$2,BotLevelWorld[#All],MATCH("HP Ratio - " &amp; VLOOKUP(BB$1,Enemies[[#All],[Name]:[BotLevelType]],9,FALSE),BotLevelWorld[#Headers],0),FALSE) * E94</f>
        <v>0</v>
      </c>
      <c r="BC94">
        <f>VLOOKUP(Wave_Timeline!BC$1,Enemies[[#All],[Name]:[BotLevelType]],3,FALSE) * VLOOKUP($AX$2,BotLevelWorld[#All],MATCH("HP Ratio - " &amp; VLOOKUP(BC$1,Enemies[[#All],[Name]:[BotLevelType]],9,FALSE),BotLevelWorld[#Headers],0),FALSE) * F94</f>
        <v>0</v>
      </c>
      <c r="BD94">
        <f>VLOOKUP(Wave_Timeline!BD$1,Enemies[[#All],[Name]:[BotLevelType]],3,FALSE) * VLOOKUP($AX$2,BotLevelWorld[#All],MATCH("HP Ratio - " &amp; VLOOKUP(BD$1,Enemies[[#All],[Name]:[BotLevelType]],9,FALSE),BotLevelWorld[#Headers],0),FALSE) * G94</f>
        <v>0</v>
      </c>
      <c r="BE94">
        <f>VLOOKUP(Wave_Timeline!BE$1,Enemies[[#All],[Name]:[BotLevelType]],3,FALSE) * VLOOKUP($AX$2,BotLevelWorld[#All],MATCH("HP Ratio - " &amp; VLOOKUP(BE$1,Enemies[[#All],[Name]:[BotLevelType]],9,FALSE),BotLevelWorld[#Headers],0),FALSE) * H94</f>
        <v>0</v>
      </c>
      <c r="BF94">
        <f>VLOOKUP(Wave_Timeline!BF$1,Enemies[[#All],[Name]:[BotLevelType]],3,FALSE) * VLOOKUP($AX$2,BotLevelWorld[#All],MATCH("HP Ratio - " &amp; VLOOKUP(BF$1,Enemies[[#All],[Name]:[BotLevelType]],9,FALSE),BotLevelWorld[#Headers],0),FALSE) * I94</f>
        <v>0</v>
      </c>
      <c r="BG94">
        <f>VLOOKUP(Wave_Timeline!BG$1,Enemies[[#All],[Name]:[BotLevelType]],3,FALSE) * VLOOKUP($AX$2,BotLevelWorld[#All],MATCH("HP Ratio - " &amp; VLOOKUP(BG$1,Enemies[[#All],[Name]:[BotLevelType]],9,FALSE),BotLevelWorld[#Headers],0),FALSE) * J94</f>
        <v>0</v>
      </c>
      <c r="BH94">
        <f>VLOOKUP(Wave_Timeline!BH$1,Enemies[[#All],[Name]:[BotLevelType]],3,FALSE) * VLOOKUP($AX$2,BotLevelWorld[#All],MATCH("HP Ratio - " &amp; VLOOKUP(BH$1,Enemies[[#All],[Name]:[BotLevelType]],9,FALSE),BotLevelWorld[#Headers],0),FALSE) * K94</f>
        <v>0</v>
      </c>
      <c r="BI94">
        <f>VLOOKUP(Wave_Timeline!BI$1,Enemies[[#All],[Name]:[BotLevelType]],3,FALSE) * VLOOKUP($AX$2,BotLevelWorld[#All],MATCH("HP Ratio - " &amp; VLOOKUP(BI$1,Enemies[[#All],[Name]:[BotLevelType]],9,FALSE),BotLevelWorld[#Headers],0),FALSE) * L94</f>
        <v>0</v>
      </c>
      <c r="BJ94">
        <f>VLOOKUP(Wave_Timeline!BJ$1,Enemies[[#All],[Name]:[BotLevelType]],3,FALSE) * VLOOKUP($AX$2,BotLevelWorld[#All],MATCH("HP Ratio - " &amp; VLOOKUP(BJ$1,Enemies[[#All],[Name]:[BotLevelType]],9,FALSE),BotLevelWorld[#Headers],0),FALSE) * M94</f>
        <v>0</v>
      </c>
      <c r="BK94">
        <f>VLOOKUP(Wave_Timeline!BK$1,Enemies[[#All],[Name]:[BotLevelType]],3,FALSE) * VLOOKUP($AX$2,BotLevelWorld[#All],MATCH("HP Ratio - " &amp; VLOOKUP(BK$1,Enemies[[#All],[Name]:[BotLevelType]],9,FALSE),BotLevelWorld[#Headers],0),FALSE) * N94</f>
        <v>0</v>
      </c>
      <c r="BL94">
        <f>VLOOKUP(Wave_Timeline!BL$1,Enemies[[#All],[Name]:[BotLevelType]],3,FALSE) * VLOOKUP($AX$2,BotLevelWorld[#All],MATCH("HP Ratio - " &amp; VLOOKUP(BL$1,Enemies[[#All],[Name]:[BotLevelType]],9,FALSE),BotLevelWorld[#Headers],0),FALSE) * O94</f>
        <v>0</v>
      </c>
      <c r="BM94">
        <f>VLOOKUP(Wave_Timeline!BM$1,Enemies[[#All],[Name]:[BotLevelType]],3,FALSE) * VLOOKUP($AX$2,BotLevelWorld[#All],MATCH("HP Ratio - " &amp; VLOOKUP(BM$1,Enemies[[#All],[Name]:[BotLevelType]],9,FALSE),BotLevelWorld[#Headers],0),FALSE) * P94</f>
        <v>0</v>
      </c>
      <c r="BN94">
        <f>VLOOKUP(Wave_Timeline!BN$1,Enemies[[#All],[Name]:[BotLevelType]],3,FALSE) * VLOOKUP($AX$2,BotLevelWorld[#All],MATCH("HP Ratio - " &amp; VLOOKUP(BN$1,Enemies[[#All],[Name]:[BotLevelType]],9,FALSE),BotLevelWorld[#Headers],0),FALSE) * Q94</f>
        <v>0</v>
      </c>
      <c r="BO94">
        <f>VLOOKUP(Wave_Timeline!BO$1,Enemies[[#All],[Name]:[BotLevelType]],3,FALSE) * VLOOKUP($AX$2,BotLevelWorld[#All],MATCH("HP Ratio - " &amp; VLOOKUP(BO$1,Enemies[[#All],[Name]:[BotLevelType]],9,FALSE),BotLevelWorld[#Headers],0),FALSE) * R94</f>
        <v>0</v>
      </c>
      <c r="BP94">
        <f>VLOOKUP(Wave_Timeline!BP$1,Enemies[[#All],[Name]:[BotLevelType]],3,FALSE) * VLOOKUP($AX$2,BotLevelWorld[#All],MATCH("HP Ratio - " &amp; VLOOKUP(BP$1,Enemies[[#All],[Name]:[BotLevelType]],9,FALSE),BotLevelWorld[#Headers],0),FALSE) * S94</f>
        <v>0</v>
      </c>
      <c r="BQ94">
        <f>VLOOKUP(Wave_Timeline!BQ$1,Enemies[[#All],[Name]:[BotLevelType]],3,FALSE) * VLOOKUP($AX$2,BotLevelWorld[#All],MATCH("HP Ratio - " &amp; VLOOKUP(BQ$1,Enemies[[#All],[Name]:[BotLevelType]],9,FALSE),BotLevelWorld[#Headers],0),FALSE) * T94</f>
        <v>0</v>
      </c>
      <c r="BR94">
        <f>VLOOKUP(Wave_Timeline!BR$1,Enemies[[#All],[Name]:[BotLevelType]],3,FALSE) * VLOOKUP($AX$2,BotLevelWorld[#All],MATCH("HP Ratio - " &amp; VLOOKUP(BR$1,Enemies[[#All],[Name]:[BotLevelType]],9,FALSE),BotLevelWorld[#Headers],0),FALSE) * U94</f>
        <v>0</v>
      </c>
      <c r="BS94">
        <f>VLOOKUP(Wave_Timeline!BS$1,Enemies[[#All],[Name]:[BotLevelType]],3,FALSE) * VLOOKUP($AX$2,BotLevelWorld[#All],MATCH("HP Ratio - " &amp; VLOOKUP(BS$1,Enemies[[#All],[Name]:[BotLevelType]],9,FALSE),BotLevelWorld[#Headers],0),FALSE) * V94</f>
        <v>0</v>
      </c>
      <c r="BT94">
        <f>VLOOKUP(Wave_Timeline!BT$1,Enemies[[#All],[Name]:[BotLevelType]],3,FALSE) * VLOOKUP($AX$2,BotLevelWorld[#All],MATCH("HP Ratio - " &amp; VLOOKUP(BT$1,Enemies[[#All],[Name]:[BotLevelType]],9,FALSE),BotLevelWorld[#Headers],0),FALSE) * W94</f>
        <v>0</v>
      </c>
      <c r="BU94">
        <f>VLOOKUP(Wave_Timeline!BU$1,Enemies[[#All],[Name]:[BotLevelType]],3,FALSE) * VLOOKUP($AX$2,BotLevelWorld[#All],MATCH("HP Ratio - " &amp; VLOOKUP(BU$1,Enemies[[#All],[Name]:[BotLevelType]],9,FALSE),BotLevelWorld[#Headers],0),FALSE) * X94</f>
        <v>0</v>
      </c>
      <c r="BV94">
        <f>VLOOKUP(Wave_Timeline!BV$1,Enemies[[#All],[Name]:[BotLevelType]],3,FALSE) * VLOOKUP($AX$2,BotLevelWorld[#All],MATCH("HP Ratio - " &amp; VLOOKUP(BV$1,Enemies[[#All],[Name]:[BotLevelType]],9,FALSE),BotLevelWorld[#Headers],0),FALSE) * Y94</f>
        <v>0</v>
      </c>
      <c r="BW94">
        <f>VLOOKUP(Wave_Timeline!BW$1,Enemies[[#All],[Name]:[BotLevelType]],3,FALSE) * VLOOKUP($AX$2,BotLevelWorld[#All],MATCH("HP Ratio - " &amp; VLOOKUP(BW$1,Enemies[[#All],[Name]:[BotLevelType]],9,FALSE),BotLevelWorld[#Headers],0),FALSE) * Z94</f>
        <v>0</v>
      </c>
      <c r="BX94">
        <f>VLOOKUP(Wave_Timeline!BX$1,Enemies[[#All],[Name]:[BotLevelType]],3,FALSE) * VLOOKUP($AX$2,BotLevelWorld[#All],MATCH("HP Ratio - " &amp; VLOOKUP(BX$1,Enemies[[#All],[Name]:[BotLevelType]],9,FALSE),BotLevelWorld[#Headers],0),FALSE) * AA94</f>
        <v>0</v>
      </c>
      <c r="BY94">
        <f>VLOOKUP(Wave_Timeline!BY$1,Enemies[[#All],[Name]:[BotLevelType]],3,FALSE) * VLOOKUP($AX$2,BotLevelWorld[#All],MATCH("HP Ratio - " &amp; VLOOKUP(BY$1,Enemies[[#All],[Name]:[BotLevelType]],9,FALSE),BotLevelWorld[#Headers],0),FALSE) * AB94</f>
        <v>0</v>
      </c>
      <c r="BZ94">
        <f>VLOOKUP(Wave_Timeline!BZ$1,Enemies[[#All],[Name]:[BotLevelType]],3,FALSE) * VLOOKUP($AX$2,BotLevelWorld[#All],MATCH("HP Ratio - " &amp; VLOOKUP(BZ$1,Enemies[[#All],[Name]:[BotLevelType]],9,FALSE),BotLevelWorld[#Headers],0),FALSE) * AC94</f>
        <v>0</v>
      </c>
      <c r="CA94">
        <f>VLOOKUP(Wave_Timeline!CA$1,Enemies[[#All],[Name]:[BotLevelType]],3,FALSE) * VLOOKUP($AX$2,BotLevelWorld[#All],MATCH("HP Ratio - " &amp; VLOOKUP(CA$1,Enemies[[#All],[Name]:[BotLevelType]],9,FALSE),BotLevelWorld[#Headers],0),FALSE) * AD94</f>
        <v>0</v>
      </c>
      <c r="CB94">
        <f>VLOOKUP(Wave_Timeline!CB$1,Enemies[[#All],[Name]:[BotLevelType]],3,FALSE) * VLOOKUP($AX$2,BotLevelWorld[#All],MATCH("HP Ratio - " &amp; VLOOKUP(CB$1,Enemies[[#All],[Name]:[BotLevelType]],9,FALSE),BotLevelWorld[#Headers],0),FALSE) * AE94</f>
        <v>0</v>
      </c>
      <c r="CC94">
        <f>VLOOKUP(Wave_Timeline!CC$1,Enemies[[#All],[Name]:[BotLevelType]],3,FALSE) * VLOOKUP($AX$2,BotLevelWorld[#All],MATCH("HP Ratio - " &amp; VLOOKUP(CC$1,Enemies[[#All],[Name]:[BotLevelType]],9,FALSE),BotLevelWorld[#Headers],0),FALSE) * AF94</f>
        <v>0</v>
      </c>
      <c r="CD94">
        <f>VLOOKUP(Wave_Timeline!CD$1,Enemies[[#All],[Name]:[BotLevelType]],3,FALSE) * VLOOKUP($AX$2,BotLevelWorld[#All],MATCH("HP Ratio - " &amp; VLOOKUP(CD$1,Enemies[[#All],[Name]:[BotLevelType]],9,FALSE),BotLevelWorld[#Headers],0),FALSE) * AG94</f>
        <v>0</v>
      </c>
      <c r="CE94">
        <f>VLOOKUP(Wave_Timeline!CE$1,Enemies[[#All],[Name]:[BotLevelType]],3,FALSE) * VLOOKUP($AX$2,BotLevelWorld[#All],MATCH("HP Ratio - " &amp; VLOOKUP(CE$1,Enemies[[#All],[Name]:[BotLevelType]],9,FALSE),BotLevelWorld[#Headers],0),FALSE) * AH94</f>
        <v>0</v>
      </c>
      <c r="CF94">
        <f>VLOOKUP(Wave_Timeline!CF$1,Enemies[[#All],[Name]:[BotLevelType]],3,FALSE) * VLOOKUP($AX$2,BotLevelWorld[#All],MATCH("HP Ratio - " &amp; VLOOKUP(CF$1,Enemies[[#All],[Name]:[BotLevelType]],9,FALSE),BotLevelWorld[#Headers],0),FALSE) * AI94</f>
        <v>0</v>
      </c>
      <c r="CG94">
        <f>VLOOKUP(Wave_Timeline!CG$1,Enemies[[#All],[Name]:[BotLevelType]],3,FALSE) * VLOOKUP($AX$2,BotLevelWorld[#All],MATCH("HP Ratio - " &amp; VLOOKUP(CG$1,Enemies[[#All],[Name]:[BotLevelType]],9,FALSE),BotLevelWorld[#Headers],0),FALSE) * AJ94</f>
        <v>0</v>
      </c>
      <c r="CH94">
        <f>VLOOKUP(Wave_Timeline!CH$1,Enemies[[#All],[Name]:[BotLevelType]],3,FALSE) * VLOOKUP($AX$2,BotLevelWorld[#All],MATCH("HP Ratio - " &amp; VLOOKUP(CH$1,Enemies[[#All],[Name]:[BotLevelType]],9,FALSE),BotLevelWorld[#Headers],0),FALSE) * AK94</f>
        <v>0</v>
      </c>
      <c r="CI94">
        <f>VLOOKUP(Wave_Timeline!CI$1,Enemies[[#All],[Name]:[BotLevelType]],3,FALSE) * VLOOKUP($AX$2,BotLevelWorld[#All],MATCH("HP Ratio - " &amp; VLOOKUP(CI$1,Enemies[[#All],[Name]:[BotLevelType]],9,FALSE),BotLevelWorld[#Headers],0),FALSE) * AL94</f>
        <v>0</v>
      </c>
      <c r="CJ94">
        <f>VLOOKUP(Wave_Timeline!CJ$1,Enemies[[#All],[Name]:[BotLevelType]],3,FALSE) * VLOOKUP($AX$2,BotLevelWorld[#All],MATCH("HP Ratio - " &amp; VLOOKUP(CJ$1,Enemies[[#All],[Name]:[BotLevelType]],9,FALSE),BotLevelWorld[#Headers],0),FALSE) * AM94</f>
        <v>0</v>
      </c>
      <c r="CK94">
        <f>VLOOKUP(Wave_Timeline!CK$1,Enemies[[#All],[Name]:[BotLevelType]],3,FALSE) * VLOOKUP($AX$2,BotLevelWorld[#All],MATCH("HP Ratio - " &amp; VLOOKUP(CK$1,Enemies[[#All],[Name]:[BotLevelType]],9,FALSE),BotLevelWorld[#Headers],0),FALSE) * AN94</f>
        <v>0</v>
      </c>
      <c r="CL94">
        <f>VLOOKUP(Wave_Timeline!CL$1,Enemies[[#All],[Name]:[BotLevelType]],3,FALSE) * VLOOKUP($AX$2,BotLevelWorld[#All],MATCH("HP Ratio - " &amp; VLOOKUP(CL$1,Enemies[[#All],[Name]:[BotLevelType]],9,FALSE),BotLevelWorld[#Headers],0),FALSE) * AO94</f>
        <v>0</v>
      </c>
      <c r="CM94">
        <f>VLOOKUP(Wave_Timeline!CM$1,Enemies[[#All],[Name]:[BotLevelType]],3,FALSE) * VLOOKUP($AX$2,BotLevelWorld[#All],MATCH("HP Ratio - " &amp; VLOOKUP(CM$1,Enemies[[#All],[Name]:[BotLevelType]],9,FALSE),BotLevelWorld[#Headers],0),FALSE) * AP94</f>
        <v>0</v>
      </c>
      <c r="CN94">
        <f>VLOOKUP(Wave_Timeline!CN$1,Enemies[[#All],[Name]:[BotLevelType]],3,FALSE) * VLOOKUP($AX$2,BotLevelWorld[#All],MATCH("HP Ratio - " &amp; VLOOKUP(CN$1,Enemies[[#All],[Name]:[BotLevelType]],9,FALSE),BotLevelWorld[#Headers],0),FALSE) * AQ94</f>
        <v>0</v>
      </c>
      <c r="CO94">
        <f>VLOOKUP(Wave_Timeline!CO$1,Enemies[[#All],[Name]:[BotLevelType]],3,FALSE) * VLOOKUP($AX$2,BotLevelWorld[#All],MATCH("HP Ratio - " &amp; VLOOKUP(CO$1,Enemies[[#All],[Name]:[BotLevelType]],9,FALSE),BotLevelWorld[#Headers],0),FALSE) * AR94</f>
        <v>0</v>
      </c>
      <c r="CP94">
        <f>VLOOKUP(Wave_Timeline!CP$1,Enemies[[#All],[Name]:[BotLevelType]],3,FALSE) * VLOOKUP($AX$2,BotLevelWorld[#All],MATCH("HP Ratio - " &amp; VLOOKUP(CP$1,Enemies[[#All],[Name]:[BotLevelType]],9,FALSE),BotLevelWorld[#Headers],0),FALSE) * AS94</f>
        <v>0</v>
      </c>
      <c r="CQ94">
        <f>VLOOKUP(Wave_Timeline!CQ$1,Enemies[[#All],[Name]:[BotLevelType]],3,FALSE) * VLOOKUP($AX$2,BotLevelWorld[#All],MATCH("HP Ratio - " &amp; VLOOKUP(CQ$1,Enemies[[#All],[Name]:[BotLevelType]],9,FALSE),BotLevelWorld[#Headers],0),FALSE) * AT94</f>
        <v>0</v>
      </c>
      <c r="CS94">
        <f t="shared" si="6"/>
        <v>0</v>
      </c>
    </row>
    <row r="95" spans="1:97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Y95">
        <f>VLOOKUP(Wave_Timeline!AY$1,Enemies[[#All],[Name]:[BotLevelType]],3,FALSE) * VLOOKUP($AX$2,BotLevelWorld[#All],MATCH("HP Ratio - " &amp; VLOOKUP(AY$1,Enemies[[#All],[Name]:[BotLevelType]],9,FALSE),BotLevelWorld[#Headers],0),FALSE) * B95</f>
        <v>0</v>
      </c>
      <c r="AZ95">
        <f>VLOOKUP(Wave_Timeline!AZ$1,Enemies[[#All],[Name]:[BotLevelType]],3,FALSE) * VLOOKUP($AX$2,BotLevelWorld[#All],MATCH("HP Ratio - " &amp; VLOOKUP(AZ$1,Enemies[[#All],[Name]:[BotLevelType]],9,FALSE),BotLevelWorld[#Headers],0),FALSE) * C95</f>
        <v>0</v>
      </c>
      <c r="BA95">
        <f>VLOOKUP(Wave_Timeline!BA$1,Enemies[[#All],[Name]:[BotLevelType]],3,FALSE) * VLOOKUP($AX$2,BotLevelWorld[#All],MATCH("HP Ratio - " &amp; VLOOKUP(BA$1,Enemies[[#All],[Name]:[BotLevelType]],9,FALSE),BotLevelWorld[#Headers],0),FALSE) * D95</f>
        <v>0</v>
      </c>
      <c r="BB95">
        <f>VLOOKUP(Wave_Timeline!BB$1,Enemies[[#All],[Name]:[BotLevelType]],3,FALSE) * VLOOKUP($AX$2,BotLevelWorld[#All],MATCH("HP Ratio - " &amp; VLOOKUP(BB$1,Enemies[[#All],[Name]:[BotLevelType]],9,FALSE),BotLevelWorld[#Headers],0),FALSE) * E95</f>
        <v>0</v>
      </c>
      <c r="BC95">
        <f>VLOOKUP(Wave_Timeline!BC$1,Enemies[[#All],[Name]:[BotLevelType]],3,FALSE) * VLOOKUP($AX$2,BotLevelWorld[#All],MATCH("HP Ratio - " &amp; VLOOKUP(BC$1,Enemies[[#All],[Name]:[BotLevelType]],9,FALSE),BotLevelWorld[#Headers],0),FALSE) * F95</f>
        <v>0</v>
      </c>
      <c r="BD95">
        <f>VLOOKUP(Wave_Timeline!BD$1,Enemies[[#All],[Name]:[BotLevelType]],3,FALSE) * VLOOKUP($AX$2,BotLevelWorld[#All],MATCH("HP Ratio - " &amp; VLOOKUP(BD$1,Enemies[[#All],[Name]:[BotLevelType]],9,FALSE),BotLevelWorld[#Headers],0),FALSE) * G95</f>
        <v>0</v>
      </c>
      <c r="BE95">
        <f>VLOOKUP(Wave_Timeline!BE$1,Enemies[[#All],[Name]:[BotLevelType]],3,FALSE) * VLOOKUP($AX$2,BotLevelWorld[#All],MATCH("HP Ratio - " &amp; VLOOKUP(BE$1,Enemies[[#All],[Name]:[BotLevelType]],9,FALSE),BotLevelWorld[#Headers],0),FALSE) * H95</f>
        <v>0</v>
      </c>
      <c r="BF95">
        <f>VLOOKUP(Wave_Timeline!BF$1,Enemies[[#All],[Name]:[BotLevelType]],3,FALSE) * VLOOKUP($AX$2,BotLevelWorld[#All],MATCH("HP Ratio - " &amp; VLOOKUP(BF$1,Enemies[[#All],[Name]:[BotLevelType]],9,FALSE),BotLevelWorld[#Headers],0),FALSE) * I95</f>
        <v>0</v>
      </c>
      <c r="BG95">
        <f>VLOOKUP(Wave_Timeline!BG$1,Enemies[[#All],[Name]:[BotLevelType]],3,FALSE) * VLOOKUP($AX$2,BotLevelWorld[#All],MATCH("HP Ratio - " &amp; VLOOKUP(BG$1,Enemies[[#All],[Name]:[BotLevelType]],9,FALSE),BotLevelWorld[#Headers],0),FALSE) * J95</f>
        <v>0</v>
      </c>
      <c r="BH95">
        <f>VLOOKUP(Wave_Timeline!BH$1,Enemies[[#All],[Name]:[BotLevelType]],3,FALSE) * VLOOKUP($AX$2,BotLevelWorld[#All],MATCH("HP Ratio - " &amp; VLOOKUP(BH$1,Enemies[[#All],[Name]:[BotLevelType]],9,FALSE),BotLevelWorld[#Headers],0),FALSE) * K95</f>
        <v>0</v>
      </c>
      <c r="BI95">
        <f>VLOOKUP(Wave_Timeline!BI$1,Enemies[[#All],[Name]:[BotLevelType]],3,FALSE) * VLOOKUP($AX$2,BotLevelWorld[#All],MATCH("HP Ratio - " &amp; VLOOKUP(BI$1,Enemies[[#All],[Name]:[BotLevelType]],9,FALSE),BotLevelWorld[#Headers],0),FALSE) * L95</f>
        <v>0</v>
      </c>
      <c r="BJ95">
        <f>VLOOKUP(Wave_Timeline!BJ$1,Enemies[[#All],[Name]:[BotLevelType]],3,FALSE) * VLOOKUP($AX$2,BotLevelWorld[#All],MATCH("HP Ratio - " &amp; VLOOKUP(BJ$1,Enemies[[#All],[Name]:[BotLevelType]],9,FALSE),BotLevelWorld[#Headers],0),FALSE) * M95</f>
        <v>0</v>
      </c>
      <c r="BK95">
        <f>VLOOKUP(Wave_Timeline!BK$1,Enemies[[#All],[Name]:[BotLevelType]],3,FALSE) * VLOOKUP($AX$2,BotLevelWorld[#All],MATCH("HP Ratio - " &amp; VLOOKUP(BK$1,Enemies[[#All],[Name]:[BotLevelType]],9,FALSE),BotLevelWorld[#Headers],0),FALSE) * N95</f>
        <v>0</v>
      </c>
      <c r="BL95">
        <f>VLOOKUP(Wave_Timeline!BL$1,Enemies[[#All],[Name]:[BotLevelType]],3,FALSE) * VLOOKUP($AX$2,BotLevelWorld[#All],MATCH("HP Ratio - " &amp; VLOOKUP(BL$1,Enemies[[#All],[Name]:[BotLevelType]],9,FALSE),BotLevelWorld[#Headers],0),FALSE) * O95</f>
        <v>0</v>
      </c>
      <c r="BM95">
        <f>VLOOKUP(Wave_Timeline!BM$1,Enemies[[#All],[Name]:[BotLevelType]],3,FALSE) * VLOOKUP($AX$2,BotLevelWorld[#All],MATCH("HP Ratio - " &amp; VLOOKUP(BM$1,Enemies[[#All],[Name]:[BotLevelType]],9,FALSE),BotLevelWorld[#Headers],0),FALSE) * P95</f>
        <v>0</v>
      </c>
      <c r="BN95">
        <f>VLOOKUP(Wave_Timeline!BN$1,Enemies[[#All],[Name]:[BotLevelType]],3,FALSE) * VLOOKUP($AX$2,BotLevelWorld[#All],MATCH("HP Ratio - " &amp; VLOOKUP(BN$1,Enemies[[#All],[Name]:[BotLevelType]],9,FALSE),BotLevelWorld[#Headers],0),FALSE) * Q95</f>
        <v>0</v>
      </c>
      <c r="BO95">
        <f>VLOOKUP(Wave_Timeline!BO$1,Enemies[[#All],[Name]:[BotLevelType]],3,FALSE) * VLOOKUP($AX$2,BotLevelWorld[#All],MATCH("HP Ratio - " &amp; VLOOKUP(BO$1,Enemies[[#All],[Name]:[BotLevelType]],9,FALSE),BotLevelWorld[#Headers],0),FALSE) * R95</f>
        <v>0</v>
      </c>
      <c r="BP95">
        <f>VLOOKUP(Wave_Timeline!BP$1,Enemies[[#All],[Name]:[BotLevelType]],3,FALSE) * VLOOKUP($AX$2,BotLevelWorld[#All],MATCH("HP Ratio - " &amp; VLOOKUP(BP$1,Enemies[[#All],[Name]:[BotLevelType]],9,FALSE),BotLevelWorld[#Headers],0),FALSE) * S95</f>
        <v>0</v>
      </c>
      <c r="BQ95">
        <f>VLOOKUP(Wave_Timeline!BQ$1,Enemies[[#All],[Name]:[BotLevelType]],3,FALSE) * VLOOKUP($AX$2,BotLevelWorld[#All],MATCH("HP Ratio - " &amp; VLOOKUP(BQ$1,Enemies[[#All],[Name]:[BotLevelType]],9,FALSE),BotLevelWorld[#Headers],0),FALSE) * T95</f>
        <v>0</v>
      </c>
      <c r="BR95">
        <f>VLOOKUP(Wave_Timeline!BR$1,Enemies[[#All],[Name]:[BotLevelType]],3,FALSE) * VLOOKUP($AX$2,BotLevelWorld[#All],MATCH("HP Ratio - " &amp; VLOOKUP(BR$1,Enemies[[#All],[Name]:[BotLevelType]],9,FALSE),BotLevelWorld[#Headers],0),FALSE) * U95</f>
        <v>0</v>
      </c>
      <c r="BS95">
        <f>VLOOKUP(Wave_Timeline!BS$1,Enemies[[#All],[Name]:[BotLevelType]],3,FALSE) * VLOOKUP($AX$2,BotLevelWorld[#All],MATCH("HP Ratio - " &amp; VLOOKUP(BS$1,Enemies[[#All],[Name]:[BotLevelType]],9,FALSE),BotLevelWorld[#Headers],0),FALSE) * V95</f>
        <v>0</v>
      </c>
      <c r="BT95">
        <f>VLOOKUP(Wave_Timeline!BT$1,Enemies[[#All],[Name]:[BotLevelType]],3,FALSE) * VLOOKUP($AX$2,BotLevelWorld[#All],MATCH("HP Ratio - " &amp; VLOOKUP(BT$1,Enemies[[#All],[Name]:[BotLevelType]],9,FALSE),BotLevelWorld[#Headers],0),FALSE) * W95</f>
        <v>0</v>
      </c>
      <c r="BU95">
        <f>VLOOKUP(Wave_Timeline!BU$1,Enemies[[#All],[Name]:[BotLevelType]],3,FALSE) * VLOOKUP($AX$2,BotLevelWorld[#All],MATCH("HP Ratio - " &amp; VLOOKUP(BU$1,Enemies[[#All],[Name]:[BotLevelType]],9,FALSE),BotLevelWorld[#Headers],0),FALSE) * X95</f>
        <v>0</v>
      </c>
      <c r="BV95">
        <f>VLOOKUP(Wave_Timeline!BV$1,Enemies[[#All],[Name]:[BotLevelType]],3,FALSE) * VLOOKUP($AX$2,BotLevelWorld[#All],MATCH("HP Ratio - " &amp; VLOOKUP(BV$1,Enemies[[#All],[Name]:[BotLevelType]],9,FALSE),BotLevelWorld[#Headers],0),FALSE) * Y95</f>
        <v>0</v>
      </c>
      <c r="BW95">
        <f>VLOOKUP(Wave_Timeline!BW$1,Enemies[[#All],[Name]:[BotLevelType]],3,FALSE) * VLOOKUP($AX$2,BotLevelWorld[#All],MATCH("HP Ratio - " &amp; VLOOKUP(BW$1,Enemies[[#All],[Name]:[BotLevelType]],9,FALSE),BotLevelWorld[#Headers],0),FALSE) * Z95</f>
        <v>0</v>
      </c>
      <c r="BX95">
        <f>VLOOKUP(Wave_Timeline!BX$1,Enemies[[#All],[Name]:[BotLevelType]],3,FALSE) * VLOOKUP($AX$2,BotLevelWorld[#All],MATCH("HP Ratio - " &amp; VLOOKUP(BX$1,Enemies[[#All],[Name]:[BotLevelType]],9,FALSE),BotLevelWorld[#Headers],0),FALSE) * AA95</f>
        <v>0</v>
      </c>
      <c r="BY95">
        <f>VLOOKUP(Wave_Timeline!BY$1,Enemies[[#All],[Name]:[BotLevelType]],3,FALSE) * VLOOKUP($AX$2,BotLevelWorld[#All],MATCH("HP Ratio - " &amp; VLOOKUP(BY$1,Enemies[[#All],[Name]:[BotLevelType]],9,FALSE),BotLevelWorld[#Headers],0),FALSE) * AB95</f>
        <v>0</v>
      </c>
      <c r="BZ95">
        <f>VLOOKUP(Wave_Timeline!BZ$1,Enemies[[#All],[Name]:[BotLevelType]],3,FALSE) * VLOOKUP($AX$2,BotLevelWorld[#All],MATCH("HP Ratio - " &amp; VLOOKUP(BZ$1,Enemies[[#All],[Name]:[BotLevelType]],9,FALSE),BotLevelWorld[#Headers],0),FALSE) * AC95</f>
        <v>0</v>
      </c>
      <c r="CA95">
        <f>VLOOKUP(Wave_Timeline!CA$1,Enemies[[#All],[Name]:[BotLevelType]],3,FALSE) * VLOOKUP($AX$2,BotLevelWorld[#All],MATCH("HP Ratio - " &amp; VLOOKUP(CA$1,Enemies[[#All],[Name]:[BotLevelType]],9,FALSE),BotLevelWorld[#Headers],0),FALSE) * AD95</f>
        <v>0</v>
      </c>
      <c r="CB95">
        <f>VLOOKUP(Wave_Timeline!CB$1,Enemies[[#All],[Name]:[BotLevelType]],3,FALSE) * VLOOKUP($AX$2,BotLevelWorld[#All],MATCH("HP Ratio - " &amp; VLOOKUP(CB$1,Enemies[[#All],[Name]:[BotLevelType]],9,FALSE),BotLevelWorld[#Headers],0),FALSE) * AE95</f>
        <v>0</v>
      </c>
      <c r="CC95">
        <f>VLOOKUP(Wave_Timeline!CC$1,Enemies[[#All],[Name]:[BotLevelType]],3,FALSE) * VLOOKUP($AX$2,BotLevelWorld[#All],MATCH("HP Ratio - " &amp; VLOOKUP(CC$1,Enemies[[#All],[Name]:[BotLevelType]],9,FALSE),BotLevelWorld[#Headers],0),FALSE) * AF95</f>
        <v>0</v>
      </c>
      <c r="CD95">
        <f>VLOOKUP(Wave_Timeline!CD$1,Enemies[[#All],[Name]:[BotLevelType]],3,FALSE) * VLOOKUP($AX$2,BotLevelWorld[#All],MATCH("HP Ratio - " &amp; VLOOKUP(CD$1,Enemies[[#All],[Name]:[BotLevelType]],9,FALSE),BotLevelWorld[#Headers],0),FALSE) * AG95</f>
        <v>0</v>
      </c>
      <c r="CE95">
        <f>VLOOKUP(Wave_Timeline!CE$1,Enemies[[#All],[Name]:[BotLevelType]],3,FALSE) * VLOOKUP($AX$2,BotLevelWorld[#All],MATCH("HP Ratio - " &amp; VLOOKUP(CE$1,Enemies[[#All],[Name]:[BotLevelType]],9,FALSE),BotLevelWorld[#Headers],0),FALSE) * AH95</f>
        <v>0</v>
      </c>
      <c r="CF95">
        <f>VLOOKUP(Wave_Timeline!CF$1,Enemies[[#All],[Name]:[BotLevelType]],3,FALSE) * VLOOKUP($AX$2,BotLevelWorld[#All],MATCH("HP Ratio - " &amp; VLOOKUP(CF$1,Enemies[[#All],[Name]:[BotLevelType]],9,FALSE),BotLevelWorld[#Headers],0),FALSE) * AI95</f>
        <v>0</v>
      </c>
      <c r="CG95">
        <f>VLOOKUP(Wave_Timeline!CG$1,Enemies[[#All],[Name]:[BotLevelType]],3,FALSE) * VLOOKUP($AX$2,BotLevelWorld[#All],MATCH("HP Ratio - " &amp; VLOOKUP(CG$1,Enemies[[#All],[Name]:[BotLevelType]],9,FALSE),BotLevelWorld[#Headers],0),FALSE) * AJ95</f>
        <v>0</v>
      </c>
      <c r="CH95">
        <f>VLOOKUP(Wave_Timeline!CH$1,Enemies[[#All],[Name]:[BotLevelType]],3,FALSE) * VLOOKUP($AX$2,BotLevelWorld[#All],MATCH("HP Ratio - " &amp; VLOOKUP(CH$1,Enemies[[#All],[Name]:[BotLevelType]],9,FALSE),BotLevelWorld[#Headers],0),FALSE) * AK95</f>
        <v>0</v>
      </c>
      <c r="CI95">
        <f>VLOOKUP(Wave_Timeline!CI$1,Enemies[[#All],[Name]:[BotLevelType]],3,FALSE) * VLOOKUP($AX$2,BotLevelWorld[#All],MATCH("HP Ratio - " &amp; VLOOKUP(CI$1,Enemies[[#All],[Name]:[BotLevelType]],9,FALSE),BotLevelWorld[#Headers],0),FALSE) * AL95</f>
        <v>0</v>
      </c>
      <c r="CJ95">
        <f>VLOOKUP(Wave_Timeline!CJ$1,Enemies[[#All],[Name]:[BotLevelType]],3,FALSE) * VLOOKUP($AX$2,BotLevelWorld[#All],MATCH("HP Ratio - " &amp; VLOOKUP(CJ$1,Enemies[[#All],[Name]:[BotLevelType]],9,FALSE),BotLevelWorld[#Headers],0),FALSE) * AM95</f>
        <v>0</v>
      </c>
      <c r="CK95">
        <f>VLOOKUP(Wave_Timeline!CK$1,Enemies[[#All],[Name]:[BotLevelType]],3,FALSE) * VLOOKUP($AX$2,BotLevelWorld[#All],MATCH("HP Ratio - " &amp; VLOOKUP(CK$1,Enemies[[#All],[Name]:[BotLevelType]],9,FALSE),BotLevelWorld[#Headers],0),FALSE) * AN95</f>
        <v>0</v>
      </c>
      <c r="CL95">
        <f>VLOOKUP(Wave_Timeline!CL$1,Enemies[[#All],[Name]:[BotLevelType]],3,FALSE) * VLOOKUP($AX$2,BotLevelWorld[#All],MATCH("HP Ratio - " &amp; VLOOKUP(CL$1,Enemies[[#All],[Name]:[BotLevelType]],9,FALSE),BotLevelWorld[#Headers],0),FALSE) * AO95</f>
        <v>0</v>
      </c>
      <c r="CM95">
        <f>VLOOKUP(Wave_Timeline!CM$1,Enemies[[#All],[Name]:[BotLevelType]],3,FALSE) * VLOOKUP($AX$2,BotLevelWorld[#All],MATCH("HP Ratio - " &amp; VLOOKUP(CM$1,Enemies[[#All],[Name]:[BotLevelType]],9,FALSE),BotLevelWorld[#Headers],0),FALSE) * AP95</f>
        <v>0</v>
      </c>
      <c r="CN95">
        <f>VLOOKUP(Wave_Timeline!CN$1,Enemies[[#All],[Name]:[BotLevelType]],3,FALSE) * VLOOKUP($AX$2,BotLevelWorld[#All],MATCH("HP Ratio - " &amp; VLOOKUP(CN$1,Enemies[[#All],[Name]:[BotLevelType]],9,FALSE),BotLevelWorld[#Headers],0),FALSE) * AQ95</f>
        <v>0</v>
      </c>
      <c r="CO95">
        <f>VLOOKUP(Wave_Timeline!CO$1,Enemies[[#All],[Name]:[BotLevelType]],3,FALSE) * VLOOKUP($AX$2,BotLevelWorld[#All],MATCH("HP Ratio - " &amp; VLOOKUP(CO$1,Enemies[[#All],[Name]:[BotLevelType]],9,FALSE),BotLevelWorld[#Headers],0),FALSE) * AR95</f>
        <v>0</v>
      </c>
      <c r="CP95">
        <f>VLOOKUP(Wave_Timeline!CP$1,Enemies[[#All],[Name]:[BotLevelType]],3,FALSE) * VLOOKUP($AX$2,BotLevelWorld[#All],MATCH("HP Ratio - " &amp; VLOOKUP(CP$1,Enemies[[#All],[Name]:[BotLevelType]],9,FALSE),BotLevelWorld[#Headers],0),FALSE) * AS95</f>
        <v>0</v>
      </c>
      <c r="CQ95">
        <f>VLOOKUP(Wave_Timeline!CQ$1,Enemies[[#All],[Name]:[BotLevelType]],3,FALSE) * VLOOKUP($AX$2,BotLevelWorld[#All],MATCH("HP Ratio - " &amp; VLOOKUP(CQ$1,Enemies[[#All],[Name]:[BotLevelType]],9,FALSE),BotLevelWorld[#Headers],0),FALSE) * AT95</f>
        <v>0</v>
      </c>
      <c r="CS95">
        <f t="shared" si="6"/>
        <v>0</v>
      </c>
    </row>
    <row r="96" spans="1:97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Y96">
        <f>VLOOKUP(Wave_Timeline!AY$1,Enemies[[#All],[Name]:[BotLevelType]],3,FALSE) * VLOOKUP($AX$2,BotLevelWorld[#All],MATCH("HP Ratio - " &amp; VLOOKUP(AY$1,Enemies[[#All],[Name]:[BotLevelType]],9,FALSE),BotLevelWorld[#Headers],0),FALSE) * B96</f>
        <v>0</v>
      </c>
      <c r="AZ96">
        <f>VLOOKUP(Wave_Timeline!AZ$1,Enemies[[#All],[Name]:[BotLevelType]],3,FALSE) * VLOOKUP($AX$2,BotLevelWorld[#All],MATCH("HP Ratio - " &amp; VLOOKUP(AZ$1,Enemies[[#All],[Name]:[BotLevelType]],9,FALSE),BotLevelWorld[#Headers],0),FALSE) * C96</f>
        <v>0</v>
      </c>
      <c r="BA96">
        <f>VLOOKUP(Wave_Timeline!BA$1,Enemies[[#All],[Name]:[BotLevelType]],3,FALSE) * VLOOKUP($AX$2,BotLevelWorld[#All],MATCH("HP Ratio - " &amp; VLOOKUP(BA$1,Enemies[[#All],[Name]:[BotLevelType]],9,FALSE),BotLevelWorld[#Headers],0),FALSE) * D96</f>
        <v>0</v>
      </c>
      <c r="BB96">
        <f>VLOOKUP(Wave_Timeline!BB$1,Enemies[[#All],[Name]:[BotLevelType]],3,FALSE) * VLOOKUP($AX$2,BotLevelWorld[#All],MATCH("HP Ratio - " &amp; VLOOKUP(BB$1,Enemies[[#All],[Name]:[BotLevelType]],9,FALSE),BotLevelWorld[#Headers],0),FALSE) * E96</f>
        <v>0</v>
      </c>
      <c r="BC96">
        <f>VLOOKUP(Wave_Timeline!BC$1,Enemies[[#All],[Name]:[BotLevelType]],3,FALSE) * VLOOKUP($AX$2,BotLevelWorld[#All],MATCH("HP Ratio - " &amp; VLOOKUP(BC$1,Enemies[[#All],[Name]:[BotLevelType]],9,FALSE),BotLevelWorld[#Headers],0),FALSE) * F96</f>
        <v>0</v>
      </c>
      <c r="BD96">
        <f>VLOOKUP(Wave_Timeline!BD$1,Enemies[[#All],[Name]:[BotLevelType]],3,FALSE) * VLOOKUP($AX$2,BotLevelWorld[#All],MATCH("HP Ratio - " &amp; VLOOKUP(BD$1,Enemies[[#All],[Name]:[BotLevelType]],9,FALSE),BotLevelWorld[#Headers],0),FALSE) * G96</f>
        <v>0</v>
      </c>
      <c r="BE96">
        <f>VLOOKUP(Wave_Timeline!BE$1,Enemies[[#All],[Name]:[BotLevelType]],3,FALSE) * VLOOKUP($AX$2,BotLevelWorld[#All],MATCH("HP Ratio - " &amp; VLOOKUP(BE$1,Enemies[[#All],[Name]:[BotLevelType]],9,FALSE),BotLevelWorld[#Headers],0),FALSE) * H96</f>
        <v>0</v>
      </c>
      <c r="BF96">
        <f>VLOOKUP(Wave_Timeline!BF$1,Enemies[[#All],[Name]:[BotLevelType]],3,FALSE) * VLOOKUP($AX$2,BotLevelWorld[#All],MATCH("HP Ratio - " &amp; VLOOKUP(BF$1,Enemies[[#All],[Name]:[BotLevelType]],9,FALSE),BotLevelWorld[#Headers],0),FALSE) * I96</f>
        <v>0</v>
      </c>
      <c r="BG96">
        <f>VLOOKUP(Wave_Timeline!BG$1,Enemies[[#All],[Name]:[BotLevelType]],3,FALSE) * VLOOKUP($AX$2,BotLevelWorld[#All],MATCH("HP Ratio - " &amp; VLOOKUP(BG$1,Enemies[[#All],[Name]:[BotLevelType]],9,FALSE),BotLevelWorld[#Headers],0),FALSE) * J96</f>
        <v>0</v>
      </c>
      <c r="BH96">
        <f>VLOOKUP(Wave_Timeline!BH$1,Enemies[[#All],[Name]:[BotLevelType]],3,FALSE) * VLOOKUP($AX$2,BotLevelWorld[#All],MATCH("HP Ratio - " &amp; VLOOKUP(BH$1,Enemies[[#All],[Name]:[BotLevelType]],9,FALSE),BotLevelWorld[#Headers],0),FALSE) * K96</f>
        <v>0</v>
      </c>
      <c r="BI96">
        <f>VLOOKUP(Wave_Timeline!BI$1,Enemies[[#All],[Name]:[BotLevelType]],3,FALSE) * VLOOKUP($AX$2,BotLevelWorld[#All],MATCH("HP Ratio - " &amp; VLOOKUP(BI$1,Enemies[[#All],[Name]:[BotLevelType]],9,FALSE),BotLevelWorld[#Headers],0),FALSE) * L96</f>
        <v>0</v>
      </c>
      <c r="BJ96">
        <f>VLOOKUP(Wave_Timeline!BJ$1,Enemies[[#All],[Name]:[BotLevelType]],3,FALSE) * VLOOKUP($AX$2,BotLevelWorld[#All],MATCH("HP Ratio - " &amp; VLOOKUP(BJ$1,Enemies[[#All],[Name]:[BotLevelType]],9,FALSE),BotLevelWorld[#Headers],0),FALSE) * M96</f>
        <v>0</v>
      </c>
      <c r="BK96">
        <f>VLOOKUP(Wave_Timeline!BK$1,Enemies[[#All],[Name]:[BotLevelType]],3,FALSE) * VLOOKUP($AX$2,BotLevelWorld[#All],MATCH("HP Ratio - " &amp; VLOOKUP(BK$1,Enemies[[#All],[Name]:[BotLevelType]],9,FALSE),BotLevelWorld[#Headers],0),FALSE) * N96</f>
        <v>0</v>
      </c>
      <c r="BL96">
        <f>VLOOKUP(Wave_Timeline!BL$1,Enemies[[#All],[Name]:[BotLevelType]],3,FALSE) * VLOOKUP($AX$2,BotLevelWorld[#All],MATCH("HP Ratio - " &amp; VLOOKUP(BL$1,Enemies[[#All],[Name]:[BotLevelType]],9,FALSE),BotLevelWorld[#Headers],0),FALSE) * O96</f>
        <v>0</v>
      </c>
      <c r="BM96">
        <f>VLOOKUP(Wave_Timeline!BM$1,Enemies[[#All],[Name]:[BotLevelType]],3,FALSE) * VLOOKUP($AX$2,BotLevelWorld[#All],MATCH("HP Ratio - " &amp; VLOOKUP(BM$1,Enemies[[#All],[Name]:[BotLevelType]],9,FALSE),BotLevelWorld[#Headers],0),FALSE) * P96</f>
        <v>0</v>
      </c>
      <c r="BN96">
        <f>VLOOKUP(Wave_Timeline!BN$1,Enemies[[#All],[Name]:[BotLevelType]],3,FALSE) * VLOOKUP($AX$2,BotLevelWorld[#All],MATCH("HP Ratio - " &amp; VLOOKUP(BN$1,Enemies[[#All],[Name]:[BotLevelType]],9,FALSE),BotLevelWorld[#Headers],0),FALSE) * Q96</f>
        <v>0</v>
      </c>
      <c r="BO96">
        <f>VLOOKUP(Wave_Timeline!BO$1,Enemies[[#All],[Name]:[BotLevelType]],3,FALSE) * VLOOKUP($AX$2,BotLevelWorld[#All],MATCH("HP Ratio - " &amp; VLOOKUP(BO$1,Enemies[[#All],[Name]:[BotLevelType]],9,FALSE),BotLevelWorld[#Headers],0),FALSE) * R96</f>
        <v>0</v>
      </c>
      <c r="BP96">
        <f>VLOOKUP(Wave_Timeline!BP$1,Enemies[[#All],[Name]:[BotLevelType]],3,FALSE) * VLOOKUP($AX$2,BotLevelWorld[#All],MATCH("HP Ratio - " &amp; VLOOKUP(BP$1,Enemies[[#All],[Name]:[BotLevelType]],9,FALSE),BotLevelWorld[#Headers],0),FALSE) * S96</f>
        <v>0</v>
      </c>
      <c r="BQ96">
        <f>VLOOKUP(Wave_Timeline!BQ$1,Enemies[[#All],[Name]:[BotLevelType]],3,FALSE) * VLOOKUP($AX$2,BotLevelWorld[#All],MATCH("HP Ratio - " &amp; VLOOKUP(BQ$1,Enemies[[#All],[Name]:[BotLevelType]],9,FALSE),BotLevelWorld[#Headers],0),FALSE) * T96</f>
        <v>0</v>
      </c>
      <c r="BR96">
        <f>VLOOKUP(Wave_Timeline!BR$1,Enemies[[#All],[Name]:[BotLevelType]],3,FALSE) * VLOOKUP($AX$2,BotLevelWorld[#All],MATCH("HP Ratio - " &amp; VLOOKUP(BR$1,Enemies[[#All],[Name]:[BotLevelType]],9,FALSE),BotLevelWorld[#Headers],0),FALSE) * U96</f>
        <v>0</v>
      </c>
      <c r="BS96">
        <f>VLOOKUP(Wave_Timeline!BS$1,Enemies[[#All],[Name]:[BotLevelType]],3,FALSE) * VLOOKUP($AX$2,BotLevelWorld[#All],MATCH("HP Ratio - " &amp; VLOOKUP(BS$1,Enemies[[#All],[Name]:[BotLevelType]],9,FALSE),BotLevelWorld[#Headers],0),FALSE) * V96</f>
        <v>0</v>
      </c>
      <c r="BT96">
        <f>VLOOKUP(Wave_Timeline!BT$1,Enemies[[#All],[Name]:[BotLevelType]],3,FALSE) * VLOOKUP($AX$2,BotLevelWorld[#All],MATCH("HP Ratio - " &amp; VLOOKUP(BT$1,Enemies[[#All],[Name]:[BotLevelType]],9,FALSE),BotLevelWorld[#Headers],0),FALSE) * W96</f>
        <v>0</v>
      </c>
      <c r="BU96">
        <f>VLOOKUP(Wave_Timeline!BU$1,Enemies[[#All],[Name]:[BotLevelType]],3,FALSE) * VLOOKUP($AX$2,BotLevelWorld[#All],MATCH("HP Ratio - " &amp; VLOOKUP(BU$1,Enemies[[#All],[Name]:[BotLevelType]],9,FALSE),BotLevelWorld[#Headers],0),FALSE) * X96</f>
        <v>0</v>
      </c>
      <c r="BV96">
        <f>VLOOKUP(Wave_Timeline!BV$1,Enemies[[#All],[Name]:[BotLevelType]],3,FALSE) * VLOOKUP($AX$2,BotLevelWorld[#All],MATCH("HP Ratio - " &amp; VLOOKUP(BV$1,Enemies[[#All],[Name]:[BotLevelType]],9,FALSE),BotLevelWorld[#Headers],0),FALSE) * Y96</f>
        <v>0</v>
      </c>
      <c r="BW96">
        <f>VLOOKUP(Wave_Timeline!BW$1,Enemies[[#All],[Name]:[BotLevelType]],3,FALSE) * VLOOKUP($AX$2,BotLevelWorld[#All],MATCH("HP Ratio - " &amp; VLOOKUP(BW$1,Enemies[[#All],[Name]:[BotLevelType]],9,FALSE),BotLevelWorld[#Headers],0),FALSE) * Z96</f>
        <v>0</v>
      </c>
      <c r="BX96">
        <f>VLOOKUP(Wave_Timeline!BX$1,Enemies[[#All],[Name]:[BotLevelType]],3,FALSE) * VLOOKUP($AX$2,BotLevelWorld[#All],MATCH("HP Ratio - " &amp; VLOOKUP(BX$1,Enemies[[#All],[Name]:[BotLevelType]],9,FALSE),BotLevelWorld[#Headers],0),FALSE) * AA96</f>
        <v>0</v>
      </c>
      <c r="BY96">
        <f>VLOOKUP(Wave_Timeline!BY$1,Enemies[[#All],[Name]:[BotLevelType]],3,FALSE) * VLOOKUP($AX$2,BotLevelWorld[#All],MATCH("HP Ratio - " &amp; VLOOKUP(BY$1,Enemies[[#All],[Name]:[BotLevelType]],9,FALSE),BotLevelWorld[#Headers],0),FALSE) * AB96</f>
        <v>0</v>
      </c>
      <c r="BZ96">
        <f>VLOOKUP(Wave_Timeline!BZ$1,Enemies[[#All],[Name]:[BotLevelType]],3,FALSE) * VLOOKUP($AX$2,BotLevelWorld[#All],MATCH("HP Ratio - " &amp; VLOOKUP(BZ$1,Enemies[[#All],[Name]:[BotLevelType]],9,FALSE),BotLevelWorld[#Headers],0),FALSE) * AC96</f>
        <v>0</v>
      </c>
      <c r="CA96">
        <f>VLOOKUP(Wave_Timeline!CA$1,Enemies[[#All],[Name]:[BotLevelType]],3,FALSE) * VLOOKUP($AX$2,BotLevelWorld[#All],MATCH("HP Ratio - " &amp; VLOOKUP(CA$1,Enemies[[#All],[Name]:[BotLevelType]],9,FALSE),BotLevelWorld[#Headers],0),FALSE) * AD96</f>
        <v>0</v>
      </c>
      <c r="CB96">
        <f>VLOOKUP(Wave_Timeline!CB$1,Enemies[[#All],[Name]:[BotLevelType]],3,FALSE) * VLOOKUP($AX$2,BotLevelWorld[#All],MATCH("HP Ratio - " &amp; VLOOKUP(CB$1,Enemies[[#All],[Name]:[BotLevelType]],9,FALSE),BotLevelWorld[#Headers],0),FALSE) * AE96</f>
        <v>0</v>
      </c>
      <c r="CC96">
        <f>VLOOKUP(Wave_Timeline!CC$1,Enemies[[#All],[Name]:[BotLevelType]],3,FALSE) * VLOOKUP($AX$2,BotLevelWorld[#All],MATCH("HP Ratio - " &amp; VLOOKUP(CC$1,Enemies[[#All],[Name]:[BotLevelType]],9,FALSE),BotLevelWorld[#Headers],0),FALSE) * AF96</f>
        <v>0</v>
      </c>
      <c r="CD96">
        <f>VLOOKUP(Wave_Timeline!CD$1,Enemies[[#All],[Name]:[BotLevelType]],3,FALSE) * VLOOKUP($AX$2,BotLevelWorld[#All],MATCH("HP Ratio - " &amp; VLOOKUP(CD$1,Enemies[[#All],[Name]:[BotLevelType]],9,FALSE),BotLevelWorld[#Headers],0),FALSE) * AG96</f>
        <v>0</v>
      </c>
      <c r="CE96">
        <f>VLOOKUP(Wave_Timeline!CE$1,Enemies[[#All],[Name]:[BotLevelType]],3,FALSE) * VLOOKUP($AX$2,BotLevelWorld[#All],MATCH("HP Ratio - " &amp; VLOOKUP(CE$1,Enemies[[#All],[Name]:[BotLevelType]],9,FALSE),BotLevelWorld[#Headers],0),FALSE) * AH96</f>
        <v>0</v>
      </c>
      <c r="CF96">
        <f>VLOOKUP(Wave_Timeline!CF$1,Enemies[[#All],[Name]:[BotLevelType]],3,FALSE) * VLOOKUP($AX$2,BotLevelWorld[#All],MATCH("HP Ratio - " &amp; VLOOKUP(CF$1,Enemies[[#All],[Name]:[BotLevelType]],9,FALSE),BotLevelWorld[#Headers],0),FALSE) * AI96</f>
        <v>0</v>
      </c>
      <c r="CG96">
        <f>VLOOKUP(Wave_Timeline!CG$1,Enemies[[#All],[Name]:[BotLevelType]],3,FALSE) * VLOOKUP($AX$2,BotLevelWorld[#All],MATCH("HP Ratio - " &amp; VLOOKUP(CG$1,Enemies[[#All],[Name]:[BotLevelType]],9,FALSE),BotLevelWorld[#Headers],0),FALSE) * AJ96</f>
        <v>0</v>
      </c>
      <c r="CH96">
        <f>VLOOKUP(Wave_Timeline!CH$1,Enemies[[#All],[Name]:[BotLevelType]],3,FALSE) * VLOOKUP($AX$2,BotLevelWorld[#All],MATCH("HP Ratio - " &amp; VLOOKUP(CH$1,Enemies[[#All],[Name]:[BotLevelType]],9,FALSE),BotLevelWorld[#Headers],0),FALSE) * AK96</f>
        <v>0</v>
      </c>
      <c r="CI96">
        <f>VLOOKUP(Wave_Timeline!CI$1,Enemies[[#All],[Name]:[BotLevelType]],3,FALSE) * VLOOKUP($AX$2,BotLevelWorld[#All],MATCH("HP Ratio - " &amp; VLOOKUP(CI$1,Enemies[[#All],[Name]:[BotLevelType]],9,FALSE),BotLevelWorld[#Headers],0),FALSE) * AL96</f>
        <v>0</v>
      </c>
      <c r="CJ96">
        <f>VLOOKUP(Wave_Timeline!CJ$1,Enemies[[#All],[Name]:[BotLevelType]],3,FALSE) * VLOOKUP($AX$2,BotLevelWorld[#All],MATCH("HP Ratio - " &amp; VLOOKUP(CJ$1,Enemies[[#All],[Name]:[BotLevelType]],9,FALSE),BotLevelWorld[#Headers],0),FALSE) * AM96</f>
        <v>0</v>
      </c>
      <c r="CK96">
        <f>VLOOKUP(Wave_Timeline!CK$1,Enemies[[#All],[Name]:[BotLevelType]],3,FALSE) * VLOOKUP($AX$2,BotLevelWorld[#All],MATCH("HP Ratio - " &amp; VLOOKUP(CK$1,Enemies[[#All],[Name]:[BotLevelType]],9,FALSE),BotLevelWorld[#Headers],0),FALSE) * AN96</f>
        <v>0</v>
      </c>
      <c r="CL96">
        <f>VLOOKUP(Wave_Timeline!CL$1,Enemies[[#All],[Name]:[BotLevelType]],3,FALSE) * VLOOKUP($AX$2,BotLevelWorld[#All],MATCH("HP Ratio - " &amp; VLOOKUP(CL$1,Enemies[[#All],[Name]:[BotLevelType]],9,FALSE),BotLevelWorld[#Headers],0),FALSE) * AO96</f>
        <v>0</v>
      </c>
      <c r="CM96">
        <f>VLOOKUP(Wave_Timeline!CM$1,Enemies[[#All],[Name]:[BotLevelType]],3,FALSE) * VLOOKUP($AX$2,BotLevelWorld[#All],MATCH("HP Ratio - " &amp; VLOOKUP(CM$1,Enemies[[#All],[Name]:[BotLevelType]],9,FALSE),BotLevelWorld[#Headers],0),FALSE) * AP96</f>
        <v>0</v>
      </c>
      <c r="CN96">
        <f>VLOOKUP(Wave_Timeline!CN$1,Enemies[[#All],[Name]:[BotLevelType]],3,FALSE) * VLOOKUP($AX$2,BotLevelWorld[#All],MATCH("HP Ratio - " &amp; VLOOKUP(CN$1,Enemies[[#All],[Name]:[BotLevelType]],9,FALSE),BotLevelWorld[#Headers],0),FALSE) * AQ96</f>
        <v>0</v>
      </c>
      <c r="CO96">
        <f>VLOOKUP(Wave_Timeline!CO$1,Enemies[[#All],[Name]:[BotLevelType]],3,FALSE) * VLOOKUP($AX$2,BotLevelWorld[#All],MATCH("HP Ratio - " &amp; VLOOKUP(CO$1,Enemies[[#All],[Name]:[BotLevelType]],9,FALSE),BotLevelWorld[#Headers],0),FALSE) * AR96</f>
        <v>0</v>
      </c>
      <c r="CP96">
        <f>VLOOKUP(Wave_Timeline!CP$1,Enemies[[#All],[Name]:[BotLevelType]],3,FALSE) * VLOOKUP($AX$2,BotLevelWorld[#All],MATCH("HP Ratio - " &amp; VLOOKUP(CP$1,Enemies[[#All],[Name]:[BotLevelType]],9,FALSE),BotLevelWorld[#Headers],0),FALSE) * AS96</f>
        <v>0</v>
      </c>
      <c r="CQ96">
        <f>VLOOKUP(Wave_Timeline!CQ$1,Enemies[[#All],[Name]:[BotLevelType]],3,FALSE) * VLOOKUP($AX$2,BotLevelWorld[#All],MATCH("HP Ratio - " &amp; VLOOKUP(CQ$1,Enemies[[#All],[Name]:[BotLevelType]],9,FALSE),BotLevelWorld[#Headers],0),FALSE) * AT96</f>
        <v>0</v>
      </c>
      <c r="CS96">
        <f t="shared" si="6"/>
        <v>0</v>
      </c>
    </row>
    <row r="97" spans="1:97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Y97">
        <f>VLOOKUP(Wave_Timeline!AY$1,Enemies[[#All],[Name]:[BotLevelType]],3,FALSE) * VLOOKUP($AX$2,BotLevelWorld[#All],MATCH("HP Ratio - " &amp; VLOOKUP(AY$1,Enemies[[#All],[Name]:[BotLevelType]],9,FALSE),BotLevelWorld[#Headers],0),FALSE) * B97</f>
        <v>0</v>
      </c>
      <c r="AZ97">
        <f>VLOOKUP(Wave_Timeline!AZ$1,Enemies[[#All],[Name]:[BotLevelType]],3,FALSE) * VLOOKUP($AX$2,BotLevelWorld[#All],MATCH("HP Ratio - " &amp; VLOOKUP(AZ$1,Enemies[[#All],[Name]:[BotLevelType]],9,FALSE),BotLevelWorld[#Headers],0),FALSE) * C97</f>
        <v>0</v>
      </c>
      <c r="BA97">
        <f>VLOOKUP(Wave_Timeline!BA$1,Enemies[[#All],[Name]:[BotLevelType]],3,FALSE) * VLOOKUP($AX$2,BotLevelWorld[#All],MATCH("HP Ratio - " &amp; VLOOKUP(BA$1,Enemies[[#All],[Name]:[BotLevelType]],9,FALSE),BotLevelWorld[#Headers],0),FALSE) * D97</f>
        <v>0</v>
      </c>
      <c r="BB97">
        <f>VLOOKUP(Wave_Timeline!BB$1,Enemies[[#All],[Name]:[BotLevelType]],3,FALSE) * VLOOKUP($AX$2,BotLevelWorld[#All],MATCH("HP Ratio - " &amp; VLOOKUP(BB$1,Enemies[[#All],[Name]:[BotLevelType]],9,FALSE),BotLevelWorld[#Headers],0),FALSE) * E97</f>
        <v>0</v>
      </c>
      <c r="BC97">
        <f>VLOOKUP(Wave_Timeline!BC$1,Enemies[[#All],[Name]:[BotLevelType]],3,FALSE) * VLOOKUP($AX$2,BotLevelWorld[#All],MATCH("HP Ratio - " &amp; VLOOKUP(BC$1,Enemies[[#All],[Name]:[BotLevelType]],9,FALSE),BotLevelWorld[#Headers],0),FALSE) * F97</f>
        <v>0</v>
      </c>
      <c r="BD97">
        <f>VLOOKUP(Wave_Timeline!BD$1,Enemies[[#All],[Name]:[BotLevelType]],3,FALSE) * VLOOKUP($AX$2,BotLevelWorld[#All],MATCH("HP Ratio - " &amp; VLOOKUP(BD$1,Enemies[[#All],[Name]:[BotLevelType]],9,FALSE),BotLevelWorld[#Headers],0),FALSE) * G97</f>
        <v>0</v>
      </c>
      <c r="BE97">
        <f>VLOOKUP(Wave_Timeline!BE$1,Enemies[[#All],[Name]:[BotLevelType]],3,FALSE) * VLOOKUP($AX$2,BotLevelWorld[#All],MATCH("HP Ratio - " &amp; VLOOKUP(BE$1,Enemies[[#All],[Name]:[BotLevelType]],9,FALSE),BotLevelWorld[#Headers],0),FALSE) * H97</f>
        <v>0</v>
      </c>
      <c r="BF97">
        <f>VLOOKUP(Wave_Timeline!BF$1,Enemies[[#All],[Name]:[BotLevelType]],3,FALSE) * VLOOKUP($AX$2,BotLevelWorld[#All],MATCH("HP Ratio - " &amp; VLOOKUP(BF$1,Enemies[[#All],[Name]:[BotLevelType]],9,FALSE),BotLevelWorld[#Headers],0),FALSE) * I97</f>
        <v>0</v>
      </c>
      <c r="BG97">
        <f>VLOOKUP(Wave_Timeline!BG$1,Enemies[[#All],[Name]:[BotLevelType]],3,FALSE) * VLOOKUP($AX$2,BotLevelWorld[#All],MATCH("HP Ratio - " &amp; VLOOKUP(BG$1,Enemies[[#All],[Name]:[BotLevelType]],9,FALSE),BotLevelWorld[#Headers],0),FALSE) * J97</f>
        <v>0</v>
      </c>
      <c r="BH97">
        <f>VLOOKUP(Wave_Timeline!BH$1,Enemies[[#All],[Name]:[BotLevelType]],3,FALSE) * VLOOKUP($AX$2,BotLevelWorld[#All],MATCH("HP Ratio - " &amp; VLOOKUP(BH$1,Enemies[[#All],[Name]:[BotLevelType]],9,FALSE),BotLevelWorld[#Headers],0),FALSE) * K97</f>
        <v>0</v>
      </c>
      <c r="BI97">
        <f>VLOOKUP(Wave_Timeline!BI$1,Enemies[[#All],[Name]:[BotLevelType]],3,FALSE) * VLOOKUP($AX$2,BotLevelWorld[#All],MATCH("HP Ratio - " &amp; VLOOKUP(BI$1,Enemies[[#All],[Name]:[BotLevelType]],9,FALSE),BotLevelWorld[#Headers],0),FALSE) * L97</f>
        <v>0</v>
      </c>
      <c r="BJ97">
        <f>VLOOKUP(Wave_Timeline!BJ$1,Enemies[[#All],[Name]:[BotLevelType]],3,FALSE) * VLOOKUP($AX$2,BotLevelWorld[#All],MATCH("HP Ratio - " &amp; VLOOKUP(BJ$1,Enemies[[#All],[Name]:[BotLevelType]],9,FALSE),BotLevelWorld[#Headers],0),FALSE) * M97</f>
        <v>0</v>
      </c>
      <c r="BK97">
        <f>VLOOKUP(Wave_Timeline!BK$1,Enemies[[#All],[Name]:[BotLevelType]],3,FALSE) * VLOOKUP($AX$2,BotLevelWorld[#All],MATCH("HP Ratio - " &amp; VLOOKUP(BK$1,Enemies[[#All],[Name]:[BotLevelType]],9,FALSE),BotLevelWorld[#Headers],0),FALSE) * N97</f>
        <v>0</v>
      </c>
      <c r="BL97">
        <f>VLOOKUP(Wave_Timeline!BL$1,Enemies[[#All],[Name]:[BotLevelType]],3,FALSE) * VLOOKUP($AX$2,BotLevelWorld[#All],MATCH("HP Ratio - " &amp; VLOOKUP(BL$1,Enemies[[#All],[Name]:[BotLevelType]],9,FALSE),BotLevelWorld[#Headers],0),FALSE) * O97</f>
        <v>0</v>
      </c>
      <c r="BM97">
        <f>VLOOKUP(Wave_Timeline!BM$1,Enemies[[#All],[Name]:[BotLevelType]],3,FALSE) * VLOOKUP($AX$2,BotLevelWorld[#All],MATCH("HP Ratio - " &amp; VLOOKUP(BM$1,Enemies[[#All],[Name]:[BotLevelType]],9,FALSE),BotLevelWorld[#Headers],0),FALSE) * P97</f>
        <v>0</v>
      </c>
      <c r="BN97">
        <f>VLOOKUP(Wave_Timeline!BN$1,Enemies[[#All],[Name]:[BotLevelType]],3,FALSE) * VLOOKUP($AX$2,BotLevelWorld[#All],MATCH("HP Ratio - " &amp; VLOOKUP(BN$1,Enemies[[#All],[Name]:[BotLevelType]],9,FALSE),BotLevelWorld[#Headers],0),FALSE) * Q97</f>
        <v>0</v>
      </c>
      <c r="BO97">
        <f>VLOOKUP(Wave_Timeline!BO$1,Enemies[[#All],[Name]:[BotLevelType]],3,FALSE) * VLOOKUP($AX$2,BotLevelWorld[#All],MATCH("HP Ratio - " &amp; VLOOKUP(BO$1,Enemies[[#All],[Name]:[BotLevelType]],9,FALSE),BotLevelWorld[#Headers],0),FALSE) * R97</f>
        <v>0</v>
      </c>
      <c r="BP97">
        <f>VLOOKUP(Wave_Timeline!BP$1,Enemies[[#All],[Name]:[BotLevelType]],3,FALSE) * VLOOKUP($AX$2,BotLevelWorld[#All],MATCH("HP Ratio - " &amp; VLOOKUP(BP$1,Enemies[[#All],[Name]:[BotLevelType]],9,FALSE),BotLevelWorld[#Headers],0),FALSE) * S97</f>
        <v>0</v>
      </c>
      <c r="BQ97">
        <f>VLOOKUP(Wave_Timeline!BQ$1,Enemies[[#All],[Name]:[BotLevelType]],3,FALSE) * VLOOKUP($AX$2,BotLevelWorld[#All],MATCH("HP Ratio - " &amp; VLOOKUP(BQ$1,Enemies[[#All],[Name]:[BotLevelType]],9,FALSE),BotLevelWorld[#Headers],0),FALSE) * T97</f>
        <v>0</v>
      </c>
      <c r="BR97">
        <f>VLOOKUP(Wave_Timeline!BR$1,Enemies[[#All],[Name]:[BotLevelType]],3,FALSE) * VLOOKUP($AX$2,BotLevelWorld[#All],MATCH("HP Ratio - " &amp; VLOOKUP(BR$1,Enemies[[#All],[Name]:[BotLevelType]],9,FALSE),BotLevelWorld[#Headers],0),FALSE) * U97</f>
        <v>0</v>
      </c>
      <c r="BS97">
        <f>VLOOKUP(Wave_Timeline!BS$1,Enemies[[#All],[Name]:[BotLevelType]],3,FALSE) * VLOOKUP($AX$2,BotLevelWorld[#All],MATCH("HP Ratio - " &amp; VLOOKUP(BS$1,Enemies[[#All],[Name]:[BotLevelType]],9,FALSE),BotLevelWorld[#Headers],0),FALSE) * V97</f>
        <v>0</v>
      </c>
      <c r="BT97">
        <f>VLOOKUP(Wave_Timeline!BT$1,Enemies[[#All],[Name]:[BotLevelType]],3,FALSE) * VLOOKUP($AX$2,BotLevelWorld[#All],MATCH("HP Ratio - " &amp; VLOOKUP(BT$1,Enemies[[#All],[Name]:[BotLevelType]],9,FALSE),BotLevelWorld[#Headers],0),FALSE) * W97</f>
        <v>0</v>
      </c>
      <c r="BU97">
        <f>VLOOKUP(Wave_Timeline!BU$1,Enemies[[#All],[Name]:[BotLevelType]],3,FALSE) * VLOOKUP($AX$2,BotLevelWorld[#All],MATCH("HP Ratio - " &amp; VLOOKUP(BU$1,Enemies[[#All],[Name]:[BotLevelType]],9,FALSE),BotLevelWorld[#Headers],0),FALSE) * X97</f>
        <v>0</v>
      </c>
      <c r="BV97">
        <f>VLOOKUP(Wave_Timeline!BV$1,Enemies[[#All],[Name]:[BotLevelType]],3,FALSE) * VLOOKUP($AX$2,BotLevelWorld[#All],MATCH("HP Ratio - " &amp; VLOOKUP(BV$1,Enemies[[#All],[Name]:[BotLevelType]],9,FALSE),BotLevelWorld[#Headers],0),FALSE) * Y97</f>
        <v>0</v>
      </c>
      <c r="BW97">
        <f>VLOOKUP(Wave_Timeline!BW$1,Enemies[[#All],[Name]:[BotLevelType]],3,FALSE) * VLOOKUP($AX$2,BotLevelWorld[#All],MATCH("HP Ratio - " &amp; VLOOKUP(BW$1,Enemies[[#All],[Name]:[BotLevelType]],9,FALSE),BotLevelWorld[#Headers],0),FALSE) * Z97</f>
        <v>0</v>
      </c>
      <c r="BX97">
        <f>VLOOKUP(Wave_Timeline!BX$1,Enemies[[#All],[Name]:[BotLevelType]],3,FALSE) * VLOOKUP($AX$2,BotLevelWorld[#All],MATCH("HP Ratio - " &amp; VLOOKUP(BX$1,Enemies[[#All],[Name]:[BotLevelType]],9,FALSE),BotLevelWorld[#Headers],0),FALSE) * AA97</f>
        <v>0</v>
      </c>
      <c r="BY97">
        <f>VLOOKUP(Wave_Timeline!BY$1,Enemies[[#All],[Name]:[BotLevelType]],3,FALSE) * VLOOKUP($AX$2,BotLevelWorld[#All],MATCH("HP Ratio - " &amp; VLOOKUP(BY$1,Enemies[[#All],[Name]:[BotLevelType]],9,FALSE),BotLevelWorld[#Headers],0),FALSE) * AB97</f>
        <v>0</v>
      </c>
      <c r="BZ97">
        <f>VLOOKUP(Wave_Timeline!BZ$1,Enemies[[#All],[Name]:[BotLevelType]],3,FALSE) * VLOOKUP($AX$2,BotLevelWorld[#All],MATCH("HP Ratio - " &amp; VLOOKUP(BZ$1,Enemies[[#All],[Name]:[BotLevelType]],9,FALSE),BotLevelWorld[#Headers],0),FALSE) * AC97</f>
        <v>0</v>
      </c>
      <c r="CA97">
        <f>VLOOKUP(Wave_Timeline!CA$1,Enemies[[#All],[Name]:[BotLevelType]],3,FALSE) * VLOOKUP($AX$2,BotLevelWorld[#All],MATCH("HP Ratio - " &amp; VLOOKUP(CA$1,Enemies[[#All],[Name]:[BotLevelType]],9,FALSE),BotLevelWorld[#Headers],0),FALSE) * AD97</f>
        <v>0</v>
      </c>
      <c r="CB97">
        <f>VLOOKUP(Wave_Timeline!CB$1,Enemies[[#All],[Name]:[BotLevelType]],3,FALSE) * VLOOKUP($AX$2,BotLevelWorld[#All],MATCH("HP Ratio - " &amp; VLOOKUP(CB$1,Enemies[[#All],[Name]:[BotLevelType]],9,FALSE),BotLevelWorld[#Headers],0),FALSE) * AE97</f>
        <v>0</v>
      </c>
      <c r="CC97">
        <f>VLOOKUP(Wave_Timeline!CC$1,Enemies[[#All],[Name]:[BotLevelType]],3,FALSE) * VLOOKUP($AX$2,BotLevelWorld[#All],MATCH("HP Ratio - " &amp; VLOOKUP(CC$1,Enemies[[#All],[Name]:[BotLevelType]],9,FALSE),BotLevelWorld[#Headers],0),FALSE) * AF97</f>
        <v>0</v>
      </c>
      <c r="CD97">
        <f>VLOOKUP(Wave_Timeline!CD$1,Enemies[[#All],[Name]:[BotLevelType]],3,FALSE) * VLOOKUP($AX$2,BotLevelWorld[#All],MATCH("HP Ratio - " &amp; VLOOKUP(CD$1,Enemies[[#All],[Name]:[BotLevelType]],9,FALSE),BotLevelWorld[#Headers],0),FALSE) * AG97</f>
        <v>0</v>
      </c>
      <c r="CE97">
        <f>VLOOKUP(Wave_Timeline!CE$1,Enemies[[#All],[Name]:[BotLevelType]],3,FALSE) * VLOOKUP($AX$2,BotLevelWorld[#All],MATCH("HP Ratio - " &amp; VLOOKUP(CE$1,Enemies[[#All],[Name]:[BotLevelType]],9,FALSE),BotLevelWorld[#Headers],0),FALSE) * AH97</f>
        <v>0</v>
      </c>
      <c r="CF97">
        <f>VLOOKUP(Wave_Timeline!CF$1,Enemies[[#All],[Name]:[BotLevelType]],3,FALSE) * VLOOKUP($AX$2,BotLevelWorld[#All],MATCH("HP Ratio - " &amp; VLOOKUP(CF$1,Enemies[[#All],[Name]:[BotLevelType]],9,FALSE),BotLevelWorld[#Headers],0),FALSE) * AI97</f>
        <v>0</v>
      </c>
      <c r="CG97">
        <f>VLOOKUP(Wave_Timeline!CG$1,Enemies[[#All],[Name]:[BotLevelType]],3,FALSE) * VLOOKUP($AX$2,BotLevelWorld[#All],MATCH("HP Ratio - " &amp; VLOOKUP(CG$1,Enemies[[#All],[Name]:[BotLevelType]],9,FALSE),BotLevelWorld[#Headers],0),FALSE) * AJ97</f>
        <v>0</v>
      </c>
      <c r="CH97">
        <f>VLOOKUP(Wave_Timeline!CH$1,Enemies[[#All],[Name]:[BotLevelType]],3,FALSE) * VLOOKUP($AX$2,BotLevelWorld[#All],MATCH("HP Ratio - " &amp; VLOOKUP(CH$1,Enemies[[#All],[Name]:[BotLevelType]],9,FALSE),BotLevelWorld[#Headers],0),FALSE) * AK97</f>
        <v>0</v>
      </c>
      <c r="CI97">
        <f>VLOOKUP(Wave_Timeline!CI$1,Enemies[[#All],[Name]:[BotLevelType]],3,FALSE) * VLOOKUP($AX$2,BotLevelWorld[#All],MATCH("HP Ratio - " &amp; VLOOKUP(CI$1,Enemies[[#All],[Name]:[BotLevelType]],9,FALSE),BotLevelWorld[#Headers],0),FALSE) * AL97</f>
        <v>0</v>
      </c>
      <c r="CJ97">
        <f>VLOOKUP(Wave_Timeline!CJ$1,Enemies[[#All],[Name]:[BotLevelType]],3,FALSE) * VLOOKUP($AX$2,BotLevelWorld[#All],MATCH("HP Ratio - " &amp; VLOOKUP(CJ$1,Enemies[[#All],[Name]:[BotLevelType]],9,FALSE),BotLevelWorld[#Headers],0),FALSE) * AM97</f>
        <v>0</v>
      </c>
      <c r="CK97">
        <f>VLOOKUP(Wave_Timeline!CK$1,Enemies[[#All],[Name]:[BotLevelType]],3,FALSE) * VLOOKUP($AX$2,BotLevelWorld[#All],MATCH("HP Ratio - " &amp; VLOOKUP(CK$1,Enemies[[#All],[Name]:[BotLevelType]],9,FALSE),BotLevelWorld[#Headers],0),FALSE) * AN97</f>
        <v>0</v>
      </c>
      <c r="CL97">
        <f>VLOOKUP(Wave_Timeline!CL$1,Enemies[[#All],[Name]:[BotLevelType]],3,FALSE) * VLOOKUP($AX$2,BotLevelWorld[#All],MATCH("HP Ratio - " &amp; VLOOKUP(CL$1,Enemies[[#All],[Name]:[BotLevelType]],9,FALSE),BotLevelWorld[#Headers],0),FALSE) * AO97</f>
        <v>0</v>
      </c>
      <c r="CM97">
        <f>VLOOKUP(Wave_Timeline!CM$1,Enemies[[#All],[Name]:[BotLevelType]],3,FALSE) * VLOOKUP($AX$2,BotLevelWorld[#All],MATCH("HP Ratio - " &amp; VLOOKUP(CM$1,Enemies[[#All],[Name]:[BotLevelType]],9,FALSE),BotLevelWorld[#Headers],0),FALSE) * AP97</f>
        <v>0</v>
      </c>
      <c r="CN97">
        <f>VLOOKUP(Wave_Timeline!CN$1,Enemies[[#All],[Name]:[BotLevelType]],3,FALSE) * VLOOKUP($AX$2,BotLevelWorld[#All],MATCH("HP Ratio - " &amp; VLOOKUP(CN$1,Enemies[[#All],[Name]:[BotLevelType]],9,FALSE),BotLevelWorld[#Headers],0),FALSE) * AQ97</f>
        <v>0</v>
      </c>
      <c r="CO97">
        <f>VLOOKUP(Wave_Timeline!CO$1,Enemies[[#All],[Name]:[BotLevelType]],3,FALSE) * VLOOKUP($AX$2,BotLevelWorld[#All],MATCH("HP Ratio - " &amp; VLOOKUP(CO$1,Enemies[[#All],[Name]:[BotLevelType]],9,FALSE),BotLevelWorld[#Headers],0),FALSE) * AR97</f>
        <v>0</v>
      </c>
      <c r="CP97">
        <f>VLOOKUP(Wave_Timeline!CP$1,Enemies[[#All],[Name]:[BotLevelType]],3,FALSE) * VLOOKUP($AX$2,BotLevelWorld[#All],MATCH("HP Ratio - " &amp; VLOOKUP(CP$1,Enemies[[#All],[Name]:[BotLevelType]],9,FALSE),BotLevelWorld[#Headers],0),FALSE) * AS97</f>
        <v>0</v>
      </c>
      <c r="CQ97">
        <f>VLOOKUP(Wave_Timeline!CQ$1,Enemies[[#All],[Name]:[BotLevelType]],3,FALSE) * VLOOKUP($AX$2,BotLevelWorld[#All],MATCH("HP Ratio - " &amp; VLOOKUP(CQ$1,Enemies[[#All],[Name]:[BotLevelType]],9,FALSE),BotLevelWorld[#Headers],0),FALSE) * AT97</f>
        <v>0</v>
      </c>
      <c r="CS97">
        <f t="shared" si="6"/>
        <v>0</v>
      </c>
    </row>
    <row r="98" spans="1:97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Y98">
        <f>VLOOKUP(Wave_Timeline!AY$1,Enemies[[#All],[Name]:[BotLevelType]],3,FALSE) * VLOOKUP($AX$2,BotLevelWorld[#All],MATCH("HP Ratio - " &amp; VLOOKUP(AY$1,Enemies[[#All],[Name]:[BotLevelType]],9,FALSE),BotLevelWorld[#Headers],0),FALSE) * B98</f>
        <v>0</v>
      </c>
      <c r="AZ98">
        <f>VLOOKUP(Wave_Timeline!AZ$1,Enemies[[#All],[Name]:[BotLevelType]],3,FALSE) * VLOOKUP($AX$2,BotLevelWorld[#All],MATCH("HP Ratio - " &amp; VLOOKUP(AZ$1,Enemies[[#All],[Name]:[BotLevelType]],9,FALSE),BotLevelWorld[#Headers],0),FALSE) * C98</f>
        <v>0</v>
      </c>
      <c r="BA98">
        <f>VLOOKUP(Wave_Timeline!BA$1,Enemies[[#All],[Name]:[BotLevelType]],3,FALSE) * VLOOKUP($AX$2,BotLevelWorld[#All],MATCH("HP Ratio - " &amp; VLOOKUP(BA$1,Enemies[[#All],[Name]:[BotLevelType]],9,FALSE),BotLevelWorld[#Headers],0),FALSE) * D98</f>
        <v>0</v>
      </c>
      <c r="BB98">
        <f>VLOOKUP(Wave_Timeline!BB$1,Enemies[[#All],[Name]:[BotLevelType]],3,FALSE) * VLOOKUP($AX$2,BotLevelWorld[#All],MATCH("HP Ratio - " &amp; VLOOKUP(BB$1,Enemies[[#All],[Name]:[BotLevelType]],9,FALSE),BotLevelWorld[#Headers],0),FALSE) * E98</f>
        <v>0</v>
      </c>
      <c r="BC98">
        <f>VLOOKUP(Wave_Timeline!BC$1,Enemies[[#All],[Name]:[BotLevelType]],3,FALSE) * VLOOKUP($AX$2,BotLevelWorld[#All],MATCH("HP Ratio - " &amp; VLOOKUP(BC$1,Enemies[[#All],[Name]:[BotLevelType]],9,FALSE),BotLevelWorld[#Headers],0),FALSE) * F98</f>
        <v>0</v>
      </c>
      <c r="BD98">
        <f>VLOOKUP(Wave_Timeline!BD$1,Enemies[[#All],[Name]:[BotLevelType]],3,FALSE) * VLOOKUP($AX$2,BotLevelWorld[#All],MATCH("HP Ratio - " &amp; VLOOKUP(BD$1,Enemies[[#All],[Name]:[BotLevelType]],9,FALSE),BotLevelWorld[#Headers],0),FALSE) * G98</f>
        <v>0</v>
      </c>
      <c r="BE98">
        <f>VLOOKUP(Wave_Timeline!BE$1,Enemies[[#All],[Name]:[BotLevelType]],3,FALSE) * VLOOKUP($AX$2,BotLevelWorld[#All],MATCH("HP Ratio - " &amp; VLOOKUP(BE$1,Enemies[[#All],[Name]:[BotLevelType]],9,FALSE),BotLevelWorld[#Headers],0),FALSE) * H98</f>
        <v>0</v>
      </c>
      <c r="BF98">
        <f>VLOOKUP(Wave_Timeline!BF$1,Enemies[[#All],[Name]:[BotLevelType]],3,FALSE) * VLOOKUP($AX$2,BotLevelWorld[#All],MATCH("HP Ratio - " &amp; VLOOKUP(BF$1,Enemies[[#All],[Name]:[BotLevelType]],9,FALSE),BotLevelWorld[#Headers],0),FALSE) * I98</f>
        <v>0</v>
      </c>
      <c r="BG98">
        <f>VLOOKUP(Wave_Timeline!BG$1,Enemies[[#All],[Name]:[BotLevelType]],3,FALSE) * VLOOKUP($AX$2,BotLevelWorld[#All],MATCH("HP Ratio - " &amp; VLOOKUP(BG$1,Enemies[[#All],[Name]:[BotLevelType]],9,FALSE),BotLevelWorld[#Headers],0),FALSE) * J98</f>
        <v>0</v>
      </c>
      <c r="BH98">
        <f>VLOOKUP(Wave_Timeline!BH$1,Enemies[[#All],[Name]:[BotLevelType]],3,FALSE) * VLOOKUP($AX$2,BotLevelWorld[#All],MATCH("HP Ratio - " &amp; VLOOKUP(BH$1,Enemies[[#All],[Name]:[BotLevelType]],9,FALSE),BotLevelWorld[#Headers],0),FALSE) * K98</f>
        <v>0</v>
      </c>
      <c r="BI98">
        <f>VLOOKUP(Wave_Timeline!BI$1,Enemies[[#All],[Name]:[BotLevelType]],3,FALSE) * VLOOKUP($AX$2,BotLevelWorld[#All],MATCH("HP Ratio - " &amp; VLOOKUP(BI$1,Enemies[[#All],[Name]:[BotLevelType]],9,FALSE),BotLevelWorld[#Headers],0),FALSE) * L98</f>
        <v>0</v>
      </c>
      <c r="BJ98">
        <f>VLOOKUP(Wave_Timeline!BJ$1,Enemies[[#All],[Name]:[BotLevelType]],3,FALSE) * VLOOKUP($AX$2,BotLevelWorld[#All],MATCH("HP Ratio - " &amp; VLOOKUP(BJ$1,Enemies[[#All],[Name]:[BotLevelType]],9,FALSE),BotLevelWorld[#Headers],0),FALSE) * M98</f>
        <v>0</v>
      </c>
      <c r="BK98">
        <f>VLOOKUP(Wave_Timeline!BK$1,Enemies[[#All],[Name]:[BotLevelType]],3,FALSE) * VLOOKUP($AX$2,BotLevelWorld[#All],MATCH("HP Ratio - " &amp; VLOOKUP(BK$1,Enemies[[#All],[Name]:[BotLevelType]],9,FALSE),BotLevelWorld[#Headers],0),FALSE) * N98</f>
        <v>0</v>
      </c>
      <c r="BL98">
        <f>VLOOKUP(Wave_Timeline!BL$1,Enemies[[#All],[Name]:[BotLevelType]],3,FALSE) * VLOOKUP($AX$2,BotLevelWorld[#All],MATCH("HP Ratio - " &amp; VLOOKUP(BL$1,Enemies[[#All],[Name]:[BotLevelType]],9,FALSE),BotLevelWorld[#Headers],0),FALSE) * O98</f>
        <v>0</v>
      </c>
      <c r="BM98">
        <f>VLOOKUP(Wave_Timeline!BM$1,Enemies[[#All],[Name]:[BotLevelType]],3,FALSE) * VLOOKUP($AX$2,BotLevelWorld[#All],MATCH("HP Ratio - " &amp; VLOOKUP(BM$1,Enemies[[#All],[Name]:[BotLevelType]],9,FALSE),BotLevelWorld[#Headers],0),FALSE) * P98</f>
        <v>0</v>
      </c>
      <c r="BN98">
        <f>VLOOKUP(Wave_Timeline!BN$1,Enemies[[#All],[Name]:[BotLevelType]],3,FALSE) * VLOOKUP($AX$2,BotLevelWorld[#All],MATCH("HP Ratio - " &amp; VLOOKUP(BN$1,Enemies[[#All],[Name]:[BotLevelType]],9,FALSE),BotLevelWorld[#Headers],0),FALSE) * Q98</f>
        <v>0</v>
      </c>
      <c r="BO98">
        <f>VLOOKUP(Wave_Timeline!BO$1,Enemies[[#All],[Name]:[BotLevelType]],3,FALSE) * VLOOKUP($AX$2,BotLevelWorld[#All],MATCH("HP Ratio - " &amp; VLOOKUP(BO$1,Enemies[[#All],[Name]:[BotLevelType]],9,FALSE),BotLevelWorld[#Headers],0),FALSE) * R98</f>
        <v>0</v>
      </c>
      <c r="BP98">
        <f>VLOOKUP(Wave_Timeline!BP$1,Enemies[[#All],[Name]:[BotLevelType]],3,FALSE) * VLOOKUP($AX$2,BotLevelWorld[#All],MATCH("HP Ratio - " &amp; VLOOKUP(BP$1,Enemies[[#All],[Name]:[BotLevelType]],9,FALSE),BotLevelWorld[#Headers],0),FALSE) * S98</f>
        <v>0</v>
      </c>
      <c r="BQ98">
        <f>VLOOKUP(Wave_Timeline!BQ$1,Enemies[[#All],[Name]:[BotLevelType]],3,FALSE) * VLOOKUP($AX$2,BotLevelWorld[#All],MATCH("HP Ratio - " &amp; VLOOKUP(BQ$1,Enemies[[#All],[Name]:[BotLevelType]],9,FALSE),BotLevelWorld[#Headers],0),FALSE) * T98</f>
        <v>0</v>
      </c>
      <c r="BR98">
        <f>VLOOKUP(Wave_Timeline!BR$1,Enemies[[#All],[Name]:[BotLevelType]],3,FALSE) * VLOOKUP($AX$2,BotLevelWorld[#All],MATCH("HP Ratio - " &amp; VLOOKUP(BR$1,Enemies[[#All],[Name]:[BotLevelType]],9,FALSE),BotLevelWorld[#Headers],0),FALSE) * U98</f>
        <v>0</v>
      </c>
      <c r="BS98">
        <f>VLOOKUP(Wave_Timeline!BS$1,Enemies[[#All],[Name]:[BotLevelType]],3,FALSE) * VLOOKUP($AX$2,BotLevelWorld[#All],MATCH("HP Ratio - " &amp; VLOOKUP(BS$1,Enemies[[#All],[Name]:[BotLevelType]],9,FALSE),BotLevelWorld[#Headers],0),FALSE) * V98</f>
        <v>0</v>
      </c>
      <c r="BT98">
        <f>VLOOKUP(Wave_Timeline!BT$1,Enemies[[#All],[Name]:[BotLevelType]],3,FALSE) * VLOOKUP($AX$2,BotLevelWorld[#All],MATCH("HP Ratio - " &amp; VLOOKUP(BT$1,Enemies[[#All],[Name]:[BotLevelType]],9,FALSE),BotLevelWorld[#Headers],0),FALSE) * W98</f>
        <v>0</v>
      </c>
      <c r="BU98">
        <f>VLOOKUP(Wave_Timeline!BU$1,Enemies[[#All],[Name]:[BotLevelType]],3,FALSE) * VLOOKUP($AX$2,BotLevelWorld[#All],MATCH("HP Ratio - " &amp; VLOOKUP(BU$1,Enemies[[#All],[Name]:[BotLevelType]],9,FALSE),BotLevelWorld[#Headers],0),FALSE) * X98</f>
        <v>0</v>
      </c>
      <c r="BV98">
        <f>VLOOKUP(Wave_Timeline!BV$1,Enemies[[#All],[Name]:[BotLevelType]],3,FALSE) * VLOOKUP($AX$2,BotLevelWorld[#All],MATCH("HP Ratio - " &amp; VLOOKUP(BV$1,Enemies[[#All],[Name]:[BotLevelType]],9,FALSE),BotLevelWorld[#Headers],0),FALSE) * Y98</f>
        <v>0</v>
      </c>
      <c r="BW98">
        <f>VLOOKUP(Wave_Timeline!BW$1,Enemies[[#All],[Name]:[BotLevelType]],3,FALSE) * VLOOKUP($AX$2,BotLevelWorld[#All],MATCH("HP Ratio - " &amp; VLOOKUP(BW$1,Enemies[[#All],[Name]:[BotLevelType]],9,FALSE),BotLevelWorld[#Headers],0),FALSE) * Z98</f>
        <v>0</v>
      </c>
      <c r="BX98">
        <f>VLOOKUP(Wave_Timeline!BX$1,Enemies[[#All],[Name]:[BotLevelType]],3,FALSE) * VLOOKUP($AX$2,BotLevelWorld[#All],MATCH("HP Ratio - " &amp; VLOOKUP(BX$1,Enemies[[#All],[Name]:[BotLevelType]],9,FALSE),BotLevelWorld[#Headers],0),FALSE) * AA98</f>
        <v>0</v>
      </c>
      <c r="BY98">
        <f>VLOOKUP(Wave_Timeline!BY$1,Enemies[[#All],[Name]:[BotLevelType]],3,FALSE) * VLOOKUP($AX$2,BotLevelWorld[#All],MATCH("HP Ratio - " &amp; VLOOKUP(BY$1,Enemies[[#All],[Name]:[BotLevelType]],9,FALSE),BotLevelWorld[#Headers],0),FALSE) * AB98</f>
        <v>0</v>
      </c>
      <c r="BZ98">
        <f>VLOOKUP(Wave_Timeline!BZ$1,Enemies[[#All],[Name]:[BotLevelType]],3,FALSE) * VLOOKUP($AX$2,BotLevelWorld[#All],MATCH("HP Ratio - " &amp; VLOOKUP(BZ$1,Enemies[[#All],[Name]:[BotLevelType]],9,FALSE),BotLevelWorld[#Headers],0),FALSE) * AC98</f>
        <v>0</v>
      </c>
      <c r="CA98">
        <f>VLOOKUP(Wave_Timeline!CA$1,Enemies[[#All],[Name]:[BotLevelType]],3,FALSE) * VLOOKUP($AX$2,BotLevelWorld[#All],MATCH("HP Ratio - " &amp; VLOOKUP(CA$1,Enemies[[#All],[Name]:[BotLevelType]],9,FALSE),BotLevelWorld[#Headers],0),FALSE) * AD98</f>
        <v>0</v>
      </c>
      <c r="CB98">
        <f>VLOOKUP(Wave_Timeline!CB$1,Enemies[[#All],[Name]:[BotLevelType]],3,FALSE) * VLOOKUP($AX$2,BotLevelWorld[#All],MATCH("HP Ratio - " &amp; VLOOKUP(CB$1,Enemies[[#All],[Name]:[BotLevelType]],9,FALSE),BotLevelWorld[#Headers],0),FALSE) * AE98</f>
        <v>0</v>
      </c>
      <c r="CC98">
        <f>VLOOKUP(Wave_Timeline!CC$1,Enemies[[#All],[Name]:[BotLevelType]],3,FALSE) * VLOOKUP($AX$2,BotLevelWorld[#All],MATCH("HP Ratio - " &amp; VLOOKUP(CC$1,Enemies[[#All],[Name]:[BotLevelType]],9,FALSE),BotLevelWorld[#Headers],0),FALSE) * AF98</f>
        <v>0</v>
      </c>
      <c r="CD98">
        <f>VLOOKUP(Wave_Timeline!CD$1,Enemies[[#All],[Name]:[BotLevelType]],3,FALSE) * VLOOKUP($AX$2,BotLevelWorld[#All],MATCH("HP Ratio - " &amp; VLOOKUP(CD$1,Enemies[[#All],[Name]:[BotLevelType]],9,FALSE),BotLevelWorld[#Headers],0),FALSE) * AG98</f>
        <v>0</v>
      </c>
      <c r="CE98">
        <f>VLOOKUP(Wave_Timeline!CE$1,Enemies[[#All],[Name]:[BotLevelType]],3,FALSE) * VLOOKUP($AX$2,BotLevelWorld[#All],MATCH("HP Ratio - " &amp; VLOOKUP(CE$1,Enemies[[#All],[Name]:[BotLevelType]],9,FALSE),BotLevelWorld[#Headers],0),FALSE) * AH98</f>
        <v>0</v>
      </c>
      <c r="CF98">
        <f>VLOOKUP(Wave_Timeline!CF$1,Enemies[[#All],[Name]:[BotLevelType]],3,FALSE) * VLOOKUP($AX$2,BotLevelWorld[#All],MATCH("HP Ratio - " &amp; VLOOKUP(CF$1,Enemies[[#All],[Name]:[BotLevelType]],9,FALSE),BotLevelWorld[#Headers],0),FALSE) * AI98</f>
        <v>0</v>
      </c>
      <c r="CG98">
        <f>VLOOKUP(Wave_Timeline!CG$1,Enemies[[#All],[Name]:[BotLevelType]],3,FALSE) * VLOOKUP($AX$2,BotLevelWorld[#All],MATCH("HP Ratio - " &amp; VLOOKUP(CG$1,Enemies[[#All],[Name]:[BotLevelType]],9,FALSE),BotLevelWorld[#Headers],0),FALSE) * AJ98</f>
        <v>0</v>
      </c>
      <c r="CH98">
        <f>VLOOKUP(Wave_Timeline!CH$1,Enemies[[#All],[Name]:[BotLevelType]],3,FALSE) * VLOOKUP($AX$2,BotLevelWorld[#All],MATCH("HP Ratio - " &amp; VLOOKUP(CH$1,Enemies[[#All],[Name]:[BotLevelType]],9,FALSE),BotLevelWorld[#Headers],0),FALSE) * AK98</f>
        <v>0</v>
      </c>
      <c r="CI98">
        <f>VLOOKUP(Wave_Timeline!CI$1,Enemies[[#All],[Name]:[BotLevelType]],3,FALSE) * VLOOKUP($AX$2,BotLevelWorld[#All],MATCH("HP Ratio - " &amp; VLOOKUP(CI$1,Enemies[[#All],[Name]:[BotLevelType]],9,FALSE),BotLevelWorld[#Headers],0),FALSE) * AL98</f>
        <v>0</v>
      </c>
      <c r="CJ98">
        <f>VLOOKUP(Wave_Timeline!CJ$1,Enemies[[#All],[Name]:[BotLevelType]],3,FALSE) * VLOOKUP($AX$2,BotLevelWorld[#All],MATCH("HP Ratio - " &amp; VLOOKUP(CJ$1,Enemies[[#All],[Name]:[BotLevelType]],9,FALSE),BotLevelWorld[#Headers],0),FALSE) * AM98</f>
        <v>0</v>
      </c>
      <c r="CK98">
        <f>VLOOKUP(Wave_Timeline!CK$1,Enemies[[#All],[Name]:[BotLevelType]],3,FALSE) * VLOOKUP($AX$2,BotLevelWorld[#All],MATCH("HP Ratio - " &amp; VLOOKUP(CK$1,Enemies[[#All],[Name]:[BotLevelType]],9,FALSE),BotLevelWorld[#Headers],0),FALSE) * AN98</f>
        <v>0</v>
      </c>
      <c r="CL98">
        <f>VLOOKUP(Wave_Timeline!CL$1,Enemies[[#All],[Name]:[BotLevelType]],3,FALSE) * VLOOKUP($AX$2,BotLevelWorld[#All],MATCH("HP Ratio - " &amp; VLOOKUP(CL$1,Enemies[[#All],[Name]:[BotLevelType]],9,FALSE),BotLevelWorld[#Headers],0),FALSE) * AO98</f>
        <v>0</v>
      </c>
      <c r="CM98">
        <f>VLOOKUP(Wave_Timeline!CM$1,Enemies[[#All],[Name]:[BotLevelType]],3,FALSE) * VLOOKUP($AX$2,BotLevelWorld[#All],MATCH("HP Ratio - " &amp; VLOOKUP(CM$1,Enemies[[#All],[Name]:[BotLevelType]],9,FALSE),BotLevelWorld[#Headers],0),FALSE) * AP98</f>
        <v>0</v>
      </c>
      <c r="CN98">
        <f>VLOOKUP(Wave_Timeline!CN$1,Enemies[[#All],[Name]:[BotLevelType]],3,FALSE) * VLOOKUP($AX$2,BotLevelWorld[#All],MATCH("HP Ratio - " &amp; VLOOKUP(CN$1,Enemies[[#All],[Name]:[BotLevelType]],9,FALSE),BotLevelWorld[#Headers],0),FALSE) * AQ98</f>
        <v>0</v>
      </c>
      <c r="CO98">
        <f>VLOOKUP(Wave_Timeline!CO$1,Enemies[[#All],[Name]:[BotLevelType]],3,FALSE) * VLOOKUP($AX$2,BotLevelWorld[#All],MATCH("HP Ratio - " &amp; VLOOKUP(CO$1,Enemies[[#All],[Name]:[BotLevelType]],9,FALSE),BotLevelWorld[#Headers],0),FALSE) * AR98</f>
        <v>0</v>
      </c>
      <c r="CP98">
        <f>VLOOKUP(Wave_Timeline!CP$1,Enemies[[#All],[Name]:[BotLevelType]],3,FALSE) * VLOOKUP($AX$2,BotLevelWorld[#All],MATCH("HP Ratio - " &amp; VLOOKUP(CP$1,Enemies[[#All],[Name]:[BotLevelType]],9,FALSE),BotLevelWorld[#Headers],0),FALSE) * AS98</f>
        <v>0</v>
      </c>
      <c r="CQ98">
        <f>VLOOKUP(Wave_Timeline!CQ$1,Enemies[[#All],[Name]:[BotLevelType]],3,FALSE) * VLOOKUP($AX$2,BotLevelWorld[#All],MATCH("HP Ratio - " &amp; VLOOKUP(CQ$1,Enemies[[#All],[Name]:[BotLevelType]],9,FALSE),BotLevelWorld[#Headers],0),FALSE) * AT98</f>
        <v>0</v>
      </c>
      <c r="CS98">
        <f t="shared" si="6"/>
        <v>0</v>
      </c>
    </row>
    <row r="99" spans="1:97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Y99">
        <f>VLOOKUP(Wave_Timeline!AY$1,Enemies[[#All],[Name]:[BotLevelType]],3,FALSE) * VLOOKUP($AX$2,BotLevelWorld[#All],MATCH("HP Ratio - " &amp; VLOOKUP(AY$1,Enemies[[#All],[Name]:[BotLevelType]],9,FALSE),BotLevelWorld[#Headers],0),FALSE) * B99</f>
        <v>0</v>
      </c>
      <c r="AZ99">
        <f>VLOOKUP(Wave_Timeline!AZ$1,Enemies[[#All],[Name]:[BotLevelType]],3,FALSE) * VLOOKUP($AX$2,BotLevelWorld[#All],MATCH("HP Ratio - " &amp; VLOOKUP(AZ$1,Enemies[[#All],[Name]:[BotLevelType]],9,FALSE),BotLevelWorld[#Headers],0),FALSE) * C99</f>
        <v>0</v>
      </c>
      <c r="BA99">
        <f>VLOOKUP(Wave_Timeline!BA$1,Enemies[[#All],[Name]:[BotLevelType]],3,FALSE) * VLOOKUP($AX$2,BotLevelWorld[#All],MATCH("HP Ratio - " &amp; VLOOKUP(BA$1,Enemies[[#All],[Name]:[BotLevelType]],9,FALSE),BotLevelWorld[#Headers],0),FALSE) * D99</f>
        <v>0</v>
      </c>
      <c r="BB99">
        <f>VLOOKUP(Wave_Timeline!BB$1,Enemies[[#All],[Name]:[BotLevelType]],3,FALSE) * VLOOKUP($AX$2,BotLevelWorld[#All],MATCH("HP Ratio - " &amp; VLOOKUP(BB$1,Enemies[[#All],[Name]:[BotLevelType]],9,FALSE),BotLevelWorld[#Headers],0),FALSE) * E99</f>
        <v>0</v>
      </c>
      <c r="BC99">
        <f>VLOOKUP(Wave_Timeline!BC$1,Enemies[[#All],[Name]:[BotLevelType]],3,FALSE) * VLOOKUP($AX$2,BotLevelWorld[#All],MATCH("HP Ratio - " &amp; VLOOKUP(BC$1,Enemies[[#All],[Name]:[BotLevelType]],9,FALSE),BotLevelWorld[#Headers],0),FALSE) * F99</f>
        <v>0</v>
      </c>
      <c r="BD99">
        <f>VLOOKUP(Wave_Timeline!BD$1,Enemies[[#All],[Name]:[BotLevelType]],3,FALSE) * VLOOKUP($AX$2,BotLevelWorld[#All],MATCH("HP Ratio - " &amp; VLOOKUP(BD$1,Enemies[[#All],[Name]:[BotLevelType]],9,FALSE),BotLevelWorld[#Headers],0),FALSE) * G99</f>
        <v>0</v>
      </c>
      <c r="BE99">
        <f>VLOOKUP(Wave_Timeline!BE$1,Enemies[[#All],[Name]:[BotLevelType]],3,FALSE) * VLOOKUP($AX$2,BotLevelWorld[#All],MATCH("HP Ratio - " &amp; VLOOKUP(BE$1,Enemies[[#All],[Name]:[BotLevelType]],9,FALSE),BotLevelWorld[#Headers],0),FALSE) * H99</f>
        <v>0</v>
      </c>
      <c r="BF99">
        <f>VLOOKUP(Wave_Timeline!BF$1,Enemies[[#All],[Name]:[BotLevelType]],3,FALSE) * VLOOKUP($AX$2,BotLevelWorld[#All],MATCH("HP Ratio - " &amp; VLOOKUP(BF$1,Enemies[[#All],[Name]:[BotLevelType]],9,FALSE),BotLevelWorld[#Headers],0),FALSE) * I99</f>
        <v>0</v>
      </c>
      <c r="BG99">
        <f>VLOOKUP(Wave_Timeline!BG$1,Enemies[[#All],[Name]:[BotLevelType]],3,FALSE) * VLOOKUP($AX$2,BotLevelWorld[#All],MATCH("HP Ratio - " &amp; VLOOKUP(BG$1,Enemies[[#All],[Name]:[BotLevelType]],9,FALSE),BotLevelWorld[#Headers],0),FALSE) * J99</f>
        <v>0</v>
      </c>
      <c r="BH99">
        <f>VLOOKUP(Wave_Timeline!BH$1,Enemies[[#All],[Name]:[BotLevelType]],3,FALSE) * VLOOKUP($AX$2,BotLevelWorld[#All],MATCH("HP Ratio - " &amp; VLOOKUP(BH$1,Enemies[[#All],[Name]:[BotLevelType]],9,FALSE),BotLevelWorld[#Headers],0),FALSE) * K99</f>
        <v>0</v>
      </c>
      <c r="BI99">
        <f>VLOOKUP(Wave_Timeline!BI$1,Enemies[[#All],[Name]:[BotLevelType]],3,FALSE) * VLOOKUP($AX$2,BotLevelWorld[#All],MATCH("HP Ratio - " &amp; VLOOKUP(BI$1,Enemies[[#All],[Name]:[BotLevelType]],9,FALSE),BotLevelWorld[#Headers],0),FALSE) * L99</f>
        <v>0</v>
      </c>
      <c r="BJ99">
        <f>VLOOKUP(Wave_Timeline!BJ$1,Enemies[[#All],[Name]:[BotLevelType]],3,FALSE) * VLOOKUP($AX$2,BotLevelWorld[#All],MATCH("HP Ratio - " &amp; VLOOKUP(BJ$1,Enemies[[#All],[Name]:[BotLevelType]],9,FALSE),BotLevelWorld[#Headers],0),FALSE) * M99</f>
        <v>0</v>
      </c>
      <c r="BK99">
        <f>VLOOKUP(Wave_Timeline!BK$1,Enemies[[#All],[Name]:[BotLevelType]],3,FALSE) * VLOOKUP($AX$2,BotLevelWorld[#All],MATCH("HP Ratio - " &amp; VLOOKUP(BK$1,Enemies[[#All],[Name]:[BotLevelType]],9,FALSE),BotLevelWorld[#Headers],0),FALSE) * N99</f>
        <v>0</v>
      </c>
      <c r="BL99">
        <f>VLOOKUP(Wave_Timeline!BL$1,Enemies[[#All],[Name]:[BotLevelType]],3,FALSE) * VLOOKUP($AX$2,BotLevelWorld[#All],MATCH("HP Ratio - " &amp; VLOOKUP(BL$1,Enemies[[#All],[Name]:[BotLevelType]],9,FALSE),BotLevelWorld[#Headers],0),FALSE) * O99</f>
        <v>0</v>
      </c>
      <c r="BM99">
        <f>VLOOKUP(Wave_Timeline!BM$1,Enemies[[#All],[Name]:[BotLevelType]],3,FALSE) * VLOOKUP($AX$2,BotLevelWorld[#All],MATCH("HP Ratio - " &amp; VLOOKUP(BM$1,Enemies[[#All],[Name]:[BotLevelType]],9,FALSE),BotLevelWorld[#Headers],0),FALSE) * P99</f>
        <v>0</v>
      </c>
      <c r="BN99">
        <f>VLOOKUP(Wave_Timeline!BN$1,Enemies[[#All],[Name]:[BotLevelType]],3,FALSE) * VLOOKUP($AX$2,BotLevelWorld[#All],MATCH("HP Ratio - " &amp; VLOOKUP(BN$1,Enemies[[#All],[Name]:[BotLevelType]],9,FALSE),BotLevelWorld[#Headers],0),FALSE) * Q99</f>
        <v>0</v>
      </c>
      <c r="BO99">
        <f>VLOOKUP(Wave_Timeline!BO$1,Enemies[[#All],[Name]:[BotLevelType]],3,FALSE) * VLOOKUP($AX$2,BotLevelWorld[#All],MATCH("HP Ratio - " &amp; VLOOKUP(BO$1,Enemies[[#All],[Name]:[BotLevelType]],9,FALSE),BotLevelWorld[#Headers],0),FALSE) * R99</f>
        <v>0</v>
      </c>
      <c r="BP99">
        <f>VLOOKUP(Wave_Timeline!BP$1,Enemies[[#All],[Name]:[BotLevelType]],3,FALSE) * VLOOKUP($AX$2,BotLevelWorld[#All],MATCH("HP Ratio - " &amp; VLOOKUP(BP$1,Enemies[[#All],[Name]:[BotLevelType]],9,FALSE),BotLevelWorld[#Headers],0),FALSE) * S99</f>
        <v>0</v>
      </c>
      <c r="BQ99">
        <f>VLOOKUP(Wave_Timeline!BQ$1,Enemies[[#All],[Name]:[BotLevelType]],3,FALSE) * VLOOKUP($AX$2,BotLevelWorld[#All],MATCH("HP Ratio - " &amp; VLOOKUP(BQ$1,Enemies[[#All],[Name]:[BotLevelType]],9,FALSE),BotLevelWorld[#Headers],0),FALSE) * T99</f>
        <v>0</v>
      </c>
      <c r="BR99">
        <f>VLOOKUP(Wave_Timeline!BR$1,Enemies[[#All],[Name]:[BotLevelType]],3,FALSE) * VLOOKUP($AX$2,BotLevelWorld[#All],MATCH("HP Ratio - " &amp; VLOOKUP(BR$1,Enemies[[#All],[Name]:[BotLevelType]],9,FALSE),BotLevelWorld[#Headers],0),FALSE) * U99</f>
        <v>0</v>
      </c>
      <c r="BS99">
        <f>VLOOKUP(Wave_Timeline!BS$1,Enemies[[#All],[Name]:[BotLevelType]],3,FALSE) * VLOOKUP($AX$2,BotLevelWorld[#All],MATCH("HP Ratio - " &amp; VLOOKUP(BS$1,Enemies[[#All],[Name]:[BotLevelType]],9,FALSE),BotLevelWorld[#Headers],0),FALSE) * V99</f>
        <v>0</v>
      </c>
      <c r="BT99">
        <f>VLOOKUP(Wave_Timeline!BT$1,Enemies[[#All],[Name]:[BotLevelType]],3,FALSE) * VLOOKUP($AX$2,BotLevelWorld[#All],MATCH("HP Ratio - " &amp; VLOOKUP(BT$1,Enemies[[#All],[Name]:[BotLevelType]],9,FALSE),BotLevelWorld[#Headers],0),FALSE) * W99</f>
        <v>0</v>
      </c>
      <c r="BU99">
        <f>VLOOKUP(Wave_Timeline!BU$1,Enemies[[#All],[Name]:[BotLevelType]],3,FALSE) * VLOOKUP($AX$2,BotLevelWorld[#All],MATCH("HP Ratio - " &amp; VLOOKUP(BU$1,Enemies[[#All],[Name]:[BotLevelType]],9,FALSE),BotLevelWorld[#Headers],0),FALSE) * X99</f>
        <v>0</v>
      </c>
      <c r="BV99">
        <f>VLOOKUP(Wave_Timeline!BV$1,Enemies[[#All],[Name]:[BotLevelType]],3,FALSE) * VLOOKUP($AX$2,BotLevelWorld[#All],MATCH("HP Ratio - " &amp; VLOOKUP(BV$1,Enemies[[#All],[Name]:[BotLevelType]],9,FALSE),BotLevelWorld[#Headers],0),FALSE) * Y99</f>
        <v>0</v>
      </c>
      <c r="BW99">
        <f>VLOOKUP(Wave_Timeline!BW$1,Enemies[[#All],[Name]:[BotLevelType]],3,FALSE) * VLOOKUP($AX$2,BotLevelWorld[#All],MATCH("HP Ratio - " &amp; VLOOKUP(BW$1,Enemies[[#All],[Name]:[BotLevelType]],9,FALSE),BotLevelWorld[#Headers],0),FALSE) * Z99</f>
        <v>0</v>
      </c>
      <c r="BX99">
        <f>VLOOKUP(Wave_Timeline!BX$1,Enemies[[#All],[Name]:[BotLevelType]],3,FALSE) * VLOOKUP($AX$2,BotLevelWorld[#All],MATCH("HP Ratio - " &amp; VLOOKUP(BX$1,Enemies[[#All],[Name]:[BotLevelType]],9,FALSE),BotLevelWorld[#Headers],0),FALSE) * AA99</f>
        <v>0</v>
      </c>
      <c r="BY99">
        <f>VLOOKUP(Wave_Timeline!BY$1,Enemies[[#All],[Name]:[BotLevelType]],3,FALSE) * VLOOKUP($AX$2,BotLevelWorld[#All],MATCH("HP Ratio - " &amp; VLOOKUP(BY$1,Enemies[[#All],[Name]:[BotLevelType]],9,FALSE),BotLevelWorld[#Headers],0),FALSE) * AB99</f>
        <v>0</v>
      </c>
      <c r="BZ99">
        <f>VLOOKUP(Wave_Timeline!BZ$1,Enemies[[#All],[Name]:[BotLevelType]],3,FALSE) * VLOOKUP($AX$2,BotLevelWorld[#All],MATCH("HP Ratio - " &amp; VLOOKUP(BZ$1,Enemies[[#All],[Name]:[BotLevelType]],9,FALSE),BotLevelWorld[#Headers],0),FALSE) * AC99</f>
        <v>0</v>
      </c>
      <c r="CA99">
        <f>VLOOKUP(Wave_Timeline!CA$1,Enemies[[#All],[Name]:[BotLevelType]],3,FALSE) * VLOOKUP($AX$2,BotLevelWorld[#All],MATCH("HP Ratio - " &amp; VLOOKUP(CA$1,Enemies[[#All],[Name]:[BotLevelType]],9,FALSE),BotLevelWorld[#Headers],0),FALSE) * AD99</f>
        <v>0</v>
      </c>
      <c r="CB99">
        <f>VLOOKUP(Wave_Timeline!CB$1,Enemies[[#All],[Name]:[BotLevelType]],3,FALSE) * VLOOKUP($AX$2,BotLevelWorld[#All],MATCH("HP Ratio - " &amp; VLOOKUP(CB$1,Enemies[[#All],[Name]:[BotLevelType]],9,FALSE),BotLevelWorld[#Headers],0),FALSE) * AE99</f>
        <v>0</v>
      </c>
      <c r="CC99">
        <f>VLOOKUP(Wave_Timeline!CC$1,Enemies[[#All],[Name]:[BotLevelType]],3,FALSE) * VLOOKUP($AX$2,BotLevelWorld[#All],MATCH("HP Ratio - " &amp; VLOOKUP(CC$1,Enemies[[#All],[Name]:[BotLevelType]],9,FALSE),BotLevelWorld[#Headers],0),FALSE) * AF99</f>
        <v>0</v>
      </c>
      <c r="CD99">
        <f>VLOOKUP(Wave_Timeline!CD$1,Enemies[[#All],[Name]:[BotLevelType]],3,FALSE) * VLOOKUP($AX$2,BotLevelWorld[#All],MATCH("HP Ratio - " &amp; VLOOKUP(CD$1,Enemies[[#All],[Name]:[BotLevelType]],9,FALSE),BotLevelWorld[#Headers],0),FALSE) * AG99</f>
        <v>0</v>
      </c>
      <c r="CE99">
        <f>VLOOKUP(Wave_Timeline!CE$1,Enemies[[#All],[Name]:[BotLevelType]],3,FALSE) * VLOOKUP($AX$2,BotLevelWorld[#All],MATCH("HP Ratio - " &amp; VLOOKUP(CE$1,Enemies[[#All],[Name]:[BotLevelType]],9,FALSE),BotLevelWorld[#Headers],0),FALSE) * AH99</f>
        <v>0</v>
      </c>
      <c r="CF99">
        <f>VLOOKUP(Wave_Timeline!CF$1,Enemies[[#All],[Name]:[BotLevelType]],3,FALSE) * VLOOKUP($AX$2,BotLevelWorld[#All],MATCH("HP Ratio - " &amp; VLOOKUP(CF$1,Enemies[[#All],[Name]:[BotLevelType]],9,FALSE),BotLevelWorld[#Headers],0),FALSE) * AI99</f>
        <v>0</v>
      </c>
      <c r="CG99">
        <f>VLOOKUP(Wave_Timeline!CG$1,Enemies[[#All],[Name]:[BotLevelType]],3,FALSE) * VLOOKUP($AX$2,BotLevelWorld[#All],MATCH("HP Ratio - " &amp; VLOOKUP(CG$1,Enemies[[#All],[Name]:[BotLevelType]],9,FALSE),BotLevelWorld[#Headers],0),FALSE) * AJ99</f>
        <v>0</v>
      </c>
      <c r="CH99">
        <f>VLOOKUP(Wave_Timeline!CH$1,Enemies[[#All],[Name]:[BotLevelType]],3,FALSE) * VLOOKUP($AX$2,BotLevelWorld[#All],MATCH("HP Ratio - " &amp; VLOOKUP(CH$1,Enemies[[#All],[Name]:[BotLevelType]],9,FALSE),BotLevelWorld[#Headers],0),FALSE) * AK99</f>
        <v>0</v>
      </c>
      <c r="CI99">
        <f>VLOOKUP(Wave_Timeline!CI$1,Enemies[[#All],[Name]:[BotLevelType]],3,FALSE) * VLOOKUP($AX$2,BotLevelWorld[#All],MATCH("HP Ratio - " &amp; VLOOKUP(CI$1,Enemies[[#All],[Name]:[BotLevelType]],9,FALSE),BotLevelWorld[#Headers],0),FALSE) * AL99</f>
        <v>0</v>
      </c>
      <c r="CJ99">
        <f>VLOOKUP(Wave_Timeline!CJ$1,Enemies[[#All],[Name]:[BotLevelType]],3,FALSE) * VLOOKUP($AX$2,BotLevelWorld[#All],MATCH("HP Ratio - " &amp; VLOOKUP(CJ$1,Enemies[[#All],[Name]:[BotLevelType]],9,FALSE),BotLevelWorld[#Headers],0),FALSE) * AM99</f>
        <v>0</v>
      </c>
      <c r="CK99">
        <f>VLOOKUP(Wave_Timeline!CK$1,Enemies[[#All],[Name]:[BotLevelType]],3,FALSE) * VLOOKUP($AX$2,BotLevelWorld[#All],MATCH("HP Ratio - " &amp; VLOOKUP(CK$1,Enemies[[#All],[Name]:[BotLevelType]],9,FALSE),BotLevelWorld[#Headers],0),FALSE) * AN99</f>
        <v>0</v>
      </c>
      <c r="CL99">
        <f>VLOOKUP(Wave_Timeline!CL$1,Enemies[[#All],[Name]:[BotLevelType]],3,FALSE) * VLOOKUP($AX$2,BotLevelWorld[#All],MATCH("HP Ratio - " &amp; VLOOKUP(CL$1,Enemies[[#All],[Name]:[BotLevelType]],9,FALSE),BotLevelWorld[#Headers],0),FALSE) * AO99</f>
        <v>0</v>
      </c>
      <c r="CM99">
        <f>VLOOKUP(Wave_Timeline!CM$1,Enemies[[#All],[Name]:[BotLevelType]],3,FALSE) * VLOOKUP($AX$2,BotLevelWorld[#All],MATCH("HP Ratio - " &amp; VLOOKUP(CM$1,Enemies[[#All],[Name]:[BotLevelType]],9,FALSE),BotLevelWorld[#Headers],0),FALSE) * AP99</f>
        <v>0</v>
      </c>
      <c r="CN99">
        <f>VLOOKUP(Wave_Timeline!CN$1,Enemies[[#All],[Name]:[BotLevelType]],3,FALSE) * VLOOKUP($AX$2,BotLevelWorld[#All],MATCH("HP Ratio - " &amp; VLOOKUP(CN$1,Enemies[[#All],[Name]:[BotLevelType]],9,FALSE),BotLevelWorld[#Headers],0),FALSE) * AQ99</f>
        <v>0</v>
      </c>
      <c r="CO99">
        <f>VLOOKUP(Wave_Timeline!CO$1,Enemies[[#All],[Name]:[BotLevelType]],3,FALSE) * VLOOKUP($AX$2,BotLevelWorld[#All],MATCH("HP Ratio - " &amp; VLOOKUP(CO$1,Enemies[[#All],[Name]:[BotLevelType]],9,FALSE),BotLevelWorld[#Headers],0),FALSE) * AR99</f>
        <v>0</v>
      </c>
      <c r="CP99">
        <f>VLOOKUP(Wave_Timeline!CP$1,Enemies[[#All],[Name]:[BotLevelType]],3,FALSE) * VLOOKUP($AX$2,BotLevelWorld[#All],MATCH("HP Ratio - " &amp; VLOOKUP(CP$1,Enemies[[#All],[Name]:[BotLevelType]],9,FALSE),BotLevelWorld[#Headers],0),FALSE) * AS99</f>
        <v>0</v>
      </c>
      <c r="CQ99">
        <f>VLOOKUP(Wave_Timeline!CQ$1,Enemies[[#All],[Name]:[BotLevelType]],3,FALSE) * VLOOKUP($AX$2,BotLevelWorld[#All],MATCH("HP Ratio - " &amp; VLOOKUP(CQ$1,Enemies[[#All],[Name]:[BotLevelType]],9,FALSE),BotLevelWorld[#Headers],0),FALSE) * AT99</f>
        <v>0</v>
      </c>
      <c r="CS99">
        <f t="shared" si="6"/>
        <v>0</v>
      </c>
    </row>
    <row r="100" spans="1:97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Y100">
        <f>VLOOKUP(Wave_Timeline!AY$1,Enemies[[#All],[Name]:[BotLevelType]],3,FALSE) * VLOOKUP($AX$2,BotLevelWorld[#All],MATCH("HP Ratio - " &amp; VLOOKUP(AY$1,Enemies[[#All],[Name]:[BotLevelType]],9,FALSE),BotLevelWorld[#Headers],0),FALSE) * B100</f>
        <v>0</v>
      </c>
      <c r="AZ100">
        <f>VLOOKUP(Wave_Timeline!AZ$1,Enemies[[#All],[Name]:[BotLevelType]],3,FALSE) * VLOOKUP($AX$2,BotLevelWorld[#All],MATCH("HP Ratio - " &amp; VLOOKUP(AZ$1,Enemies[[#All],[Name]:[BotLevelType]],9,FALSE),BotLevelWorld[#Headers],0),FALSE) * C100</f>
        <v>0</v>
      </c>
      <c r="BA100">
        <f>VLOOKUP(Wave_Timeline!BA$1,Enemies[[#All],[Name]:[BotLevelType]],3,FALSE) * VLOOKUP($AX$2,BotLevelWorld[#All],MATCH("HP Ratio - " &amp; VLOOKUP(BA$1,Enemies[[#All],[Name]:[BotLevelType]],9,FALSE),BotLevelWorld[#Headers],0),FALSE) * D100</f>
        <v>0</v>
      </c>
      <c r="BB100">
        <f>VLOOKUP(Wave_Timeline!BB$1,Enemies[[#All],[Name]:[BotLevelType]],3,FALSE) * VLOOKUP($AX$2,BotLevelWorld[#All],MATCH("HP Ratio - " &amp; VLOOKUP(BB$1,Enemies[[#All],[Name]:[BotLevelType]],9,FALSE),BotLevelWorld[#Headers],0),FALSE) * E100</f>
        <v>0</v>
      </c>
      <c r="BC100">
        <f>VLOOKUP(Wave_Timeline!BC$1,Enemies[[#All],[Name]:[BotLevelType]],3,FALSE) * VLOOKUP($AX$2,BotLevelWorld[#All],MATCH("HP Ratio - " &amp; VLOOKUP(BC$1,Enemies[[#All],[Name]:[BotLevelType]],9,FALSE),BotLevelWorld[#Headers],0),FALSE) * F100</f>
        <v>0</v>
      </c>
      <c r="BD100">
        <f>VLOOKUP(Wave_Timeline!BD$1,Enemies[[#All],[Name]:[BotLevelType]],3,FALSE) * VLOOKUP($AX$2,BotLevelWorld[#All],MATCH("HP Ratio - " &amp; VLOOKUP(BD$1,Enemies[[#All],[Name]:[BotLevelType]],9,FALSE),BotLevelWorld[#Headers],0),FALSE) * G100</f>
        <v>0</v>
      </c>
      <c r="BE100">
        <f>VLOOKUP(Wave_Timeline!BE$1,Enemies[[#All],[Name]:[BotLevelType]],3,FALSE) * VLOOKUP($AX$2,BotLevelWorld[#All],MATCH("HP Ratio - " &amp; VLOOKUP(BE$1,Enemies[[#All],[Name]:[BotLevelType]],9,FALSE),BotLevelWorld[#Headers],0),FALSE) * H100</f>
        <v>0</v>
      </c>
      <c r="BF100">
        <f>VLOOKUP(Wave_Timeline!BF$1,Enemies[[#All],[Name]:[BotLevelType]],3,FALSE) * VLOOKUP($AX$2,BotLevelWorld[#All],MATCH("HP Ratio - " &amp; VLOOKUP(BF$1,Enemies[[#All],[Name]:[BotLevelType]],9,FALSE),BotLevelWorld[#Headers],0),FALSE) * I100</f>
        <v>0</v>
      </c>
      <c r="BG100">
        <f>VLOOKUP(Wave_Timeline!BG$1,Enemies[[#All],[Name]:[BotLevelType]],3,FALSE) * VLOOKUP($AX$2,BotLevelWorld[#All],MATCH("HP Ratio - " &amp; VLOOKUP(BG$1,Enemies[[#All],[Name]:[BotLevelType]],9,FALSE),BotLevelWorld[#Headers],0),FALSE) * J100</f>
        <v>0</v>
      </c>
      <c r="BH100">
        <f>VLOOKUP(Wave_Timeline!BH$1,Enemies[[#All],[Name]:[BotLevelType]],3,FALSE) * VLOOKUP($AX$2,BotLevelWorld[#All],MATCH("HP Ratio - " &amp; VLOOKUP(BH$1,Enemies[[#All],[Name]:[BotLevelType]],9,FALSE),BotLevelWorld[#Headers],0),FALSE) * K100</f>
        <v>0</v>
      </c>
      <c r="BI100">
        <f>VLOOKUP(Wave_Timeline!BI$1,Enemies[[#All],[Name]:[BotLevelType]],3,FALSE) * VLOOKUP($AX$2,BotLevelWorld[#All],MATCH("HP Ratio - " &amp; VLOOKUP(BI$1,Enemies[[#All],[Name]:[BotLevelType]],9,FALSE),BotLevelWorld[#Headers],0),FALSE) * L100</f>
        <v>0</v>
      </c>
      <c r="BJ100">
        <f>VLOOKUP(Wave_Timeline!BJ$1,Enemies[[#All],[Name]:[BotLevelType]],3,FALSE) * VLOOKUP($AX$2,BotLevelWorld[#All],MATCH("HP Ratio - " &amp; VLOOKUP(BJ$1,Enemies[[#All],[Name]:[BotLevelType]],9,FALSE),BotLevelWorld[#Headers],0),FALSE) * M100</f>
        <v>0</v>
      </c>
      <c r="BK100">
        <f>VLOOKUP(Wave_Timeline!BK$1,Enemies[[#All],[Name]:[BotLevelType]],3,FALSE) * VLOOKUP($AX$2,BotLevelWorld[#All],MATCH("HP Ratio - " &amp; VLOOKUP(BK$1,Enemies[[#All],[Name]:[BotLevelType]],9,FALSE),BotLevelWorld[#Headers],0),FALSE) * N100</f>
        <v>0</v>
      </c>
      <c r="BL100">
        <f>VLOOKUP(Wave_Timeline!BL$1,Enemies[[#All],[Name]:[BotLevelType]],3,FALSE) * VLOOKUP($AX$2,BotLevelWorld[#All],MATCH("HP Ratio - " &amp; VLOOKUP(BL$1,Enemies[[#All],[Name]:[BotLevelType]],9,FALSE),BotLevelWorld[#Headers],0),FALSE) * O100</f>
        <v>0</v>
      </c>
      <c r="BM100">
        <f>VLOOKUP(Wave_Timeline!BM$1,Enemies[[#All],[Name]:[BotLevelType]],3,FALSE) * VLOOKUP($AX$2,BotLevelWorld[#All],MATCH("HP Ratio - " &amp; VLOOKUP(BM$1,Enemies[[#All],[Name]:[BotLevelType]],9,FALSE),BotLevelWorld[#Headers],0),FALSE) * P100</f>
        <v>0</v>
      </c>
      <c r="BN100">
        <f>VLOOKUP(Wave_Timeline!BN$1,Enemies[[#All],[Name]:[BotLevelType]],3,FALSE) * VLOOKUP($AX$2,BotLevelWorld[#All],MATCH("HP Ratio - " &amp; VLOOKUP(BN$1,Enemies[[#All],[Name]:[BotLevelType]],9,FALSE),BotLevelWorld[#Headers],0),FALSE) * Q100</f>
        <v>0</v>
      </c>
      <c r="BO100">
        <f>VLOOKUP(Wave_Timeline!BO$1,Enemies[[#All],[Name]:[BotLevelType]],3,FALSE) * VLOOKUP($AX$2,BotLevelWorld[#All],MATCH("HP Ratio - " &amp; VLOOKUP(BO$1,Enemies[[#All],[Name]:[BotLevelType]],9,FALSE),BotLevelWorld[#Headers],0),FALSE) * R100</f>
        <v>0</v>
      </c>
      <c r="BP100">
        <f>VLOOKUP(Wave_Timeline!BP$1,Enemies[[#All],[Name]:[BotLevelType]],3,FALSE) * VLOOKUP($AX$2,BotLevelWorld[#All],MATCH("HP Ratio - " &amp; VLOOKUP(BP$1,Enemies[[#All],[Name]:[BotLevelType]],9,FALSE),BotLevelWorld[#Headers],0),FALSE) * S100</f>
        <v>0</v>
      </c>
      <c r="BQ100">
        <f>VLOOKUP(Wave_Timeline!BQ$1,Enemies[[#All],[Name]:[BotLevelType]],3,FALSE) * VLOOKUP($AX$2,BotLevelWorld[#All],MATCH("HP Ratio - " &amp; VLOOKUP(BQ$1,Enemies[[#All],[Name]:[BotLevelType]],9,FALSE),BotLevelWorld[#Headers],0),FALSE) * T100</f>
        <v>0</v>
      </c>
      <c r="BR100">
        <f>VLOOKUP(Wave_Timeline!BR$1,Enemies[[#All],[Name]:[BotLevelType]],3,FALSE) * VLOOKUP($AX$2,BotLevelWorld[#All],MATCH("HP Ratio - " &amp; VLOOKUP(BR$1,Enemies[[#All],[Name]:[BotLevelType]],9,FALSE),BotLevelWorld[#Headers],0),FALSE) * U100</f>
        <v>0</v>
      </c>
      <c r="BS100">
        <f>VLOOKUP(Wave_Timeline!BS$1,Enemies[[#All],[Name]:[BotLevelType]],3,FALSE) * VLOOKUP($AX$2,BotLevelWorld[#All],MATCH("HP Ratio - " &amp; VLOOKUP(BS$1,Enemies[[#All],[Name]:[BotLevelType]],9,FALSE),BotLevelWorld[#Headers],0),FALSE) * V100</f>
        <v>0</v>
      </c>
      <c r="BT100">
        <f>VLOOKUP(Wave_Timeline!BT$1,Enemies[[#All],[Name]:[BotLevelType]],3,FALSE) * VLOOKUP($AX$2,BotLevelWorld[#All],MATCH("HP Ratio - " &amp; VLOOKUP(BT$1,Enemies[[#All],[Name]:[BotLevelType]],9,FALSE),BotLevelWorld[#Headers],0),FALSE) * W100</f>
        <v>0</v>
      </c>
      <c r="BU100">
        <f>VLOOKUP(Wave_Timeline!BU$1,Enemies[[#All],[Name]:[BotLevelType]],3,FALSE) * VLOOKUP($AX$2,BotLevelWorld[#All],MATCH("HP Ratio - " &amp; VLOOKUP(BU$1,Enemies[[#All],[Name]:[BotLevelType]],9,FALSE),BotLevelWorld[#Headers],0),FALSE) * X100</f>
        <v>0</v>
      </c>
      <c r="BV100">
        <f>VLOOKUP(Wave_Timeline!BV$1,Enemies[[#All],[Name]:[BotLevelType]],3,FALSE) * VLOOKUP($AX$2,BotLevelWorld[#All],MATCH("HP Ratio - " &amp; VLOOKUP(BV$1,Enemies[[#All],[Name]:[BotLevelType]],9,FALSE),BotLevelWorld[#Headers],0),FALSE) * Y100</f>
        <v>0</v>
      </c>
      <c r="BW100">
        <f>VLOOKUP(Wave_Timeline!BW$1,Enemies[[#All],[Name]:[BotLevelType]],3,FALSE) * VLOOKUP($AX$2,BotLevelWorld[#All],MATCH("HP Ratio - " &amp; VLOOKUP(BW$1,Enemies[[#All],[Name]:[BotLevelType]],9,FALSE),BotLevelWorld[#Headers],0),FALSE) * Z100</f>
        <v>0</v>
      </c>
      <c r="BX100">
        <f>VLOOKUP(Wave_Timeline!BX$1,Enemies[[#All],[Name]:[BotLevelType]],3,FALSE) * VLOOKUP($AX$2,BotLevelWorld[#All],MATCH("HP Ratio - " &amp; VLOOKUP(BX$1,Enemies[[#All],[Name]:[BotLevelType]],9,FALSE),BotLevelWorld[#Headers],0),FALSE) * AA100</f>
        <v>0</v>
      </c>
      <c r="BY100">
        <f>VLOOKUP(Wave_Timeline!BY$1,Enemies[[#All],[Name]:[BotLevelType]],3,FALSE) * VLOOKUP($AX$2,BotLevelWorld[#All],MATCH("HP Ratio - " &amp; VLOOKUP(BY$1,Enemies[[#All],[Name]:[BotLevelType]],9,FALSE),BotLevelWorld[#Headers],0),FALSE) * AB100</f>
        <v>0</v>
      </c>
      <c r="BZ100">
        <f>VLOOKUP(Wave_Timeline!BZ$1,Enemies[[#All],[Name]:[BotLevelType]],3,FALSE) * VLOOKUP($AX$2,BotLevelWorld[#All],MATCH("HP Ratio - " &amp; VLOOKUP(BZ$1,Enemies[[#All],[Name]:[BotLevelType]],9,FALSE),BotLevelWorld[#Headers],0),FALSE) * AC100</f>
        <v>0</v>
      </c>
      <c r="CA100">
        <f>VLOOKUP(Wave_Timeline!CA$1,Enemies[[#All],[Name]:[BotLevelType]],3,FALSE) * VLOOKUP($AX$2,BotLevelWorld[#All],MATCH("HP Ratio - " &amp; VLOOKUP(CA$1,Enemies[[#All],[Name]:[BotLevelType]],9,FALSE),BotLevelWorld[#Headers],0),FALSE) * AD100</f>
        <v>0</v>
      </c>
      <c r="CB100">
        <f>VLOOKUP(Wave_Timeline!CB$1,Enemies[[#All],[Name]:[BotLevelType]],3,FALSE) * VLOOKUP($AX$2,BotLevelWorld[#All],MATCH("HP Ratio - " &amp; VLOOKUP(CB$1,Enemies[[#All],[Name]:[BotLevelType]],9,FALSE),BotLevelWorld[#Headers],0),FALSE) * AE100</f>
        <v>0</v>
      </c>
      <c r="CC100">
        <f>VLOOKUP(Wave_Timeline!CC$1,Enemies[[#All],[Name]:[BotLevelType]],3,FALSE) * VLOOKUP($AX$2,BotLevelWorld[#All],MATCH("HP Ratio - " &amp; VLOOKUP(CC$1,Enemies[[#All],[Name]:[BotLevelType]],9,FALSE),BotLevelWorld[#Headers],0),FALSE) * AF100</f>
        <v>0</v>
      </c>
      <c r="CD100">
        <f>VLOOKUP(Wave_Timeline!CD$1,Enemies[[#All],[Name]:[BotLevelType]],3,FALSE) * VLOOKUP($AX$2,BotLevelWorld[#All],MATCH("HP Ratio - " &amp; VLOOKUP(CD$1,Enemies[[#All],[Name]:[BotLevelType]],9,FALSE),BotLevelWorld[#Headers],0),FALSE) * AG100</f>
        <v>0</v>
      </c>
      <c r="CE100">
        <f>VLOOKUP(Wave_Timeline!CE$1,Enemies[[#All],[Name]:[BotLevelType]],3,FALSE) * VLOOKUP($AX$2,BotLevelWorld[#All],MATCH("HP Ratio - " &amp; VLOOKUP(CE$1,Enemies[[#All],[Name]:[BotLevelType]],9,FALSE),BotLevelWorld[#Headers],0),FALSE) * AH100</f>
        <v>0</v>
      </c>
      <c r="CF100">
        <f>VLOOKUP(Wave_Timeline!CF$1,Enemies[[#All],[Name]:[BotLevelType]],3,FALSE) * VLOOKUP($AX$2,BotLevelWorld[#All],MATCH("HP Ratio - " &amp; VLOOKUP(CF$1,Enemies[[#All],[Name]:[BotLevelType]],9,FALSE),BotLevelWorld[#Headers],0),FALSE) * AI100</f>
        <v>0</v>
      </c>
      <c r="CG100">
        <f>VLOOKUP(Wave_Timeline!CG$1,Enemies[[#All],[Name]:[BotLevelType]],3,FALSE) * VLOOKUP($AX$2,BotLevelWorld[#All],MATCH("HP Ratio - " &amp; VLOOKUP(CG$1,Enemies[[#All],[Name]:[BotLevelType]],9,FALSE),BotLevelWorld[#Headers],0),FALSE) * AJ100</f>
        <v>0</v>
      </c>
      <c r="CH100">
        <f>VLOOKUP(Wave_Timeline!CH$1,Enemies[[#All],[Name]:[BotLevelType]],3,FALSE) * VLOOKUP($AX$2,BotLevelWorld[#All],MATCH("HP Ratio - " &amp; VLOOKUP(CH$1,Enemies[[#All],[Name]:[BotLevelType]],9,FALSE),BotLevelWorld[#Headers],0),FALSE) * AK100</f>
        <v>0</v>
      </c>
      <c r="CI100">
        <f>VLOOKUP(Wave_Timeline!CI$1,Enemies[[#All],[Name]:[BotLevelType]],3,FALSE) * VLOOKUP($AX$2,BotLevelWorld[#All],MATCH("HP Ratio - " &amp; VLOOKUP(CI$1,Enemies[[#All],[Name]:[BotLevelType]],9,FALSE),BotLevelWorld[#Headers],0),FALSE) * AL100</f>
        <v>0</v>
      </c>
      <c r="CJ100">
        <f>VLOOKUP(Wave_Timeline!CJ$1,Enemies[[#All],[Name]:[BotLevelType]],3,FALSE) * VLOOKUP($AX$2,BotLevelWorld[#All],MATCH("HP Ratio - " &amp; VLOOKUP(CJ$1,Enemies[[#All],[Name]:[BotLevelType]],9,FALSE),BotLevelWorld[#Headers],0),FALSE) * AM100</f>
        <v>0</v>
      </c>
      <c r="CK100">
        <f>VLOOKUP(Wave_Timeline!CK$1,Enemies[[#All],[Name]:[BotLevelType]],3,FALSE) * VLOOKUP($AX$2,BotLevelWorld[#All],MATCH("HP Ratio - " &amp; VLOOKUP(CK$1,Enemies[[#All],[Name]:[BotLevelType]],9,FALSE),BotLevelWorld[#Headers],0),FALSE) * AN100</f>
        <v>0</v>
      </c>
      <c r="CL100">
        <f>VLOOKUP(Wave_Timeline!CL$1,Enemies[[#All],[Name]:[BotLevelType]],3,FALSE) * VLOOKUP($AX$2,BotLevelWorld[#All],MATCH("HP Ratio - " &amp; VLOOKUP(CL$1,Enemies[[#All],[Name]:[BotLevelType]],9,FALSE),BotLevelWorld[#Headers],0),FALSE) * AO100</f>
        <v>0</v>
      </c>
      <c r="CM100">
        <f>VLOOKUP(Wave_Timeline!CM$1,Enemies[[#All],[Name]:[BotLevelType]],3,FALSE) * VLOOKUP($AX$2,BotLevelWorld[#All],MATCH("HP Ratio - " &amp; VLOOKUP(CM$1,Enemies[[#All],[Name]:[BotLevelType]],9,FALSE),BotLevelWorld[#Headers],0),FALSE) * AP100</f>
        <v>0</v>
      </c>
      <c r="CN100">
        <f>VLOOKUP(Wave_Timeline!CN$1,Enemies[[#All],[Name]:[BotLevelType]],3,FALSE) * VLOOKUP($AX$2,BotLevelWorld[#All],MATCH("HP Ratio - " &amp; VLOOKUP(CN$1,Enemies[[#All],[Name]:[BotLevelType]],9,FALSE),BotLevelWorld[#Headers],0),FALSE) * AQ100</f>
        <v>0</v>
      </c>
      <c r="CO100">
        <f>VLOOKUP(Wave_Timeline!CO$1,Enemies[[#All],[Name]:[BotLevelType]],3,FALSE) * VLOOKUP($AX$2,BotLevelWorld[#All],MATCH("HP Ratio - " &amp; VLOOKUP(CO$1,Enemies[[#All],[Name]:[BotLevelType]],9,FALSE),BotLevelWorld[#Headers],0),FALSE) * AR100</f>
        <v>0</v>
      </c>
      <c r="CP100">
        <f>VLOOKUP(Wave_Timeline!CP$1,Enemies[[#All],[Name]:[BotLevelType]],3,FALSE) * VLOOKUP($AX$2,BotLevelWorld[#All],MATCH("HP Ratio - " &amp; VLOOKUP(CP$1,Enemies[[#All],[Name]:[BotLevelType]],9,FALSE),BotLevelWorld[#Headers],0),FALSE) * AS100</f>
        <v>0</v>
      </c>
      <c r="CQ100">
        <f>VLOOKUP(Wave_Timeline!CQ$1,Enemies[[#All],[Name]:[BotLevelType]],3,FALSE) * VLOOKUP($AX$2,BotLevelWorld[#All],MATCH("HP Ratio - " &amp; VLOOKUP(CQ$1,Enemies[[#All],[Name]:[BotLevelType]],9,FALSE),BotLevelWorld[#Headers],0),FALSE) * AT100</f>
        <v>0</v>
      </c>
      <c r="CS100">
        <f t="shared" si="6"/>
        <v>0</v>
      </c>
    </row>
    <row r="101" spans="1:97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Y101">
        <f>VLOOKUP(Wave_Timeline!AY$1,Enemies[[#All],[Name]:[BotLevelType]],3,FALSE) * VLOOKUP($AX$2,BotLevelWorld[#All],MATCH("HP Ratio - " &amp; VLOOKUP(AY$1,Enemies[[#All],[Name]:[BotLevelType]],9,FALSE),BotLevelWorld[#Headers],0),FALSE) * B101</f>
        <v>0</v>
      </c>
      <c r="AZ101">
        <f>VLOOKUP(Wave_Timeline!AZ$1,Enemies[[#All],[Name]:[BotLevelType]],3,FALSE) * VLOOKUP($AX$2,BotLevelWorld[#All],MATCH("HP Ratio - " &amp; VLOOKUP(AZ$1,Enemies[[#All],[Name]:[BotLevelType]],9,FALSE),BotLevelWorld[#Headers],0),FALSE) * C101</f>
        <v>0</v>
      </c>
      <c r="BA101">
        <f>VLOOKUP(Wave_Timeline!BA$1,Enemies[[#All],[Name]:[BotLevelType]],3,FALSE) * VLOOKUP($AX$2,BotLevelWorld[#All],MATCH("HP Ratio - " &amp; VLOOKUP(BA$1,Enemies[[#All],[Name]:[BotLevelType]],9,FALSE),BotLevelWorld[#Headers],0),FALSE) * D101</f>
        <v>0</v>
      </c>
      <c r="BB101">
        <f>VLOOKUP(Wave_Timeline!BB$1,Enemies[[#All],[Name]:[BotLevelType]],3,FALSE) * VLOOKUP($AX$2,BotLevelWorld[#All],MATCH("HP Ratio - " &amp; VLOOKUP(BB$1,Enemies[[#All],[Name]:[BotLevelType]],9,FALSE),BotLevelWorld[#Headers],0),FALSE) * E101</f>
        <v>0</v>
      </c>
      <c r="BC101">
        <f>VLOOKUP(Wave_Timeline!BC$1,Enemies[[#All],[Name]:[BotLevelType]],3,FALSE) * VLOOKUP($AX$2,BotLevelWorld[#All],MATCH("HP Ratio - " &amp; VLOOKUP(BC$1,Enemies[[#All],[Name]:[BotLevelType]],9,FALSE),BotLevelWorld[#Headers],0),FALSE) * F101</f>
        <v>0</v>
      </c>
      <c r="BD101">
        <f>VLOOKUP(Wave_Timeline!BD$1,Enemies[[#All],[Name]:[BotLevelType]],3,FALSE) * VLOOKUP($AX$2,BotLevelWorld[#All],MATCH("HP Ratio - " &amp; VLOOKUP(BD$1,Enemies[[#All],[Name]:[BotLevelType]],9,FALSE),BotLevelWorld[#Headers],0),FALSE) * G101</f>
        <v>0</v>
      </c>
      <c r="BE101">
        <f>VLOOKUP(Wave_Timeline!BE$1,Enemies[[#All],[Name]:[BotLevelType]],3,FALSE) * VLOOKUP($AX$2,BotLevelWorld[#All],MATCH("HP Ratio - " &amp; VLOOKUP(BE$1,Enemies[[#All],[Name]:[BotLevelType]],9,FALSE),BotLevelWorld[#Headers],0),FALSE) * H101</f>
        <v>0</v>
      </c>
      <c r="BF101">
        <f>VLOOKUP(Wave_Timeline!BF$1,Enemies[[#All],[Name]:[BotLevelType]],3,FALSE) * VLOOKUP($AX$2,BotLevelWorld[#All],MATCH("HP Ratio - " &amp; VLOOKUP(BF$1,Enemies[[#All],[Name]:[BotLevelType]],9,FALSE),BotLevelWorld[#Headers],0),FALSE) * I101</f>
        <v>0</v>
      </c>
      <c r="BG101">
        <f>VLOOKUP(Wave_Timeline!BG$1,Enemies[[#All],[Name]:[BotLevelType]],3,FALSE) * VLOOKUP($AX$2,BotLevelWorld[#All],MATCH("HP Ratio - " &amp; VLOOKUP(BG$1,Enemies[[#All],[Name]:[BotLevelType]],9,FALSE),BotLevelWorld[#Headers],0),FALSE) * J101</f>
        <v>0</v>
      </c>
      <c r="BH101">
        <f>VLOOKUP(Wave_Timeline!BH$1,Enemies[[#All],[Name]:[BotLevelType]],3,FALSE) * VLOOKUP($AX$2,BotLevelWorld[#All],MATCH("HP Ratio - " &amp; VLOOKUP(BH$1,Enemies[[#All],[Name]:[BotLevelType]],9,FALSE),BotLevelWorld[#Headers],0),FALSE) * K101</f>
        <v>0</v>
      </c>
      <c r="BI101">
        <f>VLOOKUP(Wave_Timeline!BI$1,Enemies[[#All],[Name]:[BotLevelType]],3,FALSE) * VLOOKUP($AX$2,BotLevelWorld[#All],MATCH("HP Ratio - " &amp; VLOOKUP(BI$1,Enemies[[#All],[Name]:[BotLevelType]],9,FALSE),BotLevelWorld[#Headers],0),FALSE) * L101</f>
        <v>0</v>
      </c>
      <c r="BJ101">
        <f>VLOOKUP(Wave_Timeline!BJ$1,Enemies[[#All],[Name]:[BotLevelType]],3,FALSE) * VLOOKUP($AX$2,BotLevelWorld[#All],MATCH("HP Ratio - " &amp; VLOOKUP(BJ$1,Enemies[[#All],[Name]:[BotLevelType]],9,FALSE),BotLevelWorld[#Headers],0),FALSE) * M101</f>
        <v>0</v>
      </c>
      <c r="BK101">
        <f>VLOOKUP(Wave_Timeline!BK$1,Enemies[[#All],[Name]:[BotLevelType]],3,FALSE) * VLOOKUP($AX$2,BotLevelWorld[#All],MATCH("HP Ratio - " &amp; VLOOKUP(BK$1,Enemies[[#All],[Name]:[BotLevelType]],9,FALSE),BotLevelWorld[#Headers],0),FALSE) * N101</f>
        <v>0</v>
      </c>
      <c r="BL101">
        <f>VLOOKUP(Wave_Timeline!BL$1,Enemies[[#All],[Name]:[BotLevelType]],3,FALSE) * VLOOKUP($AX$2,BotLevelWorld[#All],MATCH("HP Ratio - " &amp; VLOOKUP(BL$1,Enemies[[#All],[Name]:[BotLevelType]],9,FALSE),BotLevelWorld[#Headers],0),FALSE) * O101</f>
        <v>0</v>
      </c>
      <c r="BM101">
        <f>VLOOKUP(Wave_Timeline!BM$1,Enemies[[#All],[Name]:[BotLevelType]],3,FALSE) * VLOOKUP($AX$2,BotLevelWorld[#All],MATCH("HP Ratio - " &amp; VLOOKUP(BM$1,Enemies[[#All],[Name]:[BotLevelType]],9,FALSE),BotLevelWorld[#Headers],0),FALSE) * P101</f>
        <v>0</v>
      </c>
      <c r="BN101">
        <f>VLOOKUP(Wave_Timeline!BN$1,Enemies[[#All],[Name]:[BotLevelType]],3,FALSE) * VLOOKUP($AX$2,BotLevelWorld[#All],MATCH("HP Ratio - " &amp; VLOOKUP(BN$1,Enemies[[#All],[Name]:[BotLevelType]],9,FALSE),BotLevelWorld[#Headers],0),FALSE) * Q101</f>
        <v>0</v>
      </c>
      <c r="BO101">
        <f>VLOOKUP(Wave_Timeline!BO$1,Enemies[[#All],[Name]:[BotLevelType]],3,FALSE) * VLOOKUP($AX$2,BotLevelWorld[#All],MATCH("HP Ratio - " &amp; VLOOKUP(BO$1,Enemies[[#All],[Name]:[BotLevelType]],9,FALSE),BotLevelWorld[#Headers],0),FALSE) * R101</f>
        <v>0</v>
      </c>
      <c r="BP101">
        <f>VLOOKUP(Wave_Timeline!BP$1,Enemies[[#All],[Name]:[BotLevelType]],3,FALSE) * VLOOKUP($AX$2,BotLevelWorld[#All],MATCH("HP Ratio - " &amp; VLOOKUP(BP$1,Enemies[[#All],[Name]:[BotLevelType]],9,FALSE),BotLevelWorld[#Headers],0),FALSE) * S101</f>
        <v>0</v>
      </c>
      <c r="BQ101">
        <f>VLOOKUP(Wave_Timeline!BQ$1,Enemies[[#All],[Name]:[BotLevelType]],3,FALSE) * VLOOKUP($AX$2,BotLevelWorld[#All],MATCH("HP Ratio - " &amp; VLOOKUP(BQ$1,Enemies[[#All],[Name]:[BotLevelType]],9,FALSE),BotLevelWorld[#Headers],0),FALSE) * T101</f>
        <v>0</v>
      </c>
      <c r="BR101">
        <f>VLOOKUP(Wave_Timeline!BR$1,Enemies[[#All],[Name]:[BotLevelType]],3,FALSE) * VLOOKUP($AX$2,BotLevelWorld[#All],MATCH("HP Ratio - " &amp; VLOOKUP(BR$1,Enemies[[#All],[Name]:[BotLevelType]],9,FALSE),BotLevelWorld[#Headers],0),FALSE) * U101</f>
        <v>0</v>
      </c>
      <c r="BS101">
        <f>VLOOKUP(Wave_Timeline!BS$1,Enemies[[#All],[Name]:[BotLevelType]],3,FALSE) * VLOOKUP($AX$2,BotLevelWorld[#All],MATCH("HP Ratio - " &amp; VLOOKUP(BS$1,Enemies[[#All],[Name]:[BotLevelType]],9,FALSE),BotLevelWorld[#Headers],0),FALSE) * V101</f>
        <v>0</v>
      </c>
      <c r="BT101">
        <f>VLOOKUP(Wave_Timeline!BT$1,Enemies[[#All],[Name]:[BotLevelType]],3,FALSE) * VLOOKUP($AX$2,BotLevelWorld[#All],MATCH("HP Ratio - " &amp; VLOOKUP(BT$1,Enemies[[#All],[Name]:[BotLevelType]],9,FALSE),BotLevelWorld[#Headers],0),FALSE) * W101</f>
        <v>0</v>
      </c>
      <c r="BU101">
        <f>VLOOKUP(Wave_Timeline!BU$1,Enemies[[#All],[Name]:[BotLevelType]],3,FALSE) * VLOOKUP($AX$2,BotLevelWorld[#All],MATCH("HP Ratio - " &amp; VLOOKUP(BU$1,Enemies[[#All],[Name]:[BotLevelType]],9,FALSE),BotLevelWorld[#Headers],0),FALSE) * X101</f>
        <v>0</v>
      </c>
      <c r="BV101">
        <f>VLOOKUP(Wave_Timeline!BV$1,Enemies[[#All],[Name]:[BotLevelType]],3,FALSE) * VLOOKUP($AX$2,BotLevelWorld[#All],MATCH("HP Ratio - " &amp; VLOOKUP(BV$1,Enemies[[#All],[Name]:[BotLevelType]],9,FALSE),BotLevelWorld[#Headers],0),FALSE) * Y101</f>
        <v>0</v>
      </c>
      <c r="BW101">
        <f>VLOOKUP(Wave_Timeline!BW$1,Enemies[[#All],[Name]:[BotLevelType]],3,FALSE) * VLOOKUP($AX$2,BotLevelWorld[#All],MATCH("HP Ratio - " &amp; VLOOKUP(BW$1,Enemies[[#All],[Name]:[BotLevelType]],9,FALSE),BotLevelWorld[#Headers],0),FALSE) * Z101</f>
        <v>0</v>
      </c>
      <c r="BX101">
        <f>VLOOKUP(Wave_Timeline!BX$1,Enemies[[#All],[Name]:[BotLevelType]],3,FALSE) * VLOOKUP($AX$2,BotLevelWorld[#All],MATCH("HP Ratio - " &amp; VLOOKUP(BX$1,Enemies[[#All],[Name]:[BotLevelType]],9,FALSE),BotLevelWorld[#Headers],0),FALSE) * AA101</f>
        <v>0</v>
      </c>
      <c r="BY101">
        <f>VLOOKUP(Wave_Timeline!BY$1,Enemies[[#All],[Name]:[BotLevelType]],3,FALSE) * VLOOKUP($AX$2,BotLevelWorld[#All],MATCH("HP Ratio - " &amp; VLOOKUP(BY$1,Enemies[[#All],[Name]:[BotLevelType]],9,FALSE),BotLevelWorld[#Headers],0),FALSE) * AB101</f>
        <v>0</v>
      </c>
      <c r="BZ101">
        <f>VLOOKUP(Wave_Timeline!BZ$1,Enemies[[#All],[Name]:[BotLevelType]],3,FALSE) * VLOOKUP($AX$2,BotLevelWorld[#All],MATCH("HP Ratio - " &amp; VLOOKUP(BZ$1,Enemies[[#All],[Name]:[BotLevelType]],9,FALSE),BotLevelWorld[#Headers],0),FALSE) * AC101</f>
        <v>0</v>
      </c>
      <c r="CA101">
        <f>VLOOKUP(Wave_Timeline!CA$1,Enemies[[#All],[Name]:[BotLevelType]],3,FALSE) * VLOOKUP($AX$2,BotLevelWorld[#All],MATCH("HP Ratio - " &amp; VLOOKUP(CA$1,Enemies[[#All],[Name]:[BotLevelType]],9,FALSE),BotLevelWorld[#Headers],0),FALSE) * AD101</f>
        <v>0</v>
      </c>
      <c r="CB101">
        <f>VLOOKUP(Wave_Timeline!CB$1,Enemies[[#All],[Name]:[BotLevelType]],3,FALSE) * VLOOKUP($AX$2,BotLevelWorld[#All],MATCH("HP Ratio - " &amp; VLOOKUP(CB$1,Enemies[[#All],[Name]:[BotLevelType]],9,FALSE),BotLevelWorld[#Headers],0),FALSE) * AE101</f>
        <v>0</v>
      </c>
      <c r="CC101">
        <f>VLOOKUP(Wave_Timeline!CC$1,Enemies[[#All],[Name]:[BotLevelType]],3,FALSE) * VLOOKUP($AX$2,BotLevelWorld[#All],MATCH("HP Ratio - " &amp; VLOOKUP(CC$1,Enemies[[#All],[Name]:[BotLevelType]],9,FALSE),BotLevelWorld[#Headers],0),FALSE) * AF101</f>
        <v>0</v>
      </c>
      <c r="CD101">
        <f>VLOOKUP(Wave_Timeline!CD$1,Enemies[[#All],[Name]:[BotLevelType]],3,FALSE) * VLOOKUP($AX$2,BotLevelWorld[#All],MATCH("HP Ratio - " &amp; VLOOKUP(CD$1,Enemies[[#All],[Name]:[BotLevelType]],9,FALSE),BotLevelWorld[#Headers],0),FALSE) * AG101</f>
        <v>0</v>
      </c>
      <c r="CE101">
        <f>VLOOKUP(Wave_Timeline!CE$1,Enemies[[#All],[Name]:[BotLevelType]],3,FALSE) * VLOOKUP($AX$2,BotLevelWorld[#All],MATCH("HP Ratio - " &amp; VLOOKUP(CE$1,Enemies[[#All],[Name]:[BotLevelType]],9,FALSE),BotLevelWorld[#Headers],0),FALSE) * AH101</f>
        <v>0</v>
      </c>
      <c r="CF101">
        <f>VLOOKUP(Wave_Timeline!CF$1,Enemies[[#All],[Name]:[BotLevelType]],3,FALSE) * VLOOKUP($AX$2,BotLevelWorld[#All],MATCH("HP Ratio - " &amp; VLOOKUP(CF$1,Enemies[[#All],[Name]:[BotLevelType]],9,FALSE),BotLevelWorld[#Headers],0),FALSE) * AI101</f>
        <v>0</v>
      </c>
      <c r="CG101">
        <f>VLOOKUP(Wave_Timeline!CG$1,Enemies[[#All],[Name]:[BotLevelType]],3,FALSE) * VLOOKUP($AX$2,BotLevelWorld[#All],MATCH("HP Ratio - " &amp; VLOOKUP(CG$1,Enemies[[#All],[Name]:[BotLevelType]],9,FALSE),BotLevelWorld[#Headers],0),FALSE) * AJ101</f>
        <v>0</v>
      </c>
      <c r="CH101">
        <f>VLOOKUP(Wave_Timeline!CH$1,Enemies[[#All],[Name]:[BotLevelType]],3,FALSE) * VLOOKUP($AX$2,BotLevelWorld[#All],MATCH("HP Ratio - " &amp; VLOOKUP(CH$1,Enemies[[#All],[Name]:[BotLevelType]],9,FALSE),BotLevelWorld[#Headers],0),FALSE) * AK101</f>
        <v>0</v>
      </c>
      <c r="CI101">
        <f>VLOOKUP(Wave_Timeline!CI$1,Enemies[[#All],[Name]:[BotLevelType]],3,FALSE) * VLOOKUP($AX$2,BotLevelWorld[#All],MATCH("HP Ratio - " &amp; VLOOKUP(CI$1,Enemies[[#All],[Name]:[BotLevelType]],9,FALSE),BotLevelWorld[#Headers],0),FALSE) * AL101</f>
        <v>0</v>
      </c>
      <c r="CJ101">
        <f>VLOOKUP(Wave_Timeline!CJ$1,Enemies[[#All],[Name]:[BotLevelType]],3,FALSE) * VLOOKUP($AX$2,BotLevelWorld[#All],MATCH("HP Ratio - " &amp; VLOOKUP(CJ$1,Enemies[[#All],[Name]:[BotLevelType]],9,FALSE),BotLevelWorld[#Headers],0),FALSE) * AM101</f>
        <v>0</v>
      </c>
      <c r="CK101">
        <f>VLOOKUP(Wave_Timeline!CK$1,Enemies[[#All],[Name]:[BotLevelType]],3,FALSE) * VLOOKUP($AX$2,BotLevelWorld[#All],MATCH("HP Ratio - " &amp; VLOOKUP(CK$1,Enemies[[#All],[Name]:[BotLevelType]],9,FALSE),BotLevelWorld[#Headers],0),FALSE) * AN101</f>
        <v>0</v>
      </c>
      <c r="CL101">
        <f>VLOOKUP(Wave_Timeline!CL$1,Enemies[[#All],[Name]:[BotLevelType]],3,FALSE) * VLOOKUP($AX$2,BotLevelWorld[#All],MATCH("HP Ratio - " &amp; VLOOKUP(CL$1,Enemies[[#All],[Name]:[BotLevelType]],9,FALSE),BotLevelWorld[#Headers],0),FALSE) * AO101</f>
        <v>0</v>
      </c>
      <c r="CM101">
        <f>VLOOKUP(Wave_Timeline!CM$1,Enemies[[#All],[Name]:[BotLevelType]],3,FALSE) * VLOOKUP($AX$2,BotLevelWorld[#All],MATCH("HP Ratio - " &amp; VLOOKUP(CM$1,Enemies[[#All],[Name]:[BotLevelType]],9,FALSE),BotLevelWorld[#Headers],0),FALSE) * AP101</f>
        <v>0</v>
      </c>
      <c r="CN101">
        <f>VLOOKUP(Wave_Timeline!CN$1,Enemies[[#All],[Name]:[BotLevelType]],3,FALSE) * VLOOKUP($AX$2,BotLevelWorld[#All],MATCH("HP Ratio - " &amp; VLOOKUP(CN$1,Enemies[[#All],[Name]:[BotLevelType]],9,FALSE),BotLevelWorld[#Headers],0),FALSE) * AQ101</f>
        <v>0</v>
      </c>
      <c r="CO101">
        <f>VLOOKUP(Wave_Timeline!CO$1,Enemies[[#All],[Name]:[BotLevelType]],3,FALSE) * VLOOKUP($AX$2,BotLevelWorld[#All],MATCH("HP Ratio - " &amp; VLOOKUP(CO$1,Enemies[[#All],[Name]:[BotLevelType]],9,FALSE),BotLevelWorld[#Headers],0),FALSE) * AR101</f>
        <v>0</v>
      </c>
      <c r="CP101">
        <f>VLOOKUP(Wave_Timeline!CP$1,Enemies[[#All],[Name]:[BotLevelType]],3,FALSE) * VLOOKUP($AX$2,BotLevelWorld[#All],MATCH("HP Ratio - " &amp; VLOOKUP(CP$1,Enemies[[#All],[Name]:[BotLevelType]],9,FALSE),BotLevelWorld[#Headers],0),FALSE) * AS101</f>
        <v>0</v>
      </c>
      <c r="CQ101">
        <f>VLOOKUP(Wave_Timeline!CQ$1,Enemies[[#All],[Name]:[BotLevelType]],3,FALSE) * VLOOKUP($AX$2,BotLevelWorld[#All],MATCH("HP Ratio - " &amp; VLOOKUP(CQ$1,Enemies[[#All],[Name]:[BotLevelType]],9,FALSE),BotLevelWorld[#Headers],0),FALSE) * AT101</f>
        <v>0</v>
      </c>
      <c r="CS101">
        <f t="shared" si="6"/>
        <v>0</v>
      </c>
    </row>
    <row r="102" spans="1:97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Y102">
        <f>VLOOKUP(Wave_Timeline!AY$1,Enemies[[#All],[Name]:[BotLevelType]],3,FALSE) * VLOOKUP($AX$2,BotLevelWorld[#All],MATCH("HP Ratio - " &amp; VLOOKUP(AY$1,Enemies[[#All],[Name]:[BotLevelType]],9,FALSE),BotLevelWorld[#Headers],0),FALSE) * B102</f>
        <v>0</v>
      </c>
      <c r="AZ102">
        <f>VLOOKUP(Wave_Timeline!AZ$1,Enemies[[#All],[Name]:[BotLevelType]],3,FALSE) * VLOOKUP($AX$2,BotLevelWorld[#All],MATCH("HP Ratio - " &amp; VLOOKUP(AZ$1,Enemies[[#All],[Name]:[BotLevelType]],9,FALSE),BotLevelWorld[#Headers],0),FALSE) * C102</f>
        <v>0</v>
      </c>
      <c r="BA102">
        <f>VLOOKUP(Wave_Timeline!BA$1,Enemies[[#All],[Name]:[BotLevelType]],3,FALSE) * VLOOKUP($AX$2,BotLevelWorld[#All],MATCH("HP Ratio - " &amp; VLOOKUP(BA$1,Enemies[[#All],[Name]:[BotLevelType]],9,FALSE),BotLevelWorld[#Headers],0),FALSE) * D102</f>
        <v>0</v>
      </c>
      <c r="BB102">
        <f>VLOOKUP(Wave_Timeline!BB$1,Enemies[[#All],[Name]:[BotLevelType]],3,FALSE) * VLOOKUP($AX$2,BotLevelWorld[#All],MATCH("HP Ratio - " &amp; VLOOKUP(BB$1,Enemies[[#All],[Name]:[BotLevelType]],9,FALSE),BotLevelWorld[#Headers],0),FALSE) * E102</f>
        <v>0</v>
      </c>
      <c r="BC102">
        <f>VLOOKUP(Wave_Timeline!BC$1,Enemies[[#All],[Name]:[BotLevelType]],3,FALSE) * VLOOKUP($AX$2,BotLevelWorld[#All],MATCH("HP Ratio - " &amp; VLOOKUP(BC$1,Enemies[[#All],[Name]:[BotLevelType]],9,FALSE),BotLevelWorld[#Headers],0),FALSE) * F102</f>
        <v>0</v>
      </c>
      <c r="BD102">
        <f>VLOOKUP(Wave_Timeline!BD$1,Enemies[[#All],[Name]:[BotLevelType]],3,FALSE) * VLOOKUP($AX$2,BotLevelWorld[#All],MATCH("HP Ratio - " &amp; VLOOKUP(BD$1,Enemies[[#All],[Name]:[BotLevelType]],9,FALSE),BotLevelWorld[#Headers],0),FALSE) * G102</f>
        <v>0</v>
      </c>
      <c r="BE102">
        <f>VLOOKUP(Wave_Timeline!BE$1,Enemies[[#All],[Name]:[BotLevelType]],3,FALSE) * VLOOKUP($AX$2,BotLevelWorld[#All],MATCH("HP Ratio - " &amp; VLOOKUP(BE$1,Enemies[[#All],[Name]:[BotLevelType]],9,FALSE),BotLevelWorld[#Headers],0),FALSE) * H102</f>
        <v>0</v>
      </c>
      <c r="BF102">
        <f>VLOOKUP(Wave_Timeline!BF$1,Enemies[[#All],[Name]:[BotLevelType]],3,FALSE) * VLOOKUP($AX$2,BotLevelWorld[#All],MATCH("HP Ratio - " &amp; VLOOKUP(BF$1,Enemies[[#All],[Name]:[BotLevelType]],9,FALSE),BotLevelWorld[#Headers],0),FALSE) * I102</f>
        <v>0</v>
      </c>
      <c r="BG102">
        <f>VLOOKUP(Wave_Timeline!BG$1,Enemies[[#All],[Name]:[BotLevelType]],3,FALSE) * VLOOKUP($AX$2,BotLevelWorld[#All],MATCH("HP Ratio - " &amp; VLOOKUP(BG$1,Enemies[[#All],[Name]:[BotLevelType]],9,FALSE),BotLevelWorld[#Headers],0),FALSE) * J102</f>
        <v>0</v>
      </c>
      <c r="BH102">
        <f>VLOOKUP(Wave_Timeline!BH$1,Enemies[[#All],[Name]:[BotLevelType]],3,FALSE) * VLOOKUP($AX$2,BotLevelWorld[#All],MATCH("HP Ratio - " &amp; VLOOKUP(BH$1,Enemies[[#All],[Name]:[BotLevelType]],9,FALSE),BotLevelWorld[#Headers],0),FALSE) * K102</f>
        <v>0</v>
      </c>
      <c r="BI102">
        <f>VLOOKUP(Wave_Timeline!BI$1,Enemies[[#All],[Name]:[BotLevelType]],3,FALSE) * VLOOKUP($AX$2,BotLevelWorld[#All],MATCH("HP Ratio - " &amp; VLOOKUP(BI$1,Enemies[[#All],[Name]:[BotLevelType]],9,FALSE),BotLevelWorld[#Headers],0),FALSE) * L102</f>
        <v>0</v>
      </c>
      <c r="BJ102">
        <f>VLOOKUP(Wave_Timeline!BJ$1,Enemies[[#All],[Name]:[BotLevelType]],3,FALSE) * VLOOKUP($AX$2,BotLevelWorld[#All],MATCH("HP Ratio - " &amp; VLOOKUP(BJ$1,Enemies[[#All],[Name]:[BotLevelType]],9,FALSE),BotLevelWorld[#Headers],0),FALSE) * M102</f>
        <v>0</v>
      </c>
      <c r="BK102">
        <f>VLOOKUP(Wave_Timeline!BK$1,Enemies[[#All],[Name]:[BotLevelType]],3,FALSE) * VLOOKUP($AX$2,BotLevelWorld[#All],MATCH("HP Ratio - " &amp; VLOOKUP(BK$1,Enemies[[#All],[Name]:[BotLevelType]],9,FALSE),BotLevelWorld[#Headers],0),FALSE) * N102</f>
        <v>0</v>
      </c>
      <c r="BL102">
        <f>VLOOKUP(Wave_Timeline!BL$1,Enemies[[#All],[Name]:[BotLevelType]],3,FALSE) * VLOOKUP($AX$2,BotLevelWorld[#All],MATCH("HP Ratio - " &amp; VLOOKUP(BL$1,Enemies[[#All],[Name]:[BotLevelType]],9,FALSE),BotLevelWorld[#Headers],0),FALSE) * O102</f>
        <v>0</v>
      </c>
      <c r="BM102">
        <f>VLOOKUP(Wave_Timeline!BM$1,Enemies[[#All],[Name]:[BotLevelType]],3,FALSE) * VLOOKUP($AX$2,BotLevelWorld[#All],MATCH("HP Ratio - " &amp; VLOOKUP(BM$1,Enemies[[#All],[Name]:[BotLevelType]],9,FALSE),BotLevelWorld[#Headers],0),FALSE) * P102</f>
        <v>0</v>
      </c>
      <c r="BN102">
        <f>VLOOKUP(Wave_Timeline!BN$1,Enemies[[#All],[Name]:[BotLevelType]],3,FALSE) * VLOOKUP($AX$2,BotLevelWorld[#All],MATCH("HP Ratio - " &amp; VLOOKUP(BN$1,Enemies[[#All],[Name]:[BotLevelType]],9,FALSE),BotLevelWorld[#Headers],0),FALSE) * Q102</f>
        <v>0</v>
      </c>
      <c r="BO102">
        <f>VLOOKUP(Wave_Timeline!BO$1,Enemies[[#All],[Name]:[BotLevelType]],3,FALSE) * VLOOKUP($AX$2,BotLevelWorld[#All],MATCH("HP Ratio - " &amp; VLOOKUP(BO$1,Enemies[[#All],[Name]:[BotLevelType]],9,FALSE),BotLevelWorld[#Headers],0),FALSE) * R102</f>
        <v>0</v>
      </c>
      <c r="BP102">
        <f>VLOOKUP(Wave_Timeline!BP$1,Enemies[[#All],[Name]:[BotLevelType]],3,FALSE) * VLOOKUP($AX$2,BotLevelWorld[#All],MATCH("HP Ratio - " &amp; VLOOKUP(BP$1,Enemies[[#All],[Name]:[BotLevelType]],9,FALSE),BotLevelWorld[#Headers],0),FALSE) * S102</f>
        <v>0</v>
      </c>
      <c r="BQ102">
        <f>VLOOKUP(Wave_Timeline!BQ$1,Enemies[[#All],[Name]:[BotLevelType]],3,FALSE) * VLOOKUP($AX$2,BotLevelWorld[#All],MATCH("HP Ratio - " &amp; VLOOKUP(BQ$1,Enemies[[#All],[Name]:[BotLevelType]],9,FALSE),BotLevelWorld[#Headers],0),FALSE) * T102</f>
        <v>0</v>
      </c>
      <c r="BR102">
        <f>VLOOKUP(Wave_Timeline!BR$1,Enemies[[#All],[Name]:[BotLevelType]],3,FALSE) * VLOOKUP($AX$2,BotLevelWorld[#All],MATCH("HP Ratio - " &amp; VLOOKUP(BR$1,Enemies[[#All],[Name]:[BotLevelType]],9,FALSE),BotLevelWorld[#Headers],0),FALSE) * U102</f>
        <v>0</v>
      </c>
      <c r="BS102">
        <f>VLOOKUP(Wave_Timeline!BS$1,Enemies[[#All],[Name]:[BotLevelType]],3,FALSE) * VLOOKUP($AX$2,BotLevelWorld[#All],MATCH("HP Ratio - " &amp; VLOOKUP(BS$1,Enemies[[#All],[Name]:[BotLevelType]],9,FALSE),BotLevelWorld[#Headers],0),FALSE) * V102</f>
        <v>0</v>
      </c>
      <c r="BT102">
        <f>VLOOKUP(Wave_Timeline!BT$1,Enemies[[#All],[Name]:[BotLevelType]],3,FALSE) * VLOOKUP($AX$2,BotLevelWorld[#All],MATCH("HP Ratio - " &amp; VLOOKUP(BT$1,Enemies[[#All],[Name]:[BotLevelType]],9,FALSE),BotLevelWorld[#Headers],0),FALSE) * W102</f>
        <v>0</v>
      </c>
      <c r="BU102">
        <f>VLOOKUP(Wave_Timeline!BU$1,Enemies[[#All],[Name]:[BotLevelType]],3,FALSE) * VLOOKUP($AX$2,BotLevelWorld[#All],MATCH("HP Ratio - " &amp; VLOOKUP(BU$1,Enemies[[#All],[Name]:[BotLevelType]],9,FALSE),BotLevelWorld[#Headers],0),FALSE) * X102</f>
        <v>0</v>
      </c>
      <c r="BV102">
        <f>VLOOKUP(Wave_Timeline!BV$1,Enemies[[#All],[Name]:[BotLevelType]],3,FALSE) * VLOOKUP($AX$2,BotLevelWorld[#All],MATCH("HP Ratio - " &amp; VLOOKUP(BV$1,Enemies[[#All],[Name]:[BotLevelType]],9,FALSE),BotLevelWorld[#Headers],0),FALSE) * Y102</f>
        <v>0</v>
      </c>
      <c r="BW102">
        <f>VLOOKUP(Wave_Timeline!BW$1,Enemies[[#All],[Name]:[BotLevelType]],3,FALSE) * VLOOKUP($AX$2,BotLevelWorld[#All],MATCH("HP Ratio - " &amp; VLOOKUP(BW$1,Enemies[[#All],[Name]:[BotLevelType]],9,FALSE),BotLevelWorld[#Headers],0),FALSE) * Z102</f>
        <v>0</v>
      </c>
      <c r="BX102">
        <f>VLOOKUP(Wave_Timeline!BX$1,Enemies[[#All],[Name]:[BotLevelType]],3,FALSE) * VLOOKUP($AX$2,BotLevelWorld[#All],MATCH("HP Ratio - " &amp; VLOOKUP(BX$1,Enemies[[#All],[Name]:[BotLevelType]],9,FALSE),BotLevelWorld[#Headers],0),FALSE) * AA102</f>
        <v>0</v>
      </c>
      <c r="BY102">
        <f>VLOOKUP(Wave_Timeline!BY$1,Enemies[[#All],[Name]:[BotLevelType]],3,FALSE) * VLOOKUP($AX$2,BotLevelWorld[#All],MATCH("HP Ratio - " &amp; VLOOKUP(BY$1,Enemies[[#All],[Name]:[BotLevelType]],9,FALSE),BotLevelWorld[#Headers],0),FALSE) * AB102</f>
        <v>0</v>
      </c>
      <c r="BZ102">
        <f>VLOOKUP(Wave_Timeline!BZ$1,Enemies[[#All],[Name]:[BotLevelType]],3,FALSE) * VLOOKUP($AX$2,BotLevelWorld[#All],MATCH("HP Ratio - " &amp; VLOOKUP(BZ$1,Enemies[[#All],[Name]:[BotLevelType]],9,FALSE),BotLevelWorld[#Headers],0),FALSE) * AC102</f>
        <v>0</v>
      </c>
      <c r="CA102">
        <f>VLOOKUP(Wave_Timeline!CA$1,Enemies[[#All],[Name]:[BotLevelType]],3,FALSE) * VLOOKUP($AX$2,BotLevelWorld[#All],MATCH("HP Ratio - " &amp; VLOOKUP(CA$1,Enemies[[#All],[Name]:[BotLevelType]],9,FALSE),BotLevelWorld[#Headers],0),FALSE) * AD102</f>
        <v>0</v>
      </c>
      <c r="CB102">
        <f>VLOOKUP(Wave_Timeline!CB$1,Enemies[[#All],[Name]:[BotLevelType]],3,FALSE) * VLOOKUP($AX$2,BotLevelWorld[#All],MATCH("HP Ratio - " &amp; VLOOKUP(CB$1,Enemies[[#All],[Name]:[BotLevelType]],9,FALSE),BotLevelWorld[#Headers],0),FALSE) * AE102</f>
        <v>0</v>
      </c>
      <c r="CC102">
        <f>VLOOKUP(Wave_Timeline!CC$1,Enemies[[#All],[Name]:[BotLevelType]],3,FALSE) * VLOOKUP($AX$2,BotLevelWorld[#All],MATCH("HP Ratio - " &amp; VLOOKUP(CC$1,Enemies[[#All],[Name]:[BotLevelType]],9,FALSE),BotLevelWorld[#Headers],0),FALSE) * AF102</f>
        <v>0</v>
      </c>
      <c r="CD102">
        <f>VLOOKUP(Wave_Timeline!CD$1,Enemies[[#All],[Name]:[BotLevelType]],3,FALSE) * VLOOKUP($AX$2,BotLevelWorld[#All],MATCH("HP Ratio - " &amp; VLOOKUP(CD$1,Enemies[[#All],[Name]:[BotLevelType]],9,FALSE),BotLevelWorld[#Headers],0),FALSE) * AG102</f>
        <v>0</v>
      </c>
      <c r="CE102">
        <f>VLOOKUP(Wave_Timeline!CE$1,Enemies[[#All],[Name]:[BotLevelType]],3,FALSE) * VLOOKUP($AX$2,BotLevelWorld[#All],MATCH("HP Ratio - " &amp; VLOOKUP(CE$1,Enemies[[#All],[Name]:[BotLevelType]],9,FALSE),BotLevelWorld[#Headers],0),FALSE) * AH102</f>
        <v>0</v>
      </c>
      <c r="CF102">
        <f>VLOOKUP(Wave_Timeline!CF$1,Enemies[[#All],[Name]:[BotLevelType]],3,FALSE) * VLOOKUP($AX$2,BotLevelWorld[#All],MATCH("HP Ratio - " &amp; VLOOKUP(CF$1,Enemies[[#All],[Name]:[BotLevelType]],9,FALSE),BotLevelWorld[#Headers],0),FALSE) * AI102</f>
        <v>0</v>
      </c>
      <c r="CG102">
        <f>VLOOKUP(Wave_Timeline!CG$1,Enemies[[#All],[Name]:[BotLevelType]],3,FALSE) * VLOOKUP($AX$2,BotLevelWorld[#All],MATCH("HP Ratio - " &amp; VLOOKUP(CG$1,Enemies[[#All],[Name]:[BotLevelType]],9,FALSE),BotLevelWorld[#Headers],0),FALSE) * AJ102</f>
        <v>0</v>
      </c>
      <c r="CH102">
        <f>VLOOKUP(Wave_Timeline!CH$1,Enemies[[#All],[Name]:[BotLevelType]],3,FALSE) * VLOOKUP($AX$2,BotLevelWorld[#All],MATCH("HP Ratio - " &amp; VLOOKUP(CH$1,Enemies[[#All],[Name]:[BotLevelType]],9,FALSE),BotLevelWorld[#Headers],0),FALSE) * AK102</f>
        <v>0</v>
      </c>
      <c r="CI102">
        <f>VLOOKUP(Wave_Timeline!CI$1,Enemies[[#All],[Name]:[BotLevelType]],3,FALSE) * VLOOKUP($AX$2,BotLevelWorld[#All],MATCH("HP Ratio - " &amp; VLOOKUP(CI$1,Enemies[[#All],[Name]:[BotLevelType]],9,FALSE),BotLevelWorld[#Headers],0),FALSE) * AL102</f>
        <v>0</v>
      </c>
      <c r="CJ102">
        <f>VLOOKUP(Wave_Timeline!CJ$1,Enemies[[#All],[Name]:[BotLevelType]],3,FALSE) * VLOOKUP($AX$2,BotLevelWorld[#All],MATCH("HP Ratio - " &amp; VLOOKUP(CJ$1,Enemies[[#All],[Name]:[BotLevelType]],9,FALSE),BotLevelWorld[#Headers],0),FALSE) * AM102</f>
        <v>0</v>
      </c>
      <c r="CK102">
        <f>VLOOKUP(Wave_Timeline!CK$1,Enemies[[#All],[Name]:[BotLevelType]],3,FALSE) * VLOOKUP($AX$2,BotLevelWorld[#All],MATCH("HP Ratio - " &amp; VLOOKUP(CK$1,Enemies[[#All],[Name]:[BotLevelType]],9,FALSE),BotLevelWorld[#Headers],0),FALSE) * AN102</f>
        <v>0</v>
      </c>
      <c r="CL102">
        <f>VLOOKUP(Wave_Timeline!CL$1,Enemies[[#All],[Name]:[BotLevelType]],3,FALSE) * VLOOKUP($AX$2,BotLevelWorld[#All],MATCH("HP Ratio - " &amp; VLOOKUP(CL$1,Enemies[[#All],[Name]:[BotLevelType]],9,FALSE),BotLevelWorld[#Headers],0),FALSE) * AO102</f>
        <v>0</v>
      </c>
      <c r="CM102">
        <f>VLOOKUP(Wave_Timeline!CM$1,Enemies[[#All],[Name]:[BotLevelType]],3,FALSE) * VLOOKUP($AX$2,BotLevelWorld[#All],MATCH("HP Ratio - " &amp; VLOOKUP(CM$1,Enemies[[#All],[Name]:[BotLevelType]],9,FALSE),BotLevelWorld[#Headers],0),FALSE) * AP102</f>
        <v>0</v>
      </c>
      <c r="CN102">
        <f>VLOOKUP(Wave_Timeline!CN$1,Enemies[[#All],[Name]:[BotLevelType]],3,FALSE) * VLOOKUP($AX$2,BotLevelWorld[#All],MATCH("HP Ratio - " &amp; VLOOKUP(CN$1,Enemies[[#All],[Name]:[BotLevelType]],9,FALSE),BotLevelWorld[#Headers],0),FALSE) * AQ102</f>
        <v>0</v>
      </c>
      <c r="CO102">
        <f>VLOOKUP(Wave_Timeline!CO$1,Enemies[[#All],[Name]:[BotLevelType]],3,FALSE) * VLOOKUP($AX$2,BotLevelWorld[#All],MATCH("HP Ratio - " &amp; VLOOKUP(CO$1,Enemies[[#All],[Name]:[BotLevelType]],9,FALSE),BotLevelWorld[#Headers],0),FALSE) * AR102</f>
        <v>0</v>
      </c>
      <c r="CP102">
        <f>VLOOKUP(Wave_Timeline!CP$1,Enemies[[#All],[Name]:[BotLevelType]],3,FALSE) * VLOOKUP($AX$2,BotLevelWorld[#All],MATCH("HP Ratio - " &amp; VLOOKUP(CP$1,Enemies[[#All],[Name]:[BotLevelType]],9,FALSE),BotLevelWorld[#Headers],0),FALSE) * AS102</f>
        <v>0</v>
      </c>
      <c r="CQ102">
        <f>VLOOKUP(Wave_Timeline!CQ$1,Enemies[[#All],[Name]:[BotLevelType]],3,FALSE) * VLOOKUP($AX$2,BotLevelWorld[#All],MATCH("HP Ratio - " &amp; VLOOKUP(CQ$1,Enemies[[#All],[Name]:[BotLevelType]],9,FALSE),BotLevelWorld[#Headers],0),FALSE) * AT102</f>
        <v>0</v>
      </c>
      <c r="CS102">
        <f t="shared" si="6"/>
        <v>0</v>
      </c>
    </row>
    <row r="103" spans="1:97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Y103">
        <f>VLOOKUP(Wave_Timeline!AY$1,Enemies[[#All],[Name]:[BotLevelType]],3,FALSE) * VLOOKUP($AX$2,BotLevelWorld[#All],MATCH("HP Ratio - " &amp; VLOOKUP(AY$1,Enemies[[#All],[Name]:[BotLevelType]],9,FALSE),BotLevelWorld[#Headers],0),FALSE) * B103</f>
        <v>0</v>
      </c>
      <c r="AZ103">
        <f>VLOOKUP(Wave_Timeline!AZ$1,Enemies[[#All],[Name]:[BotLevelType]],3,FALSE) * VLOOKUP($AX$2,BotLevelWorld[#All],MATCH("HP Ratio - " &amp; VLOOKUP(AZ$1,Enemies[[#All],[Name]:[BotLevelType]],9,FALSE),BotLevelWorld[#Headers],0),FALSE) * C103</f>
        <v>0</v>
      </c>
      <c r="BA103">
        <f>VLOOKUP(Wave_Timeline!BA$1,Enemies[[#All],[Name]:[BotLevelType]],3,FALSE) * VLOOKUP($AX$2,BotLevelWorld[#All],MATCH("HP Ratio - " &amp; VLOOKUP(BA$1,Enemies[[#All],[Name]:[BotLevelType]],9,FALSE),BotLevelWorld[#Headers],0),FALSE) * D103</f>
        <v>0</v>
      </c>
      <c r="BB103">
        <f>VLOOKUP(Wave_Timeline!BB$1,Enemies[[#All],[Name]:[BotLevelType]],3,FALSE) * VLOOKUP($AX$2,BotLevelWorld[#All],MATCH("HP Ratio - " &amp; VLOOKUP(BB$1,Enemies[[#All],[Name]:[BotLevelType]],9,FALSE),BotLevelWorld[#Headers],0),FALSE) * E103</f>
        <v>0</v>
      </c>
      <c r="BC103">
        <f>VLOOKUP(Wave_Timeline!BC$1,Enemies[[#All],[Name]:[BotLevelType]],3,FALSE) * VLOOKUP($AX$2,BotLevelWorld[#All],MATCH("HP Ratio - " &amp; VLOOKUP(BC$1,Enemies[[#All],[Name]:[BotLevelType]],9,FALSE),BotLevelWorld[#Headers],0),FALSE) * F103</f>
        <v>0</v>
      </c>
      <c r="BD103">
        <f>VLOOKUP(Wave_Timeline!BD$1,Enemies[[#All],[Name]:[BotLevelType]],3,FALSE) * VLOOKUP($AX$2,BotLevelWorld[#All],MATCH("HP Ratio - " &amp; VLOOKUP(BD$1,Enemies[[#All],[Name]:[BotLevelType]],9,FALSE),BotLevelWorld[#Headers],0),FALSE) * G103</f>
        <v>0</v>
      </c>
      <c r="BE103">
        <f>VLOOKUP(Wave_Timeline!BE$1,Enemies[[#All],[Name]:[BotLevelType]],3,FALSE) * VLOOKUP($AX$2,BotLevelWorld[#All],MATCH("HP Ratio - " &amp; VLOOKUP(BE$1,Enemies[[#All],[Name]:[BotLevelType]],9,FALSE),BotLevelWorld[#Headers],0),FALSE) * H103</f>
        <v>0</v>
      </c>
      <c r="BF103">
        <f>VLOOKUP(Wave_Timeline!BF$1,Enemies[[#All],[Name]:[BotLevelType]],3,FALSE) * VLOOKUP($AX$2,BotLevelWorld[#All],MATCH("HP Ratio - " &amp; VLOOKUP(BF$1,Enemies[[#All],[Name]:[BotLevelType]],9,FALSE),BotLevelWorld[#Headers],0),FALSE) * I103</f>
        <v>0</v>
      </c>
      <c r="BG103">
        <f>VLOOKUP(Wave_Timeline!BG$1,Enemies[[#All],[Name]:[BotLevelType]],3,FALSE) * VLOOKUP($AX$2,BotLevelWorld[#All],MATCH("HP Ratio - " &amp; VLOOKUP(BG$1,Enemies[[#All],[Name]:[BotLevelType]],9,FALSE),BotLevelWorld[#Headers],0),FALSE) * J103</f>
        <v>0</v>
      </c>
      <c r="BH103">
        <f>VLOOKUP(Wave_Timeline!BH$1,Enemies[[#All],[Name]:[BotLevelType]],3,FALSE) * VLOOKUP($AX$2,BotLevelWorld[#All],MATCH("HP Ratio - " &amp; VLOOKUP(BH$1,Enemies[[#All],[Name]:[BotLevelType]],9,FALSE),BotLevelWorld[#Headers],0),FALSE) * K103</f>
        <v>0</v>
      </c>
      <c r="BI103">
        <f>VLOOKUP(Wave_Timeline!BI$1,Enemies[[#All],[Name]:[BotLevelType]],3,FALSE) * VLOOKUP($AX$2,BotLevelWorld[#All],MATCH("HP Ratio - " &amp; VLOOKUP(BI$1,Enemies[[#All],[Name]:[BotLevelType]],9,FALSE),BotLevelWorld[#Headers],0),FALSE) * L103</f>
        <v>0</v>
      </c>
      <c r="BJ103">
        <f>VLOOKUP(Wave_Timeline!BJ$1,Enemies[[#All],[Name]:[BotLevelType]],3,FALSE) * VLOOKUP($AX$2,BotLevelWorld[#All],MATCH("HP Ratio - " &amp; VLOOKUP(BJ$1,Enemies[[#All],[Name]:[BotLevelType]],9,FALSE),BotLevelWorld[#Headers],0),FALSE) * M103</f>
        <v>0</v>
      </c>
      <c r="BK103">
        <f>VLOOKUP(Wave_Timeline!BK$1,Enemies[[#All],[Name]:[BotLevelType]],3,FALSE) * VLOOKUP($AX$2,BotLevelWorld[#All],MATCH("HP Ratio - " &amp; VLOOKUP(BK$1,Enemies[[#All],[Name]:[BotLevelType]],9,FALSE),BotLevelWorld[#Headers],0),FALSE) * N103</f>
        <v>0</v>
      </c>
      <c r="BL103">
        <f>VLOOKUP(Wave_Timeline!BL$1,Enemies[[#All],[Name]:[BotLevelType]],3,FALSE) * VLOOKUP($AX$2,BotLevelWorld[#All],MATCH("HP Ratio - " &amp; VLOOKUP(BL$1,Enemies[[#All],[Name]:[BotLevelType]],9,FALSE),BotLevelWorld[#Headers],0),FALSE) * O103</f>
        <v>0</v>
      </c>
      <c r="BM103">
        <f>VLOOKUP(Wave_Timeline!BM$1,Enemies[[#All],[Name]:[BotLevelType]],3,FALSE) * VLOOKUP($AX$2,BotLevelWorld[#All],MATCH("HP Ratio - " &amp; VLOOKUP(BM$1,Enemies[[#All],[Name]:[BotLevelType]],9,FALSE),BotLevelWorld[#Headers],0),FALSE) * P103</f>
        <v>0</v>
      </c>
      <c r="BN103">
        <f>VLOOKUP(Wave_Timeline!BN$1,Enemies[[#All],[Name]:[BotLevelType]],3,FALSE) * VLOOKUP($AX$2,BotLevelWorld[#All],MATCH("HP Ratio - " &amp; VLOOKUP(BN$1,Enemies[[#All],[Name]:[BotLevelType]],9,FALSE),BotLevelWorld[#Headers],0),FALSE) * Q103</f>
        <v>0</v>
      </c>
      <c r="BO103">
        <f>VLOOKUP(Wave_Timeline!BO$1,Enemies[[#All],[Name]:[BotLevelType]],3,FALSE) * VLOOKUP($AX$2,BotLevelWorld[#All],MATCH("HP Ratio - " &amp; VLOOKUP(BO$1,Enemies[[#All],[Name]:[BotLevelType]],9,FALSE),BotLevelWorld[#Headers],0),FALSE) * R103</f>
        <v>0</v>
      </c>
      <c r="BP103">
        <f>VLOOKUP(Wave_Timeline!BP$1,Enemies[[#All],[Name]:[BotLevelType]],3,FALSE) * VLOOKUP($AX$2,BotLevelWorld[#All],MATCH("HP Ratio - " &amp; VLOOKUP(BP$1,Enemies[[#All],[Name]:[BotLevelType]],9,FALSE),BotLevelWorld[#Headers],0),FALSE) * S103</f>
        <v>0</v>
      </c>
      <c r="BQ103">
        <f>VLOOKUP(Wave_Timeline!BQ$1,Enemies[[#All],[Name]:[BotLevelType]],3,FALSE) * VLOOKUP($AX$2,BotLevelWorld[#All],MATCH("HP Ratio - " &amp; VLOOKUP(BQ$1,Enemies[[#All],[Name]:[BotLevelType]],9,FALSE),BotLevelWorld[#Headers],0),FALSE) * T103</f>
        <v>0</v>
      </c>
      <c r="BR103">
        <f>VLOOKUP(Wave_Timeline!BR$1,Enemies[[#All],[Name]:[BotLevelType]],3,FALSE) * VLOOKUP($AX$2,BotLevelWorld[#All],MATCH("HP Ratio - " &amp; VLOOKUP(BR$1,Enemies[[#All],[Name]:[BotLevelType]],9,FALSE),BotLevelWorld[#Headers],0),FALSE) * U103</f>
        <v>0</v>
      </c>
      <c r="BS103">
        <f>VLOOKUP(Wave_Timeline!BS$1,Enemies[[#All],[Name]:[BotLevelType]],3,FALSE) * VLOOKUP($AX$2,BotLevelWorld[#All],MATCH("HP Ratio - " &amp; VLOOKUP(BS$1,Enemies[[#All],[Name]:[BotLevelType]],9,FALSE),BotLevelWorld[#Headers],0),FALSE) * V103</f>
        <v>0</v>
      </c>
      <c r="BT103">
        <f>VLOOKUP(Wave_Timeline!BT$1,Enemies[[#All],[Name]:[BotLevelType]],3,FALSE) * VLOOKUP($AX$2,BotLevelWorld[#All],MATCH("HP Ratio - " &amp; VLOOKUP(BT$1,Enemies[[#All],[Name]:[BotLevelType]],9,FALSE),BotLevelWorld[#Headers],0),FALSE) * W103</f>
        <v>0</v>
      </c>
      <c r="BU103">
        <f>VLOOKUP(Wave_Timeline!BU$1,Enemies[[#All],[Name]:[BotLevelType]],3,FALSE) * VLOOKUP($AX$2,BotLevelWorld[#All],MATCH("HP Ratio - " &amp; VLOOKUP(BU$1,Enemies[[#All],[Name]:[BotLevelType]],9,FALSE),BotLevelWorld[#Headers],0),FALSE) * X103</f>
        <v>0</v>
      </c>
      <c r="BV103">
        <f>VLOOKUP(Wave_Timeline!BV$1,Enemies[[#All],[Name]:[BotLevelType]],3,FALSE) * VLOOKUP($AX$2,BotLevelWorld[#All],MATCH("HP Ratio - " &amp; VLOOKUP(BV$1,Enemies[[#All],[Name]:[BotLevelType]],9,FALSE),BotLevelWorld[#Headers],0),FALSE) * Y103</f>
        <v>0</v>
      </c>
      <c r="BW103">
        <f>VLOOKUP(Wave_Timeline!BW$1,Enemies[[#All],[Name]:[BotLevelType]],3,FALSE) * VLOOKUP($AX$2,BotLevelWorld[#All],MATCH("HP Ratio - " &amp; VLOOKUP(BW$1,Enemies[[#All],[Name]:[BotLevelType]],9,FALSE),BotLevelWorld[#Headers],0),FALSE) * Z103</f>
        <v>0</v>
      </c>
      <c r="BX103">
        <f>VLOOKUP(Wave_Timeline!BX$1,Enemies[[#All],[Name]:[BotLevelType]],3,FALSE) * VLOOKUP($AX$2,BotLevelWorld[#All],MATCH("HP Ratio - " &amp; VLOOKUP(BX$1,Enemies[[#All],[Name]:[BotLevelType]],9,FALSE),BotLevelWorld[#Headers],0),FALSE) * AA103</f>
        <v>0</v>
      </c>
      <c r="BY103">
        <f>VLOOKUP(Wave_Timeline!BY$1,Enemies[[#All],[Name]:[BotLevelType]],3,FALSE) * VLOOKUP($AX$2,BotLevelWorld[#All],MATCH("HP Ratio - " &amp; VLOOKUP(BY$1,Enemies[[#All],[Name]:[BotLevelType]],9,FALSE),BotLevelWorld[#Headers],0),FALSE) * AB103</f>
        <v>0</v>
      </c>
      <c r="BZ103">
        <f>VLOOKUP(Wave_Timeline!BZ$1,Enemies[[#All],[Name]:[BotLevelType]],3,FALSE) * VLOOKUP($AX$2,BotLevelWorld[#All],MATCH("HP Ratio - " &amp; VLOOKUP(BZ$1,Enemies[[#All],[Name]:[BotLevelType]],9,FALSE),BotLevelWorld[#Headers],0),FALSE) * AC103</f>
        <v>0</v>
      </c>
      <c r="CA103">
        <f>VLOOKUP(Wave_Timeline!CA$1,Enemies[[#All],[Name]:[BotLevelType]],3,FALSE) * VLOOKUP($AX$2,BotLevelWorld[#All],MATCH("HP Ratio - " &amp; VLOOKUP(CA$1,Enemies[[#All],[Name]:[BotLevelType]],9,FALSE),BotLevelWorld[#Headers],0),FALSE) * AD103</f>
        <v>0</v>
      </c>
      <c r="CB103">
        <f>VLOOKUP(Wave_Timeline!CB$1,Enemies[[#All],[Name]:[BotLevelType]],3,FALSE) * VLOOKUP($AX$2,BotLevelWorld[#All],MATCH("HP Ratio - " &amp; VLOOKUP(CB$1,Enemies[[#All],[Name]:[BotLevelType]],9,FALSE),BotLevelWorld[#Headers],0),FALSE) * AE103</f>
        <v>0</v>
      </c>
      <c r="CC103">
        <f>VLOOKUP(Wave_Timeline!CC$1,Enemies[[#All],[Name]:[BotLevelType]],3,FALSE) * VLOOKUP($AX$2,BotLevelWorld[#All],MATCH("HP Ratio - " &amp; VLOOKUP(CC$1,Enemies[[#All],[Name]:[BotLevelType]],9,FALSE),BotLevelWorld[#Headers],0),FALSE) * AF103</f>
        <v>0</v>
      </c>
      <c r="CD103">
        <f>VLOOKUP(Wave_Timeline!CD$1,Enemies[[#All],[Name]:[BotLevelType]],3,FALSE) * VLOOKUP($AX$2,BotLevelWorld[#All],MATCH("HP Ratio - " &amp; VLOOKUP(CD$1,Enemies[[#All],[Name]:[BotLevelType]],9,FALSE),BotLevelWorld[#Headers],0),FALSE) * AG103</f>
        <v>0</v>
      </c>
      <c r="CE103">
        <f>VLOOKUP(Wave_Timeline!CE$1,Enemies[[#All],[Name]:[BotLevelType]],3,FALSE) * VLOOKUP($AX$2,BotLevelWorld[#All],MATCH("HP Ratio - " &amp; VLOOKUP(CE$1,Enemies[[#All],[Name]:[BotLevelType]],9,FALSE),BotLevelWorld[#Headers],0),FALSE) * AH103</f>
        <v>0</v>
      </c>
      <c r="CF103">
        <f>VLOOKUP(Wave_Timeline!CF$1,Enemies[[#All],[Name]:[BotLevelType]],3,FALSE) * VLOOKUP($AX$2,BotLevelWorld[#All],MATCH("HP Ratio - " &amp; VLOOKUP(CF$1,Enemies[[#All],[Name]:[BotLevelType]],9,FALSE),BotLevelWorld[#Headers],0),FALSE) * AI103</f>
        <v>0</v>
      </c>
      <c r="CG103">
        <f>VLOOKUP(Wave_Timeline!CG$1,Enemies[[#All],[Name]:[BotLevelType]],3,FALSE) * VLOOKUP($AX$2,BotLevelWorld[#All],MATCH("HP Ratio - " &amp; VLOOKUP(CG$1,Enemies[[#All],[Name]:[BotLevelType]],9,FALSE),BotLevelWorld[#Headers],0),FALSE) * AJ103</f>
        <v>0</v>
      </c>
      <c r="CH103">
        <f>VLOOKUP(Wave_Timeline!CH$1,Enemies[[#All],[Name]:[BotLevelType]],3,FALSE) * VLOOKUP($AX$2,BotLevelWorld[#All],MATCH("HP Ratio - " &amp; VLOOKUP(CH$1,Enemies[[#All],[Name]:[BotLevelType]],9,FALSE),BotLevelWorld[#Headers],0),FALSE) * AK103</f>
        <v>0</v>
      </c>
      <c r="CI103">
        <f>VLOOKUP(Wave_Timeline!CI$1,Enemies[[#All],[Name]:[BotLevelType]],3,FALSE) * VLOOKUP($AX$2,BotLevelWorld[#All],MATCH("HP Ratio - " &amp; VLOOKUP(CI$1,Enemies[[#All],[Name]:[BotLevelType]],9,FALSE),BotLevelWorld[#Headers],0),FALSE) * AL103</f>
        <v>0</v>
      </c>
      <c r="CJ103">
        <f>VLOOKUP(Wave_Timeline!CJ$1,Enemies[[#All],[Name]:[BotLevelType]],3,FALSE) * VLOOKUP($AX$2,BotLevelWorld[#All],MATCH("HP Ratio - " &amp; VLOOKUP(CJ$1,Enemies[[#All],[Name]:[BotLevelType]],9,FALSE),BotLevelWorld[#Headers],0),FALSE) * AM103</f>
        <v>0</v>
      </c>
      <c r="CK103">
        <f>VLOOKUP(Wave_Timeline!CK$1,Enemies[[#All],[Name]:[BotLevelType]],3,FALSE) * VLOOKUP($AX$2,BotLevelWorld[#All],MATCH("HP Ratio - " &amp; VLOOKUP(CK$1,Enemies[[#All],[Name]:[BotLevelType]],9,FALSE),BotLevelWorld[#Headers],0),FALSE) * AN103</f>
        <v>0</v>
      </c>
      <c r="CL103">
        <f>VLOOKUP(Wave_Timeline!CL$1,Enemies[[#All],[Name]:[BotLevelType]],3,FALSE) * VLOOKUP($AX$2,BotLevelWorld[#All],MATCH("HP Ratio - " &amp; VLOOKUP(CL$1,Enemies[[#All],[Name]:[BotLevelType]],9,FALSE),BotLevelWorld[#Headers],0),FALSE) * AO103</f>
        <v>0</v>
      </c>
      <c r="CM103">
        <f>VLOOKUP(Wave_Timeline!CM$1,Enemies[[#All],[Name]:[BotLevelType]],3,FALSE) * VLOOKUP($AX$2,BotLevelWorld[#All],MATCH("HP Ratio - " &amp; VLOOKUP(CM$1,Enemies[[#All],[Name]:[BotLevelType]],9,FALSE),BotLevelWorld[#Headers],0),FALSE) * AP103</f>
        <v>0</v>
      </c>
      <c r="CN103">
        <f>VLOOKUP(Wave_Timeline!CN$1,Enemies[[#All],[Name]:[BotLevelType]],3,FALSE) * VLOOKUP($AX$2,BotLevelWorld[#All],MATCH("HP Ratio - " &amp; VLOOKUP(CN$1,Enemies[[#All],[Name]:[BotLevelType]],9,FALSE),BotLevelWorld[#Headers],0),FALSE) * AQ103</f>
        <v>0</v>
      </c>
      <c r="CO103">
        <f>VLOOKUP(Wave_Timeline!CO$1,Enemies[[#All],[Name]:[BotLevelType]],3,FALSE) * VLOOKUP($AX$2,BotLevelWorld[#All],MATCH("HP Ratio - " &amp; VLOOKUP(CO$1,Enemies[[#All],[Name]:[BotLevelType]],9,FALSE),BotLevelWorld[#Headers],0),FALSE) * AR103</f>
        <v>0</v>
      </c>
      <c r="CP103">
        <f>VLOOKUP(Wave_Timeline!CP$1,Enemies[[#All],[Name]:[BotLevelType]],3,FALSE) * VLOOKUP($AX$2,BotLevelWorld[#All],MATCH("HP Ratio - " &amp; VLOOKUP(CP$1,Enemies[[#All],[Name]:[BotLevelType]],9,FALSE),BotLevelWorld[#Headers],0),FALSE) * AS103</f>
        <v>0</v>
      </c>
      <c r="CQ103">
        <f>VLOOKUP(Wave_Timeline!CQ$1,Enemies[[#All],[Name]:[BotLevelType]],3,FALSE) * VLOOKUP($AX$2,BotLevelWorld[#All],MATCH("HP Ratio - " &amp; VLOOKUP(CQ$1,Enemies[[#All],[Name]:[BotLevelType]],9,FALSE),BotLevelWorld[#Headers],0),FALSE) * AT103</f>
        <v>0</v>
      </c>
      <c r="CS103">
        <f t="shared" si="6"/>
        <v>0</v>
      </c>
    </row>
    <row r="104" spans="1:97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Y104">
        <f>VLOOKUP(Wave_Timeline!AY$1,Enemies[[#All],[Name]:[BotLevelType]],3,FALSE) * VLOOKUP($AX$2,BotLevelWorld[#All],MATCH("HP Ratio - " &amp; VLOOKUP(AY$1,Enemies[[#All],[Name]:[BotLevelType]],9,FALSE),BotLevelWorld[#Headers],0),FALSE) * B104</f>
        <v>0</v>
      </c>
      <c r="AZ104">
        <f>VLOOKUP(Wave_Timeline!AZ$1,Enemies[[#All],[Name]:[BotLevelType]],3,FALSE) * VLOOKUP($AX$2,BotLevelWorld[#All],MATCH("HP Ratio - " &amp; VLOOKUP(AZ$1,Enemies[[#All],[Name]:[BotLevelType]],9,FALSE),BotLevelWorld[#Headers],0),FALSE) * C104</f>
        <v>0</v>
      </c>
      <c r="BA104">
        <f>VLOOKUP(Wave_Timeline!BA$1,Enemies[[#All],[Name]:[BotLevelType]],3,FALSE) * VLOOKUP($AX$2,BotLevelWorld[#All],MATCH("HP Ratio - " &amp; VLOOKUP(BA$1,Enemies[[#All],[Name]:[BotLevelType]],9,FALSE),BotLevelWorld[#Headers],0),FALSE) * D104</f>
        <v>0</v>
      </c>
      <c r="BB104">
        <f>VLOOKUP(Wave_Timeline!BB$1,Enemies[[#All],[Name]:[BotLevelType]],3,FALSE) * VLOOKUP($AX$2,BotLevelWorld[#All],MATCH("HP Ratio - " &amp; VLOOKUP(BB$1,Enemies[[#All],[Name]:[BotLevelType]],9,FALSE),BotLevelWorld[#Headers],0),FALSE) * E104</f>
        <v>0</v>
      </c>
      <c r="BC104">
        <f>VLOOKUP(Wave_Timeline!BC$1,Enemies[[#All],[Name]:[BotLevelType]],3,FALSE) * VLOOKUP($AX$2,BotLevelWorld[#All],MATCH("HP Ratio - " &amp; VLOOKUP(BC$1,Enemies[[#All],[Name]:[BotLevelType]],9,FALSE),BotLevelWorld[#Headers],0),FALSE) * F104</f>
        <v>0</v>
      </c>
      <c r="BD104">
        <f>VLOOKUP(Wave_Timeline!BD$1,Enemies[[#All],[Name]:[BotLevelType]],3,FALSE) * VLOOKUP($AX$2,BotLevelWorld[#All],MATCH("HP Ratio - " &amp; VLOOKUP(BD$1,Enemies[[#All],[Name]:[BotLevelType]],9,FALSE),BotLevelWorld[#Headers],0),FALSE) * G104</f>
        <v>0</v>
      </c>
      <c r="BE104">
        <f>VLOOKUP(Wave_Timeline!BE$1,Enemies[[#All],[Name]:[BotLevelType]],3,FALSE) * VLOOKUP($AX$2,BotLevelWorld[#All],MATCH("HP Ratio - " &amp; VLOOKUP(BE$1,Enemies[[#All],[Name]:[BotLevelType]],9,FALSE),BotLevelWorld[#Headers],0),FALSE) * H104</f>
        <v>0</v>
      </c>
      <c r="BF104">
        <f>VLOOKUP(Wave_Timeline!BF$1,Enemies[[#All],[Name]:[BotLevelType]],3,FALSE) * VLOOKUP($AX$2,BotLevelWorld[#All],MATCH("HP Ratio - " &amp; VLOOKUP(BF$1,Enemies[[#All],[Name]:[BotLevelType]],9,FALSE),BotLevelWorld[#Headers],0),FALSE) * I104</f>
        <v>0</v>
      </c>
      <c r="BG104">
        <f>VLOOKUP(Wave_Timeline!BG$1,Enemies[[#All],[Name]:[BotLevelType]],3,FALSE) * VLOOKUP($AX$2,BotLevelWorld[#All],MATCH("HP Ratio - " &amp; VLOOKUP(BG$1,Enemies[[#All],[Name]:[BotLevelType]],9,FALSE),BotLevelWorld[#Headers],0),FALSE) * J104</f>
        <v>0</v>
      </c>
      <c r="BH104">
        <f>VLOOKUP(Wave_Timeline!BH$1,Enemies[[#All],[Name]:[BotLevelType]],3,FALSE) * VLOOKUP($AX$2,BotLevelWorld[#All],MATCH("HP Ratio - " &amp; VLOOKUP(BH$1,Enemies[[#All],[Name]:[BotLevelType]],9,FALSE),BotLevelWorld[#Headers],0),FALSE) * K104</f>
        <v>0</v>
      </c>
      <c r="BI104">
        <f>VLOOKUP(Wave_Timeline!BI$1,Enemies[[#All],[Name]:[BotLevelType]],3,FALSE) * VLOOKUP($AX$2,BotLevelWorld[#All],MATCH("HP Ratio - " &amp; VLOOKUP(BI$1,Enemies[[#All],[Name]:[BotLevelType]],9,FALSE),BotLevelWorld[#Headers],0),FALSE) * L104</f>
        <v>0</v>
      </c>
      <c r="BJ104">
        <f>VLOOKUP(Wave_Timeline!BJ$1,Enemies[[#All],[Name]:[BotLevelType]],3,FALSE) * VLOOKUP($AX$2,BotLevelWorld[#All],MATCH("HP Ratio - " &amp; VLOOKUP(BJ$1,Enemies[[#All],[Name]:[BotLevelType]],9,FALSE),BotLevelWorld[#Headers],0),FALSE) * M104</f>
        <v>0</v>
      </c>
      <c r="BK104">
        <f>VLOOKUP(Wave_Timeline!BK$1,Enemies[[#All],[Name]:[BotLevelType]],3,FALSE) * VLOOKUP($AX$2,BotLevelWorld[#All],MATCH("HP Ratio - " &amp; VLOOKUP(BK$1,Enemies[[#All],[Name]:[BotLevelType]],9,FALSE),BotLevelWorld[#Headers],0),FALSE) * N104</f>
        <v>0</v>
      </c>
      <c r="BL104">
        <f>VLOOKUP(Wave_Timeline!BL$1,Enemies[[#All],[Name]:[BotLevelType]],3,FALSE) * VLOOKUP($AX$2,BotLevelWorld[#All],MATCH("HP Ratio - " &amp; VLOOKUP(BL$1,Enemies[[#All],[Name]:[BotLevelType]],9,FALSE),BotLevelWorld[#Headers],0),FALSE) * O104</f>
        <v>0</v>
      </c>
      <c r="BM104">
        <f>VLOOKUP(Wave_Timeline!BM$1,Enemies[[#All],[Name]:[BotLevelType]],3,FALSE) * VLOOKUP($AX$2,BotLevelWorld[#All],MATCH("HP Ratio - " &amp; VLOOKUP(BM$1,Enemies[[#All],[Name]:[BotLevelType]],9,FALSE),BotLevelWorld[#Headers],0),FALSE) * P104</f>
        <v>0</v>
      </c>
      <c r="BN104">
        <f>VLOOKUP(Wave_Timeline!BN$1,Enemies[[#All],[Name]:[BotLevelType]],3,FALSE) * VLOOKUP($AX$2,BotLevelWorld[#All],MATCH("HP Ratio - " &amp; VLOOKUP(BN$1,Enemies[[#All],[Name]:[BotLevelType]],9,FALSE),BotLevelWorld[#Headers],0),FALSE) * Q104</f>
        <v>0</v>
      </c>
      <c r="BO104">
        <f>VLOOKUP(Wave_Timeline!BO$1,Enemies[[#All],[Name]:[BotLevelType]],3,FALSE) * VLOOKUP($AX$2,BotLevelWorld[#All],MATCH("HP Ratio - " &amp; VLOOKUP(BO$1,Enemies[[#All],[Name]:[BotLevelType]],9,FALSE),BotLevelWorld[#Headers],0),FALSE) * R104</f>
        <v>0</v>
      </c>
      <c r="BP104">
        <f>VLOOKUP(Wave_Timeline!BP$1,Enemies[[#All],[Name]:[BotLevelType]],3,FALSE) * VLOOKUP($AX$2,BotLevelWorld[#All],MATCH("HP Ratio - " &amp; VLOOKUP(BP$1,Enemies[[#All],[Name]:[BotLevelType]],9,FALSE),BotLevelWorld[#Headers],0),FALSE) * S104</f>
        <v>0</v>
      </c>
      <c r="BQ104">
        <f>VLOOKUP(Wave_Timeline!BQ$1,Enemies[[#All],[Name]:[BotLevelType]],3,FALSE) * VLOOKUP($AX$2,BotLevelWorld[#All],MATCH("HP Ratio - " &amp; VLOOKUP(BQ$1,Enemies[[#All],[Name]:[BotLevelType]],9,FALSE),BotLevelWorld[#Headers],0),FALSE) * T104</f>
        <v>0</v>
      </c>
      <c r="BR104">
        <f>VLOOKUP(Wave_Timeline!BR$1,Enemies[[#All],[Name]:[BotLevelType]],3,FALSE) * VLOOKUP($AX$2,BotLevelWorld[#All],MATCH("HP Ratio - " &amp; VLOOKUP(BR$1,Enemies[[#All],[Name]:[BotLevelType]],9,FALSE),BotLevelWorld[#Headers],0),FALSE) * U104</f>
        <v>0</v>
      </c>
      <c r="BS104">
        <f>VLOOKUP(Wave_Timeline!BS$1,Enemies[[#All],[Name]:[BotLevelType]],3,FALSE) * VLOOKUP($AX$2,BotLevelWorld[#All],MATCH("HP Ratio - " &amp; VLOOKUP(BS$1,Enemies[[#All],[Name]:[BotLevelType]],9,FALSE),BotLevelWorld[#Headers],0),FALSE) * V104</f>
        <v>0</v>
      </c>
      <c r="BT104">
        <f>VLOOKUP(Wave_Timeline!BT$1,Enemies[[#All],[Name]:[BotLevelType]],3,FALSE) * VLOOKUP($AX$2,BotLevelWorld[#All],MATCH("HP Ratio - " &amp; VLOOKUP(BT$1,Enemies[[#All],[Name]:[BotLevelType]],9,FALSE),BotLevelWorld[#Headers],0),FALSE) * W104</f>
        <v>0</v>
      </c>
      <c r="BU104">
        <f>VLOOKUP(Wave_Timeline!BU$1,Enemies[[#All],[Name]:[BotLevelType]],3,FALSE) * VLOOKUP($AX$2,BotLevelWorld[#All],MATCH("HP Ratio - " &amp; VLOOKUP(BU$1,Enemies[[#All],[Name]:[BotLevelType]],9,FALSE),BotLevelWorld[#Headers],0),FALSE) * X104</f>
        <v>0</v>
      </c>
      <c r="BV104">
        <f>VLOOKUP(Wave_Timeline!BV$1,Enemies[[#All],[Name]:[BotLevelType]],3,FALSE) * VLOOKUP($AX$2,BotLevelWorld[#All],MATCH("HP Ratio - " &amp; VLOOKUP(BV$1,Enemies[[#All],[Name]:[BotLevelType]],9,FALSE),BotLevelWorld[#Headers],0),FALSE) * Y104</f>
        <v>0</v>
      </c>
      <c r="BW104">
        <f>VLOOKUP(Wave_Timeline!BW$1,Enemies[[#All],[Name]:[BotLevelType]],3,FALSE) * VLOOKUP($AX$2,BotLevelWorld[#All],MATCH("HP Ratio - " &amp; VLOOKUP(BW$1,Enemies[[#All],[Name]:[BotLevelType]],9,FALSE),BotLevelWorld[#Headers],0),FALSE) * Z104</f>
        <v>0</v>
      </c>
      <c r="BX104">
        <f>VLOOKUP(Wave_Timeline!BX$1,Enemies[[#All],[Name]:[BotLevelType]],3,FALSE) * VLOOKUP($AX$2,BotLevelWorld[#All],MATCH("HP Ratio - " &amp; VLOOKUP(BX$1,Enemies[[#All],[Name]:[BotLevelType]],9,FALSE),BotLevelWorld[#Headers],0),FALSE) * AA104</f>
        <v>0</v>
      </c>
      <c r="BY104">
        <f>VLOOKUP(Wave_Timeline!BY$1,Enemies[[#All],[Name]:[BotLevelType]],3,FALSE) * VLOOKUP($AX$2,BotLevelWorld[#All],MATCH("HP Ratio - " &amp; VLOOKUP(BY$1,Enemies[[#All],[Name]:[BotLevelType]],9,FALSE),BotLevelWorld[#Headers],0),FALSE) * AB104</f>
        <v>0</v>
      </c>
      <c r="BZ104">
        <f>VLOOKUP(Wave_Timeline!BZ$1,Enemies[[#All],[Name]:[BotLevelType]],3,FALSE) * VLOOKUP($AX$2,BotLevelWorld[#All],MATCH("HP Ratio - " &amp; VLOOKUP(BZ$1,Enemies[[#All],[Name]:[BotLevelType]],9,FALSE),BotLevelWorld[#Headers],0),FALSE) * AC104</f>
        <v>0</v>
      </c>
      <c r="CA104">
        <f>VLOOKUP(Wave_Timeline!CA$1,Enemies[[#All],[Name]:[BotLevelType]],3,FALSE) * VLOOKUP($AX$2,BotLevelWorld[#All],MATCH("HP Ratio - " &amp; VLOOKUP(CA$1,Enemies[[#All],[Name]:[BotLevelType]],9,FALSE),BotLevelWorld[#Headers],0),FALSE) * AD104</f>
        <v>0</v>
      </c>
      <c r="CB104">
        <f>VLOOKUP(Wave_Timeline!CB$1,Enemies[[#All],[Name]:[BotLevelType]],3,FALSE) * VLOOKUP($AX$2,BotLevelWorld[#All],MATCH("HP Ratio - " &amp; VLOOKUP(CB$1,Enemies[[#All],[Name]:[BotLevelType]],9,FALSE),BotLevelWorld[#Headers],0),FALSE) * AE104</f>
        <v>0</v>
      </c>
      <c r="CC104">
        <f>VLOOKUP(Wave_Timeline!CC$1,Enemies[[#All],[Name]:[BotLevelType]],3,FALSE) * VLOOKUP($AX$2,BotLevelWorld[#All],MATCH("HP Ratio - " &amp; VLOOKUP(CC$1,Enemies[[#All],[Name]:[BotLevelType]],9,FALSE),BotLevelWorld[#Headers],0),FALSE) * AF104</f>
        <v>0</v>
      </c>
      <c r="CD104">
        <f>VLOOKUP(Wave_Timeline!CD$1,Enemies[[#All],[Name]:[BotLevelType]],3,FALSE) * VLOOKUP($AX$2,BotLevelWorld[#All],MATCH("HP Ratio - " &amp; VLOOKUP(CD$1,Enemies[[#All],[Name]:[BotLevelType]],9,FALSE),BotLevelWorld[#Headers],0),FALSE) * AG104</f>
        <v>0</v>
      </c>
      <c r="CE104">
        <f>VLOOKUP(Wave_Timeline!CE$1,Enemies[[#All],[Name]:[BotLevelType]],3,FALSE) * VLOOKUP($AX$2,BotLevelWorld[#All],MATCH("HP Ratio - " &amp; VLOOKUP(CE$1,Enemies[[#All],[Name]:[BotLevelType]],9,FALSE),BotLevelWorld[#Headers],0),FALSE) * AH104</f>
        <v>0</v>
      </c>
      <c r="CF104">
        <f>VLOOKUP(Wave_Timeline!CF$1,Enemies[[#All],[Name]:[BotLevelType]],3,FALSE) * VLOOKUP($AX$2,BotLevelWorld[#All],MATCH("HP Ratio - " &amp; VLOOKUP(CF$1,Enemies[[#All],[Name]:[BotLevelType]],9,FALSE),BotLevelWorld[#Headers],0),FALSE) * AI104</f>
        <v>0</v>
      </c>
      <c r="CG104">
        <f>VLOOKUP(Wave_Timeline!CG$1,Enemies[[#All],[Name]:[BotLevelType]],3,FALSE) * VLOOKUP($AX$2,BotLevelWorld[#All],MATCH("HP Ratio - " &amp; VLOOKUP(CG$1,Enemies[[#All],[Name]:[BotLevelType]],9,FALSE),BotLevelWorld[#Headers],0),FALSE) * AJ104</f>
        <v>0</v>
      </c>
      <c r="CH104">
        <f>VLOOKUP(Wave_Timeline!CH$1,Enemies[[#All],[Name]:[BotLevelType]],3,FALSE) * VLOOKUP($AX$2,BotLevelWorld[#All],MATCH("HP Ratio - " &amp; VLOOKUP(CH$1,Enemies[[#All],[Name]:[BotLevelType]],9,FALSE),BotLevelWorld[#Headers],0),FALSE) * AK104</f>
        <v>0</v>
      </c>
      <c r="CI104">
        <f>VLOOKUP(Wave_Timeline!CI$1,Enemies[[#All],[Name]:[BotLevelType]],3,FALSE) * VLOOKUP($AX$2,BotLevelWorld[#All],MATCH("HP Ratio - " &amp; VLOOKUP(CI$1,Enemies[[#All],[Name]:[BotLevelType]],9,FALSE),BotLevelWorld[#Headers],0),FALSE) * AL104</f>
        <v>0</v>
      </c>
      <c r="CJ104">
        <f>VLOOKUP(Wave_Timeline!CJ$1,Enemies[[#All],[Name]:[BotLevelType]],3,FALSE) * VLOOKUP($AX$2,BotLevelWorld[#All],MATCH("HP Ratio - " &amp; VLOOKUP(CJ$1,Enemies[[#All],[Name]:[BotLevelType]],9,FALSE),BotLevelWorld[#Headers],0),FALSE) * AM104</f>
        <v>0</v>
      </c>
      <c r="CK104">
        <f>VLOOKUP(Wave_Timeline!CK$1,Enemies[[#All],[Name]:[BotLevelType]],3,FALSE) * VLOOKUP($AX$2,BotLevelWorld[#All],MATCH("HP Ratio - " &amp; VLOOKUP(CK$1,Enemies[[#All],[Name]:[BotLevelType]],9,FALSE),BotLevelWorld[#Headers],0),FALSE) * AN104</f>
        <v>0</v>
      </c>
      <c r="CL104">
        <f>VLOOKUP(Wave_Timeline!CL$1,Enemies[[#All],[Name]:[BotLevelType]],3,FALSE) * VLOOKUP($AX$2,BotLevelWorld[#All],MATCH("HP Ratio - " &amp; VLOOKUP(CL$1,Enemies[[#All],[Name]:[BotLevelType]],9,FALSE),BotLevelWorld[#Headers],0),FALSE) * AO104</f>
        <v>0</v>
      </c>
      <c r="CM104">
        <f>VLOOKUP(Wave_Timeline!CM$1,Enemies[[#All],[Name]:[BotLevelType]],3,FALSE) * VLOOKUP($AX$2,BotLevelWorld[#All],MATCH("HP Ratio - " &amp; VLOOKUP(CM$1,Enemies[[#All],[Name]:[BotLevelType]],9,FALSE),BotLevelWorld[#Headers],0),FALSE) * AP104</f>
        <v>0</v>
      </c>
      <c r="CN104">
        <f>VLOOKUP(Wave_Timeline!CN$1,Enemies[[#All],[Name]:[BotLevelType]],3,FALSE) * VLOOKUP($AX$2,BotLevelWorld[#All],MATCH("HP Ratio - " &amp; VLOOKUP(CN$1,Enemies[[#All],[Name]:[BotLevelType]],9,FALSE),BotLevelWorld[#Headers],0),FALSE) * AQ104</f>
        <v>0</v>
      </c>
      <c r="CO104">
        <f>VLOOKUP(Wave_Timeline!CO$1,Enemies[[#All],[Name]:[BotLevelType]],3,FALSE) * VLOOKUP($AX$2,BotLevelWorld[#All],MATCH("HP Ratio - " &amp; VLOOKUP(CO$1,Enemies[[#All],[Name]:[BotLevelType]],9,FALSE),BotLevelWorld[#Headers],0),FALSE) * AR104</f>
        <v>0</v>
      </c>
      <c r="CP104">
        <f>VLOOKUP(Wave_Timeline!CP$1,Enemies[[#All],[Name]:[BotLevelType]],3,FALSE) * VLOOKUP($AX$2,BotLevelWorld[#All],MATCH("HP Ratio - " &amp; VLOOKUP(CP$1,Enemies[[#All],[Name]:[BotLevelType]],9,FALSE),BotLevelWorld[#Headers],0),FALSE) * AS104</f>
        <v>0</v>
      </c>
      <c r="CQ104">
        <f>VLOOKUP(Wave_Timeline!CQ$1,Enemies[[#All],[Name]:[BotLevelType]],3,FALSE) * VLOOKUP($AX$2,BotLevelWorld[#All],MATCH("HP Ratio - " &amp; VLOOKUP(CQ$1,Enemies[[#All],[Name]:[BotLevelType]],9,FALSE),BotLevelWorld[#Headers],0),FALSE) * AT104</f>
        <v>0</v>
      </c>
      <c r="CS104">
        <f t="shared" si="6"/>
        <v>0</v>
      </c>
    </row>
    <row r="105" spans="1:97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Y105">
        <f>VLOOKUP(Wave_Timeline!AY$1,Enemies[[#All],[Name]:[BotLevelType]],3,FALSE) * VLOOKUP($AX$2,BotLevelWorld[#All],MATCH("HP Ratio - " &amp; VLOOKUP(AY$1,Enemies[[#All],[Name]:[BotLevelType]],9,FALSE),BotLevelWorld[#Headers],0),FALSE) * B105</f>
        <v>0</v>
      </c>
      <c r="AZ105">
        <f>VLOOKUP(Wave_Timeline!AZ$1,Enemies[[#All],[Name]:[BotLevelType]],3,FALSE) * VLOOKUP($AX$2,BotLevelWorld[#All],MATCH("HP Ratio - " &amp; VLOOKUP(AZ$1,Enemies[[#All],[Name]:[BotLevelType]],9,FALSE),BotLevelWorld[#Headers],0),FALSE) * C105</f>
        <v>0</v>
      </c>
      <c r="BA105">
        <f>VLOOKUP(Wave_Timeline!BA$1,Enemies[[#All],[Name]:[BotLevelType]],3,FALSE) * VLOOKUP($AX$2,BotLevelWorld[#All],MATCH("HP Ratio - " &amp; VLOOKUP(BA$1,Enemies[[#All],[Name]:[BotLevelType]],9,FALSE),BotLevelWorld[#Headers],0),FALSE) * D105</f>
        <v>0</v>
      </c>
      <c r="BB105">
        <f>VLOOKUP(Wave_Timeline!BB$1,Enemies[[#All],[Name]:[BotLevelType]],3,FALSE) * VLOOKUP($AX$2,BotLevelWorld[#All],MATCH("HP Ratio - " &amp; VLOOKUP(BB$1,Enemies[[#All],[Name]:[BotLevelType]],9,FALSE),BotLevelWorld[#Headers],0),FALSE) * E105</f>
        <v>0</v>
      </c>
      <c r="BC105">
        <f>VLOOKUP(Wave_Timeline!BC$1,Enemies[[#All],[Name]:[BotLevelType]],3,FALSE) * VLOOKUP($AX$2,BotLevelWorld[#All],MATCH("HP Ratio - " &amp; VLOOKUP(BC$1,Enemies[[#All],[Name]:[BotLevelType]],9,FALSE),BotLevelWorld[#Headers],0),FALSE) * F105</f>
        <v>0</v>
      </c>
      <c r="BD105">
        <f>VLOOKUP(Wave_Timeline!BD$1,Enemies[[#All],[Name]:[BotLevelType]],3,FALSE) * VLOOKUP($AX$2,BotLevelWorld[#All],MATCH("HP Ratio - " &amp; VLOOKUP(BD$1,Enemies[[#All],[Name]:[BotLevelType]],9,FALSE),BotLevelWorld[#Headers],0),FALSE) * G105</f>
        <v>0</v>
      </c>
      <c r="BE105">
        <f>VLOOKUP(Wave_Timeline!BE$1,Enemies[[#All],[Name]:[BotLevelType]],3,FALSE) * VLOOKUP($AX$2,BotLevelWorld[#All],MATCH("HP Ratio - " &amp; VLOOKUP(BE$1,Enemies[[#All],[Name]:[BotLevelType]],9,FALSE),BotLevelWorld[#Headers],0),FALSE) * H105</f>
        <v>0</v>
      </c>
      <c r="BF105">
        <f>VLOOKUP(Wave_Timeline!BF$1,Enemies[[#All],[Name]:[BotLevelType]],3,FALSE) * VLOOKUP($AX$2,BotLevelWorld[#All],MATCH("HP Ratio - " &amp; VLOOKUP(BF$1,Enemies[[#All],[Name]:[BotLevelType]],9,FALSE),BotLevelWorld[#Headers],0),FALSE) * I105</f>
        <v>0</v>
      </c>
      <c r="BG105">
        <f>VLOOKUP(Wave_Timeline!BG$1,Enemies[[#All],[Name]:[BotLevelType]],3,FALSE) * VLOOKUP($AX$2,BotLevelWorld[#All],MATCH("HP Ratio - " &amp; VLOOKUP(BG$1,Enemies[[#All],[Name]:[BotLevelType]],9,FALSE),BotLevelWorld[#Headers],0),FALSE) * J105</f>
        <v>0</v>
      </c>
      <c r="BH105">
        <f>VLOOKUP(Wave_Timeline!BH$1,Enemies[[#All],[Name]:[BotLevelType]],3,FALSE) * VLOOKUP($AX$2,BotLevelWorld[#All],MATCH("HP Ratio - " &amp; VLOOKUP(BH$1,Enemies[[#All],[Name]:[BotLevelType]],9,FALSE),BotLevelWorld[#Headers],0),FALSE) * K105</f>
        <v>0</v>
      </c>
      <c r="BI105">
        <f>VLOOKUP(Wave_Timeline!BI$1,Enemies[[#All],[Name]:[BotLevelType]],3,FALSE) * VLOOKUP($AX$2,BotLevelWorld[#All],MATCH("HP Ratio - " &amp; VLOOKUP(BI$1,Enemies[[#All],[Name]:[BotLevelType]],9,FALSE),BotLevelWorld[#Headers],0),FALSE) * L105</f>
        <v>0</v>
      </c>
      <c r="BJ105">
        <f>VLOOKUP(Wave_Timeline!BJ$1,Enemies[[#All],[Name]:[BotLevelType]],3,FALSE) * VLOOKUP($AX$2,BotLevelWorld[#All],MATCH("HP Ratio - " &amp; VLOOKUP(BJ$1,Enemies[[#All],[Name]:[BotLevelType]],9,FALSE),BotLevelWorld[#Headers],0),FALSE) * M105</f>
        <v>0</v>
      </c>
      <c r="BK105">
        <f>VLOOKUP(Wave_Timeline!BK$1,Enemies[[#All],[Name]:[BotLevelType]],3,FALSE) * VLOOKUP($AX$2,BotLevelWorld[#All],MATCH("HP Ratio - " &amp; VLOOKUP(BK$1,Enemies[[#All],[Name]:[BotLevelType]],9,FALSE),BotLevelWorld[#Headers],0),FALSE) * N105</f>
        <v>0</v>
      </c>
      <c r="BL105">
        <f>VLOOKUP(Wave_Timeline!BL$1,Enemies[[#All],[Name]:[BotLevelType]],3,FALSE) * VLOOKUP($AX$2,BotLevelWorld[#All],MATCH("HP Ratio - " &amp; VLOOKUP(BL$1,Enemies[[#All],[Name]:[BotLevelType]],9,FALSE),BotLevelWorld[#Headers],0),FALSE) * O105</f>
        <v>0</v>
      </c>
      <c r="BM105">
        <f>VLOOKUP(Wave_Timeline!BM$1,Enemies[[#All],[Name]:[BotLevelType]],3,FALSE) * VLOOKUP($AX$2,BotLevelWorld[#All],MATCH("HP Ratio - " &amp; VLOOKUP(BM$1,Enemies[[#All],[Name]:[BotLevelType]],9,FALSE),BotLevelWorld[#Headers],0),FALSE) * P105</f>
        <v>0</v>
      </c>
      <c r="BN105">
        <f>VLOOKUP(Wave_Timeline!BN$1,Enemies[[#All],[Name]:[BotLevelType]],3,FALSE) * VLOOKUP($AX$2,BotLevelWorld[#All],MATCH("HP Ratio - " &amp; VLOOKUP(BN$1,Enemies[[#All],[Name]:[BotLevelType]],9,FALSE),BotLevelWorld[#Headers],0),FALSE) * Q105</f>
        <v>0</v>
      </c>
      <c r="BO105">
        <f>VLOOKUP(Wave_Timeline!BO$1,Enemies[[#All],[Name]:[BotLevelType]],3,FALSE) * VLOOKUP($AX$2,BotLevelWorld[#All],MATCH("HP Ratio - " &amp; VLOOKUP(BO$1,Enemies[[#All],[Name]:[BotLevelType]],9,FALSE),BotLevelWorld[#Headers],0),FALSE) * R105</f>
        <v>0</v>
      </c>
      <c r="BP105">
        <f>VLOOKUP(Wave_Timeline!BP$1,Enemies[[#All],[Name]:[BotLevelType]],3,FALSE) * VLOOKUP($AX$2,BotLevelWorld[#All],MATCH("HP Ratio - " &amp; VLOOKUP(BP$1,Enemies[[#All],[Name]:[BotLevelType]],9,FALSE),BotLevelWorld[#Headers],0),FALSE) * S105</f>
        <v>0</v>
      </c>
      <c r="BQ105">
        <f>VLOOKUP(Wave_Timeline!BQ$1,Enemies[[#All],[Name]:[BotLevelType]],3,FALSE) * VLOOKUP($AX$2,BotLevelWorld[#All],MATCH("HP Ratio - " &amp; VLOOKUP(BQ$1,Enemies[[#All],[Name]:[BotLevelType]],9,FALSE),BotLevelWorld[#Headers],0),FALSE) * T105</f>
        <v>0</v>
      </c>
      <c r="BR105">
        <f>VLOOKUP(Wave_Timeline!BR$1,Enemies[[#All],[Name]:[BotLevelType]],3,FALSE) * VLOOKUP($AX$2,BotLevelWorld[#All],MATCH("HP Ratio - " &amp; VLOOKUP(BR$1,Enemies[[#All],[Name]:[BotLevelType]],9,FALSE),BotLevelWorld[#Headers],0),FALSE) * U105</f>
        <v>0</v>
      </c>
      <c r="BS105">
        <f>VLOOKUP(Wave_Timeline!BS$1,Enemies[[#All],[Name]:[BotLevelType]],3,FALSE) * VLOOKUP($AX$2,BotLevelWorld[#All],MATCH("HP Ratio - " &amp; VLOOKUP(BS$1,Enemies[[#All],[Name]:[BotLevelType]],9,FALSE),BotLevelWorld[#Headers],0),FALSE) * V105</f>
        <v>0</v>
      </c>
      <c r="BT105">
        <f>VLOOKUP(Wave_Timeline!BT$1,Enemies[[#All],[Name]:[BotLevelType]],3,FALSE) * VLOOKUP($AX$2,BotLevelWorld[#All],MATCH("HP Ratio - " &amp; VLOOKUP(BT$1,Enemies[[#All],[Name]:[BotLevelType]],9,FALSE),BotLevelWorld[#Headers],0),FALSE) * W105</f>
        <v>0</v>
      </c>
      <c r="BU105">
        <f>VLOOKUP(Wave_Timeline!BU$1,Enemies[[#All],[Name]:[BotLevelType]],3,FALSE) * VLOOKUP($AX$2,BotLevelWorld[#All],MATCH("HP Ratio - " &amp; VLOOKUP(BU$1,Enemies[[#All],[Name]:[BotLevelType]],9,FALSE),BotLevelWorld[#Headers],0),FALSE) * X105</f>
        <v>0</v>
      </c>
      <c r="BV105">
        <f>VLOOKUP(Wave_Timeline!BV$1,Enemies[[#All],[Name]:[BotLevelType]],3,FALSE) * VLOOKUP($AX$2,BotLevelWorld[#All],MATCH("HP Ratio - " &amp; VLOOKUP(BV$1,Enemies[[#All],[Name]:[BotLevelType]],9,FALSE),BotLevelWorld[#Headers],0),FALSE) * Y105</f>
        <v>0</v>
      </c>
      <c r="BW105">
        <f>VLOOKUP(Wave_Timeline!BW$1,Enemies[[#All],[Name]:[BotLevelType]],3,FALSE) * VLOOKUP($AX$2,BotLevelWorld[#All],MATCH("HP Ratio - " &amp; VLOOKUP(BW$1,Enemies[[#All],[Name]:[BotLevelType]],9,FALSE),BotLevelWorld[#Headers],0),FALSE) * Z105</f>
        <v>0</v>
      </c>
      <c r="BX105">
        <f>VLOOKUP(Wave_Timeline!BX$1,Enemies[[#All],[Name]:[BotLevelType]],3,FALSE) * VLOOKUP($AX$2,BotLevelWorld[#All],MATCH("HP Ratio - " &amp; VLOOKUP(BX$1,Enemies[[#All],[Name]:[BotLevelType]],9,FALSE),BotLevelWorld[#Headers],0),FALSE) * AA105</f>
        <v>0</v>
      </c>
      <c r="BY105">
        <f>VLOOKUP(Wave_Timeline!BY$1,Enemies[[#All],[Name]:[BotLevelType]],3,FALSE) * VLOOKUP($AX$2,BotLevelWorld[#All],MATCH("HP Ratio - " &amp; VLOOKUP(BY$1,Enemies[[#All],[Name]:[BotLevelType]],9,FALSE),BotLevelWorld[#Headers],0),FALSE) * AB105</f>
        <v>0</v>
      </c>
      <c r="BZ105">
        <f>VLOOKUP(Wave_Timeline!BZ$1,Enemies[[#All],[Name]:[BotLevelType]],3,FALSE) * VLOOKUP($AX$2,BotLevelWorld[#All],MATCH("HP Ratio - " &amp; VLOOKUP(BZ$1,Enemies[[#All],[Name]:[BotLevelType]],9,FALSE),BotLevelWorld[#Headers],0),FALSE) * AC105</f>
        <v>0</v>
      </c>
      <c r="CA105">
        <f>VLOOKUP(Wave_Timeline!CA$1,Enemies[[#All],[Name]:[BotLevelType]],3,FALSE) * VLOOKUP($AX$2,BotLevelWorld[#All],MATCH("HP Ratio - " &amp; VLOOKUP(CA$1,Enemies[[#All],[Name]:[BotLevelType]],9,FALSE),BotLevelWorld[#Headers],0),FALSE) * AD105</f>
        <v>0</v>
      </c>
      <c r="CB105">
        <f>VLOOKUP(Wave_Timeline!CB$1,Enemies[[#All],[Name]:[BotLevelType]],3,FALSE) * VLOOKUP($AX$2,BotLevelWorld[#All],MATCH("HP Ratio - " &amp; VLOOKUP(CB$1,Enemies[[#All],[Name]:[BotLevelType]],9,FALSE),BotLevelWorld[#Headers],0),FALSE) * AE105</f>
        <v>0</v>
      </c>
      <c r="CC105">
        <f>VLOOKUP(Wave_Timeline!CC$1,Enemies[[#All],[Name]:[BotLevelType]],3,FALSE) * VLOOKUP($AX$2,BotLevelWorld[#All],MATCH("HP Ratio - " &amp; VLOOKUP(CC$1,Enemies[[#All],[Name]:[BotLevelType]],9,FALSE),BotLevelWorld[#Headers],0),FALSE) * AF105</f>
        <v>0</v>
      </c>
      <c r="CD105">
        <f>VLOOKUP(Wave_Timeline!CD$1,Enemies[[#All],[Name]:[BotLevelType]],3,FALSE) * VLOOKUP($AX$2,BotLevelWorld[#All],MATCH("HP Ratio - " &amp; VLOOKUP(CD$1,Enemies[[#All],[Name]:[BotLevelType]],9,FALSE),BotLevelWorld[#Headers],0),FALSE) * AG105</f>
        <v>0</v>
      </c>
      <c r="CE105">
        <f>VLOOKUP(Wave_Timeline!CE$1,Enemies[[#All],[Name]:[BotLevelType]],3,FALSE) * VLOOKUP($AX$2,BotLevelWorld[#All],MATCH("HP Ratio - " &amp; VLOOKUP(CE$1,Enemies[[#All],[Name]:[BotLevelType]],9,FALSE),BotLevelWorld[#Headers],0),FALSE) * AH105</f>
        <v>0</v>
      </c>
      <c r="CF105">
        <f>VLOOKUP(Wave_Timeline!CF$1,Enemies[[#All],[Name]:[BotLevelType]],3,FALSE) * VLOOKUP($AX$2,BotLevelWorld[#All],MATCH("HP Ratio - " &amp; VLOOKUP(CF$1,Enemies[[#All],[Name]:[BotLevelType]],9,FALSE),BotLevelWorld[#Headers],0),FALSE) * AI105</f>
        <v>0</v>
      </c>
      <c r="CG105">
        <f>VLOOKUP(Wave_Timeline!CG$1,Enemies[[#All],[Name]:[BotLevelType]],3,FALSE) * VLOOKUP($AX$2,BotLevelWorld[#All],MATCH("HP Ratio - " &amp; VLOOKUP(CG$1,Enemies[[#All],[Name]:[BotLevelType]],9,FALSE),BotLevelWorld[#Headers],0),FALSE) * AJ105</f>
        <v>0</v>
      </c>
      <c r="CH105">
        <f>VLOOKUP(Wave_Timeline!CH$1,Enemies[[#All],[Name]:[BotLevelType]],3,FALSE) * VLOOKUP($AX$2,BotLevelWorld[#All],MATCH("HP Ratio - " &amp; VLOOKUP(CH$1,Enemies[[#All],[Name]:[BotLevelType]],9,FALSE),BotLevelWorld[#Headers],0),FALSE) * AK105</f>
        <v>0</v>
      </c>
      <c r="CI105">
        <f>VLOOKUP(Wave_Timeline!CI$1,Enemies[[#All],[Name]:[BotLevelType]],3,FALSE) * VLOOKUP($AX$2,BotLevelWorld[#All],MATCH("HP Ratio - " &amp; VLOOKUP(CI$1,Enemies[[#All],[Name]:[BotLevelType]],9,FALSE),BotLevelWorld[#Headers],0),FALSE) * AL105</f>
        <v>0</v>
      </c>
      <c r="CJ105">
        <f>VLOOKUP(Wave_Timeline!CJ$1,Enemies[[#All],[Name]:[BotLevelType]],3,FALSE) * VLOOKUP($AX$2,BotLevelWorld[#All],MATCH("HP Ratio - " &amp; VLOOKUP(CJ$1,Enemies[[#All],[Name]:[BotLevelType]],9,FALSE),BotLevelWorld[#Headers],0),FALSE) * AM105</f>
        <v>0</v>
      </c>
      <c r="CK105">
        <f>VLOOKUP(Wave_Timeline!CK$1,Enemies[[#All],[Name]:[BotLevelType]],3,FALSE) * VLOOKUP($AX$2,BotLevelWorld[#All],MATCH("HP Ratio - " &amp; VLOOKUP(CK$1,Enemies[[#All],[Name]:[BotLevelType]],9,FALSE),BotLevelWorld[#Headers],0),FALSE) * AN105</f>
        <v>0</v>
      </c>
      <c r="CL105">
        <f>VLOOKUP(Wave_Timeline!CL$1,Enemies[[#All],[Name]:[BotLevelType]],3,FALSE) * VLOOKUP($AX$2,BotLevelWorld[#All],MATCH("HP Ratio - " &amp; VLOOKUP(CL$1,Enemies[[#All],[Name]:[BotLevelType]],9,FALSE),BotLevelWorld[#Headers],0),FALSE) * AO105</f>
        <v>0</v>
      </c>
      <c r="CM105">
        <f>VLOOKUP(Wave_Timeline!CM$1,Enemies[[#All],[Name]:[BotLevelType]],3,FALSE) * VLOOKUP($AX$2,BotLevelWorld[#All],MATCH("HP Ratio - " &amp; VLOOKUP(CM$1,Enemies[[#All],[Name]:[BotLevelType]],9,FALSE),BotLevelWorld[#Headers],0),FALSE) * AP105</f>
        <v>0</v>
      </c>
      <c r="CN105">
        <f>VLOOKUP(Wave_Timeline!CN$1,Enemies[[#All],[Name]:[BotLevelType]],3,FALSE) * VLOOKUP($AX$2,BotLevelWorld[#All],MATCH("HP Ratio - " &amp; VLOOKUP(CN$1,Enemies[[#All],[Name]:[BotLevelType]],9,FALSE),BotLevelWorld[#Headers],0),FALSE) * AQ105</f>
        <v>0</v>
      </c>
      <c r="CO105">
        <f>VLOOKUP(Wave_Timeline!CO$1,Enemies[[#All],[Name]:[BotLevelType]],3,FALSE) * VLOOKUP($AX$2,BotLevelWorld[#All],MATCH("HP Ratio - " &amp; VLOOKUP(CO$1,Enemies[[#All],[Name]:[BotLevelType]],9,FALSE),BotLevelWorld[#Headers],0),FALSE) * AR105</f>
        <v>0</v>
      </c>
      <c r="CP105">
        <f>VLOOKUP(Wave_Timeline!CP$1,Enemies[[#All],[Name]:[BotLevelType]],3,FALSE) * VLOOKUP($AX$2,BotLevelWorld[#All],MATCH("HP Ratio - " &amp; VLOOKUP(CP$1,Enemies[[#All],[Name]:[BotLevelType]],9,FALSE),BotLevelWorld[#Headers],0),FALSE) * AS105</f>
        <v>0</v>
      </c>
      <c r="CQ105">
        <f>VLOOKUP(Wave_Timeline!CQ$1,Enemies[[#All],[Name]:[BotLevelType]],3,FALSE) * VLOOKUP($AX$2,BotLevelWorld[#All],MATCH("HP Ratio - " &amp; VLOOKUP(CQ$1,Enemies[[#All],[Name]:[BotLevelType]],9,FALSE),BotLevelWorld[#Headers],0),FALSE) * AT105</f>
        <v>0</v>
      </c>
      <c r="CS105">
        <f t="shared" si="6"/>
        <v>0</v>
      </c>
    </row>
    <row r="106" spans="1:97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Y106">
        <f>VLOOKUP(Wave_Timeline!AY$1,Enemies[[#All],[Name]:[BotLevelType]],3,FALSE) * VLOOKUP($AX$2,BotLevelWorld[#All],MATCH("HP Ratio - " &amp; VLOOKUP(AY$1,Enemies[[#All],[Name]:[BotLevelType]],9,FALSE),BotLevelWorld[#Headers],0),FALSE) * B106</f>
        <v>0</v>
      </c>
      <c r="AZ106">
        <f>VLOOKUP(Wave_Timeline!AZ$1,Enemies[[#All],[Name]:[BotLevelType]],3,FALSE) * VLOOKUP($AX$2,BotLevelWorld[#All],MATCH("HP Ratio - " &amp; VLOOKUP(AZ$1,Enemies[[#All],[Name]:[BotLevelType]],9,FALSE),BotLevelWorld[#Headers],0),FALSE) * C106</f>
        <v>0</v>
      </c>
      <c r="BA106">
        <f>VLOOKUP(Wave_Timeline!BA$1,Enemies[[#All],[Name]:[BotLevelType]],3,FALSE) * VLOOKUP($AX$2,BotLevelWorld[#All],MATCH("HP Ratio - " &amp; VLOOKUP(BA$1,Enemies[[#All],[Name]:[BotLevelType]],9,FALSE),BotLevelWorld[#Headers],0),FALSE) * D106</f>
        <v>0</v>
      </c>
      <c r="BB106">
        <f>VLOOKUP(Wave_Timeline!BB$1,Enemies[[#All],[Name]:[BotLevelType]],3,FALSE) * VLOOKUP($AX$2,BotLevelWorld[#All],MATCH("HP Ratio - " &amp; VLOOKUP(BB$1,Enemies[[#All],[Name]:[BotLevelType]],9,FALSE),BotLevelWorld[#Headers],0),FALSE) * E106</f>
        <v>0</v>
      </c>
      <c r="BC106">
        <f>VLOOKUP(Wave_Timeline!BC$1,Enemies[[#All],[Name]:[BotLevelType]],3,FALSE) * VLOOKUP($AX$2,BotLevelWorld[#All],MATCH("HP Ratio - " &amp; VLOOKUP(BC$1,Enemies[[#All],[Name]:[BotLevelType]],9,FALSE),BotLevelWorld[#Headers],0),FALSE) * F106</f>
        <v>0</v>
      </c>
      <c r="BD106">
        <f>VLOOKUP(Wave_Timeline!BD$1,Enemies[[#All],[Name]:[BotLevelType]],3,FALSE) * VLOOKUP($AX$2,BotLevelWorld[#All],MATCH("HP Ratio - " &amp; VLOOKUP(BD$1,Enemies[[#All],[Name]:[BotLevelType]],9,FALSE),BotLevelWorld[#Headers],0),FALSE) * G106</f>
        <v>0</v>
      </c>
      <c r="BE106">
        <f>VLOOKUP(Wave_Timeline!BE$1,Enemies[[#All],[Name]:[BotLevelType]],3,FALSE) * VLOOKUP($AX$2,BotLevelWorld[#All],MATCH("HP Ratio - " &amp; VLOOKUP(BE$1,Enemies[[#All],[Name]:[BotLevelType]],9,FALSE),BotLevelWorld[#Headers],0),FALSE) * H106</f>
        <v>0</v>
      </c>
      <c r="BF106">
        <f>VLOOKUP(Wave_Timeline!BF$1,Enemies[[#All],[Name]:[BotLevelType]],3,FALSE) * VLOOKUP($AX$2,BotLevelWorld[#All],MATCH("HP Ratio - " &amp; VLOOKUP(BF$1,Enemies[[#All],[Name]:[BotLevelType]],9,FALSE),BotLevelWorld[#Headers],0),FALSE) * I106</f>
        <v>0</v>
      </c>
      <c r="BG106">
        <f>VLOOKUP(Wave_Timeline!BG$1,Enemies[[#All],[Name]:[BotLevelType]],3,FALSE) * VLOOKUP($AX$2,BotLevelWorld[#All],MATCH("HP Ratio - " &amp; VLOOKUP(BG$1,Enemies[[#All],[Name]:[BotLevelType]],9,FALSE),BotLevelWorld[#Headers],0),FALSE) * J106</f>
        <v>0</v>
      </c>
      <c r="BH106">
        <f>VLOOKUP(Wave_Timeline!BH$1,Enemies[[#All],[Name]:[BotLevelType]],3,FALSE) * VLOOKUP($AX$2,BotLevelWorld[#All],MATCH("HP Ratio - " &amp; VLOOKUP(BH$1,Enemies[[#All],[Name]:[BotLevelType]],9,FALSE),BotLevelWorld[#Headers],0),FALSE) * K106</f>
        <v>0</v>
      </c>
      <c r="BI106">
        <f>VLOOKUP(Wave_Timeline!BI$1,Enemies[[#All],[Name]:[BotLevelType]],3,FALSE) * VLOOKUP($AX$2,BotLevelWorld[#All],MATCH("HP Ratio - " &amp; VLOOKUP(BI$1,Enemies[[#All],[Name]:[BotLevelType]],9,FALSE),BotLevelWorld[#Headers],0),FALSE) * L106</f>
        <v>0</v>
      </c>
      <c r="BJ106">
        <f>VLOOKUP(Wave_Timeline!BJ$1,Enemies[[#All],[Name]:[BotLevelType]],3,FALSE) * VLOOKUP($AX$2,BotLevelWorld[#All],MATCH("HP Ratio - " &amp; VLOOKUP(BJ$1,Enemies[[#All],[Name]:[BotLevelType]],9,FALSE),BotLevelWorld[#Headers],0),FALSE) * M106</f>
        <v>0</v>
      </c>
      <c r="BK106">
        <f>VLOOKUP(Wave_Timeline!BK$1,Enemies[[#All],[Name]:[BotLevelType]],3,FALSE) * VLOOKUP($AX$2,BotLevelWorld[#All],MATCH("HP Ratio - " &amp; VLOOKUP(BK$1,Enemies[[#All],[Name]:[BotLevelType]],9,FALSE),BotLevelWorld[#Headers],0),FALSE) * N106</f>
        <v>0</v>
      </c>
      <c r="BL106">
        <f>VLOOKUP(Wave_Timeline!BL$1,Enemies[[#All],[Name]:[BotLevelType]],3,FALSE) * VLOOKUP($AX$2,BotLevelWorld[#All],MATCH("HP Ratio - " &amp; VLOOKUP(BL$1,Enemies[[#All],[Name]:[BotLevelType]],9,FALSE),BotLevelWorld[#Headers],0),FALSE) * O106</f>
        <v>0</v>
      </c>
      <c r="BM106">
        <f>VLOOKUP(Wave_Timeline!BM$1,Enemies[[#All],[Name]:[BotLevelType]],3,FALSE) * VLOOKUP($AX$2,BotLevelWorld[#All],MATCH("HP Ratio - " &amp; VLOOKUP(BM$1,Enemies[[#All],[Name]:[BotLevelType]],9,FALSE),BotLevelWorld[#Headers],0),FALSE) * P106</f>
        <v>0</v>
      </c>
      <c r="BN106">
        <f>VLOOKUP(Wave_Timeline!BN$1,Enemies[[#All],[Name]:[BotLevelType]],3,FALSE) * VLOOKUP($AX$2,BotLevelWorld[#All],MATCH("HP Ratio - " &amp; VLOOKUP(BN$1,Enemies[[#All],[Name]:[BotLevelType]],9,FALSE),BotLevelWorld[#Headers],0),FALSE) * Q106</f>
        <v>0</v>
      </c>
      <c r="BO106">
        <f>VLOOKUP(Wave_Timeline!BO$1,Enemies[[#All],[Name]:[BotLevelType]],3,FALSE) * VLOOKUP($AX$2,BotLevelWorld[#All],MATCH("HP Ratio - " &amp; VLOOKUP(BO$1,Enemies[[#All],[Name]:[BotLevelType]],9,FALSE),BotLevelWorld[#Headers],0),FALSE) * R106</f>
        <v>0</v>
      </c>
      <c r="BP106">
        <f>VLOOKUP(Wave_Timeline!BP$1,Enemies[[#All],[Name]:[BotLevelType]],3,FALSE) * VLOOKUP($AX$2,BotLevelWorld[#All],MATCH("HP Ratio - " &amp; VLOOKUP(BP$1,Enemies[[#All],[Name]:[BotLevelType]],9,FALSE),BotLevelWorld[#Headers],0),FALSE) * S106</f>
        <v>0</v>
      </c>
      <c r="BQ106">
        <f>VLOOKUP(Wave_Timeline!BQ$1,Enemies[[#All],[Name]:[BotLevelType]],3,FALSE) * VLOOKUP($AX$2,BotLevelWorld[#All],MATCH("HP Ratio - " &amp; VLOOKUP(BQ$1,Enemies[[#All],[Name]:[BotLevelType]],9,FALSE),BotLevelWorld[#Headers],0),FALSE) * T106</f>
        <v>0</v>
      </c>
      <c r="BR106">
        <f>VLOOKUP(Wave_Timeline!BR$1,Enemies[[#All],[Name]:[BotLevelType]],3,FALSE) * VLOOKUP($AX$2,BotLevelWorld[#All],MATCH("HP Ratio - " &amp; VLOOKUP(BR$1,Enemies[[#All],[Name]:[BotLevelType]],9,FALSE),BotLevelWorld[#Headers],0),FALSE) * U106</f>
        <v>0</v>
      </c>
      <c r="BS106">
        <f>VLOOKUP(Wave_Timeline!BS$1,Enemies[[#All],[Name]:[BotLevelType]],3,FALSE) * VLOOKUP($AX$2,BotLevelWorld[#All],MATCH("HP Ratio - " &amp; VLOOKUP(BS$1,Enemies[[#All],[Name]:[BotLevelType]],9,FALSE),BotLevelWorld[#Headers],0),FALSE) * V106</f>
        <v>0</v>
      </c>
      <c r="BT106">
        <f>VLOOKUP(Wave_Timeline!BT$1,Enemies[[#All],[Name]:[BotLevelType]],3,FALSE) * VLOOKUP($AX$2,BotLevelWorld[#All],MATCH("HP Ratio - " &amp; VLOOKUP(BT$1,Enemies[[#All],[Name]:[BotLevelType]],9,FALSE),BotLevelWorld[#Headers],0),FALSE) * W106</f>
        <v>0</v>
      </c>
      <c r="BU106">
        <f>VLOOKUP(Wave_Timeline!BU$1,Enemies[[#All],[Name]:[BotLevelType]],3,FALSE) * VLOOKUP($AX$2,BotLevelWorld[#All],MATCH("HP Ratio - " &amp; VLOOKUP(BU$1,Enemies[[#All],[Name]:[BotLevelType]],9,FALSE),BotLevelWorld[#Headers],0),FALSE) * X106</f>
        <v>0</v>
      </c>
      <c r="BV106">
        <f>VLOOKUP(Wave_Timeline!BV$1,Enemies[[#All],[Name]:[BotLevelType]],3,FALSE) * VLOOKUP($AX$2,BotLevelWorld[#All],MATCH("HP Ratio - " &amp; VLOOKUP(BV$1,Enemies[[#All],[Name]:[BotLevelType]],9,FALSE),BotLevelWorld[#Headers],0),FALSE) * Y106</f>
        <v>0</v>
      </c>
      <c r="BW106">
        <f>VLOOKUP(Wave_Timeline!BW$1,Enemies[[#All],[Name]:[BotLevelType]],3,FALSE) * VLOOKUP($AX$2,BotLevelWorld[#All],MATCH("HP Ratio - " &amp; VLOOKUP(BW$1,Enemies[[#All],[Name]:[BotLevelType]],9,FALSE),BotLevelWorld[#Headers],0),FALSE) * Z106</f>
        <v>0</v>
      </c>
      <c r="BX106">
        <f>VLOOKUP(Wave_Timeline!BX$1,Enemies[[#All],[Name]:[BotLevelType]],3,FALSE) * VLOOKUP($AX$2,BotLevelWorld[#All],MATCH("HP Ratio - " &amp; VLOOKUP(BX$1,Enemies[[#All],[Name]:[BotLevelType]],9,FALSE),BotLevelWorld[#Headers],0),FALSE) * AA106</f>
        <v>0</v>
      </c>
      <c r="BY106">
        <f>VLOOKUP(Wave_Timeline!BY$1,Enemies[[#All],[Name]:[BotLevelType]],3,FALSE) * VLOOKUP($AX$2,BotLevelWorld[#All],MATCH("HP Ratio - " &amp; VLOOKUP(BY$1,Enemies[[#All],[Name]:[BotLevelType]],9,FALSE),BotLevelWorld[#Headers],0),FALSE) * AB106</f>
        <v>0</v>
      </c>
      <c r="BZ106">
        <f>VLOOKUP(Wave_Timeline!BZ$1,Enemies[[#All],[Name]:[BotLevelType]],3,FALSE) * VLOOKUP($AX$2,BotLevelWorld[#All],MATCH("HP Ratio - " &amp; VLOOKUP(BZ$1,Enemies[[#All],[Name]:[BotLevelType]],9,FALSE),BotLevelWorld[#Headers],0),FALSE) * AC106</f>
        <v>0</v>
      </c>
      <c r="CA106">
        <f>VLOOKUP(Wave_Timeline!CA$1,Enemies[[#All],[Name]:[BotLevelType]],3,FALSE) * VLOOKUP($AX$2,BotLevelWorld[#All],MATCH("HP Ratio - " &amp; VLOOKUP(CA$1,Enemies[[#All],[Name]:[BotLevelType]],9,FALSE),BotLevelWorld[#Headers],0),FALSE) * AD106</f>
        <v>0</v>
      </c>
      <c r="CB106">
        <f>VLOOKUP(Wave_Timeline!CB$1,Enemies[[#All],[Name]:[BotLevelType]],3,FALSE) * VLOOKUP($AX$2,BotLevelWorld[#All],MATCH("HP Ratio - " &amp; VLOOKUP(CB$1,Enemies[[#All],[Name]:[BotLevelType]],9,FALSE),BotLevelWorld[#Headers],0),FALSE) * AE106</f>
        <v>0</v>
      </c>
      <c r="CC106">
        <f>VLOOKUP(Wave_Timeline!CC$1,Enemies[[#All],[Name]:[BotLevelType]],3,FALSE) * VLOOKUP($AX$2,BotLevelWorld[#All],MATCH("HP Ratio - " &amp; VLOOKUP(CC$1,Enemies[[#All],[Name]:[BotLevelType]],9,FALSE),BotLevelWorld[#Headers],0),FALSE) * AF106</f>
        <v>0</v>
      </c>
      <c r="CD106">
        <f>VLOOKUP(Wave_Timeline!CD$1,Enemies[[#All],[Name]:[BotLevelType]],3,FALSE) * VLOOKUP($AX$2,BotLevelWorld[#All],MATCH("HP Ratio - " &amp; VLOOKUP(CD$1,Enemies[[#All],[Name]:[BotLevelType]],9,FALSE),BotLevelWorld[#Headers],0),FALSE) * AG106</f>
        <v>0</v>
      </c>
      <c r="CE106">
        <f>VLOOKUP(Wave_Timeline!CE$1,Enemies[[#All],[Name]:[BotLevelType]],3,FALSE) * VLOOKUP($AX$2,BotLevelWorld[#All],MATCH("HP Ratio - " &amp; VLOOKUP(CE$1,Enemies[[#All],[Name]:[BotLevelType]],9,FALSE),BotLevelWorld[#Headers],0),FALSE) * AH106</f>
        <v>0</v>
      </c>
      <c r="CF106">
        <f>VLOOKUP(Wave_Timeline!CF$1,Enemies[[#All],[Name]:[BotLevelType]],3,FALSE) * VLOOKUP($AX$2,BotLevelWorld[#All],MATCH("HP Ratio - " &amp; VLOOKUP(CF$1,Enemies[[#All],[Name]:[BotLevelType]],9,FALSE),BotLevelWorld[#Headers],0),FALSE) * AI106</f>
        <v>0</v>
      </c>
      <c r="CG106">
        <f>VLOOKUP(Wave_Timeline!CG$1,Enemies[[#All],[Name]:[BotLevelType]],3,FALSE) * VLOOKUP($AX$2,BotLevelWorld[#All],MATCH("HP Ratio - " &amp; VLOOKUP(CG$1,Enemies[[#All],[Name]:[BotLevelType]],9,FALSE),BotLevelWorld[#Headers],0),FALSE) * AJ106</f>
        <v>0</v>
      </c>
      <c r="CH106">
        <f>VLOOKUP(Wave_Timeline!CH$1,Enemies[[#All],[Name]:[BotLevelType]],3,FALSE) * VLOOKUP($AX$2,BotLevelWorld[#All],MATCH("HP Ratio - " &amp; VLOOKUP(CH$1,Enemies[[#All],[Name]:[BotLevelType]],9,FALSE),BotLevelWorld[#Headers],0),FALSE) * AK106</f>
        <v>0</v>
      </c>
      <c r="CI106">
        <f>VLOOKUP(Wave_Timeline!CI$1,Enemies[[#All],[Name]:[BotLevelType]],3,FALSE) * VLOOKUP($AX$2,BotLevelWorld[#All],MATCH("HP Ratio - " &amp; VLOOKUP(CI$1,Enemies[[#All],[Name]:[BotLevelType]],9,FALSE),BotLevelWorld[#Headers],0),FALSE) * AL106</f>
        <v>0</v>
      </c>
      <c r="CJ106">
        <f>VLOOKUP(Wave_Timeline!CJ$1,Enemies[[#All],[Name]:[BotLevelType]],3,FALSE) * VLOOKUP($AX$2,BotLevelWorld[#All],MATCH("HP Ratio - " &amp; VLOOKUP(CJ$1,Enemies[[#All],[Name]:[BotLevelType]],9,FALSE),BotLevelWorld[#Headers],0),FALSE) * AM106</f>
        <v>0</v>
      </c>
      <c r="CK106">
        <f>VLOOKUP(Wave_Timeline!CK$1,Enemies[[#All],[Name]:[BotLevelType]],3,FALSE) * VLOOKUP($AX$2,BotLevelWorld[#All],MATCH("HP Ratio - " &amp; VLOOKUP(CK$1,Enemies[[#All],[Name]:[BotLevelType]],9,FALSE),BotLevelWorld[#Headers],0),FALSE) * AN106</f>
        <v>0</v>
      </c>
      <c r="CL106">
        <f>VLOOKUP(Wave_Timeline!CL$1,Enemies[[#All],[Name]:[BotLevelType]],3,FALSE) * VLOOKUP($AX$2,BotLevelWorld[#All],MATCH("HP Ratio - " &amp; VLOOKUP(CL$1,Enemies[[#All],[Name]:[BotLevelType]],9,FALSE),BotLevelWorld[#Headers],0),FALSE) * AO106</f>
        <v>0</v>
      </c>
      <c r="CM106">
        <f>VLOOKUP(Wave_Timeline!CM$1,Enemies[[#All],[Name]:[BotLevelType]],3,FALSE) * VLOOKUP($AX$2,BotLevelWorld[#All],MATCH("HP Ratio - " &amp; VLOOKUP(CM$1,Enemies[[#All],[Name]:[BotLevelType]],9,FALSE),BotLevelWorld[#Headers],0),FALSE) * AP106</f>
        <v>0</v>
      </c>
      <c r="CN106">
        <f>VLOOKUP(Wave_Timeline!CN$1,Enemies[[#All],[Name]:[BotLevelType]],3,FALSE) * VLOOKUP($AX$2,BotLevelWorld[#All],MATCH("HP Ratio - " &amp; VLOOKUP(CN$1,Enemies[[#All],[Name]:[BotLevelType]],9,FALSE),BotLevelWorld[#Headers],0),FALSE) * AQ106</f>
        <v>0</v>
      </c>
      <c r="CO106">
        <f>VLOOKUP(Wave_Timeline!CO$1,Enemies[[#All],[Name]:[BotLevelType]],3,FALSE) * VLOOKUP($AX$2,BotLevelWorld[#All],MATCH("HP Ratio - " &amp; VLOOKUP(CO$1,Enemies[[#All],[Name]:[BotLevelType]],9,FALSE),BotLevelWorld[#Headers],0),FALSE) * AR106</f>
        <v>0</v>
      </c>
      <c r="CP106">
        <f>VLOOKUP(Wave_Timeline!CP$1,Enemies[[#All],[Name]:[BotLevelType]],3,FALSE) * VLOOKUP($AX$2,BotLevelWorld[#All],MATCH("HP Ratio - " &amp; VLOOKUP(CP$1,Enemies[[#All],[Name]:[BotLevelType]],9,FALSE),BotLevelWorld[#Headers],0),FALSE) * AS106</f>
        <v>0</v>
      </c>
      <c r="CQ106">
        <f>VLOOKUP(Wave_Timeline!CQ$1,Enemies[[#All],[Name]:[BotLevelType]],3,FALSE) * VLOOKUP($AX$2,BotLevelWorld[#All],MATCH("HP Ratio - " &amp; VLOOKUP(CQ$1,Enemies[[#All],[Name]:[BotLevelType]],9,FALSE),BotLevelWorld[#Headers],0),FALSE) * AT106</f>
        <v>0</v>
      </c>
      <c r="CS106">
        <f t="shared" si="6"/>
        <v>0</v>
      </c>
    </row>
    <row r="107" spans="1:97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Y107">
        <f>VLOOKUP(Wave_Timeline!AY$1,Enemies[[#All],[Name]:[BotLevelType]],3,FALSE) * VLOOKUP($AX$2,BotLevelWorld[#All],MATCH("HP Ratio - " &amp; VLOOKUP(AY$1,Enemies[[#All],[Name]:[BotLevelType]],9,FALSE),BotLevelWorld[#Headers],0),FALSE) * B107</f>
        <v>0</v>
      </c>
      <c r="AZ107">
        <f>VLOOKUP(Wave_Timeline!AZ$1,Enemies[[#All],[Name]:[BotLevelType]],3,FALSE) * VLOOKUP($AX$2,BotLevelWorld[#All],MATCH("HP Ratio - " &amp; VLOOKUP(AZ$1,Enemies[[#All],[Name]:[BotLevelType]],9,FALSE),BotLevelWorld[#Headers],0),FALSE) * C107</f>
        <v>0</v>
      </c>
      <c r="BA107">
        <f>VLOOKUP(Wave_Timeline!BA$1,Enemies[[#All],[Name]:[BotLevelType]],3,FALSE) * VLOOKUP($AX$2,BotLevelWorld[#All],MATCH("HP Ratio - " &amp; VLOOKUP(BA$1,Enemies[[#All],[Name]:[BotLevelType]],9,FALSE),BotLevelWorld[#Headers],0),FALSE) * D107</f>
        <v>0</v>
      </c>
      <c r="BB107">
        <f>VLOOKUP(Wave_Timeline!BB$1,Enemies[[#All],[Name]:[BotLevelType]],3,FALSE) * VLOOKUP($AX$2,BotLevelWorld[#All],MATCH("HP Ratio - " &amp; VLOOKUP(BB$1,Enemies[[#All],[Name]:[BotLevelType]],9,FALSE),BotLevelWorld[#Headers],0),FALSE) * E107</f>
        <v>0</v>
      </c>
      <c r="BC107">
        <f>VLOOKUP(Wave_Timeline!BC$1,Enemies[[#All],[Name]:[BotLevelType]],3,FALSE) * VLOOKUP($AX$2,BotLevelWorld[#All],MATCH("HP Ratio - " &amp; VLOOKUP(BC$1,Enemies[[#All],[Name]:[BotLevelType]],9,FALSE),BotLevelWorld[#Headers],0),FALSE) * F107</f>
        <v>0</v>
      </c>
      <c r="BD107">
        <f>VLOOKUP(Wave_Timeline!BD$1,Enemies[[#All],[Name]:[BotLevelType]],3,FALSE) * VLOOKUP($AX$2,BotLevelWorld[#All],MATCH("HP Ratio - " &amp; VLOOKUP(BD$1,Enemies[[#All],[Name]:[BotLevelType]],9,FALSE),BotLevelWorld[#Headers],0),FALSE) * G107</f>
        <v>0</v>
      </c>
      <c r="BE107">
        <f>VLOOKUP(Wave_Timeline!BE$1,Enemies[[#All],[Name]:[BotLevelType]],3,FALSE) * VLOOKUP($AX$2,BotLevelWorld[#All],MATCH("HP Ratio - " &amp; VLOOKUP(BE$1,Enemies[[#All],[Name]:[BotLevelType]],9,FALSE),BotLevelWorld[#Headers],0),FALSE) * H107</f>
        <v>0</v>
      </c>
      <c r="BF107">
        <f>VLOOKUP(Wave_Timeline!BF$1,Enemies[[#All],[Name]:[BotLevelType]],3,FALSE) * VLOOKUP($AX$2,BotLevelWorld[#All],MATCH("HP Ratio - " &amp; VLOOKUP(BF$1,Enemies[[#All],[Name]:[BotLevelType]],9,FALSE),BotLevelWorld[#Headers],0),FALSE) * I107</f>
        <v>0</v>
      </c>
      <c r="BG107">
        <f>VLOOKUP(Wave_Timeline!BG$1,Enemies[[#All],[Name]:[BotLevelType]],3,FALSE) * VLOOKUP($AX$2,BotLevelWorld[#All],MATCH("HP Ratio - " &amp; VLOOKUP(BG$1,Enemies[[#All],[Name]:[BotLevelType]],9,FALSE),BotLevelWorld[#Headers],0),FALSE) * J107</f>
        <v>0</v>
      </c>
      <c r="BH107">
        <f>VLOOKUP(Wave_Timeline!BH$1,Enemies[[#All],[Name]:[BotLevelType]],3,FALSE) * VLOOKUP($AX$2,BotLevelWorld[#All],MATCH("HP Ratio - " &amp; VLOOKUP(BH$1,Enemies[[#All],[Name]:[BotLevelType]],9,FALSE),BotLevelWorld[#Headers],0),FALSE) * K107</f>
        <v>0</v>
      </c>
      <c r="BI107">
        <f>VLOOKUP(Wave_Timeline!BI$1,Enemies[[#All],[Name]:[BotLevelType]],3,FALSE) * VLOOKUP($AX$2,BotLevelWorld[#All],MATCH("HP Ratio - " &amp; VLOOKUP(BI$1,Enemies[[#All],[Name]:[BotLevelType]],9,FALSE),BotLevelWorld[#Headers],0),FALSE) * L107</f>
        <v>0</v>
      </c>
      <c r="BJ107">
        <f>VLOOKUP(Wave_Timeline!BJ$1,Enemies[[#All],[Name]:[BotLevelType]],3,FALSE) * VLOOKUP($AX$2,BotLevelWorld[#All],MATCH("HP Ratio - " &amp; VLOOKUP(BJ$1,Enemies[[#All],[Name]:[BotLevelType]],9,FALSE),BotLevelWorld[#Headers],0),FALSE) * M107</f>
        <v>0</v>
      </c>
      <c r="BK107">
        <f>VLOOKUP(Wave_Timeline!BK$1,Enemies[[#All],[Name]:[BotLevelType]],3,FALSE) * VLOOKUP($AX$2,BotLevelWorld[#All],MATCH("HP Ratio - " &amp; VLOOKUP(BK$1,Enemies[[#All],[Name]:[BotLevelType]],9,FALSE),BotLevelWorld[#Headers],0),FALSE) * N107</f>
        <v>0</v>
      </c>
      <c r="BL107">
        <f>VLOOKUP(Wave_Timeline!BL$1,Enemies[[#All],[Name]:[BotLevelType]],3,FALSE) * VLOOKUP($AX$2,BotLevelWorld[#All],MATCH("HP Ratio - " &amp; VLOOKUP(BL$1,Enemies[[#All],[Name]:[BotLevelType]],9,FALSE),BotLevelWorld[#Headers],0),FALSE) * O107</f>
        <v>0</v>
      </c>
      <c r="BM107">
        <f>VLOOKUP(Wave_Timeline!BM$1,Enemies[[#All],[Name]:[BotLevelType]],3,FALSE) * VLOOKUP($AX$2,BotLevelWorld[#All],MATCH("HP Ratio - " &amp; VLOOKUP(BM$1,Enemies[[#All],[Name]:[BotLevelType]],9,FALSE),BotLevelWorld[#Headers],0),FALSE) * P107</f>
        <v>0</v>
      </c>
      <c r="BN107">
        <f>VLOOKUP(Wave_Timeline!BN$1,Enemies[[#All],[Name]:[BotLevelType]],3,FALSE) * VLOOKUP($AX$2,BotLevelWorld[#All],MATCH("HP Ratio - " &amp; VLOOKUP(BN$1,Enemies[[#All],[Name]:[BotLevelType]],9,FALSE),BotLevelWorld[#Headers],0),FALSE) * Q107</f>
        <v>0</v>
      </c>
      <c r="BO107">
        <f>VLOOKUP(Wave_Timeline!BO$1,Enemies[[#All],[Name]:[BotLevelType]],3,FALSE) * VLOOKUP($AX$2,BotLevelWorld[#All],MATCH("HP Ratio - " &amp; VLOOKUP(BO$1,Enemies[[#All],[Name]:[BotLevelType]],9,FALSE),BotLevelWorld[#Headers],0),FALSE) * R107</f>
        <v>0</v>
      </c>
      <c r="BP107">
        <f>VLOOKUP(Wave_Timeline!BP$1,Enemies[[#All],[Name]:[BotLevelType]],3,FALSE) * VLOOKUP($AX$2,BotLevelWorld[#All],MATCH("HP Ratio - " &amp; VLOOKUP(BP$1,Enemies[[#All],[Name]:[BotLevelType]],9,FALSE),BotLevelWorld[#Headers],0),FALSE) * S107</f>
        <v>0</v>
      </c>
      <c r="BQ107">
        <f>VLOOKUP(Wave_Timeline!BQ$1,Enemies[[#All],[Name]:[BotLevelType]],3,FALSE) * VLOOKUP($AX$2,BotLevelWorld[#All],MATCH("HP Ratio - " &amp; VLOOKUP(BQ$1,Enemies[[#All],[Name]:[BotLevelType]],9,FALSE),BotLevelWorld[#Headers],0),FALSE) * T107</f>
        <v>0</v>
      </c>
      <c r="BR107">
        <f>VLOOKUP(Wave_Timeline!BR$1,Enemies[[#All],[Name]:[BotLevelType]],3,FALSE) * VLOOKUP($AX$2,BotLevelWorld[#All],MATCH("HP Ratio - " &amp; VLOOKUP(BR$1,Enemies[[#All],[Name]:[BotLevelType]],9,FALSE),BotLevelWorld[#Headers],0),FALSE) * U107</f>
        <v>0</v>
      </c>
      <c r="BS107">
        <f>VLOOKUP(Wave_Timeline!BS$1,Enemies[[#All],[Name]:[BotLevelType]],3,FALSE) * VLOOKUP($AX$2,BotLevelWorld[#All],MATCH("HP Ratio - " &amp; VLOOKUP(BS$1,Enemies[[#All],[Name]:[BotLevelType]],9,FALSE),BotLevelWorld[#Headers],0),FALSE) * V107</f>
        <v>0</v>
      </c>
      <c r="BT107">
        <f>VLOOKUP(Wave_Timeline!BT$1,Enemies[[#All],[Name]:[BotLevelType]],3,FALSE) * VLOOKUP($AX$2,BotLevelWorld[#All],MATCH("HP Ratio - " &amp; VLOOKUP(BT$1,Enemies[[#All],[Name]:[BotLevelType]],9,FALSE),BotLevelWorld[#Headers],0),FALSE) * W107</f>
        <v>0</v>
      </c>
      <c r="BU107">
        <f>VLOOKUP(Wave_Timeline!BU$1,Enemies[[#All],[Name]:[BotLevelType]],3,FALSE) * VLOOKUP($AX$2,BotLevelWorld[#All],MATCH("HP Ratio - " &amp; VLOOKUP(BU$1,Enemies[[#All],[Name]:[BotLevelType]],9,FALSE),BotLevelWorld[#Headers],0),FALSE) * X107</f>
        <v>0</v>
      </c>
      <c r="BV107">
        <f>VLOOKUP(Wave_Timeline!BV$1,Enemies[[#All],[Name]:[BotLevelType]],3,FALSE) * VLOOKUP($AX$2,BotLevelWorld[#All],MATCH("HP Ratio - " &amp; VLOOKUP(BV$1,Enemies[[#All],[Name]:[BotLevelType]],9,FALSE),BotLevelWorld[#Headers],0),FALSE) * Y107</f>
        <v>0</v>
      </c>
      <c r="BW107">
        <f>VLOOKUP(Wave_Timeline!BW$1,Enemies[[#All],[Name]:[BotLevelType]],3,FALSE) * VLOOKUP($AX$2,BotLevelWorld[#All],MATCH("HP Ratio - " &amp; VLOOKUP(BW$1,Enemies[[#All],[Name]:[BotLevelType]],9,FALSE),BotLevelWorld[#Headers],0),FALSE) * Z107</f>
        <v>0</v>
      </c>
      <c r="BX107">
        <f>VLOOKUP(Wave_Timeline!BX$1,Enemies[[#All],[Name]:[BotLevelType]],3,FALSE) * VLOOKUP($AX$2,BotLevelWorld[#All],MATCH("HP Ratio - " &amp; VLOOKUP(BX$1,Enemies[[#All],[Name]:[BotLevelType]],9,FALSE),BotLevelWorld[#Headers],0),FALSE) * AA107</f>
        <v>0</v>
      </c>
      <c r="BY107">
        <f>VLOOKUP(Wave_Timeline!BY$1,Enemies[[#All],[Name]:[BotLevelType]],3,FALSE) * VLOOKUP($AX$2,BotLevelWorld[#All],MATCH("HP Ratio - " &amp; VLOOKUP(BY$1,Enemies[[#All],[Name]:[BotLevelType]],9,FALSE),BotLevelWorld[#Headers],0),FALSE) * AB107</f>
        <v>0</v>
      </c>
      <c r="BZ107">
        <f>VLOOKUP(Wave_Timeline!BZ$1,Enemies[[#All],[Name]:[BotLevelType]],3,FALSE) * VLOOKUP($AX$2,BotLevelWorld[#All],MATCH("HP Ratio - " &amp; VLOOKUP(BZ$1,Enemies[[#All],[Name]:[BotLevelType]],9,FALSE),BotLevelWorld[#Headers],0),FALSE) * AC107</f>
        <v>0</v>
      </c>
      <c r="CA107">
        <f>VLOOKUP(Wave_Timeline!CA$1,Enemies[[#All],[Name]:[BotLevelType]],3,FALSE) * VLOOKUP($AX$2,BotLevelWorld[#All],MATCH("HP Ratio - " &amp; VLOOKUP(CA$1,Enemies[[#All],[Name]:[BotLevelType]],9,FALSE),BotLevelWorld[#Headers],0),FALSE) * AD107</f>
        <v>0</v>
      </c>
      <c r="CB107">
        <f>VLOOKUP(Wave_Timeline!CB$1,Enemies[[#All],[Name]:[BotLevelType]],3,FALSE) * VLOOKUP($AX$2,BotLevelWorld[#All],MATCH("HP Ratio - " &amp; VLOOKUP(CB$1,Enemies[[#All],[Name]:[BotLevelType]],9,FALSE),BotLevelWorld[#Headers],0),FALSE) * AE107</f>
        <v>0</v>
      </c>
      <c r="CC107">
        <f>VLOOKUP(Wave_Timeline!CC$1,Enemies[[#All],[Name]:[BotLevelType]],3,FALSE) * VLOOKUP($AX$2,BotLevelWorld[#All],MATCH("HP Ratio - " &amp; VLOOKUP(CC$1,Enemies[[#All],[Name]:[BotLevelType]],9,FALSE),BotLevelWorld[#Headers],0),FALSE) * AF107</f>
        <v>0</v>
      </c>
      <c r="CD107">
        <f>VLOOKUP(Wave_Timeline!CD$1,Enemies[[#All],[Name]:[BotLevelType]],3,FALSE) * VLOOKUP($AX$2,BotLevelWorld[#All],MATCH("HP Ratio - " &amp; VLOOKUP(CD$1,Enemies[[#All],[Name]:[BotLevelType]],9,FALSE),BotLevelWorld[#Headers],0),FALSE) * AG107</f>
        <v>0</v>
      </c>
      <c r="CE107">
        <f>VLOOKUP(Wave_Timeline!CE$1,Enemies[[#All],[Name]:[BotLevelType]],3,FALSE) * VLOOKUP($AX$2,BotLevelWorld[#All],MATCH("HP Ratio - " &amp; VLOOKUP(CE$1,Enemies[[#All],[Name]:[BotLevelType]],9,FALSE),BotLevelWorld[#Headers],0),FALSE) * AH107</f>
        <v>0</v>
      </c>
      <c r="CF107">
        <f>VLOOKUP(Wave_Timeline!CF$1,Enemies[[#All],[Name]:[BotLevelType]],3,FALSE) * VLOOKUP($AX$2,BotLevelWorld[#All],MATCH("HP Ratio - " &amp; VLOOKUP(CF$1,Enemies[[#All],[Name]:[BotLevelType]],9,FALSE),BotLevelWorld[#Headers],0),FALSE) * AI107</f>
        <v>0</v>
      </c>
      <c r="CG107">
        <f>VLOOKUP(Wave_Timeline!CG$1,Enemies[[#All],[Name]:[BotLevelType]],3,FALSE) * VLOOKUP($AX$2,BotLevelWorld[#All],MATCH("HP Ratio - " &amp; VLOOKUP(CG$1,Enemies[[#All],[Name]:[BotLevelType]],9,FALSE),BotLevelWorld[#Headers],0),FALSE) * AJ107</f>
        <v>0</v>
      </c>
      <c r="CH107">
        <f>VLOOKUP(Wave_Timeline!CH$1,Enemies[[#All],[Name]:[BotLevelType]],3,FALSE) * VLOOKUP($AX$2,BotLevelWorld[#All],MATCH("HP Ratio - " &amp; VLOOKUP(CH$1,Enemies[[#All],[Name]:[BotLevelType]],9,FALSE),BotLevelWorld[#Headers],0),FALSE) * AK107</f>
        <v>0</v>
      </c>
      <c r="CI107">
        <f>VLOOKUP(Wave_Timeline!CI$1,Enemies[[#All],[Name]:[BotLevelType]],3,FALSE) * VLOOKUP($AX$2,BotLevelWorld[#All],MATCH("HP Ratio - " &amp; VLOOKUP(CI$1,Enemies[[#All],[Name]:[BotLevelType]],9,FALSE),BotLevelWorld[#Headers],0),FALSE) * AL107</f>
        <v>0</v>
      </c>
      <c r="CJ107">
        <f>VLOOKUP(Wave_Timeline!CJ$1,Enemies[[#All],[Name]:[BotLevelType]],3,FALSE) * VLOOKUP($AX$2,BotLevelWorld[#All],MATCH("HP Ratio - " &amp; VLOOKUP(CJ$1,Enemies[[#All],[Name]:[BotLevelType]],9,FALSE),BotLevelWorld[#Headers],0),FALSE) * AM107</f>
        <v>0</v>
      </c>
      <c r="CK107">
        <f>VLOOKUP(Wave_Timeline!CK$1,Enemies[[#All],[Name]:[BotLevelType]],3,FALSE) * VLOOKUP($AX$2,BotLevelWorld[#All],MATCH("HP Ratio - " &amp; VLOOKUP(CK$1,Enemies[[#All],[Name]:[BotLevelType]],9,FALSE),BotLevelWorld[#Headers],0),FALSE) * AN107</f>
        <v>0</v>
      </c>
      <c r="CL107">
        <f>VLOOKUP(Wave_Timeline!CL$1,Enemies[[#All],[Name]:[BotLevelType]],3,FALSE) * VLOOKUP($AX$2,BotLevelWorld[#All],MATCH("HP Ratio - " &amp; VLOOKUP(CL$1,Enemies[[#All],[Name]:[BotLevelType]],9,FALSE),BotLevelWorld[#Headers],0),FALSE) * AO107</f>
        <v>0</v>
      </c>
      <c r="CM107">
        <f>VLOOKUP(Wave_Timeline!CM$1,Enemies[[#All],[Name]:[BotLevelType]],3,FALSE) * VLOOKUP($AX$2,BotLevelWorld[#All],MATCH("HP Ratio - " &amp; VLOOKUP(CM$1,Enemies[[#All],[Name]:[BotLevelType]],9,FALSE),BotLevelWorld[#Headers],0),FALSE) * AP107</f>
        <v>0</v>
      </c>
      <c r="CN107">
        <f>VLOOKUP(Wave_Timeline!CN$1,Enemies[[#All],[Name]:[BotLevelType]],3,FALSE) * VLOOKUP($AX$2,BotLevelWorld[#All],MATCH("HP Ratio - " &amp; VLOOKUP(CN$1,Enemies[[#All],[Name]:[BotLevelType]],9,FALSE),BotLevelWorld[#Headers],0),FALSE) * AQ107</f>
        <v>0</v>
      </c>
      <c r="CO107">
        <f>VLOOKUP(Wave_Timeline!CO$1,Enemies[[#All],[Name]:[BotLevelType]],3,FALSE) * VLOOKUP($AX$2,BotLevelWorld[#All],MATCH("HP Ratio - " &amp; VLOOKUP(CO$1,Enemies[[#All],[Name]:[BotLevelType]],9,FALSE),BotLevelWorld[#Headers],0),FALSE) * AR107</f>
        <v>0</v>
      </c>
      <c r="CP107">
        <f>VLOOKUP(Wave_Timeline!CP$1,Enemies[[#All],[Name]:[BotLevelType]],3,FALSE) * VLOOKUP($AX$2,BotLevelWorld[#All],MATCH("HP Ratio - " &amp; VLOOKUP(CP$1,Enemies[[#All],[Name]:[BotLevelType]],9,FALSE),BotLevelWorld[#Headers],0),FALSE) * AS107</f>
        <v>0</v>
      </c>
      <c r="CQ107">
        <f>VLOOKUP(Wave_Timeline!CQ$1,Enemies[[#All],[Name]:[BotLevelType]],3,FALSE) * VLOOKUP($AX$2,BotLevelWorld[#All],MATCH("HP Ratio - " &amp; VLOOKUP(CQ$1,Enemies[[#All],[Name]:[BotLevelType]],9,FALSE),BotLevelWorld[#Headers],0),FALSE) * AT107</f>
        <v>0</v>
      </c>
      <c r="CS107">
        <f t="shared" si="6"/>
        <v>0</v>
      </c>
    </row>
    <row r="108" spans="1:97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Y108">
        <f>VLOOKUP(Wave_Timeline!AY$1,Enemies[[#All],[Name]:[BotLevelType]],3,FALSE) * VLOOKUP($AX$2,BotLevelWorld[#All],MATCH("HP Ratio - " &amp; VLOOKUP(AY$1,Enemies[[#All],[Name]:[BotLevelType]],9,FALSE),BotLevelWorld[#Headers],0),FALSE) * B108</f>
        <v>0</v>
      </c>
      <c r="AZ108">
        <f>VLOOKUP(Wave_Timeline!AZ$1,Enemies[[#All],[Name]:[BotLevelType]],3,FALSE) * VLOOKUP($AX$2,BotLevelWorld[#All],MATCH("HP Ratio - " &amp; VLOOKUP(AZ$1,Enemies[[#All],[Name]:[BotLevelType]],9,FALSE),BotLevelWorld[#Headers],0),FALSE) * C108</f>
        <v>0</v>
      </c>
      <c r="BA108">
        <f>VLOOKUP(Wave_Timeline!BA$1,Enemies[[#All],[Name]:[BotLevelType]],3,FALSE) * VLOOKUP($AX$2,BotLevelWorld[#All],MATCH("HP Ratio - " &amp; VLOOKUP(BA$1,Enemies[[#All],[Name]:[BotLevelType]],9,FALSE),BotLevelWorld[#Headers],0),FALSE) * D108</f>
        <v>0</v>
      </c>
      <c r="BB108">
        <f>VLOOKUP(Wave_Timeline!BB$1,Enemies[[#All],[Name]:[BotLevelType]],3,FALSE) * VLOOKUP($AX$2,BotLevelWorld[#All],MATCH("HP Ratio - " &amp; VLOOKUP(BB$1,Enemies[[#All],[Name]:[BotLevelType]],9,FALSE),BotLevelWorld[#Headers],0),FALSE) * E108</f>
        <v>0</v>
      </c>
      <c r="BC108">
        <f>VLOOKUP(Wave_Timeline!BC$1,Enemies[[#All],[Name]:[BotLevelType]],3,FALSE) * VLOOKUP($AX$2,BotLevelWorld[#All],MATCH("HP Ratio - " &amp; VLOOKUP(BC$1,Enemies[[#All],[Name]:[BotLevelType]],9,FALSE),BotLevelWorld[#Headers],0),FALSE) * F108</f>
        <v>0</v>
      </c>
      <c r="BD108">
        <f>VLOOKUP(Wave_Timeline!BD$1,Enemies[[#All],[Name]:[BotLevelType]],3,FALSE) * VLOOKUP($AX$2,BotLevelWorld[#All],MATCH("HP Ratio - " &amp; VLOOKUP(BD$1,Enemies[[#All],[Name]:[BotLevelType]],9,FALSE),BotLevelWorld[#Headers],0),FALSE) * G108</f>
        <v>0</v>
      </c>
      <c r="BE108">
        <f>VLOOKUP(Wave_Timeline!BE$1,Enemies[[#All],[Name]:[BotLevelType]],3,FALSE) * VLOOKUP($AX$2,BotLevelWorld[#All],MATCH("HP Ratio - " &amp; VLOOKUP(BE$1,Enemies[[#All],[Name]:[BotLevelType]],9,FALSE),BotLevelWorld[#Headers],0),FALSE) * H108</f>
        <v>0</v>
      </c>
      <c r="BF108">
        <f>VLOOKUP(Wave_Timeline!BF$1,Enemies[[#All],[Name]:[BotLevelType]],3,FALSE) * VLOOKUP($AX$2,BotLevelWorld[#All],MATCH("HP Ratio - " &amp; VLOOKUP(BF$1,Enemies[[#All],[Name]:[BotLevelType]],9,FALSE),BotLevelWorld[#Headers],0),FALSE) * I108</f>
        <v>0</v>
      </c>
      <c r="BG108">
        <f>VLOOKUP(Wave_Timeline!BG$1,Enemies[[#All],[Name]:[BotLevelType]],3,FALSE) * VLOOKUP($AX$2,BotLevelWorld[#All],MATCH("HP Ratio - " &amp; VLOOKUP(BG$1,Enemies[[#All],[Name]:[BotLevelType]],9,FALSE),BotLevelWorld[#Headers],0),FALSE) * J108</f>
        <v>0</v>
      </c>
      <c r="BH108">
        <f>VLOOKUP(Wave_Timeline!BH$1,Enemies[[#All],[Name]:[BotLevelType]],3,FALSE) * VLOOKUP($AX$2,BotLevelWorld[#All],MATCH("HP Ratio - " &amp; VLOOKUP(BH$1,Enemies[[#All],[Name]:[BotLevelType]],9,FALSE),BotLevelWorld[#Headers],0),FALSE) * K108</f>
        <v>0</v>
      </c>
      <c r="BI108">
        <f>VLOOKUP(Wave_Timeline!BI$1,Enemies[[#All],[Name]:[BotLevelType]],3,FALSE) * VLOOKUP($AX$2,BotLevelWorld[#All],MATCH("HP Ratio - " &amp; VLOOKUP(BI$1,Enemies[[#All],[Name]:[BotLevelType]],9,FALSE),BotLevelWorld[#Headers],0),FALSE) * L108</f>
        <v>0</v>
      </c>
      <c r="BJ108">
        <f>VLOOKUP(Wave_Timeline!BJ$1,Enemies[[#All],[Name]:[BotLevelType]],3,FALSE) * VLOOKUP($AX$2,BotLevelWorld[#All],MATCH("HP Ratio - " &amp; VLOOKUP(BJ$1,Enemies[[#All],[Name]:[BotLevelType]],9,FALSE),BotLevelWorld[#Headers],0),FALSE) * M108</f>
        <v>0</v>
      </c>
      <c r="BK108">
        <f>VLOOKUP(Wave_Timeline!BK$1,Enemies[[#All],[Name]:[BotLevelType]],3,FALSE) * VLOOKUP($AX$2,BotLevelWorld[#All],MATCH("HP Ratio - " &amp; VLOOKUP(BK$1,Enemies[[#All],[Name]:[BotLevelType]],9,FALSE),BotLevelWorld[#Headers],0),FALSE) * N108</f>
        <v>0</v>
      </c>
      <c r="BL108">
        <f>VLOOKUP(Wave_Timeline!BL$1,Enemies[[#All],[Name]:[BotLevelType]],3,FALSE) * VLOOKUP($AX$2,BotLevelWorld[#All],MATCH("HP Ratio - " &amp; VLOOKUP(BL$1,Enemies[[#All],[Name]:[BotLevelType]],9,FALSE),BotLevelWorld[#Headers],0),FALSE) * O108</f>
        <v>0</v>
      </c>
      <c r="BM108">
        <f>VLOOKUP(Wave_Timeline!BM$1,Enemies[[#All],[Name]:[BotLevelType]],3,FALSE) * VLOOKUP($AX$2,BotLevelWorld[#All],MATCH("HP Ratio - " &amp; VLOOKUP(BM$1,Enemies[[#All],[Name]:[BotLevelType]],9,FALSE),BotLevelWorld[#Headers],0),FALSE) * P108</f>
        <v>0</v>
      </c>
      <c r="BN108">
        <f>VLOOKUP(Wave_Timeline!BN$1,Enemies[[#All],[Name]:[BotLevelType]],3,FALSE) * VLOOKUP($AX$2,BotLevelWorld[#All],MATCH("HP Ratio - " &amp; VLOOKUP(BN$1,Enemies[[#All],[Name]:[BotLevelType]],9,FALSE),BotLevelWorld[#Headers],0),FALSE) * Q108</f>
        <v>0</v>
      </c>
      <c r="BO108">
        <f>VLOOKUP(Wave_Timeline!BO$1,Enemies[[#All],[Name]:[BotLevelType]],3,FALSE) * VLOOKUP($AX$2,BotLevelWorld[#All],MATCH("HP Ratio - " &amp; VLOOKUP(BO$1,Enemies[[#All],[Name]:[BotLevelType]],9,FALSE),BotLevelWorld[#Headers],0),FALSE) * R108</f>
        <v>0</v>
      </c>
      <c r="BP108">
        <f>VLOOKUP(Wave_Timeline!BP$1,Enemies[[#All],[Name]:[BotLevelType]],3,FALSE) * VLOOKUP($AX$2,BotLevelWorld[#All],MATCH("HP Ratio - " &amp; VLOOKUP(BP$1,Enemies[[#All],[Name]:[BotLevelType]],9,FALSE),BotLevelWorld[#Headers],0),FALSE) * S108</f>
        <v>0</v>
      </c>
      <c r="BQ108">
        <f>VLOOKUP(Wave_Timeline!BQ$1,Enemies[[#All],[Name]:[BotLevelType]],3,FALSE) * VLOOKUP($AX$2,BotLevelWorld[#All],MATCH("HP Ratio - " &amp; VLOOKUP(BQ$1,Enemies[[#All],[Name]:[BotLevelType]],9,FALSE),BotLevelWorld[#Headers],0),FALSE) * T108</f>
        <v>0</v>
      </c>
      <c r="BR108">
        <f>VLOOKUP(Wave_Timeline!BR$1,Enemies[[#All],[Name]:[BotLevelType]],3,FALSE) * VLOOKUP($AX$2,BotLevelWorld[#All],MATCH("HP Ratio - " &amp; VLOOKUP(BR$1,Enemies[[#All],[Name]:[BotLevelType]],9,FALSE),BotLevelWorld[#Headers],0),FALSE) * U108</f>
        <v>0</v>
      </c>
      <c r="BS108">
        <f>VLOOKUP(Wave_Timeline!BS$1,Enemies[[#All],[Name]:[BotLevelType]],3,FALSE) * VLOOKUP($AX$2,BotLevelWorld[#All],MATCH("HP Ratio - " &amp; VLOOKUP(BS$1,Enemies[[#All],[Name]:[BotLevelType]],9,FALSE),BotLevelWorld[#Headers],0),FALSE) * V108</f>
        <v>0</v>
      </c>
      <c r="BT108">
        <f>VLOOKUP(Wave_Timeline!BT$1,Enemies[[#All],[Name]:[BotLevelType]],3,FALSE) * VLOOKUP($AX$2,BotLevelWorld[#All],MATCH("HP Ratio - " &amp; VLOOKUP(BT$1,Enemies[[#All],[Name]:[BotLevelType]],9,FALSE),BotLevelWorld[#Headers],0),FALSE) * W108</f>
        <v>0</v>
      </c>
      <c r="BU108">
        <f>VLOOKUP(Wave_Timeline!BU$1,Enemies[[#All],[Name]:[BotLevelType]],3,FALSE) * VLOOKUP($AX$2,BotLevelWorld[#All],MATCH("HP Ratio - " &amp; VLOOKUP(BU$1,Enemies[[#All],[Name]:[BotLevelType]],9,FALSE),BotLevelWorld[#Headers],0),FALSE) * X108</f>
        <v>0</v>
      </c>
      <c r="BV108">
        <f>VLOOKUP(Wave_Timeline!BV$1,Enemies[[#All],[Name]:[BotLevelType]],3,FALSE) * VLOOKUP($AX$2,BotLevelWorld[#All],MATCH("HP Ratio - " &amp; VLOOKUP(BV$1,Enemies[[#All],[Name]:[BotLevelType]],9,FALSE),BotLevelWorld[#Headers],0),FALSE) * Y108</f>
        <v>0</v>
      </c>
      <c r="BW108">
        <f>VLOOKUP(Wave_Timeline!BW$1,Enemies[[#All],[Name]:[BotLevelType]],3,FALSE) * VLOOKUP($AX$2,BotLevelWorld[#All],MATCH("HP Ratio - " &amp; VLOOKUP(BW$1,Enemies[[#All],[Name]:[BotLevelType]],9,FALSE),BotLevelWorld[#Headers],0),FALSE) * Z108</f>
        <v>0</v>
      </c>
      <c r="BX108">
        <f>VLOOKUP(Wave_Timeline!BX$1,Enemies[[#All],[Name]:[BotLevelType]],3,FALSE) * VLOOKUP($AX$2,BotLevelWorld[#All],MATCH("HP Ratio - " &amp; VLOOKUP(BX$1,Enemies[[#All],[Name]:[BotLevelType]],9,FALSE),BotLevelWorld[#Headers],0),FALSE) * AA108</f>
        <v>0</v>
      </c>
      <c r="BY108">
        <f>VLOOKUP(Wave_Timeline!BY$1,Enemies[[#All],[Name]:[BotLevelType]],3,FALSE) * VLOOKUP($AX$2,BotLevelWorld[#All],MATCH("HP Ratio - " &amp; VLOOKUP(BY$1,Enemies[[#All],[Name]:[BotLevelType]],9,FALSE),BotLevelWorld[#Headers],0),FALSE) * AB108</f>
        <v>0</v>
      </c>
      <c r="BZ108">
        <f>VLOOKUP(Wave_Timeline!BZ$1,Enemies[[#All],[Name]:[BotLevelType]],3,FALSE) * VLOOKUP($AX$2,BotLevelWorld[#All],MATCH("HP Ratio - " &amp; VLOOKUP(BZ$1,Enemies[[#All],[Name]:[BotLevelType]],9,FALSE),BotLevelWorld[#Headers],0),FALSE) * AC108</f>
        <v>0</v>
      </c>
      <c r="CA108">
        <f>VLOOKUP(Wave_Timeline!CA$1,Enemies[[#All],[Name]:[BotLevelType]],3,FALSE) * VLOOKUP($AX$2,BotLevelWorld[#All],MATCH("HP Ratio - " &amp; VLOOKUP(CA$1,Enemies[[#All],[Name]:[BotLevelType]],9,FALSE),BotLevelWorld[#Headers],0),FALSE) * AD108</f>
        <v>0</v>
      </c>
      <c r="CB108">
        <f>VLOOKUP(Wave_Timeline!CB$1,Enemies[[#All],[Name]:[BotLevelType]],3,FALSE) * VLOOKUP($AX$2,BotLevelWorld[#All],MATCH("HP Ratio - " &amp; VLOOKUP(CB$1,Enemies[[#All],[Name]:[BotLevelType]],9,FALSE),BotLevelWorld[#Headers],0),FALSE) * AE108</f>
        <v>0</v>
      </c>
      <c r="CC108">
        <f>VLOOKUP(Wave_Timeline!CC$1,Enemies[[#All],[Name]:[BotLevelType]],3,FALSE) * VLOOKUP($AX$2,BotLevelWorld[#All],MATCH("HP Ratio - " &amp; VLOOKUP(CC$1,Enemies[[#All],[Name]:[BotLevelType]],9,FALSE),BotLevelWorld[#Headers],0),FALSE) * AF108</f>
        <v>0</v>
      </c>
      <c r="CD108">
        <f>VLOOKUP(Wave_Timeline!CD$1,Enemies[[#All],[Name]:[BotLevelType]],3,FALSE) * VLOOKUP($AX$2,BotLevelWorld[#All],MATCH("HP Ratio - " &amp; VLOOKUP(CD$1,Enemies[[#All],[Name]:[BotLevelType]],9,FALSE),BotLevelWorld[#Headers],0),FALSE) * AG108</f>
        <v>0</v>
      </c>
      <c r="CE108">
        <f>VLOOKUP(Wave_Timeline!CE$1,Enemies[[#All],[Name]:[BotLevelType]],3,FALSE) * VLOOKUP($AX$2,BotLevelWorld[#All],MATCH("HP Ratio - " &amp; VLOOKUP(CE$1,Enemies[[#All],[Name]:[BotLevelType]],9,FALSE),BotLevelWorld[#Headers],0),FALSE) * AH108</f>
        <v>0</v>
      </c>
      <c r="CF108">
        <f>VLOOKUP(Wave_Timeline!CF$1,Enemies[[#All],[Name]:[BotLevelType]],3,FALSE) * VLOOKUP($AX$2,BotLevelWorld[#All],MATCH("HP Ratio - " &amp; VLOOKUP(CF$1,Enemies[[#All],[Name]:[BotLevelType]],9,FALSE),BotLevelWorld[#Headers],0),FALSE) * AI108</f>
        <v>0</v>
      </c>
      <c r="CG108">
        <f>VLOOKUP(Wave_Timeline!CG$1,Enemies[[#All],[Name]:[BotLevelType]],3,FALSE) * VLOOKUP($AX$2,BotLevelWorld[#All],MATCH("HP Ratio - " &amp; VLOOKUP(CG$1,Enemies[[#All],[Name]:[BotLevelType]],9,FALSE),BotLevelWorld[#Headers],0),FALSE) * AJ108</f>
        <v>0</v>
      </c>
      <c r="CH108">
        <f>VLOOKUP(Wave_Timeline!CH$1,Enemies[[#All],[Name]:[BotLevelType]],3,FALSE) * VLOOKUP($AX$2,BotLevelWorld[#All],MATCH("HP Ratio - " &amp; VLOOKUP(CH$1,Enemies[[#All],[Name]:[BotLevelType]],9,FALSE),BotLevelWorld[#Headers],0),FALSE) * AK108</f>
        <v>0</v>
      </c>
      <c r="CI108">
        <f>VLOOKUP(Wave_Timeline!CI$1,Enemies[[#All],[Name]:[BotLevelType]],3,FALSE) * VLOOKUP($AX$2,BotLevelWorld[#All],MATCH("HP Ratio - " &amp; VLOOKUP(CI$1,Enemies[[#All],[Name]:[BotLevelType]],9,FALSE),BotLevelWorld[#Headers],0),FALSE) * AL108</f>
        <v>0</v>
      </c>
      <c r="CJ108">
        <f>VLOOKUP(Wave_Timeline!CJ$1,Enemies[[#All],[Name]:[BotLevelType]],3,FALSE) * VLOOKUP($AX$2,BotLevelWorld[#All],MATCH("HP Ratio - " &amp; VLOOKUP(CJ$1,Enemies[[#All],[Name]:[BotLevelType]],9,FALSE),BotLevelWorld[#Headers],0),FALSE) * AM108</f>
        <v>0</v>
      </c>
      <c r="CK108">
        <f>VLOOKUP(Wave_Timeline!CK$1,Enemies[[#All],[Name]:[BotLevelType]],3,FALSE) * VLOOKUP($AX$2,BotLevelWorld[#All],MATCH("HP Ratio - " &amp; VLOOKUP(CK$1,Enemies[[#All],[Name]:[BotLevelType]],9,FALSE),BotLevelWorld[#Headers],0),FALSE) * AN108</f>
        <v>0</v>
      </c>
      <c r="CL108">
        <f>VLOOKUP(Wave_Timeline!CL$1,Enemies[[#All],[Name]:[BotLevelType]],3,FALSE) * VLOOKUP($AX$2,BotLevelWorld[#All],MATCH("HP Ratio - " &amp; VLOOKUP(CL$1,Enemies[[#All],[Name]:[BotLevelType]],9,FALSE),BotLevelWorld[#Headers],0),FALSE) * AO108</f>
        <v>0</v>
      </c>
      <c r="CM108">
        <f>VLOOKUP(Wave_Timeline!CM$1,Enemies[[#All],[Name]:[BotLevelType]],3,FALSE) * VLOOKUP($AX$2,BotLevelWorld[#All],MATCH("HP Ratio - " &amp; VLOOKUP(CM$1,Enemies[[#All],[Name]:[BotLevelType]],9,FALSE),BotLevelWorld[#Headers],0),FALSE) * AP108</f>
        <v>0</v>
      </c>
      <c r="CN108">
        <f>VLOOKUP(Wave_Timeline!CN$1,Enemies[[#All],[Name]:[BotLevelType]],3,FALSE) * VLOOKUP($AX$2,BotLevelWorld[#All],MATCH("HP Ratio - " &amp; VLOOKUP(CN$1,Enemies[[#All],[Name]:[BotLevelType]],9,FALSE),BotLevelWorld[#Headers],0),FALSE) * AQ108</f>
        <v>0</v>
      </c>
      <c r="CO108">
        <f>VLOOKUP(Wave_Timeline!CO$1,Enemies[[#All],[Name]:[BotLevelType]],3,FALSE) * VLOOKUP($AX$2,BotLevelWorld[#All],MATCH("HP Ratio - " &amp; VLOOKUP(CO$1,Enemies[[#All],[Name]:[BotLevelType]],9,FALSE),BotLevelWorld[#Headers],0),FALSE) * AR108</f>
        <v>0</v>
      </c>
      <c r="CP108">
        <f>VLOOKUP(Wave_Timeline!CP$1,Enemies[[#All],[Name]:[BotLevelType]],3,FALSE) * VLOOKUP($AX$2,BotLevelWorld[#All],MATCH("HP Ratio - " &amp; VLOOKUP(CP$1,Enemies[[#All],[Name]:[BotLevelType]],9,FALSE),BotLevelWorld[#Headers],0),FALSE) * AS108</f>
        <v>0</v>
      </c>
      <c r="CQ108">
        <f>VLOOKUP(Wave_Timeline!CQ$1,Enemies[[#All],[Name]:[BotLevelType]],3,FALSE) * VLOOKUP($AX$2,BotLevelWorld[#All],MATCH("HP Ratio - " &amp; VLOOKUP(CQ$1,Enemies[[#All],[Name]:[BotLevelType]],9,FALSE),BotLevelWorld[#Headers],0),FALSE) * AT108</f>
        <v>0</v>
      </c>
      <c r="CS108">
        <f t="shared" si="6"/>
        <v>0</v>
      </c>
    </row>
    <row r="109" spans="1:97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Y109">
        <f>VLOOKUP(Wave_Timeline!AY$1,Enemies[[#All],[Name]:[BotLevelType]],3,FALSE) * VLOOKUP($AX$2,BotLevelWorld[#All],MATCH("HP Ratio - " &amp; VLOOKUP(AY$1,Enemies[[#All],[Name]:[BotLevelType]],9,FALSE),BotLevelWorld[#Headers],0),FALSE) * B109</f>
        <v>0</v>
      </c>
      <c r="AZ109">
        <f>VLOOKUP(Wave_Timeline!AZ$1,Enemies[[#All],[Name]:[BotLevelType]],3,FALSE) * VLOOKUP($AX$2,BotLevelWorld[#All],MATCH("HP Ratio - " &amp; VLOOKUP(AZ$1,Enemies[[#All],[Name]:[BotLevelType]],9,FALSE),BotLevelWorld[#Headers],0),FALSE) * C109</f>
        <v>0</v>
      </c>
      <c r="BA109">
        <f>VLOOKUP(Wave_Timeline!BA$1,Enemies[[#All],[Name]:[BotLevelType]],3,FALSE) * VLOOKUP($AX$2,BotLevelWorld[#All],MATCH("HP Ratio - " &amp; VLOOKUP(BA$1,Enemies[[#All],[Name]:[BotLevelType]],9,FALSE),BotLevelWorld[#Headers],0),FALSE) * D109</f>
        <v>0</v>
      </c>
      <c r="BB109">
        <f>VLOOKUP(Wave_Timeline!BB$1,Enemies[[#All],[Name]:[BotLevelType]],3,FALSE) * VLOOKUP($AX$2,BotLevelWorld[#All],MATCH("HP Ratio - " &amp; VLOOKUP(BB$1,Enemies[[#All],[Name]:[BotLevelType]],9,FALSE),BotLevelWorld[#Headers],0),FALSE) * E109</f>
        <v>0</v>
      </c>
      <c r="BC109">
        <f>VLOOKUP(Wave_Timeline!BC$1,Enemies[[#All],[Name]:[BotLevelType]],3,FALSE) * VLOOKUP($AX$2,BotLevelWorld[#All],MATCH("HP Ratio - " &amp; VLOOKUP(BC$1,Enemies[[#All],[Name]:[BotLevelType]],9,FALSE),BotLevelWorld[#Headers],0),FALSE) * F109</f>
        <v>0</v>
      </c>
      <c r="BD109">
        <f>VLOOKUP(Wave_Timeline!BD$1,Enemies[[#All],[Name]:[BotLevelType]],3,FALSE) * VLOOKUP($AX$2,BotLevelWorld[#All],MATCH("HP Ratio - " &amp; VLOOKUP(BD$1,Enemies[[#All],[Name]:[BotLevelType]],9,FALSE),BotLevelWorld[#Headers],0),FALSE) * G109</f>
        <v>0</v>
      </c>
      <c r="BE109">
        <f>VLOOKUP(Wave_Timeline!BE$1,Enemies[[#All],[Name]:[BotLevelType]],3,FALSE) * VLOOKUP($AX$2,BotLevelWorld[#All],MATCH("HP Ratio - " &amp; VLOOKUP(BE$1,Enemies[[#All],[Name]:[BotLevelType]],9,FALSE),BotLevelWorld[#Headers],0),FALSE) * H109</f>
        <v>0</v>
      </c>
      <c r="BF109">
        <f>VLOOKUP(Wave_Timeline!BF$1,Enemies[[#All],[Name]:[BotLevelType]],3,FALSE) * VLOOKUP($AX$2,BotLevelWorld[#All],MATCH("HP Ratio - " &amp; VLOOKUP(BF$1,Enemies[[#All],[Name]:[BotLevelType]],9,FALSE),BotLevelWorld[#Headers],0),FALSE) * I109</f>
        <v>0</v>
      </c>
      <c r="BG109">
        <f>VLOOKUP(Wave_Timeline!BG$1,Enemies[[#All],[Name]:[BotLevelType]],3,FALSE) * VLOOKUP($AX$2,BotLevelWorld[#All],MATCH("HP Ratio - " &amp; VLOOKUP(BG$1,Enemies[[#All],[Name]:[BotLevelType]],9,FALSE),BotLevelWorld[#Headers],0),FALSE) * J109</f>
        <v>0</v>
      </c>
      <c r="BH109">
        <f>VLOOKUP(Wave_Timeline!BH$1,Enemies[[#All],[Name]:[BotLevelType]],3,FALSE) * VLOOKUP($AX$2,BotLevelWorld[#All],MATCH("HP Ratio - " &amp; VLOOKUP(BH$1,Enemies[[#All],[Name]:[BotLevelType]],9,FALSE),BotLevelWorld[#Headers],0),FALSE) * K109</f>
        <v>0</v>
      </c>
      <c r="BI109">
        <f>VLOOKUP(Wave_Timeline!BI$1,Enemies[[#All],[Name]:[BotLevelType]],3,FALSE) * VLOOKUP($AX$2,BotLevelWorld[#All],MATCH("HP Ratio - " &amp; VLOOKUP(BI$1,Enemies[[#All],[Name]:[BotLevelType]],9,FALSE),BotLevelWorld[#Headers],0),FALSE) * L109</f>
        <v>0</v>
      </c>
      <c r="BJ109">
        <f>VLOOKUP(Wave_Timeline!BJ$1,Enemies[[#All],[Name]:[BotLevelType]],3,FALSE) * VLOOKUP($AX$2,BotLevelWorld[#All],MATCH("HP Ratio - " &amp; VLOOKUP(BJ$1,Enemies[[#All],[Name]:[BotLevelType]],9,FALSE),BotLevelWorld[#Headers],0),FALSE) * M109</f>
        <v>0</v>
      </c>
      <c r="BK109">
        <f>VLOOKUP(Wave_Timeline!BK$1,Enemies[[#All],[Name]:[BotLevelType]],3,FALSE) * VLOOKUP($AX$2,BotLevelWorld[#All],MATCH("HP Ratio - " &amp; VLOOKUP(BK$1,Enemies[[#All],[Name]:[BotLevelType]],9,FALSE),BotLevelWorld[#Headers],0),FALSE) * N109</f>
        <v>0</v>
      </c>
      <c r="BL109">
        <f>VLOOKUP(Wave_Timeline!BL$1,Enemies[[#All],[Name]:[BotLevelType]],3,FALSE) * VLOOKUP($AX$2,BotLevelWorld[#All],MATCH("HP Ratio - " &amp; VLOOKUP(BL$1,Enemies[[#All],[Name]:[BotLevelType]],9,FALSE),BotLevelWorld[#Headers],0),FALSE) * O109</f>
        <v>0</v>
      </c>
      <c r="BM109">
        <f>VLOOKUP(Wave_Timeline!BM$1,Enemies[[#All],[Name]:[BotLevelType]],3,FALSE) * VLOOKUP($AX$2,BotLevelWorld[#All],MATCH("HP Ratio - " &amp; VLOOKUP(BM$1,Enemies[[#All],[Name]:[BotLevelType]],9,FALSE),BotLevelWorld[#Headers],0),FALSE) * P109</f>
        <v>0</v>
      </c>
      <c r="BN109">
        <f>VLOOKUP(Wave_Timeline!BN$1,Enemies[[#All],[Name]:[BotLevelType]],3,FALSE) * VLOOKUP($AX$2,BotLevelWorld[#All],MATCH("HP Ratio - " &amp; VLOOKUP(BN$1,Enemies[[#All],[Name]:[BotLevelType]],9,FALSE),BotLevelWorld[#Headers],0),FALSE) * Q109</f>
        <v>0</v>
      </c>
      <c r="BO109">
        <f>VLOOKUP(Wave_Timeline!BO$1,Enemies[[#All],[Name]:[BotLevelType]],3,FALSE) * VLOOKUP($AX$2,BotLevelWorld[#All],MATCH("HP Ratio - " &amp; VLOOKUP(BO$1,Enemies[[#All],[Name]:[BotLevelType]],9,FALSE),BotLevelWorld[#Headers],0),FALSE) * R109</f>
        <v>0</v>
      </c>
      <c r="BP109">
        <f>VLOOKUP(Wave_Timeline!BP$1,Enemies[[#All],[Name]:[BotLevelType]],3,FALSE) * VLOOKUP($AX$2,BotLevelWorld[#All],MATCH("HP Ratio - " &amp; VLOOKUP(BP$1,Enemies[[#All],[Name]:[BotLevelType]],9,FALSE),BotLevelWorld[#Headers],0),FALSE) * S109</f>
        <v>0</v>
      </c>
      <c r="BQ109">
        <f>VLOOKUP(Wave_Timeline!BQ$1,Enemies[[#All],[Name]:[BotLevelType]],3,FALSE) * VLOOKUP($AX$2,BotLevelWorld[#All],MATCH("HP Ratio - " &amp; VLOOKUP(BQ$1,Enemies[[#All],[Name]:[BotLevelType]],9,FALSE),BotLevelWorld[#Headers],0),FALSE) * T109</f>
        <v>0</v>
      </c>
      <c r="BR109">
        <f>VLOOKUP(Wave_Timeline!BR$1,Enemies[[#All],[Name]:[BotLevelType]],3,FALSE) * VLOOKUP($AX$2,BotLevelWorld[#All],MATCH("HP Ratio - " &amp; VLOOKUP(BR$1,Enemies[[#All],[Name]:[BotLevelType]],9,FALSE),BotLevelWorld[#Headers],0),FALSE) * U109</f>
        <v>0</v>
      </c>
      <c r="BS109">
        <f>VLOOKUP(Wave_Timeline!BS$1,Enemies[[#All],[Name]:[BotLevelType]],3,FALSE) * VLOOKUP($AX$2,BotLevelWorld[#All],MATCH("HP Ratio - " &amp; VLOOKUP(BS$1,Enemies[[#All],[Name]:[BotLevelType]],9,FALSE),BotLevelWorld[#Headers],0),FALSE) * V109</f>
        <v>0</v>
      </c>
      <c r="BT109">
        <f>VLOOKUP(Wave_Timeline!BT$1,Enemies[[#All],[Name]:[BotLevelType]],3,FALSE) * VLOOKUP($AX$2,BotLevelWorld[#All],MATCH("HP Ratio - " &amp; VLOOKUP(BT$1,Enemies[[#All],[Name]:[BotLevelType]],9,FALSE),BotLevelWorld[#Headers],0),FALSE) * W109</f>
        <v>0</v>
      </c>
      <c r="BU109">
        <f>VLOOKUP(Wave_Timeline!BU$1,Enemies[[#All],[Name]:[BotLevelType]],3,FALSE) * VLOOKUP($AX$2,BotLevelWorld[#All],MATCH("HP Ratio - " &amp; VLOOKUP(BU$1,Enemies[[#All],[Name]:[BotLevelType]],9,FALSE),BotLevelWorld[#Headers],0),FALSE) * X109</f>
        <v>0</v>
      </c>
      <c r="BV109">
        <f>VLOOKUP(Wave_Timeline!BV$1,Enemies[[#All],[Name]:[BotLevelType]],3,FALSE) * VLOOKUP($AX$2,BotLevelWorld[#All],MATCH("HP Ratio - " &amp; VLOOKUP(BV$1,Enemies[[#All],[Name]:[BotLevelType]],9,FALSE),BotLevelWorld[#Headers],0),FALSE) * Y109</f>
        <v>0</v>
      </c>
      <c r="BW109">
        <f>VLOOKUP(Wave_Timeline!BW$1,Enemies[[#All],[Name]:[BotLevelType]],3,FALSE) * VLOOKUP($AX$2,BotLevelWorld[#All],MATCH("HP Ratio - " &amp; VLOOKUP(BW$1,Enemies[[#All],[Name]:[BotLevelType]],9,FALSE),BotLevelWorld[#Headers],0),FALSE) * Z109</f>
        <v>0</v>
      </c>
      <c r="BX109">
        <f>VLOOKUP(Wave_Timeline!BX$1,Enemies[[#All],[Name]:[BotLevelType]],3,FALSE) * VLOOKUP($AX$2,BotLevelWorld[#All],MATCH("HP Ratio - " &amp; VLOOKUP(BX$1,Enemies[[#All],[Name]:[BotLevelType]],9,FALSE),BotLevelWorld[#Headers],0),FALSE) * AA109</f>
        <v>0</v>
      </c>
      <c r="BY109">
        <f>VLOOKUP(Wave_Timeline!BY$1,Enemies[[#All],[Name]:[BotLevelType]],3,FALSE) * VLOOKUP($AX$2,BotLevelWorld[#All],MATCH("HP Ratio - " &amp; VLOOKUP(BY$1,Enemies[[#All],[Name]:[BotLevelType]],9,FALSE),BotLevelWorld[#Headers],0),FALSE) * AB109</f>
        <v>0</v>
      </c>
      <c r="BZ109">
        <f>VLOOKUP(Wave_Timeline!BZ$1,Enemies[[#All],[Name]:[BotLevelType]],3,FALSE) * VLOOKUP($AX$2,BotLevelWorld[#All],MATCH("HP Ratio - " &amp; VLOOKUP(BZ$1,Enemies[[#All],[Name]:[BotLevelType]],9,FALSE),BotLevelWorld[#Headers],0),FALSE) * AC109</f>
        <v>0</v>
      </c>
      <c r="CA109">
        <f>VLOOKUP(Wave_Timeline!CA$1,Enemies[[#All],[Name]:[BotLevelType]],3,FALSE) * VLOOKUP($AX$2,BotLevelWorld[#All],MATCH("HP Ratio - " &amp; VLOOKUP(CA$1,Enemies[[#All],[Name]:[BotLevelType]],9,FALSE),BotLevelWorld[#Headers],0),FALSE) * AD109</f>
        <v>0</v>
      </c>
      <c r="CB109">
        <f>VLOOKUP(Wave_Timeline!CB$1,Enemies[[#All],[Name]:[BotLevelType]],3,FALSE) * VLOOKUP($AX$2,BotLevelWorld[#All],MATCH("HP Ratio - " &amp; VLOOKUP(CB$1,Enemies[[#All],[Name]:[BotLevelType]],9,FALSE),BotLevelWorld[#Headers],0),FALSE) * AE109</f>
        <v>0</v>
      </c>
      <c r="CC109">
        <f>VLOOKUP(Wave_Timeline!CC$1,Enemies[[#All],[Name]:[BotLevelType]],3,FALSE) * VLOOKUP($AX$2,BotLevelWorld[#All],MATCH("HP Ratio - " &amp; VLOOKUP(CC$1,Enemies[[#All],[Name]:[BotLevelType]],9,FALSE),BotLevelWorld[#Headers],0),FALSE) * AF109</f>
        <v>0</v>
      </c>
      <c r="CD109">
        <f>VLOOKUP(Wave_Timeline!CD$1,Enemies[[#All],[Name]:[BotLevelType]],3,FALSE) * VLOOKUP($AX$2,BotLevelWorld[#All],MATCH("HP Ratio - " &amp; VLOOKUP(CD$1,Enemies[[#All],[Name]:[BotLevelType]],9,FALSE),BotLevelWorld[#Headers],0),FALSE) * AG109</f>
        <v>0</v>
      </c>
      <c r="CE109">
        <f>VLOOKUP(Wave_Timeline!CE$1,Enemies[[#All],[Name]:[BotLevelType]],3,FALSE) * VLOOKUP($AX$2,BotLevelWorld[#All],MATCH("HP Ratio - " &amp; VLOOKUP(CE$1,Enemies[[#All],[Name]:[BotLevelType]],9,FALSE),BotLevelWorld[#Headers],0),FALSE) * AH109</f>
        <v>0</v>
      </c>
      <c r="CF109">
        <f>VLOOKUP(Wave_Timeline!CF$1,Enemies[[#All],[Name]:[BotLevelType]],3,FALSE) * VLOOKUP($AX$2,BotLevelWorld[#All],MATCH("HP Ratio - " &amp; VLOOKUP(CF$1,Enemies[[#All],[Name]:[BotLevelType]],9,FALSE),BotLevelWorld[#Headers],0),FALSE) * AI109</f>
        <v>0</v>
      </c>
      <c r="CG109">
        <f>VLOOKUP(Wave_Timeline!CG$1,Enemies[[#All],[Name]:[BotLevelType]],3,FALSE) * VLOOKUP($AX$2,BotLevelWorld[#All],MATCH("HP Ratio - " &amp; VLOOKUP(CG$1,Enemies[[#All],[Name]:[BotLevelType]],9,FALSE),BotLevelWorld[#Headers],0),FALSE) * AJ109</f>
        <v>0</v>
      </c>
      <c r="CH109">
        <f>VLOOKUP(Wave_Timeline!CH$1,Enemies[[#All],[Name]:[BotLevelType]],3,FALSE) * VLOOKUP($AX$2,BotLevelWorld[#All],MATCH("HP Ratio - " &amp; VLOOKUP(CH$1,Enemies[[#All],[Name]:[BotLevelType]],9,FALSE),BotLevelWorld[#Headers],0),FALSE) * AK109</f>
        <v>0</v>
      </c>
      <c r="CI109">
        <f>VLOOKUP(Wave_Timeline!CI$1,Enemies[[#All],[Name]:[BotLevelType]],3,FALSE) * VLOOKUP($AX$2,BotLevelWorld[#All],MATCH("HP Ratio - " &amp; VLOOKUP(CI$1,Enemies[[#All],[Name]:[BotLevelType]],9,FALSE),BotLevelWorld[#Headers],0),FALSE) * AL109</f>
        <v>0</v>
      </c>
      <c r="CJ109">
        <f>VLOOKUP(Wave_Timeline!CJ$1,Enemies[[#All],[Name]:[BotLevelType]],3,FALSE) * VLOOKUP($AX$2,BotLevelWorld[#All],MATCH("HP Ratio - " &amp; VLOOKUP(CJ$1,Enemies[[#All],[Name]:[BotLevelType]],9,FALSE),BotLevelWorld[#Headers],0),FALSE) * AM109</f>
        <v>0</v>
      </c>
      <c r="CK109">
        <f>VLOOKUP(Wave_Timeline!CK$1,Enemies[[#All],[Name]:[BotLevelType]],3,FALSE) * VLOOKUP($AX$2,BotLevelWorld[#All],MATCH("HP Ratio - " &amp; VLOOKUP(CK$1,Enemies[[#All],[Name]:[BotLevelType]],9,FALSE),BotLevelWorld[#Headers],0),FALSE) * AN109</f>
        <v>0</v>
      </c>
      <c r="CL109">
        <f>VLOOKUP(Wave_Timeline!CL$1,Enemies[[#All],[Name]:[BotLevelType]],3,FALSE) * VLOOKUP($AX$2,BotLevelWorld[#All],MATCH("HP Ratio - " &amp; VLOOKUP(CL$1,Enemies[[#All],[Name]:[BotLevelType]],9,FALSE),BotLevelWorld[#Headers],0),FALSE) * AO109</f>
        <v>0</v>
      </c>
      <c r="CM109">
        <f>VLOOKUP(Wave_Timeline!CM$1,Enemies[[#All],[Name]:[BotLevelType]],3,FALSE) * VLOOKUP($AX$2,BotLevelWorld[#All],MATCH("HP Ratio - " &amp; VLOOKUP(CM$1,Enemies[[#All],[Name]:[BotLevelType]],9,FALSE),BotLevelWorld[#Headers],0),FALSE) * AP109</f>
        <v>0</v>
      </c>
      <c r="CN109">
        <f>VLOOKUP(Wave_Timeline!CN$1,Enemies[[#All],[Name]:[BotLevelType]],3,FALSE) * VLOOKUP($AX$2,BotLevelWorld[#All],MATCH("HP Ratio - " &amp; VLOOKUP(CN$1,Enemies[[#All],[Name]:[BotLevelType]],9,FALSE),BotLevelWorld[#Headers],0),FALSE) * AQ109</f>
        <v>0</v>
      </c>
      <c r="CO109">
        <f>VLOOKUP(Wave_Timeline!CO$1,Enemies[[#All],[Name]:[BotLevelType]],3,FALSE) * VLOOKUP($AX$2,BotLevelWorld[#All],MATCH("HP Ratio - " &amp; VLOOKUP(CO$1,Enemies[[#All],[Name]:[BotLevelType]],9,FALSE),BotLevelWorld[#Headers],0),FALSE) * AR109</f>
        <v>0</v>
      </c>
      <c r="CP109">
        <f>VLOOKUP(Wave_Timeline!CP$1,Enemies[[#All],[Name]:[BotLevelType]],3,FALSE) * VLOOKUP($AX$2,BotLevelWorld[#All],MATCH("HP Ratio - " &amp; VLOOKUP(CP$1,Enemies[[#All],[Name]:[BotLevelType]],9,FALSE),BotLevelWorld[#Headers],0),FALSE) * AS109</f>
        <v>0</v>
      </c>
      <c r="CQ109">
        <f>VLOOKUP(Wave_Timeline!CQ$1,Enemies[[#All],[Name]:[BotLevelType]],3,FALSE) * VLOOKUP($AX$2,BotLevelWorld[#All],MATCH("HP Ratio - " &amp; VLOOKUP(CQ$1,Enemies[[#All],[Name]:[BotLevelType]],9,FALSE),BotLevelWorld[#Headers],0),FALSE) * AT109</f>
        <v>0</v>
      </c>
      <c r="CS109">
        <f t="shared" si="6"/>
        <v>0</v>
      </c>
    </row>
    <row r="110" spans="1:97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Y110">
        <f>VLOOKUP(Wave_Timeline!AY$1,Enemies[[#All],[Name]:[BotLevelType]],3,FALSE) * VLOOKUP($AX$2,BotLevelWorld[#All],MATCH("HP Ratio - " &amp; VLOOKUP(AY$1,Enemies[[#All],[Name]:[BotLevelType]],9,FALSE),BotLevelWorld[#Headers],0),FALSE) * B110</f>
        <v>0</v>
      </c>
      <c r="AZ110">
        <f>VLOOKUP(Wave_Timeline!AZ$1,Enemies[[#All],[Name]:[BotLevelType]],3,FALSE) * VLOOKUP($AX$2,BotLevelWorld[#All],MATCH("HP Ratio - " &amp; VLOOKUP(AZ$1,Enemies[[#All],[Name]:[BotLevelType]],9,FALSE),BotLevelWorld[#Headers],0),FALSE) * C110</f>
        <v>0</v>
      </c>
      <c r="BA110">
        <f>VLOOKUP(Wave_Timeline!BA$1,Enemies[[#All],[Name]:[BotLevelType]],3,FALSE) * VLOOKUP($AX$2,BotLevelWorld[#All],MATCH("HP Ratio - " &amp; VLOOKUP(BA$1,Enemies[[#All],[Name]:[BotLevelType]],9,FALSE),BotLevelWorld[#Headers],0),FALSE) * D110</f>
        <v>0</v>
      </c>
      <c r="BB110">
        <f>VLOOKUP(Wave_Timeline!BB$1,Enemies[[#All],[Name]:[BotLevelType]],3,FALSE) * VLOOKUP($AX$2,BotLevelWorld[#All],MATCH("HP Ratio - " &amp; VLOOKUP(BB$1,Enemies[[#All],[Name]:[BotLevelType]],9,FALSE),BotLevelWorld[#Headers],0),FALSE) * E110</f>
        <v>0</v>
      </c>
      <c r="BC110">
        <f>VLOOKUP(Wave_Timeline!BC$1,Enemies[[#All],[Name]:[BotLevelType]],3,FALSE) * VLOOKUP($AX$2,BotLevelWorld[#All],MATCH("HP Ratio - " &amp; VLOOKUP(BC$1,Enemies[[#All],[Name]:[BotLevelType]],9,FALSE),BotLevelWorld[#Headers],0),FALSE) * F110</f>
        <v>0</v>
      </c>
      <c r="BD110">
        <f>VLOOKUP(Wave_Timeline!BD$1,Enemies[[#All],[Name]:[BotLevelType]],3,FALSE) * VLOOKUP($AX$2,BotLevelWorld[#All],MATCH("HP Ratio - " &amp; VLOOKUP(BD$1,Enemies[[#All],[Name]:[BotLevelType]],9,FALSE),BotLevelWorld[#Headers],0),FALSE) * G110</f>
        <v>0</v>
      </c>
      <c r="BE110">
        <f>VLOOKUP(Wave_Timeline!BE$1,Enemies[[#All],[Name]:[BotLevelType]],3,FALSE) * VLOOKUP($AX$2,BotLevelWorld[#All],MATCH("HP Ratio - " &amp; VLOOKUP(BE$1,Enemies[[#All],[Name]:[BotLevelType]],9,FALSE),BotLevelWorld[#Headers],0),FALSE) * H110</f>
        <v>0</v>
      </c>
      <c r="BF110">
        <f>VLOOKUP(Wave_Timeline!BF$1,Enemies[[#All],[Name]:[BotLevelType]],3,FALSE) * VLOOKUP($AX$2,BotLevelWorld[#All],MATCH("HP Ratio - " &amp; VLOOKUP(BF$1,Enemies[[#All],[Name]:[BotLevelType]],9,FALSE),BotLevelWorld[#Headers],0),FALSE) * I110</f>
        <v>0</v>
      </c>
      <c r="BG110">
        <f>VLOOKUP(Wave_Timeline!BG$1,Enemies[[#All],[Name]:[BotLevelType]],3,FALSE) * VLOOKUP($AX$2,BotLevelWorld[#All],MATCH("HP Ratio - " &amp; VLOOKUP(BG$1,Enemies[[#All],[Name]:[BotLevelType]],9,FALSE),BotLevelWorld[#Headers],0),FALSE) * J110</f>
        <v>0</v>
      </c>
      <c r="BH110">
        <f>VLOOKUP(Wave_Timeline!BH$1,Enemies[[#All],[Name]:[BotLevelType]],3,FALSE) * VLOOKUP($AX$2,BotLevelWorld[#All],MATCH("HP Ratio - " &amp; VLOOKUP(BH$1,Enemies[[#All],[Name]:[BotLevelType]],9,FALSE),BotLevelWorld[#Headers],0),FALSE) * K110</f>
        <v>0</v>
      </c>
      <c r="BI110">
        <f>VLOOKUP(Wave_Timeline!BI$1,Enemies[[#All],[Name]:[BotLevelType]],3,FALSE) * VLOOKUP($AX$2,BotLevelWorld[#All],MATCH("HP Ratio - " &amp; VLOOKUP(BI$1,Enemies[[#All],[Name]:[BotLevelType]],9,FALSE),BotLevelWorld[#Headers],0),FALSE) * L110</f>
        <v>0</v>
      </c>
      <c r="BJ110">
        <f>VLOOKUP(Wave_Timeline!BJ$1,Enemies[[#All],[Name]:[BotLevelType]],3,FALSE) * VLOOKUP($AX$2,BotLevelWorld[#All],MATCH("HP Ratio - " &amp; VLOOKUP(BJ$1,Enemies[[#All],[Name]:[BotLevelType]],9,FALSE),BotLevelWorld[#Headers],0),FALSE) * M110</f>
        <v>0</v>
      </c>
      <c r="BK110">
        <f>VLOOKUP(Wave_Timeline!BK$1,Enemies[[#All],[Name]:[BotLevelType]],3,FALSE) * VLOOKUP($AX$2,BotLevelWorld[#All],MATCH("HP Ratio - " &amp; VLOOKUP(BK$1,Enemies[[#All],[Name]:[BotLevelType]],9,FALSE),BotLevelWorld[#Headers],0),FALSE) * N110</f>
        <v>0</v>
      </c>
      <c r="BL110">
        <f>VLOOKUP(Wave_Timeline!BL$1,Enemies[[#All],[Name]:[BotLevelType]],3,FALSE) * VLOOKUP($AX$2,BotLevelWorld[#All],MATCH("HP Ratio - " &amp; VLOOKUP(BL$1,Enemies[[#All],[Name]:[BotLevelType]],9,FALSE),BotLevelWorld[#Headers],0),FALSE) * O110</f>
        <v>0</v>
      </c>
      <c r="BM110">
        <f>VLOOKUP(Wave_Timeline!BM$1,Enemies[[#All],[Name]:[BotLevelType]],3,FALSE) * VLOOKUP($AX$2,BotLevelWorld[#All],MATCH("HP Ratio - " &amp; VLOOKUP(BM$1,Enemies[[#All],[Name]:[BotLevelType]],9,FALSE),BotLevelWorld[#Headers],0),FALSE) * P110</f>
        <v>0</v>
      </c>
      <c r="BN110">
        <f>VLOOKUP(Wave_Timeline!BN$1,Enemies[[#All],[Name]:[BotLevelType]],3,FALSE) * VLOOKUP($AX$2,BotLevelWorld[#All],MATCH("HP Ratio - " &amp; VLOOKUP(BN$1,Enemies[[#All],[Name]:[BotLevelType]],9,FALSE),BotLevelWorld[#Headers],0),FALSE) * Q110</f>
        <v>0</v>
      </c>
      <c r="BO110">
        <f>VLOOKUP(Wave_Timeline!BO$1,Enemies[[#All],[Name]:[BotLevelType]],3,FALSE) * VLOOKUP($AX$2,BotLevelWorld[#All],MATCH("HP Ratio - " &amp; VLOOKUP(BO$1,Enemies[[#All],[Name]:[BotLevelType]],9,FALSE),BotLevelWorld[#Headers],0),FALSE) * R110</f>
        <v>0</v>
      </c>
      <c r="BP110">
        <f>VLOOKUP(Wave_Timeline!BP$1,Enemies[[#All],[Name]:[BotLevelType]],3,FALSE) * VLOOKUP($AX$2,BotLevelWorld[#All],MATCH("HP Ratio - " &amp; VLOOKUP(BP$1,Enemies[[#All],[Name]:[BotLevelType]],9,FALSE),BotLevelWorld[#Headers],0),FALSE) * S110</f>
        <v>0</v>
      </c>
      <c r="BQ110">
        <f>VLOOKUP(Wave_Timeline!BQ$1,Enemies[[#All],[Name]:[BotLevelType]],3,FALSE) * VLOOKUP($AX$2,BotLevelWorld[#All],MATCH("HP Ratio - " &amp; VLOOKUP(BQ$1,Enemies[[#All],[Name]:[BotLevelType]],9,FALSE),BotLevelWorld[#Headers],0),FALSE) * T110</f>
        <v>0</v>
      </c>
      <c r="BR110">
        <f>VLOOKUP(Wave_Timeline!BR$1,Enemies[[#All],[Name]:[BotLevelType]],3,FALSE) * VLOOKUP($AX$2,BotLevelWorld[#All],MATCH("HP Ratio - " &amp; VLOOKUP(BR$1,Enemies[[#All],[Name]:[BotLevelType]],9,FALSE),BotLevelWorld[#Headers],0),FALSE) * U110</f>
        <v>0</v>
      </c>
      <c r="BS110">
        <f>VLOOKUP(Wave_Timeline!BS$1,Enemies[[#All],[Name]:[BotLevelType]],3,FALSE) * VLOOKUP($AX$2,BotLevelWorld[#All],MATCH("HP Ratio - " &amp; VLOOKUP(BS$1,Enemies[[#All],[Name]:[BotLevelType]],9,FALSE),BotLevelWorld[#Headers],0),FALSE) * V110</f>
        <v>0</v>
      </c>
      <c r="BT110">
        <f>VLOOKUP(Wave_Timeline!BT$1,Enemies[[#All],[Name]:[BotLevelType]],3,FALSE) * VLOOKUP($AX$2,BotLevelWorld[#All],MATCH("HP Ratio - " &amp; VLOOKUP(BT$1,Enemies[[#All],[Name]:[BotLevelType]],9,FALSE),BotLevelWorld[#Headers],0),FALSE) * W110</f>
        <v>0</v>
      </c>
      <c r="BU110">
        <f>VLOOKUP(Wave_Timeline!BU$1,Enemies[[#All],[Name]:[BotLevelType]],3,FALSE) * VLOOKUP($AX$2,BotLevelWorld[#All],MATCH("HP Ratio - " &amp; VLOOKUP(BU$1,Enemies[[#All],[Name]:[BotLevelType]],9,FALSE),BotLevelWorld[#Headers],0),FALSE) * X110</f>
        <v>0</v>
      </c>
      <c r="BV110">
        <f>VLOOKUP(Wave_Timeline!BV$1,Enemies[[#All],[Name]:[BotLevelType]],3,FALSE) * VLOOKUP($AX$2,BotLevelWorld[#All],MATCH("HP Ratio - " &amp; VLOOKUP(BV$1,Enemies[[#All],[Name]:[BotLevelType]],9,FALSE),BotLevelWorld[#Headers],0),FALSE) * Y110</f>
        <v>0</v>
      </c>
      <c r="BW110">
        <f>VLOOKUP(Wave_Timeline!BW$1,Enemies[[#All],[Name]:[BotLevelType]],3,FALSE) * VLOOKUP($AX$2,BotLevelWorld[#All],MATCH("HP Ratio - " &amp; VLOOKUP(BW$1,Enemies[[#All],[Name]:[BotLevelType]],9,FALSE),BotLevelWorld[#Headers],0),FALSE) * Z110</f>
        <v>0</v>
      </c>
      <c r="BX110">
        <f>VLOOKUP(Wave_Timeline!BX$1,Enemies[[#All],[Name]:[BotLevelType]],3,FALSE) * VLOOKUP($AX$2,BotLevelWorld[#All],MATCH("HP Ratio - " &amp; VLOOKUP(BX$1,Enemies[[#All],[Name]:[BotLevelType]],9,FALSE),BotLevelWorld[#Headers],0),FALSE) * AA110</f>
        <v>0</v>
      </c>
      <c r="BY110">
        <f>VLOOKUP(Wave_Timeline!BY$1,Enemies[[#All],[Name]:[BotLevelType]],3,FALSE) * VLOOKUP($AX$2,BotLevelWorld[#All],MATCH("HP Ratio - " &amp; VLOOKUP(BY$1,Enemies[[#All],[Name]:[BotLevelType]],9,FALSE),BotLevelWorld[#Headers],0),FALSE) * AB110</f>
        <v>0</v>
      </c>
      <c r="BZ110">
        <f>VLOOKUP(Wave_Timeline!BZ$1,Enemies[[#All],[Name]:[BotLevelType]],3,FALSE) * VLOOKUP($AX$2,BotLevelWorld[#All],MATCH("HP Ratio - " &amp; VLOOKUP(BZ$1,Enemies[[#All],[Name]:[BotLevelType]],9,FALSE),BotLevelWorld[#Headers],0),FALSE) * AC110</f>
        <v>0</v>
      </c>
      <c r="CA110">
        <f>VLOOKUP(Wave_Timeline!CA$1,Enemies[[#All],[Name]:[BotLevelType]],3,FALSE) * VLOOKUP($AX$2,BotLevelWorld[#All],MATCH("HP Ratio - " &amp; VLOOKUP(CA$1,Enemies[[#All],[Name]:[BotLevelType]],9,FALSE),BotLevelWorld[#Headers],0),FALSE) * AD110</f>
        <v>0</v>
      </c>
      <c r="CB110">
        <f>VLOOKUP(Wave_Timeline!CB$1,Enemies[[#All],[Name]:[BotLevelType]],3,FALSE) * VLOOKUP($AX$2,BotLevelWorld[#All],MATCH("HP Ratio - " &amp; VLOOKUP(CB$1,Enemies[[#All],[Name]:[BotLevelType]],9,FALSE),BotLevelWorld[#Headers],0),FALSE) * AE110</f>
        <v>0</v>
      </c>
      <c r="CC110">
        <f>VLOOKUP(Wave_Timeline!CC$1,Enemies[[#All],[Name]:[BotLevelType]],3,FALSE) * VLOOKUP($AX$2,BotLevelWorld[#All],MATCH("HP Ratio - " &amp; VLOOKUP(CC$1,Enemies[[#All],[Name]:[BotLevelType]],9,FALSE),BotLevelWorld[#Headers],0),FALSE) * AF110</f>
        <v>0</v>
      </c>
      <c r="CD110">
        <f>VLOOKUP(Wave_Timeline!CD$1,Enemies[[#All],[Name]:[BotLevelType]],3,FALSE) * VLOOKUP($AX$2,BotLevelWorld[#All],MATCH("HP Ratio - " &amp; VLOOKUP(CD$1,Enemies[[#All],[Name]:[BotLevelType]],9,FALSE),BotLevelWorld[#Headers],0),FALSE) * AG110</f>
        <v>0</v>
      </c>
      <c r="CE110">
        <f>VLOOKUP(Wave_Timeline!CE$1,Enemies[[#All],[Name]:[BotLevelType]],3,FALSE) * VLOOKUP($AX$2,BotLevelWorld[#All],MATCH("HP Ratio - " &amp; VLOOKUP(CE$1,Enemies[[#All],[Name]:[BotLevelType]],9,FALSE),BotLevelWorld[#Headers],0),FALSE) * AH110</f>
        <v>0</v>
      </c>
      <c r="CF110">
        <f>VLOOKUP(Wave_Timeline!CF$1,Enemies[[#All],[Name]:[BotLevelType]],3,FALSE) * VLOOKUP($AX$2,BotLevelWorld[#All],MATCH("HP Ratio - " &amp; VLOOKUP(CF$1,Enemies[[#All],[Name]:[BotLevelType]],9,FALSE),BotLevelWorld[#Headers],0),FALSE) * AI110</f>
        <v>0</v>
      </c>
      <c r="CG110">
        <f>VLOOKUP(Wave_Timeline!CG$1,Enemies[[#All],[Name]:[BotLevelType]],3,FALSE) * VLOOKUP($AX$2,BotLevelWorld[#All],MATCH("HP Ratio - " &amp; VLOOKUP(CG$1,Enemies[[#All],[Name]:[BotLevelType]],9,FALSE),BotLevelWorld[#Headers],0),FALSE) * AJ110</f>
        <v>0</v>
      </c>
      <c r="CH110">
        <f>VLOOKUP(Wave_Timeline!CH$1,Enemies[[#All],[Name]:[BotLevelType]],3,FALSE) * VLOOKUP($AX$2,BotLevelWorld[#All],MATCH("HP Ratio - " &amp; VLOOKUP(CH$1,Enemies[[#All],[Name]:[BotLevelType]],9,FALSE),BotLevelWorld[#Headers],0),FALSE) * AK110</f>
        <v>0</v>
      </c>
      <c r="CI110">
        <f>VLOOKUP(Wave_Timeline!CI$1,Enemies[[#All],[Name]:[BotLevelType]],3,FALSE) * VLOOKUP($AX$2,BotLevelWorld[#All],MATCH("HP Ratio - " &amp; VLOOKUP(CI$1,Enemies[[#All],[Name]:[BotLevelType]],9,FALSE),BotLevelWorld[#Headers],0),FALSE) * AL110</f>
        <v>0</v>
      </c>
      <c r="CJ110">
        <f>VLOOKUP(Wave_Timeline!CJ$1,Enemies[[#All],[Name]:[BotLevelType]],3,FALSE) * VLOOKUP($AX$2,BotLevelWorld[#All],MATCH("HP Ratio - " &amp; VLOOKUP(CJ$1,Enemies[[#All],[Name]:[BotLevelType]],9,FALSE),BotLevelWorld[#Headers],0),FALSE) * AM110</f>
        <v>0</v>
      </c>
      <c r="CK110">
        <f>VLOOKUP(Wave_Timeline!CK$1,Enemies[[#All],[Name]:[BotLevelType]],3,FALSE) * VLOOKUP($AX$2,BotLevelWorld[#All],MATCH("HP Ratio - " &amp; VLOOKUP(CK$1,Enemies[[#All],[Name]:[BotLevelType]],9,FALSE),BotLevelWorld[#Headers],0),FALSE) * AN110</f>
        <v>0</v>
      </c>
      <c r="CL110">
        <f>VLOOKUP(Wave_Timeline!CL$1,Enemies[[#All],[Name]:[BotLevelType]],3,FALSE) * VLOOKUP($AX$2,BotLevelWorld[#All],MATCH("HP Ratio - " &amp; VLOOKUP(CL$1,Enemies[[#All],[Name]:[BotLevelType]],9,FALSE),BotLevelWorld[#Headers],0),FALSE) * AO110</f>
        <v>0</v>
      </c>
      <c r="CM110">
        <f>VLOOKUP(Wave_Timeline!CM$1,Enemies[[#All],[Name]:[BotLevelType]],3,FALSE) * VLOOKUP($AX$2,BotLevelWorld[#All],MATCH("HP Ratio - " &amp; VLOOKUP(CM$1,Enemies[[#All],[Name]:[BotLevelType]],9,FALSE),BotLevelWorld[#Headers],0),FALSE) * AP110</f>
        <v>0</v>
      </c>
      <c r="CN110">
        <f>VLOOKUP(Wave_Timeline!CN$1,Enemies[[#All],[Name]:[BotLevelType]],3,FALSE) * VLOOKUP($AX$2,BotLevelWorld[#All],MATCH("HP Ratio - " &amp; VLOOKUP(CN$1,Enemies[[#All],[Name]:[BotLevelType]],9,FALSE),BotLevelWorld[#Headers],0),FALSE) * AQ110</f>
        <v>0</v>
      </c>
      <c r="CO110">
        <f>VLOOKUP(Wave_Timeline!CO$1,Enemies[[#All],[Name]:[BotLevelType]],3,FALSE) * VLOOKUP($AX$2,BotLevelWorld[#All],MATCH("HP Ratio - " &amp; VLOOKUP(CO$1,Enemies[[#All],[Name]:[BotLevelType]],9,FALSE),BotLevelWorld[#Headers],0),FALSE) * AR110</f>
        <v>0</v>
      </c>
      <c r="CP110">
        <f>VLOOKUP(Wave_Timeline!CP$1,Enemies[[#All],[Name]:[BotLevelType]],3,FALSE) * VLOOKUP($AX$2,BotLevelWorld[#All],MATCH("HP Ratio - " &amp; VLOOKUP(CP$1,Enemies[[#All],[Name]:[BotLevelType]],9,FALSE),BotLevelWorld[#Headers],0),FALSE) * AS110</f>
        <v>0</v>
      </c>
      <c r="CQ110">
        <f>VLOOKUP(Wave_Timeline!CQ$1,Enemies[[#All],[Name]:[BotLevelType]],3,FALSE) * VLOOKUP($AX$2,BotLevelWorld[#All],MATCH("HP Ratio - " &amp; VLOOKUP(CQ$1,Enemies[[#All],[Name]:[BotLevelType]],9,FALSE),BotLevelWorld[#Headers],0),FALSE) * AT110</f>
        <v>0</v>
      </c>
      <c r="CS110">
        <f t="shared" si="6"/>
        <v>0</v>
      </c>
    </row>
    <row r="111" spans="1:97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Y111">
        <f>VLOOKUP(Wave_Timeline!AY$1,Enemies[[#All],[Name]:[BotLevelType]],3,FALSE) * VLOOKUP($AX$2,BotLevelWorld[#All],MATCH("HP Ratio - " &amp; VLOOKUP(AY$1,Enemies[[#All],[Name]:[BotLevelType]],9,FALSE),BotLevelWorld[#Headers],0),FALSE) * B111</f>
        <v>0</v>
      </c>
      <c r="AZ111">
        <f>VLOOKUP(Wave_Timeline!AZ$1,Enemies[[#All],[Name]:[BotLevelType]],3,FALSE) * VLOOKUP($AX$2,BotLevelWorld[#All],MATCH("HP Ratio - " &amp; VLOOKUP(AZ$1,Enemies[[#All],[Name]:[BotLevelType]],9,FALSE),BotLevelWorld[#Headers],0),FALSE) * C111</f>
        <v>0</v>
      </c>
      <c r="BA111">
        <f>VLOOKUP(Wave_Timeline!BA$1,Enemies[[#All],[Name]:[BotLevelType]],3,FALSE) * VLOOKUP($AX$2,BotLevelWorld[#All],MATCH("HP Ratio - " &amp; VLOOKUP(BA$1,Enemies[[#All],[Name]:[BotLevelType]],9,FALSE),BotLevelWorld[#Headers],0),FALSE) * D111</f>
        <v>0</v>
      </c>
      <c r="BB111">
        <f>VLOOKUP(Wave_Timeline!BB$1,Enemies[[#All],[Name]:[BotLevelType]],3,FALSE) * VLOOKUP($AX$2,BotLevelWorld[#All],MATCH("HP Ratio - " &amp; VLOOKUP(BB$1,Enemies[[#All],[Name]:[BotLevelType]],9,FALSE),BotLevelWorld[#Headers],0),FALSE) * E111</f>
        <v>0</v>
      </c>
      <c r="BC111">
        <f>VLOOKUP(Wave_Timeline!BC$1,Enemies[[#All],[Name]:[BotLevelType]],3,FALSE) * VLOOKUP($AX$2,BotLevelWorld[#All],MATCH("HP Ratio - " &amp; VLOOKUP(BC$1,Enemies[[#All],[Name]:[BotLevelType]],9,FALSE),BotLevelWorld[#Headers],0),FALSE) * F111</f>
        <v>0</v>
      </c>
      <c r="BD111">
        <f>VLOOKUP(Wave_Timeline!BD$1,Enemies[[#All],[Name]:[BotLevelType]],3,FALSE) * VLOOKUP($AX$2,BotLevelWorld[#All],MATCH("HP Ratio - " &amp; VLOOKUP(BD$1,Enemies[[#All],[Name]:[BotLevelType]],9,FALSE),BotLevelWorld[#Headers],0),FALSE) * G111</f>
        <v>0</v>
      </c>
      <c r="BE111">
        <f>VLOOKUP(Wave_Timeline!BE$1,Enemies[[#All],[Name]:[BotLevelType]],3,FALSE) * VLOOKUP($AX$2,BotLevelWorld[#All],MATCH("HP Ratio - " &amp; VLOOKUP(BE$1,Enemies[[#All],[Name]:[BotLevelType]],9,FALSE),BotLevelWorld[#Headers],0),FALSE) * H111</f>
        <v>0</v>
      </c>
      <c r="BF111">
        <f>VLOOKUP(Wave_Timeline!BF$1,Enemies[[#All],[Name]:[BotLevelType]],3,FALSE) * VLOOKUP($AX$2,BotLevelWorld[#All],MATCH("HP Ratio - " &amp; VLOOKUP(BF$1,Enemies[[#All],[Name]:[BotLevelType]],9,FALSE),BotLevelWorld[#Headers],0),FALSE) * I111</f>
        <v>0</v>
      </c>
      <c r="BG111">
        <f>VLOOKUP(Wave_Timeline!BG$1,Enemies[[#All],[Name]:[BotLevelType]],3,FALSE) * VLOOKUP($AX$2,BotLevelWorld[#All],MATCH("HP Ratio - " &amp; VLOOKUP(BG$1,Enemies[[#All],[Name]:[BotLevelType]],9,FALSE),BotLevelWorld[#Headers],0),FALSE) * J111</f>
        <v>0</v>
      </c>
      <c r="BH111">
        <f>VLOOKUP(Wave_Timeline!BH$1,Enemies[[#All],[Name]:[BotLevelType]],3,FALSE) * VLOOKUP($AX$2,BotLevelWorld[#All],MATCH("HP Ratio - " &amp; VLOOKUP(BH$1,Enemies[[#All],[Name]:[BotLevelType]],9,FALSE),BotLevelWorld[#Headers],0),FALSE) * K111</f>
        <v>0</v>
      </c>
      <c r="BI111">
        <f>VLOOKUP(Wave_Timeline!BI$1,Enemies[[#All],[Name]:[BotLevelType]],3,FALSE) * VLOOKUP($AX$2,BotLevelWorld[#All],MATCH("HP Ratio - " &amp; VLOOKUP(BI$1,Enemies[[#All],[Name]:[BotLevelType]],9,FALSE),BotLevelWorld[#Headers],0),FALSE) * L111</f>
        <v>0</v>
      </c>
      <c r="BJ111">
        <f>VLOOKUP(Wave_Timeline!BJ$1,Enemies[[#All],[Name]:[BotLevelType]],3,FALSE) * VLOOKUP($AX$2,BotLevelWorld[#All],MATCH("HP Ratio - " &amp; VLOOKUP(BJ$1,Enemies[[#All],[Name]:[BotLevelType]],9,FALSE),BotLevelWorld[#Headers],0),FALSE) * M111</f>
        <v>0</v>
      </c>
      <c r="BK111">
        <f>VLOOKUP(Wave_Timeline!BK$1,Enemies[[#All],[Name]:[BotLevelType]],3,FALSE) * VLOOKUP($AX$2,BotLevelWorld[#All],MATCH("HP Ratio - " &amp; VLOOKUP(BK$1,Enemies[[#All],[Name]:[BotLevelType]],9,FALSE),BotLevelWorld[#Headers],0),FALSE) * N111</f>
        <v>0</v>
      </c>
      <c r="BL111">
        <f>VLOOKUP(Wave_Timeline!BL$1,Enemies[[#All],[Name]:[BotLevelType]],3,FALSE) * VLOOKUP($AX$2,BotLevelWorld[#All],MATCH("HP Ratio - " &amp; VLOOKUP(BL$1,Enemies[[#All],[Name]:[BotLevelType]],9,FALSE),BotLevelWorld[#Headers],0),FALSE) * O111</f>
        <v>0</v>
      </c>
      <c r="BM111">
        <f>VLOOKUP(Wave_Timeline!BM$1,Enemies[[#All],[Name]:[BotLevelType]],3,FALSE) * VLOOKUP($AX$2,BotLevelWorld[#All],MATCH("HP Ratio - " &amp; VLOOKUP(BM$1,Enemies[[#All],[Name]:[BotLevelType]],9,FALSE),BotLevelWorld[#Headers],0),FALSE) * P111</f>
        <v>0</v>
      </c>
      <c r="BN111">
        <f>VLOOKUP(Wave_Timeline!BN$1,Enemies[[#All],[Name]:[BotLevelType]],3,FALSE) * VLOOKUP($AX$2,BotLevelWorld[#All],MATCH("HP Ratio - " &amp; VLOOKUP(BN$1,Enemies[[#All],[Name]:[BotLevelType]],9,FALSE),BotLevelWorld[#Headers],0),FALSE) * Q111</f>
        <v>0</v>
      </c>
      <c r="BO111">
        <f>VLOOKUP(Wave_Timeline!BO$1,Enemies[[#All],[Name]:[BotLevelType]],3,FALSE) * VLOOKUP($AX$2,BotLevelWorld[#All],MATCH("HP Ratio - " &amp; VLOOKUP(BO$1,Enemies[[#All],[Name]:[BotLevelType]],9,FALSE),BotLevelWorld[#Headers],0),FALSE) * R111</f>
        <v>0</v>
      </c>
      <c r="BP111">
        <f>VLOOKUP(Wave_Timeline!BP$1,Enemies[[#All],[Name]:[BotLevelType]],3,FALSE) * VLOOKUP($AX$2,BotLevelWorld[#All],MATCH("HP Ratio - " &amp; VLOOKUP(BP$1,Enemies[[#All],[Name]:[BotLevelType]],9,FALSE),BotLevelWorld[#Headers],0),FALSE) * S111</f>
        <v>0</v>
      </c>
      <c r="BQ111">
        <f>VLOOKUP(Wave_Timeline!BQ$1,Enemies[[#All],[Name]:[BotLevelType]],3,FALSE) * VLOOKUP($AX$2,BotLevelWorld[#All],MATCH("HP Ratio - " &amp; VLOOKUP(BQ$1,Enemies[[#All],[Name]:[BotLevelType]],9,FALSE),BotLevelWorld[#Headers],0),FALSE) * T111</f>
        <v>0</v>
      </c>
      <c r="BR111">
        <f>VLOOKUP(Wave_Timeline!BR$1,Enemies[[#All],[Name]:[BotLevelType]],3,FALSE) * VLOOKUP($AX$2,BotLevelWorld[#All],MATCH("HP Ratio - " &amp; VLOOKUP(BR$1,Enemies[[#All],[Name]:[BotLevelType]],9,FALSE),BotLevelWorld[#Headers],0),FALSE) * U111</f>
        <v>0</v>
      </c>
      <c r="BS111">
        <f>VLOOKUP(Wave_Timeline!BS$1,Enemies[[#All],[Name]:[BotLevelType]],3,FALSE) * VLOOKUP($AX$2,BotLevelWorld[#All],MATCH("HP Ratio - " &amp; VLOOKUP(BS$1,Enemies[[#All],[Name]:[BotLevelType]],9,FALSE),BotLevelWorld[#Headers],0),FALSE) * V111</f>
        <v>0</v>
      </c>
      <c r="BT111">
        <f>VLOOKUP(Wave_Timeline!BT$1,Enemies[[#All],[Name]:[BotLevelType]],3,FALSE) * VLOOKUP($AX$2,BotLevelWorld[#All],MATCH("HP Ratio - " &amp; VLOOKUP(BT$1,Enemies[[#All],[Name]:[BotLevelType]],9,FALSE),BotLevelWorld[#Headers],0),FALSE) * W111</f>
        <v>0</v>
      </c>
      <c r="BU111">
        <f>VLOOKUP(Wave_Timeline!BU$1,Enemies[[#All],[Name]:[BotLevelType]],3,FALSE) * VLOOKUP($AX$2,BotLevelWorld[#All],MATCH("HP Ratio - " &amp; VLOOKUP(BU$1,Enemies[[#All],[Name]:[BotLevelType]],9,FALSE),BotLevelWorld[#Headers],0),FALSE) * X111</f>
        <v>0</v>
      </c>
      <c r="BV111">
        <f>VLOOKUP(Wave_Timeline!BV$1,Enemies[[#All],[Name]:[BotLevelType]],3,FALSE) * VLOOKUP($AX$2,BotLevelWorld[#All],MATCH("HP Ratio - " &amp; VLOOKUP(BV$1,Enemies[[#All],[Name]:[BotLevelType]],9,FALSE),BotLevelWorld[#Headers],0),FALSE) * Y111</f>
        <v>0</v>
      </c>
      <c r="BW111">
        <f>VLOOKUP(Wave_Timeline!BW$1,Enemies[[#All],[Name]:[BotLevelType]],3,FALSE) * VLOOKUP($AX$2,BotLevelWorld[#All],MATCH("HP Ratio - " &amp; VLOOKUP(BW$1,Enemies[[#All],[Name]:[BotLevelType]],9,FALSE),BotLevelWorld[#Headers],0),FALSE) * Z111</f>
        <v>0</v>
      </c>
      <c r="BX111">
        <f>VLOOKUP(Wave_Timeline!BX$1,Enemies[[#All],[Name]:[BotLevelType]],3,FALSE) * VLOOKUP($AX$2,BotLevelWorld[#All],MATCH("HP Ratio - " &amp; VLOOKUP(BX$1,Enemies[[#All],[Name]:[BotLevelType]],9,FALSE),BotLevelWorld[#Headers],0),FALSE) * AA111</f>
        <v>0</v>
      </c>
      <c r="BY111">
        <f>VLOOKUP(Wave_Timeline!BY$1,Enemies[[#All],[Name]:[BotLevelType]],3,FALSE) * VLOOKUP($AX$2,BotLevelWorld[#All],MATCH("HP Ratio - " &amp; VLOOKUP(BY$1,Enemies[[#All],[Name]:[BotLevelType]],9,FALSE),BotLevelWorld[#Headers],0),FALSE) * AB111</f>
        <v>0</v>
      </c>
      <c r="BZ111">
        <f>VLOOKUP(Wave_Timeline!BZ$1,Enemies[[#All],[Name]:[BotLevelType]],3,FALSE) * VLOOKUP($AX$2,BotLevelWorld[#All],MATCH("HP Ratio - " &amp; VLOOKUP(BZ$1,Enemies[[#All],[Name]:[BotLevelType]],9,FALSE),BotLevelWorld[#Headers],0),FALSE) * AC111</f>
        <v>0</v>
      </c>
      <c r="CA111">
        <f>VLOOKUP(Wave_Timeline!CA$1,Enemies[[#All],[Name]:[BotLevelType]],3,FALSE) * VLOOKUP($AX$2,BotLevelWorld[#All],MATCH("HP Ratio - " &amp; VLOOKUP(CA$1,Enemies[[#All],[Name]:[BotLevelType]],9,FALSE),BotLevelWorld[#Headers],0),FALSE) * AD111</f>
        <v>0</v>
      </c>
      <c r="CB111">
        <f>VLOOKUP(Wave_Timeline!CB$1,Enemies[[#All],[Name]:[BotLevelType]],3,FALSE) * VLOOKUP($AX$2,BotLevelWorld[#All],MATCH("HP Ratio - " &amp; VLOOKUP(CB$1,Enemies[[#All],[Name]:[BotLevelType]],9,FALSE),BotLevelWorld[#Headers],0),FALSE) * AE111</f>
        <v>0</v>
      </c>
      <c r="CC111">
        <f>VLOOKUP(Wave_Timeline!CC$1,Enemies[[#All],[Name]:[BotLevelType]],3,FALSE) * VLOOKUP($AX$2,BotLevelWorld[#All],MATCH("HP Ratio - " &amp; VLOOKUP(CC$1,Enemies[[#All],[Name]:[BotLevelType]],9,FALSE),BotLevelWorld[#Headers],0),FALSE) * AF111</f>
        <v>0</v>
      </c>
      <c r="CD111">
        <f>VLOOKUP(Wave_Timeline!CD$1,Enemies[[#All],[Name]:[BotLevelType]],3,FALSE) * VLOOKUP($AX$2,BotLevelWorld[#All],MATCH("HP Ratio - " &amp; VLOOKUP(CD$1,Enemies[[#All],[Name]:[BotLevelType]],9,FALSE),BotLevelWorld[#Headers],0),FALSE) * AG111</f>
        <v>0</v>
      </c>
      <c r="CE111">
        <f>VLOOKUP(Wave_Timeline!CE$1,Enemies[[#All],[Name]:[BotLevelType]],3,FALSE) * VLOOKUP($AX$2,BotLevelWorld[#All],MATCH("HP Ratio - " &amp; VLOOKUP(CE$1,Enemies[[#All],[Name]:[BotLevelType]],9,FALSE),BotLevelWorld[#Headers],0),FALSE) * AH111</f>
        <v>0</v>
      </c>
      <c r="CF111">
        <f>VLOOKUP(Wave_Timeline!CF$1,Enemies[[#All],[Name]:[BotLevelType]],3,FALSE) * VLOOKUP($AX$2,BotLevelWorld[#All],MATCH("HP Ratio - " &amp; VLOOKUP(CF$1,Enemies[[#All],[Name]:[BotLevelType]],9,FALSE),BotLevelWorld[#Headers],0),FALSE) * AI111</f>
        <v>0</v>
      </c>
      <c r="CG111">
        <f>VLOOKUP(Wave_Timeline!CG$1,Enemies[[#All],[Name]:[BotLevelType]],3,FALSE) * VLOOKUP($AX$2,BotLevelWorld[#All],MATCH("HP Ratio - " &amp; VLOOKUP(CG$1,Enemies[[#All],[Name]:[BotLevelType]],9,FALSE),BotLevelWorld[#Headers],0),FALSE) * AJ111</f>
        <v>0</v>
      </c>
      <c r="CH111">
        <f>VLOOKUP(Wave_Timeline!CH$1,Enemies[[#All],[Name]:[BotLevelType]],3,FALSE) * VLOOKUP($AX$2,BotLevelWorld[#All],MATCH("HP Ratio - " &amp; VLOOKUP(CH$1,Enemies[[#All],[Name]:[BotLevelType]],9,FALSE),BotLevelWorld[#Headers],0),FALSE) * AK111</f>
        <v>0</v>
      </c>
      <c r="CI111">
        <f>VLOOKUP(Wave_Timeline!CI$1,Enemies[[#All],[Name]:[BotLevelType]],3,FALSE) * VLOOKUP($AX$2,BotLevelWorld[#All],MATCH("HP Ratio - " &amp; VLOOKUP(CI$1,Enemies[[#All],[Name]:[BotLevelType]],9,FALSE),BotLevelWorld[#Headers],0),FALSE) * AL111</f>
        <v>0</v>
      </c>
      <c r="CJ111">
        <f>VLOOKUP(Wave_Timeline!CJ$1,Enemies[[#All],[Name]:[BotLevelType]],3,FALSE) * VLOOKUP($AX$2,BotLevelWorld[#All],MATCH("HP Ratio - " &amp; VLOOKUP(CJ$1,Enemies[[#All],[Name]:[BotLevelType]],9,FALSE),BotLevelWorld[#Headers],0),FALSE) * AM111</f>
        <v>0</v>
      </c>
      <c r="CK111">
        <f>VLOOKUP(Wave_Timeline!CK$1,Enemies[[#All],[Name]:[BotLevelType]],3,FALSE) * VLOOKUP($AX$2,BotLevelWorld[#All],MATCH("HP Ratio - " &amp; VLOOKUP(CK$1,Enemies[[#All],[Name]:[BotLevelType]],9,FALSE),BotLevelWorld[#Headers],0),FALSE) * AN111</f>
        <v>0</v>
      </c>
      <c r="CL111">
        <f>VLOOKUP(Wave_Timeline!CL$1,Enemies[[#All],[Name]:[BotLevelType]],3,FALSE) * VLOOKUP($AX$2,BotLevelWorld[#All],MATCH("HP Ratio - " &amp; VLOOKUP(CL$1,Enemies[[#All],[Name]:[BotLevelType]],9,FALSE),BotLevelWorld[#Headers],0),FALSE) * AO111</f>
        <v>0</v>
      </c>
      <c r="CM111">
        <f>VLOOKUP(Wave_Timeline!CM$1,Enemies[[#All],[Name]:[BotLevelType]],3,FALSE) * VLOOKUP($AX$2,BotLevelWorld[#All],MATCH("HP Ratio - " &amp; VLOOKUP(CM$1,Enemies[[#All],[Name]:[BotLevelType]],9,FALSE),BotLevelWorld[#Headers],0),FALSE) * AP111</f>
        <v>0</v>
      </c>
      <c r="CN111">
        <f>VLOOKUP(Wave_Timeline!CN$1,Enemies[[#All],[Name]:[BotLevelType]],3,FALSE) * VLOOKUP($AX$2,BotLevelWorld[#All],MATCH("HP Ratio - " &amp; VLOOKUP(CN$1,Enemies[[#All],[Name]:[BotLevelType]],9,FALSE),BotLevelWorld[#Headers],0),FALSE) * AQ111</f>
        <v>0</v>
      </c>
      <c r="CO111">
        <f>VLOOKUP(Wave_Timeline!CO$1,Enemies[[#All],[Name]:[BotLevelType]],3,FALSE) * VLOOKUP($AX$2,BotLevelWorld[#All],MATCH("HP Ratio - " &amp; VLOOKUP(CO$1,Enemies[[#All],[Name]:[BotLevelType]],9,FALSE),BotLevelWorld[#Headers],0),FALSE) * AR111</f>
        <v>0</v>
      </c>
      <c r="CP111">
        <f>VLOOKUP(Wave_Timeline!CP$1,Enemies[[#All],[Name]:[BotLevelType]],3,FALSE) * VLOOKUP($AX$2,BotLevelWorld[#All],MATCH("HP Ratio - " &amp; VLOOKUP(CP$1,Enemies[[#All],[Name]:[BotLevelType]],9,FALSE),BotLevelWorld[#Headers],0),FALSE) * AS111</f>
        <v>0</v>
      </c>
      <c r="CQ111">
        <f>VLOOKUP(Wave_Timeline!CQ$1,Enemies[[#All],[Name]:[BotLevelType]],3,FALSE) * VLOOKUP($AX$2,BotLevelWorld[#All],MATCH("HP Ratio - " &amp; VLOOKUP(CQ$1,Enemies[[#All],[Name]:[BotLevelType]],9,FALSE),BotLevelWorld[#Headers],0),FALSE) * AT111</f>
        <v>0</v>
      </c>
      <c r="CS111">
        <f t="shared" si="6"/>
        <v>0</v>
      </c>
    </row>
    <row r="112" spans="1:97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Y112">
        <f>VLOOKUP(Wave_Timeline!AY$1,Enemies[[#All],[Name]:[BotLevelType]],3,FALSE) * VLOOKUP($AX$2,BotLevelWorld[#All],MATCH("HP Ratio - " &amp; VLOOKUP(AY$1,Enemies[[#All],[Name]:[BotLevelType]],9,FALSE),BotLevelWorld[#Headers],0),FALSE) * B112</f>
        <v>0</v>
      </c>
      <c r="AZ112">
        <f>VLOOKUP(Wave_Timeline!AZ$1,Enemies[[#All],[Name]:[BotLevelType]],3,FALSE) * VLOOKUP($AX$2,BotLevelWorld[#All],MATCH("HP Ratio - " &amp; VLOOKUP(AZ$1,Enemies[[#All],[Name]:[BotLevelType]],9,FALSE),BotLevelWorld[#Headers],0),FALSE) * C112</f>
        <v>0</v>
      </c>
      <c r="BA112">
        <f>VLOOKUP(Wave_Timeline!BA$1,Enemies[[#All],[Name]:[BotLevelType]],3,FALSE) * VLOOKUP($AX$2,BotLevelWorld[#All],MATCH("HP Ratio - " &amp; VLOOKUP(BA$1,Enemies[[#All],[Name]:[BotLevelType]],9,FALSE),BotLevelWorld[#Headers],0),FALSE) * D112</f>
        <v>0</v>
      </c>
      <c r="BB112">
        <f>VLOOKUP(Wave_Timeline!BB$1,Enemies[[#All],[Name]:[BotLevelType]],3,FALSE) * VLOOKUP($AX$2,BotLevelWorld[#All],MATCH("HP Ratio - " &amp; VLOOKUP(BB$1,Enemies[[#All],[Name]:[BotLevelType]],9,FALSE),BotLevelWorld[#Headers],0),FALSE) * E112</f>
        <v>0</v>
      </c>
      <c r="BC112">
        <f>VLOOKUP(Wave_Timeline!BC$1,Enemies[[#All],[Name]:[BotLevelType]],3,FALSE) * VLOOKUP($AX$2,BotLevelWorld[#All],MATCH("HP Ratio - " &amp; VLOOKUP(BC$1,Enemies[[#All],[Name]:[BotLevelType]],9,FALSE),BotLevelWorld[#Headers],0),FALSE) * F112</f>
        <v>0</v>
      </c>
      <c r="BD112">
        <f>VLOOKUP(Wave_Timeline!BD$1,Enemies[[#All],[Name]:[BotLevelType]],3,FALSE) * VLOOKUP($AX$2,BotLevelWorld[#All],MATCH("HP Ratio - " &amp; VLOOKUP(BD$1,Enemies[[#All],[Name]:[BotLevelType]],9,FALSE),BotLevelWorld[#Headers],0),FALSE) * G112</f>
        <v>0</v>
      </c>
      <c r="BE112">
        <f>VLOOKUP(Wave_Timeline!BE$1,Enemies[[#All],[Name]:[BotLevelType]],3,FALSE) * VLOOKUP($AX$2,BotLevelWorld[#All],MATCH("HP Ratio - " &amp; VLOOKUP(BE$1,Enemies[[#All],[Name]:[BotLevelType]],9,FALSE),BotLevelWorld[#Headers],0),FALSE) * H112</f>
        <v>0</v>
      </c>
      <c r="BF112">
        <f>VLOOKUP(Wave_Timeline!BF$1,Enemies[[#All],[Name]:[BotLevelType]],3,FALSE) * VLOOKUP($AX$2,BotLevelWorld[#All],MATCH("HP Ratio - " &amp; VLOOKUP(BF$1,Enemies[[#All],[Name]:[BotLevelType]],9,FALSE),BotLevelWorld[#Headers],0),FALSE) * I112</f>
        <v>0</v>
      </c>
      <c r="BG112">
        <f>VLOOKUP(Wave_Timeline!BG$1,Enemies[[#All],[Name]:[BotLevelType]],3,FALSE) * VLOOKUP($AX$2,BotLevelWorld[#All],MATCH("HP Ratio - " &amp; VLOOKUP(BG$1,Enemies[[#All],[Name]:[BotLevelType]],9,FALSE),BotLevelWorld[#Headers],0),FALSE) * J112</f>
        <v>0</v>
      </c>
      <c r="BH112">
        <f>VLOOKUP(Wave_Timeline!BH$1,Enemies[[#All],[Name]:[BotLevelType]],3,FALSE) * VLOOKUP($AX$2,BotLevelWorld[#All],MATCH("HP Ratio - " &amp; VLOOKUP(BH$1,Enemies[[#All],[Name]:[BotLevelType]],9,FALSE),BotLevelWorld[#Headers],0),FALSE) * K112</f>
        <v>0</v>
      </c>
      <c r="BI112">
        <f>VLOOKUP(Wave_Timeline!BI$1,Enemies[[#All],[Name]:[BotLevelType]],3,FALSE) * VLOOKUP($AX$2,BotLevelWorld[#All],MATCH("HP Ratio - " &amp; VLOOKUP(BI$1,Enemies[[#All],[Name]:[BotLevelType]],9,FALSE),BotLevelWorld[#Headers],0),FALSE) * L112</f>
        <v>0</v>
      </c>
      <c r="BJ112">
        <f>VLOOKUP(Wave_Timeline!BJ$1,Enemies[[#All],[Name]:[BotLevelType]],3,FALSE) * VLOOKUP($AX$2,BotLevelWorld[#All],MATCH("HP Ratio - " &amp; VLOOKUP(BJ$1,Enemies[[#All],[Name]:[BotLevelType]],9,FALSE),BotLevelWorld[#Headers],0),FALSE) * M112</f>
        <v>0</v>
      </c>
      <c r="BK112">
        <f>VLOOKUP(Wave_Timeline!BK$1,Enemies[[#All],[Name]:[BotLevelType]],3,FALSE) * VLOOKUP($AX$2,BotLevelWorld[#All],MATCH("HP Ratio - " &amp; VLOOKUP(BK$1,Enemies[[#All],[Name]:[BotLevelType]],9,FALSE),BotLevelWorld[#Headers],0),FALSE) * N112</f>
        <v>0</v>
      </c>
      <c r="BL112">
        <f>VLOOKUP(Wave_Timeline!BL$1,Enemies[[#All],[Name]:[BotLevelType]],3,FALSE) * VLOOKUP($AX$2,BotLevelWorld[#All],MATCH("HP Ratio - " &amp; VLOOKUP(BL$1,Enemies[[#All],[Name]:[BotLevelType]],9,FALSE),BotLevelWorld[#Headers],0),FALSE) * O112</f>
        <v>0</v>
      </c>
      <c r="BM112">
        <f>VLOOKUP(Wave_Timeline!BM$1,Enemies[[#All],[Name]:[BotLevelType]],3,FALSE) * VLOOKUP($AX$2,BotLevelWorld[#All],MATCH("HP Ratio - " &amp; VLOOKUP(BM$1,Enemies[[#All],[Name]:[BotLevelType]],9,FALSE),BotLevelWorld[#Headers],0),FALSE) * P112</f>
        <v>0</v>
      </c>
      <c r="BN112">
        <f>VLOOKUP(Wave_Timeline!BN$1,Enemies[[#All],[Name]:[BotLevelType]],3,FALSE) * VLOOKUP($AX$2,BotLevelWorld[#All],MATCH("HP Ratio - " &amp; VLOOKUP(BN$1,Enemies[[#All],[Name]:[BotLevelType]],9,FALSE),BotLevelWorld[#Headers],0),FALSE) * Q112</f>
        <v>0</v>
      </c>
      <c r="BO112">
        <f>VLOOKUP(Wave_Timeline!BO$1,Enemies[[#All],[Name]:[BotLevelType]],3,FALSE) * VLOOKUP($AX$2,BotLevelWorld[#All],MATCH("HP Ratio - " &amp; VLOOKUP(BO$1,Enemies[[#All],[Name]:[BotLevelType]],9,FALSE),BotLevelWorld[#Headers],0),FALSE) * R112</f>
        <v>0</v>
      </c>
      <c r="BP112">
        <f>VLOOKUP(Wave_Timeline!BP$1,Enemies[[#All],[Name]:[BotLevelType]],3,FALSE) * VLOOKUP($AX$2,BotLevelWorld[#All],MATCH("HP Ratio - " &amp; VLOOKUP(BP$1,Enemies[[#All],[Name]:[BotLevelType]],9,FALSE),BotLevelWorld[#Headers],0),FALSE) * S112</f>
        <v>0</v>
      </c>
      <c r="BQ112">
        <f>VLOOKUP(Wave_Timeline!BQ$1,Enemies[[#All],[Name]:[BotLevelType]],3,FALSE) * VLOOKUP($AX$2,BotLevelWorld[#All],MATCH("HP Ratio - " &amp; VLOOKUP(BQ$1,Enemies[[#All],[Name]:[BotLevelType]],9,FALSE),BotLevelWorld[#Headers],0),FALSE) * T112</f>
        <v>0</v>
      </c>
      <c r="BR112">
        <f>VLOOKUP(Wave_Timeline!BR$1,Enemies[[#All],[Name]:[BotLevelType]],3,FALSE) * VLOOKUP($AX$2,BotLevelWorld[#All],MATCH("HP Ratio - " &amp; VLOOKUP(BR$1,Enemies[[#All],[Name]:[BotLevelType]],9,FALSE),BotLevelWorld[#Headers],0),FALSE) * U112</f>
        <v>0</v>
      </c>
      <c r="BS112">
        <f>VLOOKUP(Wave_Timeline!BS$1,Enemies[[#All],[Name]:[BotLevelType]],3,FALSE) * VLOOKUP($AX$2,BotLevelWorld[#All],MATCH("HP Ratio - " &amp; VLOOKUP(BS$1,Enemies[[#All],[Name]:[BotLevelType]],9,FALSE),BotLevelWorld[#Headers],0),FALSE) * V112</f>
        <v>0</v>
      </c>
      <c r="BT112">
        <f>VLOOKUP(Wave_Timeline!BT$1,Enemies[[#All],[Name]:[BotLevelType]],3,FALSE) * VLOOKUP($AX$2,BotLevelWorld[#All],MATCH("HP Ratio - " &amp; VLOOKUP(BT$1,Enemies[[#All],[Name]:[BotLevelType]],9,FALSE),BotLevelWorld[#Headers],0),FALSE) * W112</f>
        <v>0</v>
      </c>
      <c r="BU112">
        <f>VLOOKUP(Wave_Timeline!BU$1,Enemies[[#All],[Name]:[BotLevelType]],3,FALSE) * VLOOKUP($AX$2,BotLevelWorld[#All],MATCH("HP Ratio - " &amp; VLOOKUP(BU$1,Enemies[[#All],[Name]:[BotLevelType]],9,FALSE),BotLevelWorld[#Headers],0),FALSE) * X112</f>
        <v>0</v>
      </c>
      <c r="BV112">
        <f>VLOOKUP(Wave_Timeline!BV$1,Enemies[[#All],[Name]:[BotLevelType]],3,FALSE) * VLOOKUP($AX$2,BotLevelWorld[#All],MATCH("HP Ratio - " &amp; VLOOKUP(BV$1,Enemies[[#All],[Name]:[BotLevelType]],9,FALSE),BotLevelWorld[#Headers],0),FALSE) * Y112</f>
        <v>0</v>
      </c>
      <c r="BW112">
        <f>VLOOKUP(Wave_Timeline!BW$1,Enemies[[#All],[Name]:[BotLevelType]],3,FALSE) * VLOOKUP($AX$2,BotLevelWorld[#All],MATCH("HP Ratio - " &amp; VLOOKUP(BW$1,Enemies[[#All],[Name]:[BotLevelType]],9,FALSE),BotLevelWorld[#Headers],0),FALSE) * Z112</f>
        <v>0</v>
      </c>
      <c r="BX112">
        <f>VLOOKUP(Wave_Timeline!BX$1,Enemies[[#All],[Name]:[BotLevelType]],3,FALSE) * VLOOKUP($AX$2,BotLevelWorld[#All],MATCH("HP Ratio - " &amp; VLOOKUP(BX$1,Enemies[[#All],[Name]:[BotLevelType]],9,FALSE),BotLevelWorld[#Headers],0),FALSE) * AA112</f>
        <v>0</v>
      </c>
      <c r="BY112">
        <f>VLOOKUP(Wave_Timeline!BY$1,Enemies[[#All],[Name]:[BotLevelType]],3,FALSE) * VLOOKUP($AX$2,BotLevelWorld[#All],MATCH("HP Ratio - " &amp; VLOOKUP(BY$1,Enemies[[#All],[Name]:[BotLevelType]],9,FALSE),BotLevelWorld[#Headers],0),FALSE) * AB112</f>
        <v>0</v>
      </c>
      <c r="BZ112">
        <f>VLOOKUP(Wave_Timeline!BZ$1,Enemies[[#All],[Name]:[BotLevelType]],3,FALSE) * VLOOKUP($AX$2,BotLevelWorld[#All],MATCH("HP Ratio - " &amp; VLOOKUP(BZ$1,Enemies[[#All],[Name]:[BotLevelType]],9,FALSE),BotLevelWorld[#Headers],0),FALSE) * AC112</f>
        <v>0</v>
      </c>
      <c r="CA112">
        <f>VLOOKUP(Wave_Timeline!CA$1,Enemies[[#All],[Name]:[BotLevelType]],3,FALSE) * VLOOKUP($AX$2,BotLevelWorld[#All],MATCH("HP Ratio - " &amp; VLOOKUP(CA$1,Enemies[[#All],[Name]:[BotLevelType]],9,FALSE),BotLevelWorld[#Headers],0),FALSE) * AD112</f>
        <v>0</v>
      </c>
      <c r="CB112">
        <f>VLOOKUP(Wave_Timeline!CB$1,Enemies[[#All],[Name]:[BotLevelType]],3,FALSE) * VLOOKUP($AX$2,BotLevelWorld[#All],MATCH("HP Ratio - " &amp; VLOOKUP(CB$1,Enemies[[#All],[Name]:[BotLevelType]],9,FALSE),BotLevelWorld[#Headers],0),FALSE) * AE112</f>
        <v>0</v>
      </c>
      <c r="CC112">
        <f>VLOOKUP(Wave_Timeline!CC$1,Enemies[[#All],[Name]:[BotLevelType]],3,FALSE) * VLOOKUP($AX$2,BotLevelWorld[#All],MATCH("HP Ratio - " &amp; VLOOKUP(CC$1,Enemies[[#All],[Name]:[BotLevelType]],9,FALSE),BotLevelWorld[#Headers],0),FALSE) * AF112</f>
        <v>0</v>
      </c>
      <c r="CD112">
        <f>VLOOKUP(Wave_Timeline!CD$1,Enemies[[#All],[Name]:[BotLevelType]],3,FALSE) * VLOOKUP($AX$2,BotLevelWorld[#All],MATCH("HP Ratio - " &amp; VLOOKUP(CD$1,Enemies[[#All],[Name]:[BotLevelType]],9,FALSE),BotLevelWorld[#Headers],0),FALSE) * AG112</f>
        <v>0</v>
      </c>
      <c r="CE112">
        <f>VLOOKUP(Wave_Timeline!CE$1,Enemies[[#All],[Name]:[BotLevelType]],3,FALSE) * VLOOKUP($AX$2,BotLevelWorld[#All],MATCH("HP Ratio - " &amp; VLOOKUP(CE$1,Enemies[[#All],[Name]:[BotLevelType]],9,FALSE),BotLevelWorld[#Headers],0),FALSE) * AH112</f>
        <v>0</v>
      </c>
      <c r="CF112">
        <f>VLOOKUP(Wave_Timeline!CF$1,Enemies[[#All],[Name]:[BotLevelType]],3,FALSE) * VLOOKUP($AX$2,BotLevelWorld[#All],MATCH("HP Ratio - " &amp; VLOOKUP(CF$1,Enemies[[#All],[Name]:[BotLevelType]],9,FALSE),BotLevelWorld[#Headers],0),FALSE) * AI112</f>
        <v>0</v>
      </c>
      <c r="CG112">
        <f>VLOOKUP(Wave_Timeline!CG$1,Enemies[[#All],[Name]:[BotLevelType]],3,FALSE) * VLOOKUP($AX$2,BotLevelWorld[#All],MATCH("HP Ratio - " &amp; VLOOKUP(CG$1,Enemies[[#All],[Name]:[BotLevelType]],9,FALSE),BotLevelWorld[#Headers],0),FALSE) * AJ112</f>
        <v>0</v>
      </c>
      <c r="CH112">
        <f>VLOOKUP(Wave_Timeline!CH$1,Enemies[[#All],[Name]:[BotLevelType]],3,FALSE) * VLOOKUP($AX$2,BotLevelWorld[#All],MATCH("HP Ratio - " &amp; VLOOKUP(CH$1,Enemies[[#All],[Name]:[BotLevelType]],9,FALSE),BotLevelWorld[#Headers],0),FALSE) * AK112</f>
        <v>0</v>
      </c>
      <c r="CI112">
        <f>VLOOKUP(Wave_Timeline!CI$1,Enemies[[#All],[Name]:[BotLevelType]],3,FALSE) * VLOOKUP($AX$2,BotLevelWorld[#All],MATCH("HP Ratio - " &amp; VLOOKUP(CI$1,Enemies[[#All],[Name]:[BotLevelType]],9,FALSE),BotLevelWorld[#Headers],0),FALSE) * AL112</f>
        <v>0</v>
      </c>
      <c r="CJ112">
        <f>VLOOKUP(Wave_Timeline!CJ$1,Enemies[[#All],[Name]:[BotLevelType]],3,FALSE) * VLOOKUP($AX$2,BotLevelWorld[#All],MATCH("HP Ratio - " &amp; VLOOKUP(CJ$1,Enemies[[#All],[Name]:[BotLevelType]],9,FALSE),BotLevelWorld[#Headers],0),FALSE) * AM112</f>
        <v>0</v>
      </c>
      <c r="CK112">
        <f>VLOOKUP(Wave_Timeline!CK$1,Enemies[[#All],[Name]:[BotLevelType]],3,FALSE) * VLOOKUP($AX$2,BotLevelWorld[#All],MATCH("HP Ratio - " &amp; VLOOKUP(CK$1,Enemies[[#All],[Name]:[BotLevelType]],9,FALSE),BotLevelWorld[#Headers],0),FALSE) * AN112</f>
        <v>0</v>
      </c>
      <c r="CL112">
        <f>VLOOKUP(Wave_Timeline!CL$1,Enemies[[#All],[Name]:[BotLevelType]],3,FALSE) * VLOOKUP($AX$2,BotLevelWorld[#All],MATCH("HP Ratio - " &amp; VLOOKUP(CL$1,Enemies[[#All],[Name]:[BotLevelType]],9,FALSE),BotLevelWorld[#Headers],0),FALSE) * AO112</f>
        <v>0</v>
      </c>
      <c r="CM112">
        <f>VLOOKUP(Wave_Timeline!CM$1,Enemies[[#All],[Name]:[BotLevelType]],3,FALSE) * VLOOKUP($AX$2,BotLevelWorld[#All],MATCH("HP Ratio - " &amp; VLOOKUP(CM$1,Enemies[[#All],[Name]:[BotLevelType]],9,FALSE),BotLevelWorld[#Headers],0),FALSE) * AP112</f>
        <v>0</v>
      </c>
      <c r="CN112">
        <f>VLOOKUP(Wave_Timeline!CN$1,Enemies[[#All],[Name]:[BotLevelType]],3,FALSE) * VLOOKUP($AX$2,BotLevelWorld[#All],MATCH("HP Ratio - " &amp; VLOOKUP(CN$1,Enemies[[#All],[Name]:[BotLevelType]],9,FALSE),BotLevelWorld[#Headers],0),FALSE) * AQ112</f>
        <v>0</v>
      </c>
      <c r="CO112">
        <f>VLOOKUP(Wave_Timeline!CO$1,Enemies[[#All],[Name]:[BotLevelType]],3,FALSE) * VLOOKUP($AX$2,BotLevelWorld[#All],MATCH("HP Ratio - " &amp; VLOOKUP(CO$1,Enemies[[#All],[Name]:[BotLevelType]],9,FALSE),BotLevelWorld[#Headers],0),FALSE) * AR112</f>
        <v>0</v>
      </c>
      <c r="CP112">
        <f>VLOOKUP(Wave_Timeline!CP$1,Enemies[[#All],[Name]:[BotLevelType]],3,FALSE) * VLOOKUP($AX$2,BotLevelWorld[#All],MATCH("HP Ratio - " &amp; VLOOKUP(CP$1,Enemies[[#All],[Name]:[BotLevelType]],9,FALSE),BotLevelWorld[#Headers],0),FALSE) * AS112</f>
        <v>0</v>
      </c>
      <c r="CQ112">
        <f>VLOOKUP(Wave_Timeline!CQ$1,Enemies[[#All],[Name]:[BotLevelType]],3,FALSE) * VLOOKUP($AX$2,BotLevelWorld[#All],MATCH("HP Ratio - " &amp; VLOOKUP(CQ$1,Enemies[[#All],[Name]:[BotLevelType]],9,FALSE),BotLevelWorld[#Headers],0),FALSE) * AT112</f>
        <v>0</v>
      </c>
      <c r="CS112">
        <f t="shared" si="6"/>
        <v>0</v>
      </c>
    </row>
    <row r="113" spans="1:97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Y113">
        <f>VLOOKUP(Wave_Timeline!AY$1,Enemies[[#All],[Name]:[BotLevelType]],3,FALSE) * VLOOKUP($AX$2,BotLevelWorld[#All],MATCH("HP Ratio - " &amp; VLOOKUP(AY$1,Enemies[[#All],[Name]:[BotLevelType]],9,FALSE),BotLevelWorld[#Headers],0),FALSE) * B113</f>
        <v>0</v>
      </c>
      <c r="AZ113">
        <f>VLOOKUP(Wave_Timeline!AZ$1,Enemies[[#All],[Name]:[BotLevelType]],3,FALSE) * VLOOKUP($AX$2,BotLevelWorld[#All],MATCH("HP Ratio - " &amp; VLOOKUP(AZ$1,Enemies[[#All],[Name]:[BotLevelType]],9,FALSE),BotLevelWorld[#Headers],0),FALSE) * C113</f>
        <v>0</v>
      </c>
      <c r="BA113">
        <f>VLOOKUP(Wave_Timeline!BA$1,Enemies[[#All],[Name]:[BotLevelType]],3,FALSE) * VLOOKUP($AX$2,BotLevelWorld[#All],MATCH("HP Ratio - " &amp; VLOOKUP(BA$1,Enemies[[#All],[Name]:[BotLevelType]],9,FALSE),BotLevelWorld[#Headers],0),FALSE) * D113</f>
        <v>0</v>
      </c>
      <c r="BB113">
        <f>VLOOKUP(Wave_Timeline!BB$1,Enemies[[#All],[Name]:[BotLevelType]],3,FALSE) * VLOOKUP($AX$2,BotLevelWorld[#All],MATCH("HP Ratio - " &amp; VLOOKUP(BB$1,Enemies[[#All],[Name]:[BotLevelType]],9,FALSE),BotLevelWorld[#Headers],0),FALSE) * E113</f>
        <v>0</v>
      </c>
      <c r="BC113">
        <f>VLOOKUP(Wave_Timeline!BC$1,Enemies[[#All],[Name]:[BotLevelType]],3,FALSE) * VLOOKUP($AX$2,BotLevelWorld[#All],MATCH("HP Ratio - " &amp; VLOOKUP(BC$1,Enemies[[#All],[Name]:[BotLevelType]],9,FALSE),BotLevelWorld[#Headers],0),FALSE) * F113</f>
        <v>0</v>
      </c>
      <c r="BD113">
        <f>VLOOKUP(Wave_Timeline!BD$1,Enemies[[#All],[Name]:[BotLevelType]],3,FALSE) * VLOOKUP($AX$2,BotLevelWorld[#All],MATCH("HP Ratio - " &amp; VLOOKUP(BD$1,Enemies[[#All],[Name]:[BotLevelType]],9,FALSE),BotLevelWorld[#Headers],0),FALSE) * G113</f>
        <v>0</v>
      </c>
      <c r="BE113">
        <f>VLOOKUP(Wave_Timeline!BE$1,Enemies[[#All],[Name]:[BotLevelType]],3,FALSE) * VLOOKUP($AX$2,BotLevelWorld[#All],MATCH("HP Ratio - " &amp; VLOOKUP(BE$1,Enemies[[#All],[Name]:[BotLevelType]],9,FALSE),BotLevelWorld[#Headers],0),FALSE) * H113</f>
        <v>0</v>
      </c>
      <c r="BF113">
        <f>VLOOKUP(Wave_Timeline!BF$1,Enemies[[#All],[Name]:[BotLevelType]],3,FALSE) * VLOOKUP($AX$2,BotLevelWorld[#All],MATCH("HP Ratio - " &amp; VLOOKUP(BF$1,Enemies[[#All],[Name]:[BotLevelType]],9,FALSE),BotLevelWorld[#Headers],0),FALSE) * I113</f>
        <v>0</v>
      </c>
      <c r="BG113">
        <f>VLOOKUP(Wave_Timeline!BG$1,Enemies[[#All],[Name]:[BotLevelType]],3,FALSE) * VLOOKUP($AX$2,BotLevelWorld[#All],MATCH("HP Ratio - " &amp; VLOOKUP(BG$1,Enemies[[#All],[Name]:[BotLevelType]],9,FALSE),BotLevelWorld[#Headers],0),FALSE) * J113</f>
        <v>0</v>
      </c>
      <c r="BH113">
        <f>VLOOKUP(Wave_Timeline!BH$1,Enemies[[#All],[Name]:[BotLevelType]],3,FALSE) * VLOOKUP($AX$2,BotLevelWorld[#All],MATCH("HP Ratio - " &amp; VLOOKUP(BH$1,Enemies[[#All],[Name]:[BotLevelType]],9,FALSE),BotLevelWorld[#Headers],0),FALSE) * K113</f>
        <v>0</v>
      </c>
      <c r="BI113">
        <f>VLOOKUP(Wave_Timeline!BI$1,Enemies[[#All],[Name]:[BotLevelType]],3,FALSE) * VLOOKUP($AX$2,BotLevelWorld[#All],MATCH("HP Ratio - " &amp; VLOOKUP(BI$1,Enemies[[#All],[Name]:[BotLevelType]],9,FALSE),BotLevelWorld[#Headers],0),FALSE) * L113</f>
        <v>0</v>
      </c>
      <c r="BJ113">
        <f>VLOOKUP(Wave_Timeline!BJ$1,Enemies[[#All],[Name]:[BotLevelType]],3,FALSE) * VLOOKUP($AX$2,BotLevelWorld[#All],MATCH("HP Ratio - " &amp; VLOOKUP(BJ$1,Enemies[[#All],[Name]:[BotLevelType]],9,FALSE),BotLevelWorld[#Headers],0),FALSE) * M113</f>
        <v>0</v>
      </c>
      <c r="BK113">
        <f>VLOOKUP(Wave_Timeline!BK$1,Enemies[[#All],[Name]:[BotLevelType]],3,FALSE) * VLOOKUP($AX$2,BotLevelWorld[#All],MATCH("HP Ratio - " &amp; VLOOKUP(BK$1,Enemies[[#All],[Name]:[BotLevelType]],9,FALSE),BotLevelWorld[#Headers],0),FALSE) * N113</f>
        <v>0</v>
      </c>
      <c r="BL113">
        <f>VLOOKUP(Wave_Timeline!BL$1,Enemies[[#All],[Name]:[BotLevelType]],3,FALSE) * VLOOKUP($AX$2,BotLevelWorld[#All],MATCH("HP Ratio - " &amp; VLOOKUP(BL$1,Enemies[[#All],[Name]:[BotLevelType]],9,FALSE),BotLevelWorld[#Headers],0),FALSE) * O113</f>
        <v>0</v>
      </c>
      <c r="BM113">
        <f>VLOOKUP(Wave_Timeline!BM$1,Enemies[[#All],[Name]:[BotLevelType]],3,FALSE) * VLOOKUP($AX$2,BotLevelWorld[#All],MATCH("HP Ratio - " &amp; VLOOKUP(BM$1,Enemies[[#All],[Name]:[BotLevelType]],9,FALSE),BotLevelWorld[#Headers],0),FALSE) * P113</f>
        <v>0</v>
      </c>
      <c r="BN113">
        <f>VLOOKUP(Wave_Timeline!BN$1,Enemies[[#All],[Name]:[BotLevelType]],3,FALSE) * VLOOKUP($AX$2,BotLevelWorld[#All],MATCH("HP Ratio - " &amp; VLOOKUP(BN$1,Enemies[[#All],[Name]:[BotLevelType]],9,FALSE),BotLevelWorld[#Headers],0),FALSE) * Q113</f>
        <v>0</v>
      </c>
      <c r="BO113">
        <f>VLOOKUP(Wave_Timeline!BO$1,Enemies[[#All],[Name]:[BotLevelType]],3,FALSE) * VLOOKUP($AX$2,BotLevelWorld[#All],MATCH("HP Ratio - " &amp; VLOOKUP(BO$1,Enemies[[#All],[Name]:[BotLevelType]],9,FALSE),BotLevelWorld[#Headers],0),FALSE) * R113</f>
        <v>0</v>
      </c>
      <c r="BP113">
        <f>VLOOKUP(Wave_Timeline!BP$1,Enemies[[#All],[Name]:[BotLevelType]],3,FALSE) * VLOOKUP($AX$2,BotLevelWorld[#All],MATCH("HP Ratio - " &amp; VLOOKUP(BP$1,Enemies[[#All],[Name]:[BotLevelType]],9,FALSE),BotLevelWorld[#Headers],0),FALSE) * S113</f>
        <v>0</v>
      </c>
      <c r="BQ113">
        <f>VLOOKUP(Wave_Timeline!BQ$1,Enemies[[#All],[Name]:[BotLevelType]],3,FALSE) * VLOOKUP($AX$2,BotLevelWorld[#All],MATCH("HP Ratio - " &amp; VLOOKUP(BQ$1,Enemies[[#All],[Name]:[BotLevelType]],9,FALSE),BotLevelWorld[#Headers],0),FALSE) * T113</f>
        <v>0</v>
      </c>
      <c r="BR113">
        <f>VLOOKUP(Wave_Timeline!BR$1,Enemies[[#All],[Name]:[BotLevelType]],3,FALSE) * VLOOKUP($AX$2,BotLevelWorld[#All],MATCH("HP Ratio - " &amp; VLOOKUP(BR$1,Enemies[[#All],[Name]:[BotLevelType]],9,FALSE),BotLevelWorld[#Headers],0),FALSE) * U113</f>
        <v>0</v>
      </c>
      <c r="BS113">
        <f>VLOOKUP(Wave_Timeline!BS$1,Enemies[[#All],[Name]:[BotLevelType]],3,FALSE) * VLOOKUP($AX$2,BotLevelWorld[#All],MATCH("HP Ratio - " &amp; VLOOKUP(BS$1,Enemies[[#All],[Name]:[BotLevelType]],9,FALSE),BotLevelWorld[#Headers],0),FALSE) * V113</f>
        <v>0</v>
      </c>
      <c r="BT113">
        <f>VLOOKUP(Wave_Timeline!BT$1,Enemies[[#All],[Name]:[BotLevelType]],3,FALSE) * VLOOKUP($AX$2,BotLevelWorld[#All],MATCH("HP Ratio - " &amp; VLOOKUP(BT$1,Enemies[[#All],[Name]:[BotLevelType]],9,FALSE),BotLevelWorld[#Headers],0),FALSE) * W113</f>
        <v>0</v>
      </c>
      <c r="BU113">
        <f>VLOOKUP(Wave_Timeline!BU$1,Enemies[[#All],[Name]:[BotLevelType]],3,FALSE) * VLOOKUP($AX$2,BotLevelWorld[#All],MATCH("HP Ratio - " &amp; VLOOKUP(BU$1,Enemies[[#All],[Name]:[BotLevelType]],9,FALSE),BotLevelWorld[#Headers],0),FALSE) * X113</f>
        <v>0</v>
      </c>
      <c r="BV113">
        <f>VLOOKUP(Wave_Timeline!BV$1,Enemies[[#All],[Name]:[BotLevelType]],3,FALSE) * VLOOKUP($AX$2,BotLevelWorld[#All],MATCH("HP Ratio - " &amp; VLOOKUP(BV$1,Enemies[[#All],[Name]:[BotLevelType]],9,FALSE),BotLevelWorld[#Headers],0),FALSE) * Y113</f>
        <v>0</v>
      </c>
      <c r="BW113">
        <f>VLOOKUP(Wave_Timeline!BW$1,Enemies[[#All],[Name]:[BotLevelType]],3,FALSE) * VLOOKUP($AX$2,BotLevelWorld[#All],MATCH("HP Ratio - " &amp; VLOOKUP(BW$1,Enemies[[#All],[Name]:[BotLevelType]],9,FALSE),BotLevelWorld[#Headers],0),FALSE) * Z113</f>
        <v>0</v>
      </c>
      <c r="BX113">
        <f>VLOOKUP(Wave_Timeline!BX$1,Enemies[[#All],[Name]:[BotLevelType]],3,FALSE) * VLOOKUP($AX$2,BotLevelWorld[#All],MATCH("HP Ratio - " &amp; VLOOKUP(BX$1,Enemies[[#All],[Name]:[BotLevelType]],9,FALSE),BotLevelWorld[#Headers],0),FALSE) * AA113</f>
        <v>0</v>
      </c>
      <c r="BY113">
        <f>VLOOKUP(Wave_Timeline!BY$1,Enemies[[#All],[Name]:[BotLevelType]],3,FALSE) * VLOOKUP($AX$2,BotLevelWorld[#All],MATCH("HP Ratio - " &amp; VLOOKUP(BY$1,Enemies[[#All],[Name]:[BotLevelType]],9,FALSE),BotLevelWorld[#Headers],0),FALSE) * AB113</f>
        <v>0</v>
      </c>
      <c r="BZ113">
        <f>VLOOKUP(Wave_Timeline!BZ$1,Enemies[[#All],[Name]:[BotLevelType]],3,FALSE) * VLOOKUP($AX$2,BotLevelWorld[#All],MATCH("HP Ratio - " &amp; VLOOKUP(BZ$1,Enemies[[#All],[Name]:[BotLevelType]],9,FALSE),BotLevelWorld[#Headers],0),FALSE) * AC113</f>
        <v>0</v>
      </c>
      <c r="CA113">
        <f>VLOOKUP(Wave_Timeline!CA$1,Enemies[[#All],[Name]:[BotLevelType]],3,FALSE) * VLOOKUP($AX$2,BotLevelWorld[#All],MATCH("HP Ratio - " &amp; VLOOKUP(CA$1,Enemies[[#All],[Name]:[BotLevelType]],9,FALSE),BotLevelWorld[#Headers],0),FALSE) * AD113</f>
        <v>0</v>
      </c>
      <c r="CB113">
        <f>VLOOKUP(Wave_Timeline!CB$1,Enemies[[#All],[Name]:[BotLevelType]],3,FALSE) * VLOOKUP($AX$2,BotLevelWorld[#All],MATCH("HP Ratio - " &amp; VLOOKUP(CB$1,Enemies[[#All],[Name]:[BotLevelType]],9,FALSE),BotLevelWorld[#Headers],0),FALSE) * AE113</f>
        <v>0</v>
      </c>
      <c r="CC113">
        <f>VLOOKUP(Wave_Timeline!CC$1,Enemies[[#All],[Name]:[BotLevelType]],3,FALSE) * VLOOKUP($AX$2,BotLevelWorld[#All],MATCH("HP Ratio - " &amp; VLOOKUP(CC$1,Enemies[[#All],[Name]:[BotLevelType]],9,FALSE),BotLevelWorld[#Headers],0),FALSE) * AF113</f>
        <v>0</v>
      </c>
      <c r="CD113">
        <f>VLOOKUP(Wave_Timeline!CD$1,Enemies[[#All],[Name]:[BotLevelType]],3,FALSE) * VLOOKUP($AX$2,BotLevelWorld[#All],MATCH("HP Ratio - " &amp; VLOOKUP(CD$1,Enemies[[#All],[Name]:[BotLevelType]],9,FALSE),BotLevelWorld[#Headers],0),FALSE) * AG113</f>
        <v>0</v>
      </c>
      <c r="CE113">
        <f>VLOOKUP(Wave_Timeline!CE$1,Enemies[[#All],[Name]:[BotLevelType]],3,FALSE) * VLOOKUP($AX$2,BotLevelWorld[#All],MATCH("HP Ratio - " &amp; VLOOKUP(CE$1,Enemies[[#All],[Name]:[BotLevelType]],9,FALSE),BotLevelWorld[#Headers],0),FALSE) * AH113</f>
        <v>0</v>
      </c>
      <c r="CF113">
        <f>VLOOKUP(Wave_Timeline!CF$1,Enemies[[#All],[Name]:[BotLevelType]],3,FALSE) * VLOOKUP($AX$2,BotLevelWorld[#All],MATCH("HP Ratio - " &amp; VLOOKUP(CF$1,Enemies[[#All],[Name]:[BotLevelType]],9,FALSE),BotLevelWorld[#Headers],0),FALSE) * AI113</f>
        <v>0</v>
      </c>
      <c r="CG113">
        <f>VLOOKUP(Wave_Timeline!CG$1,Enemies[[#All],[Name]:[BotLevelType]],3,FALSE) * VLOOKUP($AX$2,BotLevelWorld[#All],MATCH("HP Ratio - " &amp; VLOOKUP(CG$1,Enemies[[#All],[Name]:[BotLevelType]],9,FALSE),BotLevelWorld[#Headers],0),FALSE) * AJ113</f>
        <v>0</v>
      </c>
      <c r="CH113">
        <f>VLOOKUP(Wave_Timeline!CH$1,Enemies[[#All],[Name]:[BotLevelType]],3,FALSE) * VLOOKUP($AX$2,BotLevelWorld[#All],MATCH("HP Ratio - " &amp; VLOOKUP(CH$1,Enemies[[#All],[Name]:[BotLevelType]],9,FALSE),BotLevelWorld[#Headers],0),FALSE) * AK113</f>
        <v>0</v>
      </c>
      <c r="CI113">
        <f>VLOOKUP(Wave_Timeline!CI$1,Enemies[[#All],[Name]:[BotLevelType]],3,FALSE) * VLOOKUP($AX$2,BotLevelWorld[#All],MATCH("HP Ratio - " &amp; VLOOKUP(CI$1,Enemies[[#All],[Name]:[BotLevelType]],9,FALSE),BotLevelWorld[#Headers],0),FALSE) * AL113</f>
        <v>0</v>
      </c>
      <c r="CJ113">
        <f>VLOOKUP(Wave_Timeline!CJ$1,Enemies[[#All],[Name]:[BotLevelType]],3,FALSE) * VLOOKUP($AX$2,BotLevelWorld[#All],MATCH("HP Ratio - " &amp; VLOOKUP(CJ$1,Enemies[[#All],[Name]:[BotLevelType]],9,FALSE),BotLevelWorld[#Headers],0),FALSE) * AM113</f>
        <v>0</v>
      </c>
      <c r="CK113">
        <f>VLOOKUP(Wave_Timeline!CK$1,Enemies[[#All],[Name]:[BotLevelType]],3,FALSE) * VLOOKUP($AX$2,BotLevelWorld[#All],MATCH("HP Ratio - " &amp; VLOOKUP(CK$1,Enemies[[#All],[Name]:[BotLevelType]],9,FALSE),BotLevelWorld[#Headers],0),FALSE) * AN113</f>
        <v>0</v>
      </c>
      <c r="CL113">
        <f>VLOOKUP(Wave_Timeline!CL$1,Enemies[[#All],[Name]:[BotLevelType]],3,FALSE) * VLOOKUP($AX$2,BotLevelWorld[#All],MATCH("HP Ratio - " &amp; VLOOKUP(CL$1,Enemies[[#All],[Name]:[BotLevelType]],9,FALSE),BotLevelWorld[#Headers],0),FALSE) * AO113</f>
        <v>0</v>
      </c>
      <c r="CM113">
        <f>VLOOKUP(Wave_Timeline!CM$1,Enemies[[#All],[Name]:[BotLevelType]],3,FALSE) * VLOOKUP($AX$2,BotLevelWorld[#All],MATCH("HP Ratio - " &amp; VLOOKUP(CM$1,Enemies[[#All],[Name]:[BotLevelType]],9,FALSE),BotLevelWorld[#Headers],0),FALSE) * AP113</f>
        <v>0</v>
      </c>
      <c r="CN113">
        <f>VLOOKUP(Wave_Timeline!CN$1,Enemies[[#All],[Name]:[BotLevelType]],3,FALSE) * VLOOKUP($AX$2,BotLevelWorld[#All],MATCH("HP Ratio - " &amp; VLOOKUP(CN$1,Enemies[[#All],[Name]:[BotLevelType]],9,FALSE),BotLevelWorld[#Headers],0),FALSE) * AQ113</f>
        <v>0</v>
      </c>
      <c r="CO113">
        <f>VLOOKUP(Wave_Timeline!CO$1,Enemies[[#All],[Name]:[BotLevelType]],3,FALSE) * VLOOKUP($AX$2,BotLevelWorld[#All],MATCH("HP Ratio - " &amp; VLOOKUP(CO$1,Enemies[[#All],[Name]:[BotLevelType]],9,FALSE),BotLevelWorld[#Headers],0),FALSE) * AR113</f>
        <v>0</v>
      </c>
      <c r="CP113">
        <f>VLOOKUP(Wave_Timeline!CP$1,Enemies[[#All],[Name]:[BotLevelType]],3,FALSE) * VLOOKUP($AX$2,BotLevelWorld[#All],MATCH("HP Ratio - " &amp; VLOOKUP(CP$1,Enemies[[#All],[Name]:[BotLevelType]],9,FALSE),BotLevelWorld[#Headers],0),FALSE) * AS113</f>
        <v>0</v>
      </c>
      <c r="CQ113">
        <f>VLOOKUP(Wave_Timeline!CQ$1,Enemies[[#All],[Name]:[BotLevelType]],3,FALSE) * VLOOKUP($AX$2,BotLevelWorld[#All],MATCH("HP Ratio - " &amp; VLOOKUP(CQ$1,Enemies[[#All],[Name]:[BotLevelType]],9,FALSE),BotLevelWorld[#Headers],0),FALSE) * AT113</f>
        <v>0</v>
      </c>
      <c r="CS113">
        <f t="shared" si="6"/>
        <v>0</v>
      </c>
    </row>
    <row r="114" spans="1:97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Y114">
        <f>VLOOKUP(Wave_Timeline!AY$1,Enemies[[#All],[Name]:[BotLevelType]],3,FALSE) * VLOOKUP($AX$2,BotLevelWorld[#All],MATCH("HP Ratio - " &amp; VLOOKUP(AY$1,Enemies[[#All],[Name]:[BotLevelType]],9,FALSE),BotLevelWorld[#Headers],0),FALSE) * B114</f>
        <v>0</v>
      </c>
      <c r="AZ114">
        <f>VLOOKUP(Wave_Timeline!AZ$1,Enemies[[#All],[Name]:[BotLevelType]],3,FALSE) * VLOOKUP($AX$2,BotLevelWorld[#All],MATCH("HP Ratio - " &amp; VLOOKUP(AZ$1,Enemies[[#All],[Name]:[BotLevelType]],9,FALSE),BotLevelWorld[#Headers],0),FALSE) * C114</f>
        <v>0</v>
      </c>
      <c r="BA114">
        <f>VLOOKUP(Wave_Timeline!BA$1,Enemies[[#All],[Name]:[BotLevelType]],3,FALSE) * VLOOKUP($AX$2,BotLevelWorld[#All],MATCH("HP Ratio - " &amp; VLOOKUP(BA$1,Enemies[[#All],[Name]:[BotLevelType]],9,FALSE),BotLevelWorld[#Headers],0),FALSE) * D114</f>
        <v>0</v>
      </c>
      <c r="BB114">
        <f>VLOOKUP(Wave_Timeline!BB$1,Enemies[[#All],[Name]:[BotLevelType]],3,FALSE) * VLOOKUP($AX$2,BotLevelWorld[#All],MATCH("HP Ratio - " &amp; VLOOKUP(BB$1,Enemies[[#All],[Name]:[BotLevelType]],9,FALSE),BotLevelWorld[#Headers],0),FALSE) * E114</f>
        <v>0</v>
      </c>
      <c r="BC114">
        <f>VLOOKUP(Wave_Timeline!BC$1,Enemies[[#All],[Name]:[BotLevelType]],3,FALSE) * VLOOKUP($AX$2,BotLevelWorld[#All],MATCH("HP Ratio - " &amp; VLOOKUP(BC$1,Enemies[[#All],[Name]:[BotLevelType]],9,FALSE),BotLevelWorld[#Headers],0),FALSE) * F114</f>
        <v>0</v>
      </c>
      <c r="BD114">
        <f>VLOOKUP(Wave_Timeline!BD$1,Enemies[[#All],[Name]:[BotLevelType]],3,FALSE) * VLOOKUP($AX$2,BotLevelWorld[#All],MATCH("HP Ratio - " &amp; VLOOKUP(BD$1,Enemies[[#All],[Name]:[BotLevelType]],9,FALSE),BotLevelWorld[#Headers],0),FALSE) * G114</f>
        <v>0</v>
      </c>
      <c r="BE114">
        <f>VLOOKUP(Wave_Timeline!BE$1,Enemies[[#All],[Name]:[BotLevelType]],3,FALSE) * VLOOKUP($AX$2,BotLevelWorld[#All],MATCH("HP Ratio - " &amp; VLOOKUP(BE$1,Enemies[[#All],[Name]:[BotLevelType]],9,FALSE),BotLevelWorld[#Headers],0),FALSE) * H114</f>
        <v>0</v>
      </c>
      <c r="BF114">
        <f>VLOOKUP(Wave_Timeline!BF$1,Enemies[[#All],[Name]:[BotLevelType]],3,FALSE) * VLOOKUP($AX$2,BotLevelWorld[#All],MATCH("HP Ratio - " &amp; VLOOKUP(BF$1,Enemies[[#All],[Name]:[BotLevelType]],9,FALSE),BotLevelWorld[#Headers],0),FALSE) * I114</f>
        <v>0</v>
      </c>
      <c r="BG114">
        <f>VLOOKUP(Wave_Timeline!BG$1,Enemies[[#All],[Name]:[BotLevelType]],3,FALSE) * VLOOKUP($AX$2,BotLevelWorld[#All],MATCH("HP Ratio - " &amp; VLOOKUP(BG$1,Enemies[[#All],[Name]:[BotLevelType]],9,FALSE),BotLevelWorld[#Headers],0),FALSE) * J114</f>
        <v>0</v>
      </c>
      <c r="BH114">
        <f>VLOOKUP(Wave_Timeline!BH$1,Enemies[[#All],[Name]:[BotLevelType]],3,FALSE) * VLOOKUP($AX$2,BotLevelWorld[#All],MATCH("HP Ratio - " &amp; VLOOKUP(BH$1,Enemies[[#All],[Name]:[BotLevelType]],9,FALSE),BotLevelWorld[#Headers],0),FALSE) * K114</f>
        <v>0</v>
      </c>
      <c r="BI114">
        <f>VLOOKUP(Wave_Timeline!BI$1,Enemies[[#All],[Name]:[BotLevelType]],3,FALSE) * VLOOKUP($AX$2,BotLevelWorld[#All],MATCH("HP Ratio - " &amp; VLOOKUP(BI$1,Enemies[[#All],[Name]:[BotLevelType]],9,FALSE),BotLevelWorld[#Headers],0),FALSE) * L114</f>
        <v>0</v>
      </c>
      <c r="BJ114">
        <f>VLOOKUP(Wave_Timeline!BJ$1,Enemies[[#All],[Name]:[BotLevelType]],3,FALSE) * VLOOKUP($AX$2,BotLevelWorld[#All],MATCH("HP Ratio - " &amp; VLOOKUP(BJ$1,Enemies[[#All],[Name]:[BotLevelType]],9,FALSE),BotLevelWorld[#Headers],0),FALSE) * M114</f>
        <v>0</v>
      </c>
      <c r="BK114">
        <f>VLOOKUP(Wave_Timeline!BK$1,Enemies[[#All],[Name]:[BotLevelType]],3,FALSE) * VLOOKUP($AX$2,BotLevelWorld[#All],MATCH("HP Ratio - " &amp; VLOOKUP(BK$1,Enemies[[#All],[Name]:[BotLevelType]],9,FALSE),BotLevelWorld[#Headers],0),FALSE) * N114</f>
        <v>0</v>
      </c>
      <c r="BL114">
        <f>VLOOKUP(Wave_Timeline!BL$1,Enemies[[#All],[Name]:[BotLevelType]],3,FALSE) * VLOOKUP($AX$2,BotLevelWorld[#All],MATCH("HP Ratio - " &amp; VLOOKUP(BL$1,Enemies[[#All],[Name]:[BotLevelType]],9,FALSE),BotLevelWorld[#Headers],0),FALSE) * O114</f>
        <v>0</v>
      </c>
      <c r="BM114">
        <f>VLOOKUP(Wave_Timeline!BM$1,Enemies[[#All],[Name]:[BotLevelType]],3,FALSE) * VLOOKUP($AX$2,BotLevelWorld[#All],MATCH("HP Ratio - " &amp; VLOOKUP(BM$1,Enemies[[#All],[Name]:[BotLevelType]],9,FALSE),BotLevelWorld[#Headers],0),FALSE) * P114</f>
        <v>0</v>
      </c>
      <c r="BN114">
        <f>VLOOKUP(Wave_Timeline!BN$1,Enemies[[#All],[Name]:[BotLevelType]],3,FALSE) * VLOOKUP($AX$2,BotLevelWorld[#All],MATCH("HP Ratio - " &amp; VLOOKUP(BN$1,Enemies[[#All],[Name]:[BotLevelType]],9,FALSE),BotLevelWorld[#Headers],0),FALSE) * Q114</f>
        <v>0</v>
      </c>
      <c r="BO114">
        <f>VLOOKUP(Wave_Timeline!BO$1,Enemies[[#All],[Name]:[BotLevelType]],3,FALSE) * VLOOKUP($AX$2,BotLevelWorld[#All],MATCH("HP Ratio - " &amp; VLOOKUP(BO$1,Enemies[[#All],[Name]:[BotLevelType]],9,FALSE),BotLevelWorld[#Headers],0),FALSE) * R114</f>
        <v>0</v>
      </c>
      <c r="BP114">
        <f>VLOOKUP(Wave_Timeline!BP$1,Enemies[[#All],[Name]:[BotLevelType]],3,FALSE) * VLOOKUP($AX$2,BotLevelWorld[#All],MATCH("HP Ratio - " &amp; VLOOKUP(BP$1,Enemies[[#All],[Name]:[BotLevelType]],9,FALSE),BotLevelWorld[#Headers],0),FALSE) * S114</f>
        <v>0</v>
      </c>
      <c r="BQ114">
        <f>VLOOKUP(Wave_Timeline!BQ$1,Enemies[[#All],[Name]:[BotLevelType]],3,FALSE) * VLOOKUP($AX$2,BotLevelWorld[#All],MATCH("HP Ratio - " &amp; VLOOKUP(BQ$1,Enemies[[#All],[Name]:[BotLevelType]],9,FALSE),BotLevelWorld[#Headers],0),FALSE) * T114</f>
        <v>0</v>
      </c>
      <c r="BR114">
        <f>VLOOKUP(Wave_Timeline!BR$1,Enemies[[#All],[Name]:[BotLevelType]],3,FALSE) * VLOOKUP($AX$2,BotLevelWorld[#All],MATCH("HP Ratio - " &amp; VLOOKUP(BR$1,Enemies[[#All],[Name]:[BotLevelType]],9,FALSE),BotLevelWorld[#Headers],0),FALSE) * U114</f>
        <v>0</v>
      </c>
      <c r="BS114">
        <f>VLOOKUP(Wave_Timeline!BS$1,Enemies[[#All],[Name]:[BotLevelType]],3,FALSE) * VLOOKUP($AX$2,BotLevelWorld[#All],MATCH("HP Ratio - " &amp; VLOOKUP(BS$1,Enemies[[#All],[Name]:[BotLevelType]],9,FALSE),BotLevelWorld[#Headers],0),FALSE) * V114</f>
        <v>0</v>
      </c>
      <c r="BT114">
        <f>VLOOKUP(Wave_Timeline!BT$1,Enemies[[#All],[Name]:[BotLevelType]],3,FALSE) * VLOOKUP($AX$2,BotLevelWorld[#All],MATCH("HP Ratio - " &amp; VLOOKUP(BT$1,Enemies[[#All],[Name]:[BotLevelType]],9,FALSE),BotLevelWorld[#Headers],0),FALSE) * W114</f>
        <v>0</v>
      </c>
      <c r="BU114">
        <f>VLOOKUP(Wave_Timeline!BU$1,Enemies[[#All],[Name]:[BotLevelType]],3,FALSE) * VLOOKUP($AX$2,BotLevelWorld[#All],MATCH("HP Ratio - " &amp; VLOOKUP(BU$1,Enemies[[#All],[Name]:[BotLevelType]],9,FALSE),BotLevelWorld[#Headers],0),FALSE) * X114</f>
        <v>0</v>
      </c>
      <c r="BV114">
        <f>VLOOKUP(Wave_Timeline!BV$1,Enemies[[#All],[Name]:[BotLevelType]],3,FALSE) * VLOOKUP($AX$2,BotLevelWorld[#All],MATCH("HP Ratio - " &amp; VLOOKUP(BV$1,Enemies[[#All],[Name]:[BotLevelType]],9,FALSE),BotLevelWorld[#Headers],0),FALSE) * Y114</f>
        <v>0</v>
      </c>
      <c r="BW114">
        <f>VLOOKUP(Wave_Timeline!BW$1,Enemies[[#All],[Name]:[BotLevelType]],3,FALSE) * VLOOKUP($AX$2,BotLevelWorld[#All],MATCH("HP Ratio - " &amp; VLOOKUP(BW$1,Enemies[[#All],[Name]:[BotLevelType]],9,FALSE),BotLevelWorld[#Headers],0),FALSE) * Z114</f>
        <v>0</v>
      </c>
      <c r="BX114">
        <f>VLOOKUP(Wave_Timeline!BX$1,Enemies[[#All],[Name]:[BotLevelType]],3,FALSE) * VLOOKUP($AX$2,BotLevelWorld[#All],MATCH("HP Ratio - " &amp; VLOOKUP(BX$1,Enemies[[#All],[Name]:[BotLevelType]],9,FALSE),BotLevelWorld[#Headers],0),FALSE) * AA114</f>
        <v>0</v>
      </c>
      <c r="BY114">
        <f>VLOOKUP(Wave_Timeline!BY$1,Enemies[[#All],[Name]:[BotLevelType]],3,FALSE) * VLOOKUP($AX$2,BotLevelWorld[#All],MATCH("HP Ratio - " &amp; VLOOKUP(BY$1,Enemies[[#All],[Name]:[BotLevelType]],9,FALSE),BotLevelWorld[#Headers],0),FALSE) * AB114</f>
        <v>0</v>
      </c>
      <c r="BZ114">
        <f>VLOOKUP(Wave_Timeline!BZ$1,Enemies[[#All],[Name]:[BotLevelType]],3,FALSE) * VLOOKUP($AX$2,BotLevelWorld[#All],MATCH("HP Ratio - " &amp; VLOOKUP(BZ$1,Enemies[[#All],[Name]:[BotLevelType]],9,FALSE),BotLevelWorld[#Headers],0),FALSE) * AC114</f>
        <v>0</v>
      </c>
      <c r="CA114">
        <f>VLOOKUP(Wave_Timeline!CA$1,Enemies[[#All],[Name]:[BotLevelType]],3,FALSE) * VLOOKUP($AX$2,BotLevelWorld[#All],MATCH("HP Ratio - " &amp; VLOOKUP(CA$1,Enemies[[#All],[Name]:[BotLevelType]],9,FALSE),BotLevelWorld[#Headers],0),FALSE) * AD114</f>
        <v>0</v>
      </c>
      <c r="CB114">
        <f>VLOOKUP(Wave_Timeline!CB$1,Enemies[[#All],[Name]:[BotLevelType]],3,FALSE) * VLOOKUP($AX$2,BotLevelWorld[#All],MATCH("HP Ratio - " &amp; VLOOKUP(CB$1,Enemies[[#All],[Name]:[BotLevelType]],9,FALSE),BotLevelWorld[#Headers],0),FALSE) * AE114</f>
        <v>0</v>
      </c>
      <c r="CC114">
        <f>VLOOKUP(Wave_Timeline!CC$1,Enemies[[#All],[Name]:[BotLevelType]],3,FALSE) * VLOOKUP($AX$2,BotLevelWorld[#All],MATCH("HP Ratio - " &amp; VLOOKUP(CC$1,Enemies[[#All],[Name]:[BotLevelType]],9,FALSE),BotLevelWorld[#Headers],0),FALSE) * AF114</f>
        <v>0</v>
      </c>
      <c r="CD114">
        <f>VLOOKUP(Wave_Timeline!CD$1,Enemies[[#All],[Name]:[BotLevelType]],3,FALSE) * VLOOKUP($AX$2,BotLevelWorld[#All],MATCH("HP Ratio - " &amp; VLOOKUP(CD$1,Enemies[[#All],[Name]:[BotLevelType]],9,FALSE),BotLevelWorld[#Headers],0),FALSE) * AG114</f>
        <v>0</v>
      </c>
      <c r="CE114">
        <f>VLOOKUP(Wave_Timeline!CE$1,Enemies[[#All],[Name]:[BotLevelType]],3,FALSE) * VLOOKUP($AX$2,BotLevelWorld[#All],MATCH("HP Ratio - " &amp; VLOOKUP(CE$1,Enemies[[#All],[Name]:[BotLevelType]],9,FALSE),BotLevelWorld[#Headers],0),FALSE) * AH114</f>
        <v>0</v>
      </c>
      <c r="CF114">
        <f>VLOOKUP(Wave_Timeline!CF$1,Enemies[[#All],[Name]:[BotLevelType]],3,FALSE) * VLOOKUP($AX$2,BotLevelWorld[#All],MATCH("HP Ratio - " &amp; VLOOKUP(CF$1,Enemies[[#All],[Name]:[BotLevelType]],9,FALSE),BotLevelWorld[#Headers],0),FALSE) * AI114</f>
        <v>0</v>
      </c>
      <c r="CG114">
        <f>VLOOKUP(Wave_Timeline!CG$1,Enemies[[#All],[Name]:[BotLevelType]],3,FALSE) * VLOOKUP($AX$2,BotLevelWorld[#All],MATCH("HP Ratio - " &amp; VLOOKUP(CG$1,Enemies[[#All],[Name]:[BotLevelType]],9,FALSE),BotLevelWorld[#Headers],0),FALSE) * AJ114</f>
        <v>0</v>
      </c>
      <c r="CH114">
        <f>VLOOKUP(Wave_Timeline!CH$1,Enemies[[#All],[Name]:[BotLevelType]],3,FALSE) * VLOOKUP($AX$2,BotLevelWorld[#All],MATCH("HP Ratio - " &amp; VLOOKUP(CH$1,Enemies[[#All],[Name]:[BotLevelType]],9,FALSE),BotLevelWorld[#Headers],0),FALSE) * AK114</f>
        <v>0</v>
      </c>
      <c r="CI114">
        <f>VLOOKUP(Wave_Timeline!CI$1,Enemies[[#All],[Name]:[BotLevelType]],3,FALSE) * VLOOKUP($AX$2,BotLevelWorld[#All],MATCH("HP Ratio - " &amp; VLOOKUP(CI$1,Enemies[[#All],[Name]:[BotLevelType]],9,FALSE),BotLevelWorld[#Headers],0),FALSE) * AL114</f>
        <v>0</v>
      </c>
      <c r="CJ114">
        <f>VLOOKUP(Wave_Timeline!CJ$1,Enemies[[#All],[Name]:[BotLevelType]],3,FALSE) * VLOOKUP($AX$2,BotLevelWorld[#All],MATCH("HP Ratio - " &amp; VLOOKUP(CJ$1,Enemies[[#All],[Name]:[BotLevelType]],9,FALSE),BotLevelWorld[#Headers],0),FALSE) * AM114</f>
        <v>0</v>
      </c>
      <c r="CK114">
        <f>VLOOKUP(Wave_Timeline!CK$1,Enemies[[#All],[Name]:[BotLevelType]],3,FALSE) * VLOOKUP($AX$2,BotLevelWorld[#All],MATCH("HP Ratio - " &amp; VLOOKUP(CK$1,Enemies[[#All],[Name]:[BotLevelType]],9,FALSE),BotLevelWorld[#Headers],0),FALSE) * AN114</f>
        <v>0</v>
      </c>
      <c r="CL114">
        <f>VLOOKUP(Wave_Timeline!CL$1,Enemies[[#All],[Name]:[BotLevelType]],3,FALSE) * VLOOKUP($AX$2,BotLevelWorld[#All],MATCH("HP Ratio - " &amp; VLOOKUP(CL$1,Enemies[[#All],[Name]:[BotLevelType]],9,FALSE),BotLevelWorld[#Headers],0),FALSE) * AO114</f>
        <v>0</v>
      </c>
      <c r="CM114">
        <f>VLOOKUP(Wave_Timeline!CM$1,Enemies[[#All],[Name]:[BotLevelType]],3,FALSE) * VLOOKUP($AX$2,BotLevelWorld[#All],MATCH("HP Ratio - " &amp; VLOOKUP(CM$1,Enemies[[#All],[Name]:[BotLevelType]],9,FALSE),BotLevelWorld[#Headers],0),FALSE) * AP114</f>
        <v>0</v>
      </c>
      <c r="CN114">
        <f>VLOOKUP(Wave_Timeline!CN$1,Enemies[[#All],[Name]:[BotLevelType]],3,FALSE) * VLOOKUP($AX$2,BotLevelWorld[#All],MATCH("HP Ratio - " &amp; VLOOKUP(CN$1,Enemies[[#All],[Name]:[BotLevelType]],9,FALSE),BotLevelWorld[#Headers],0),FALSE) * AQ114</f>
        <v>0</v>
      </c>
      <c r="CO114">
        <f>VLOOKUP(Wave_Timeline!CO$1,Enemies[[#All],[Name]:[BotLevelType]],3,FALSE) * VLOOKUP($AX$2,BotLevelWorld[#All],MATCH("HP Ratio - " &amp; VLOOKUP(CO$1,Enemies[[#All],[Name]:[BotLevelType]],9,FALSE),BotLevelWorld[#Headers],0),FALSE) * AR114</f>
        <v>0</v>
      </c>
      <c r="CP114">
        <f>VLOOKUP(Wave_Timeline!CP$1,Enemies[[#All],[Name]:[BotLevelType]],3,FALSE) * VLOOKUP($AX$2,BotLevelWorld[#All],MATCH("HP Ratio - " &amp; VLOOKUP(CP$1,Enemies[[#All],[Name]:[BotLevelType]],9,FALSE),BotLevelWorld[#Headers],0),FALSE) * AS114</f>
        <v>0</v>
      </c>
      <c r="CQ114">
        <f>VLOOKUP(Wave_Timeline!CQ$1,Enemies[[#All],[Name]:[BotLevelType]],3,FALSE) * VLOOKUP($AX$2,BotLevelWorld[#All],MATCH("HP Ratio - " &amp; VLOOKUP(CQ$1,Enemies[[#All],[Name]:[BotLevelType]],9,FALSE),BotLevelWorld[#Headers],0),FALSE) * AT114</f>
        <v>0</v>
      </c>
      <c r="CS114">
        <f t="shared" si="6"/>
        <v>0</v>
      </c>
    </row>
    <row r="115" spans="1:97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Y115">
        <f>VLOOKUP(Wave_Timeline!AY$1,Enemies[[#All],[Name]:[BotLevelType]],3,FALSE) * VLOOKUP($AX$2,BotLevelWorld[#All],MATCH("HP Ratio - " &amp; VLOOKUP(AY$1,Enemies[[#All],[Name]:[BotLevelType]],9,FALSE),BotLevelWorld[#Headers],0),FALSE) * B115</f>
        <v>0</v>
      </c>
      <c r="AZ115">
        <f>VLOOKUP(Wave_Timeline!AZ$1,Enemies[[#All],[Name]:[BotLevelType]],3,FALSE) * VLOOKUP($AX$2,BotLevelWorld[#All],MATCH("HP Ratio - " &amp; VLOOKUP(AZ$1,Enemies[[#All],[Name]:[BotLevelType]],9,FALSE),BotLevelWorld[#Headers],0),FALSE) * C115</f>
        <v>0</v>
      </c>
      <c r="BA115">
        <f>VLOOKUP(Wave_Timeline!BA$1,Enemies[[#All],[Name]:[BotLevelType]],3,FALSE) * VLOOKUP($AX$2,BotLevelWorld[#All],MATCH("HP Ratio - " &amp; VLOOKUP(BA$1,Enemies[[#All],[Name]:[BotLevelType]],9,FALSE),BotLevelWorld[#Headers],0),FALSE) * D115</f>
        <v>0</v>
      </c>
      <c r="BB115">
        <f>VLOOKUP(Wave_Timeline!BB$1,Enemies[[#All],[Name]:[BotLevelType]],3,FALSE) * VLOOKUP($AX$2,BotLevelWorld[#All],MATCH("HP Ratio - " &amp; VLOOKUP(BB$1,Enemies[[#All],[Name]:[BotLevelType]],9,FALSE),BotLevelWorld[#Headers],0),FALSE) * E115</f>
        <v>0</v>
      </c>
      <c r="BC115">
        <f>VLOOKUP(Wave_Timeline!BC$1,Enemies[[#All],[Name]:[BotLevelType]],3,FALSE) * VLOOKUP($AX$2,BotLevelWorld[#All],MATCH("HP Ratio - " &amp; VLOOKUP(BC$1,Enemies[[#All],[Name]:[BotLevelType]],9,FALSE),BotLevelWorld[#Headers],0),FALSE) * F115</f>
        <v>0</v>
      </c>
      <c r="BD115">
        <f>VLOOKUP(Wave_Timeline!BD$1,Enemies[[#All],[Name]:[BotLevelType]],3,FALSE) * VLOOKUP($AX$2,BotLevelWorld[#All],MATCH("HP Ratio - " &amp; VLOOKUP(BD$1,Enemies[[#All],[Name]:[BotLevelType]],9,FALSE),BotLevelWorld[#Headers],0),FALSE) * G115</f>
        <v>0</v>
      </c>
      <c r="BE115">
        <f>VLOOKUP(Wave_Timeline!BE$1,Enemies[[#All],[Name]:[BotLevelType]],3,FALSE) * VLOOKUP($AX$2,BotLevelWorld[#All],MATCH("HP Ratio - " &amp; VLOOKUP(BE$1,Enemies[[#All],[Name]:[BotLevelType]],9,FALSE),BotLevelWorld[#Headers],0),FALSE) * H115</f>
        <v>0</v>
      </c>
      <c r="BF115">
        <f>VLOOKUP(Wave_Timeline!BF$1,Enemies[[#All],[Name]:[BotLevelType]],3,FALSE) * VLOOKUP($AX$2,BotLevelWorld[#All],MATCH("HP Ratio - " &amp; VLOOKUP(BF$1,Enemies[[#All],[Name]:[BotLevelType]],9,FALSE),BotLevelWorld[#Headers],0),FALSE) * I115</f>
        <v>0</v>
      </c>
      <c r="BG115">
        <f>VLOOKUP(Wave_Timeline!BG$1,Enemies[[#All],[Name]:[BotLevelType]],3,FALSE) * VLOOKUP($AX$2,BotLevelWorld[#All],MATCH("HP Ratio - " &amp; VLOOKUP(BG$1,Enemies[[#All],[Name]:[BotLevelType]],9,FALSE),BotLevelWorld[#Headers],0),FALSE) * J115</f>
        <v>0</v>
      </c>
      <c r="BH115">
        <f>VLOOKUP(Wave_Timeline!BH$1,Enemies[[#All],[Name]:[BotLevelType]],3,FALSE) * VLOOKUP($AX$2,BotLevelWorld[#All],MATCH("HP Ratio - " &amp; VLOOKUP(BH$1,Enemies[[#All],[Name]:[BotLevelType]],9,FALSE),BotLevelWorld[#Headers],0),FALSE) * K115</f>
        <v>0</v>
      </c>
      <c r="BI115">
        <f>VLOOKUP(Wave_Timeline!BI$1,Enemies[[#All],[Name]:[BotLevelType]],3,FALSE) * VLOOKUP($AX$2,BotLevelWorld[#All],MATCH("HP Ratio - " &amp; VLOOKUP(BI$1,Enemies[[#All],[Name]:[BotLevelType]],9,FALSE),BotLevelWorld[#Headers],0),FALSE) * L115</f>
        <v>0</v>
      </c>
      <c r="BJ115">
        <f>VLOOKUP(Wave_Timeline!BJ$1,Enemies[[#All],[Name]:[BotLevelType]],3,FALSE) * VLOOKUP($AX$2,BotLevelWorld[#All],MATCH("HP Ratio - " &amp; VLOOKUP(BJ$1,Enemies[[#All],[Name]:[BotLevelType]],9,FALSE),BotLevelWorld[#Headers],0),FALSE) * M115</f>
        <v>0</v>
      </c>
      <c r="BK115">
        <f>VLOOKUP(Wave_Timeline!BK$1,Enemies[[#All],[Name]:[BotLevelType]],3,FALSE) * VLOOKUP($AX$2,BotLevelWorld[#All],MATCH("HP Ratio - " &amp; VLOOKUP(BK$1,Enemies[[#All],[Name]:[BotLevelType]],9,FALSE),BotLevelWorld[#Headers],0),FALSE) * N115</f>
        <v>0</v>
      </c>
      <c r="BL115">
        <f>VLOOKUP(Wave_Timeline!BL$1,Enemies[[#All],[Name]:[BotLevelType]],3,FALSE) * VLOOKUP($AX$2,BotLevelWorld[#All],MATCH("HP Ratio - " &amp; VLOOKUP(BL$1,Enemies[[#All],[Name]:[BotLevelType]],9,FALSE),BotLevelWorld[#Headers],0),FALSE) * O115</f>
        <v>0</v>
      </c>
      <c r="BM115">
        <f>VLOOKUP(Wave_Timeline!BM$1,Enemies[[#All],[Name]:[BotLevelType]],3,FALSE) * VLOOKUP($AX$2,BotLevelWorld[#All],MATCH("HP Ratio - " &amp; VLOOKUP(BM$1,Enemies[[#All],[Name]:[BotLevelType]],9,FALSE),BotLevelWorld[#Headers],0),FALSE) * P115</f>
        <v>0</v>
      </c>
      <c r="BN115">
        <f>VLOOKUP(Wave_Timeline!BN$1,Enemies[[#All],[Name]:[BotLevelType]],3,FALSE) * VLOOKUP($AX$2,BotLevelWorld[#All],MATCH("HP Ratio - " &amp; VLOOKUP(BN$1,Enemies[[#All],[Name]:[BotLevelType]],9,FALSE),BotLevelWorld[#Headers],0),FALSE) * Q115</f>
        <v>0</v>
      </c>
      <c r="BO115">
        <f>VLOOKUP(Wave_Timeline!BO$1,Enemies[[#All],[Name]:[BotLevelType]],3,FALSE) * VLOOKUP($AX$2,BotLevelWorld[#All],MATCH("HP Ratio - " &amp; VLOOKUP(BO$1,Enemies[[#All],[Name]:[BotLevelType]],9,FALSE),BotLevelWorld[#Headers],0),FALSE) * R115</f>
        <v>0</v>
      </c>
      <c r="BP115">
        <f>VLOOKUP(Wave_Timeline!BP$1,Enemies[[#All],[Name]:[BotLevelType]],3,FALSE) * VLOOKUP($AX$2,BotLevelWorld[#All],MATCH("HP Ratio - " &amp; VLOOKUP(BP$1,Enemies[[#All],[Name]:[BotLevelType]],9,FALSE),BotLevelWorld[#Headers],0),FALSE) * S115</f>
        <v>0</v>
      </c>
      <c r="BQ115">
        <f>VLOOKUP(Wave_Timeline!BQ$1,Enemies[[#All],[Name]:[BotLevelType]],3,FALSE) * VLOOKUP($AX$2,BotLevelWorld[#All],MATCH("HP Ratio - " &amp; VLOOKUP(BQ$1,Enemies[[#All],[Name]:[BotLevelType]],9,FALSE),BotLevelWorld[#Headers],0),FALSE) * T115</f>
        <v>0</v>
      </c>
      <c r="BR115">
        <f>VLOOKUP(Wave_Timeline!BR$1,Enemies[[#All],[Name]:[BotLevelType]],3,FALSE) * VLOOKUP($AX$2,BotLevelWorld[#All],MATCH("HP Ratio - " &amp; VLOOKUP(BR$1,Enemies[[#All],[Name]:[BotLevelType]],9,FALSE),BotLevelWorld[#Headers],0),FALSE) * U115</f>
        <v>0</v>
      </c>
      <c r="BS115">
        <f>VLOOKUP(Wave_Timeline!BS$1,Enemies[[#All],[Name]:[BotLevelType]],3,FALSE) * VLOOKUP($AX$2,BotLevelWorld[#All],MATCH("HP Ratio - " &amp; VLOOKUP(BS$1,Enemies[[#All],[Name]:[BotLevelType]],9,FALSE),BotLevelWorld[#Headers],0),FALSE) * V115</f>
        <v>0</v>
      </c>
      <c r="BT115">
        <f>VLOOKUP(Wave_Timeline!BT$1,Enemies[[#All],[Name]:[BotLevelType]],3,FALSE) * VLOOKUP($AX$2,BotLevelWorld[#All],MATCH("HP Ratio - " &amp; VLOOKUP(BT$1,Enemies[[#All],[Name]:[BotLevelType]],9,FALSE),BotLevelWorld[#Headers],0),FALSE) * W115</f>
        <v>0</v>
      </c>
      <c r="BU115">
        <f>VLOOKUP(Wave_Timeline!BU$1,Enemies[[#All],[Name]:[BotLevelType]],3,FALSE) * VLOOKUP($AX$2,BotLevelWorld[#All],MATCH("HP Ratio - " &amp; VLOOKUP(BU$1,Enemies[[#All],[Name]:[BotLevelType]],9,FALSE),BotLevelWorld[#Headers],0),FALSE) * X115</f>
        <v>0</v>
      </c>
      <c r="BV115">
        <f>VLOOKUP(Wave_Timeline!BV$1,Enemies[[#All],[Name]:[BotLevelType]],3,FALSE) * VLOOKUP($AX$2,BotLevelWorld[#All],MATCH("HP Ratio - " &amp; VLOOKUP(BV$1,Enemies[[#All],[Name]:[BotLevelType]],9,FALSE),BotLevelWorld[#Headers],0),FALSE) * Y115</f>
        <v>0</v>
      </c>
      <c r="BW115">
        <f>VLOOKUP(Wave_Timeline!BW$1,Enemies[[#All],[Name]:[BotLevelType]],3,FALSE) * VLOOKUP($AX$2,BotLevelWorld[#All],MATCH("HP Ratio - " &amp; VLOOKUP(BW$1,Enemies[[#All],[Name]:[BotLevelType]],9,FALSE),BotLevelWorld[#Headers],0),FALSE) * Z115</f>
        <v>0</v>
      </c>
      <c r="BX115">
        <f>VLOOKUP(Wave_Timeline!BX$1,Enemies[[#All],[Name]:[BotLevelType]],3,FALSE) * VLOOKUP($AX$2,BotLevelWorld[#All],MATCH("HP Ratio - " &amp; VLOOKUP(BX$1,Enemies[[#All],[Name]:[BotLevelType]],9,FALSE),BotLevelWorld[#Headers],0),FALSE) * AA115</f>
        <v>0</v>
      </c>
      <c r="BY115">
        <f>VLOOKUP(Wave_Timeline!BY$1,Enemies[[#All],[Name]:[BotLevelType]],3,FALSE) * VLOOKUP($AX$2,BotLevelWorld[#All],MATCH("HP Ratio - " &amp; VLOOKUP(BY$1,Enemies[[#All],[Name]:[BotLevelType]],9,FALSE),BotLevelWorld[#Headers],0),FALSE) * AB115</f>
        <v>0</v>
      </c>
      <c r="BZ115">
        <f>VLOOKUP(Wave_Timeline!BZ$1,Enemies[[#All],[Name]:[BotLevelType]],3,FALSE) * VLOOKUP($AX$2,BotLevelWorld[#All],MATCH("HP Ratio - " &amp; VLOOKUP(BZ$1,Enemies[[#All],[Name]:[BotLevelType]],9,FALSE),BotLevelWorld[#Headers],0),FALSE) * AC115</f>
        <v>0</v>
      </c>
      <c r="CA115">
        <f>VLOOKUP(Wave_Timeline!CA$1,Enemies[[#All],[Name]:[BotLevelType]],3,FALSE) * VLOOKUP($AX$2,BotLevelWorld[#All],MATCH("HP Ratio - " &amp; VLOOKUP(CA$1,Enemies[[#All],[Name]:[BotLevelType]],9,FALSE),BotLevelWorld[#Headers],0),FALSE) * AD115</f>
        <v>0</v>
      </c>
      <c r="CB115">
        <f>VLOOKUP(Wave_Timeline!CB$1,Enemies[[#All],[Name]:[BotLevelType]],3,FALSE) * VLOOKUP($AX$2,BotLevelWorld[#All],MATCH("HP Ratio - " &amp; VLOOKUP(CB$1,Enemies[[#All],[Name]:[BotLevelType]],9,FALSE),BotLevelWorld[#Headers],0),FALSE) * AE115</f>
        <v>0</v>
      </c>
      <c r="CC115">
        <f>VLOOKUP(Wave_Timeline!CC$1,Enemies[[#All],[Name]:[BotLevelType]],3,FALSE) * VLOOKUP($AX$2,BotLevelWorld[#All],MATCH("HP Ratio - " &amp; VLOOKUP(CC$1,Enemies[[#All],[Name]:[BotLevelType]],9,FALSE),BotLevelWorld[#Headers],0),FALSE) * AF115</f>
        <v>0</v>
      </c>
      <c r="CD115">
        <f>VLOOKUP(Wave_Timeline!CD$1,Enemies[[#All],[Name]:[BotLevelType]],3,FALSE) * VLOOKUP($AX$2,BotLevelWorld[#All],MATCH("HP Ratio - " &amp; VLOOKUP(CD$1,Enemies[[#All],[Name]:[BotLevelType]],9,FALSE),BotLevelWorld[#Headers],0),FALSE) * AG115</f>
        <v>0</v>
      </c>
      <c r="CE115">
        <f>VLOOKUP(Wave_Timeline!CE$1,Enemies[[#All],[Name]:[BotLevelType]],3,FALSE) * VLOOKUP($AX$2,BotLevelWorld[#All],MATCH("HP Ratio - " &amp; VLOOKUP(CE$1,Enemies[[#All],[Name]:[BotLevelType]],9,FALSE),BotLevelWorld[#Headers],0),FALSE) * AH115</f>
        <v>0</v>
      </c>
      <c r="CF115">
        <f>VLOOKUP(Wave_Timeline!CF$1,Enemies[[#All],[Name]:[BotLevelType]],3,FALSE) * VLOOKUP($AX$2,BotLevelWorld[#All],MATCH("HP Ratio - " &amp; VLOOKUP(CF$1,Enemies[[#All],[Name]:[BotLevelType]],9,FALSE),BotLevelWorld[#Headers],0),FALSE) * AI115</f>
        <v>0</v>
      </c>
      <c r="CG115">
        <f>VLOOKUP(Wave_Timeline!CG$1,Enemies[[#All],[Name]:[BotLevelType]],3,FALSE) * VLOOKUP($AX$2,BotLevelWorld[#All],MATCH("HP Ratio - " &amp; VLOOKUP(CG$1,Enemies[[#All],[Name]:[BotLevelType]],9,FALSE),BotLevelWorld[#Headers],0),FALSE) * AJ115</f>
        <v>0</v>
      </c>
      <c r="CH115">
        <f>VLOOKUP(Wave_Timeline!CH$1,Enemies[[#All],[Name]:[BotLevelType]],3,FALSE) * VLOOKUP($AX$2,BotLevelWorld[#All],MATCH("HP Ratio - " &amp; VLOOKUP(CH$1,Enemies[[#All],[Name]:[BotLevelType]],9,FALSE),BotLevelWorld[#Headers],0),FALSE) * AK115</f>
        <v>0</v>
      </c>
      <c r="CI115">
        <f>VLOOKUP(Wave_Timeline!CI$1,Enemies[[#All],[Name]:[BotLevelType]],3,FALSE) * VLOOKUP($AX$2,BotLevelWorld[#All],MATCH("HP Ratio - " &amp; VLOOKUP(CI$1,Enemies[[#All],[Name]:[BotLevelType]],9,FALSE),BotLevelWorld[#Headers],0),FALSE) * AL115</f>
        <v>0</v>
      </c>
      <c r="CJ115">
        <f>VLOOKUP(Wave_Timeline!CJ$1,Enemies[[#All],[Name]:[BotLevelType]],3,FALSE) * VLOOKUP($AX$2,BotLevelWorld[#All],MATCH("HP Ratio - " &amp; VLOOKUP(CJ$1,Enemies[[#All],[Name]:[BotLevelType]],9,FALSE),BotLevelWorld[#Headers],0),FALSE) * AM115</f>
        <v>0</v>
      </c>
      <c r="CK115">
        <f>VLOOKUP(Wave_Timeline!CK$1,Enemies[[#All],[Name]:[BotLevelType]],3,FALSE) * VLOOKUP($AX$2,BotLevelWorld[#All],MATCH("HP Ratio - " &amp; VLOOKUP(CK$1,Enemies[[#All],[Name]:[BotLevelType]],9,FALSE),BotLevelWorld[#Headers],0),FALSE) * AN115</f>
        <v>0</v>
      </c>
      <c r="CL115">
        <f>VLOOKUP(Wave_Timeline!CL$1,Enemies[[#All],[Name]:[BotLevelType]],3,FALSE) * VLOOKUP($AX$2,BotLevelWorld[#All],MATCH("HP Ratio - " &amp; VLOOKUP(CL$1,Enemies[[#All],[Name]:[BotLevelType]],9,FALSE),BotLevelWorld[#Headers],0),FALSE) * AO115</f>
        <v>0</v>
      </c>
      <c r="CM115">
        <f>VLOOKUP(Wave_Timeline!CM$1,Enemies[[#All],[Name]:[BotLevelType]],3,FALSE) * VLOOKUP($AX$2,BotLevelWorld[#All],MATCH("HP Ratio - " &amp; VLOOKUP(CM$1,Enemies[[#All],[Name]:[BotLevelType]],9,FALSE),BotLevelWorld[#Headers],0),FALSE) * AP115</f>
        <v>0</v>
      </c>
      <c r="CN115">
        <f>VLOOKUP(Wave_Timeline!CN$1,Enemies[[#All],[Name]:[BotLevelType]],3,FALSE) * VLOOKUP($AX$2,BotLevelWorld[#All],MATCH("HP Ratio - " &amp; VLOOKUP(CN$1,Enemies[[#All],[Name]:[BotLevelType]],9,FALSE),BotLevelWorld[#Headers],0),FALSE) * AQ115</f>
        <v>0</v>
      </c>
      <c r="CO115">
        <f>VLOOKUP(Wave_Timeline!CO$1,Enemies[[#All],[Name]:[BotLevelType]],3,FALSE) * VLOOKUP($AX$2,BotLevelWorld[#All],MATCH("HP Ratio - " &amp; VLOOKUP(CO$1,Enemies[[#All],[Name]:[BotLevelType]],9,FALSE),BotLevelWorld[#Headers],0),FALSE) * AR115</f>
        <v>0</v>
      </c>
      <c r="CP115">
        <f>VLOOKUP(Wave_Timeline!CP$1,Enemies[[#All],[Name]:[BotLevelType]],3,FALSE) * VLOOKUP($AX$2,BotLevelWorld[#All],MATCH("HP Ratio - " &amp; VLOOKUP(CP$1,Enemies[[#All],[Name]:[BotLevelType]],9,FALSE),BotLevelWorld[#Headers],0),FALSE) * AS115</f>
        <v>0</v>
      </c>
      <c r="CQ115">
        <f>VLOOKUP(Wave_Timeline!CQ$1,Enemies[[#All],[Name]:[BotLevelType]],3,FALSE) * VLOOKUP($AX$2,BotLevelWorld[#All],MATCH("HP Ratio - " &amp; VLOOKUP(CQ$1,Enemies[[#All],[Name]:[BotLevelType]],9,FALSE),BotLevelWorld[#Headers],0),FALSE) * AT115</f>
        <v>0</v>
      </c>
      <c r="CS115">
        <f t="shared" si="6"/>
        <v>0</v>
      </c>
    </row>
    <row r="116" spans="1:97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Y116">
        <f>VLOOKUP(Wave_Timeline!AY$1,Enemies[[#All],[Name]:[BotLevelType]],3,FALSE) * VLOOKUP($AX$2,BotLevelWorld[#All],MATCH("HP Ratio - " &amp; VLOOKUP(AY$1,Enemies[[#All],[Name]:[BotLevelType]],9,FALSE),BotLevelWorld[#Headers],0),FALSE) * B116</f>
        <v>0</v>
      </c>
      <c r="AZ116">
        <f>VLOOKUP(Wave_Timeline!AZ$1,Enemies[[#All],[Name]:[BotLevelType]],3,FALSE) * VLOOKUP($AX$2,BotLevelWorld[#All],MATCH("HP Ratio - " &amp; VLOOKUP(AZ$1,Enemies[[#All],[Name]:[BotLevelType]],9,FALSE),BotLevelWorld[#Headers],0),FALSE) * C116</f>
        <v>0</v>
      </c>
      <c r="BA116">
        <f>VLOOKUP(Wave_Timeline!BA$1,Enemies[[#All],[Name]:[BotLevelType]],3,FALSE) * VLOOKUP($AX$2,BotLevelWorld[#All],MATCH("HP Ratio - " &amp; VLOOKUP(BA$1,Enemies[[#All],[Name]:[BotLevelType]],9,FALSE),BotLevelWorld[#Headers],0),FALSE) * D116</f>
        <v>0</v>
      </c>
      <c r="BB116">
        <f>VLOOKUP(Wave_Timeline!BB$1,Enemies[[#All],[Name]:[BotLevelType]],3,FALSE) * VLOOKUP($AX$2,BotLevelWorld[#All],MATCH("HP Ratio - " &amp; VLOOKUP(BB$1,Enemies[[#All],[Name]:[BotLevelType]],9,FALSE),BotLevelWorld[#Headers],0),FALSE) * E116</f>
        <v>0</v>
      </c>
      <c r="BC116">
        <f>VLOOKUP(Wave_Timeline!BC$1,Enemies[[#All],[Name]:[BotLevelType]],3,FALSE) * VLOOKUP($AX$2,BotLevelWorld[#All],MATCH("HP Ratio - " &amp; VLOOKUP(BC$1,Enemies[[#All],[Name]:[BotLevelType]],9,FALSE),BotLevelWorld[#Headers],0),FALSE) * F116</f>
        <v>0</v>
      </c>
      <c r="BD116">
        <f>VLOOKUP(Wave_Timeline!BD$1,Enemies[[#All],[Name]:[BotLevelType]],3,FALSE) * VLOOKUP($AX$2,BotLevelWorld[#All],MATCH("HP Ratio - " &amp; VLOOKUP(BD$1,Enemies[[#All],[Name]:[BotLevelType]],9,FALSE),BotLevelWorld[#Headers],0),FALSE) * G116</f>
        <v>0</v>
      </c>
      <c r="BE116">
        <f>VLOOKUP(Wave_Timeline!BE$1,Enemies[[#All],[Name]:[BotLevelType]],3,FALSE) * VLOOKUP($AX$2,BotLevelWorld[#All],MATCH("HP Ratio - " &amp; VLOOKUP(BE$1,Enemies[[#All],[Name]:[BotLevelType]],9,FALSE),BotLevelWorld[#Headers],0),FALSE) * H116</f>
        <v>0</v>
      </c>
      <c r="BF116">
        <f>VLOOKUP(Wave_Timeline!BF$1,Enemies[[#All],[Name]:[BotLevelType]],3,FALSE) * VLOOKUP($AX$2,BotLevelWorld[#All],MATCH("HP Ratio - " &amp; VLOOKUP(BF$1,Enemies[[#All],[Name]:[BotLevelType]],9,FALSE),BotLevelWorld[#Headers],0),FALSE) * I116</f>
        <v>0</v>
      </c>
      <c r="BG116">
        <f>VLOOKUP(Wave_Timeline!BG$1,Enemies[[#All],[Name]:[BotLevelType]],3,FALSE) * VLOOKUP($AX$2,BotLevelWorld[#All],MATCH("HP Ratio - " &amp; VLOOKUP(BG$1,Enemies[[#All],[Name]:[BotLevelType]],9,FALSE),BotLevelWorld[#Headers],0),FALSE) * J116</f>
        <v>0</v>
      </c>
      <c r="BH116">
        <f>VLOOKUP(Wave_Timeline!BH$1,Enemies[[#All],[Name]:[BotLevelType]],3,FALSE) * VLOOKUP($AX$2,BotLevelWorld[#All],MATCH("HP Ratio - " &amp; VLOOKUP(BH$1,Enemies[[#All],[Name]:[BotLevelType]],9,FALSE),BotLevelWorld[#Headers],0),FALSE) * K116</f>
        <v>0</v>
      </c>
      <c r="BI116">
        <f>VLOOKUP(Wave_Timeline!BI$1,Enemies[[#All],[Name]:[BotLevelType]],3,FALSE) * VLOOKUP($AX$2,BotLevelWorld[#All],MATCH("HP Ratio - " &amp; VLOOKUP(BI$1,Enemies[[#All],[Name]:[BotLevelType]],9,FALSE),BotLevelWorld[#Headers],0),FALSE) * L116</f>
        <v>0</v>
      </c>
      <c r="BJ116">
        <f>VLOOKUP(Wave_Timeline!BJ$1,Enemies[[#All],[Name]:[BotLevelType]],3,FALSE) * VLOOKUP($AX$2,BotLevelWorld[#All],MATCH("HP Ratio - " &amp; VLOOKUP(BJ$1,Enemies[[#All],[Name]:[BotLevelType]],9,FALSE),BotLevelWorld[#Headers],0),FALSE) * M116</f>
        <v>0</v>
      </c>
      <c r="BK116">
        <f>VLOOKUP(Wave_Timeline!BK$1,Enemies[[#All],[Name]:[BotLevelType]],3,FALSE) * VLOOKUP($AX$2,BotLevelWorld[#All],MATCH("HP Ratio - " &amp; VLOOKUP(BK$1,Enemies[[#All],[Name]:[BotLevelType]],9,FALSE),BotLevelWorld[#Headers],0),FALSE) * N116</f>
        <v>0</v>
      </c>
      <c r="BL116">
        <f>VLOOKUP(Wave_Timeline!BL$1,Enemies[[#All],[Name]:[BotLevelType]],3,FALSE) * VLOOKUP($AX$2,BotLevelWorld[#All],MATCH("HP Ratio - " &amp; VLOOKUP(BL$1,Enemies[[#All],[Name]:[BotLevelType]],9,FALSE),BotLevelWorld[#Headers],0),FALSE) * O116</f>
        <v>0</v>
      </c>
      <c r="BM116">
        <f>VLOOKUP(Wave_Timeline!BM$1,Enemies[[#All],[Name]:[BotLevelType]],3,FALSE) * VLOOKUP($AX$2,BotLevelWorld[#All],MATCH("HP Ratio - " &amp; VLOOKUP(BM$1,Enemies[[#All],[Name]:[BotLevelType]],9,FALSE),BotLevelWorld[#Headers],0),FALSE) * P116</f>
        <v>0</v>
      </c>
      <c r="BN116">
        <f>VLOOKUP(Wave_Timeline!BN$1,Enemies[[#All],[Name]:[BotLevelType]],3,FALSE) * VLOOKUP($AX$2,BotLevelWorld[#All],MATCH("HP Ratio - " &amp; VLOOKUP(BN$1,Enemies[[#All],[Name]:[BotLevelType]],9,FALSE),BotLevelWorld[#Headers],0),FALSE) * Q116</f>
        <v>0</v>
      </c>
      <c r="BO116">
        <f>VLOOKUP(Wave_Timeline!BO$1,Enemies[[#All],[Name]:[BotLevelType]],3,FALSE) * VLOOKUP($AX$2,BotLevelWorld[#All],MATCH("HP Ratio - " &amp; VLOOKUP(BO$1,Enemies[[#All],[Name]:[BotLevelType]],9,FALSE),BotLevelWorld[#Headers],0),FALSE) * R116</f>
        <v>0</v>
      </c>
      <c r="BP116">
        <f>VLOOKUP(Wave_Timeline!BP$1,Enemies[[#All],[Name]:[BotLevelType]],3,FALSE) * VLOOKUP($AX$2,BotLevelWorld[#All],MATCH("HP Ratio - " &amp; VLOOKUP(BP$1,Enemies[[#All],[Name]:[BotLevelType]],9,FALSE),BotLevelWorld[#Headers],0),FALSE) * S116</f>
        <v>0</v>
      </c>
      <c r="BQ116">
        <f>VLOOKUP(Wave_Timeline!BQ$1,Enemies[[#All],[Name]:[BotLevelType]],3,FALSE) * VLOOKUP($AX$2,BotLevelWorld[#All],MATCH("HP Ratio - " &amp; VLOOKUP(BQ$1,Enemies[[#All],[Name]:[BotLevelType]],9,FALSE),BotLevelWorld[#Headers],0),FALSE) * T116</f>
        <v>0</v>
      </c>
      <c r="BR116">
        <f>VLOOKUP(Wave_Timeline!BR$1,Enemies[[#All],[Name]:[BotLevelType]],3,FALSE) * VLOOKUP($AX$2,BotLevelWorld[#All],MATCH("HP Ratio - " &amp; VLOOKUP(BR$1,Enemies[[#All],[Name]:[BotLevelType]],9,FALSE),BotLevelWorld[#Headers],0),FALSE) * U116</f>
        <v>0</v>
      </c>
      <c r="BS116">
        <f>VLOOKUP(Wave_Timeline!BS$1,Enemies[[#All],[Name]:[BotLevelType]],3,FALSE) * VLOOKUP($AX$2,BotLevelWorld[#All],MATCH("HP Ratio - " &amp; VLOOKUP(BS$1,Enemies[[#All],[Name]:[BotLevelType]],9,FALSE),BotLevelWorld[#Headers],0),FALSE) * V116</f>
        <v>0</v>
      </c>
      <c r="BT116">
        <f>VLOOKUP(Wave_Timeline!BT$1,Enemies[[#All],[Name]:[BotLevelType]],3,FALSE) * VLOOKUP($AX$2,BotLevelWorld[#All],MATCH("HP Ratio - " &amp; VLOOKUP(BT$1,Enemies[[#All],[Name]:[BotLevelType]],9,FALSE),BotLevelWorld[#Headers],0),FALSE) * W116</f>
        <v>0</v>
      </c>
      <c r="BU116">
        <f>VLOOKUP(Wave_Timeline!BU$1,Enemies[[#All],[Name]:[BotLevelType]],3,FALSE) * VLOOKUP($AX$2,BotLevelWorld[#All],MATCH("HP Ratio - " &amp; VLOOKUP(BU$1,Enemies[[#All],[Name]:[BotLevelType]],9,FALSE),BotLevelWorld[#Headers],0),FALSE) * X116</f>
        <v>0</v>
      </c>
      <c r="BV116">
        <f>VLOOKUP(Wave_Timeline!BV$1,Enemies[[#All],[Name]:[BotLevelType]],3,FALSE) * VLOOKUP($AX$2,BotLevelWorld[#All],MATCH("HP Ratio - " &amp; VLOOKUP(BV$1,Enemies[[#All],[Name]:[BotLevelType]],9,FALSE),BotLevelWorld[#Headers],0),FALSE) * Y116</f>
        <v>0</v>
      </c>
      <c r="BW116">
        <f>VLOOKUP(Wave_Timeline!BW$1,Enemies[[#All],[Name]:[BotLevelType]],3,FALSE) * VLOOKUP($AX$2,BotLevelWorld[#All],MATCH("HP Ratio - " &amp; VLOOKUP(BW$1,Enemies[[#All],[Name]:[BotLevelType]],9,FALSE),BotLevelWorld[#Headers],0),FALSE) * Z116</f>
        <v>0</v>
      </c>
      <c r="BX116">
        <f>VLOOKUP(Wave_Timeline!BX$1,Enemies[[#All],[Name]:[BotLevelType]],3,FALSE) * VLOOKUP($AX$2,BotLevelWorld[#All],MATCH("HP Ratio - " &amp; VLOOKUP(BX$1,Enemies[[#All],[Name]:[BotLevelType]],9,FALSE),BotLevelWorld[#Headers],0),FALSE) * AA116</f>
        <v>0</v>
      </c>
      <c r="BY116">
        <f>VLOOKUP(Wave_Timeline!BY$1,Enemies[[#All],[Name]:[BotLevelType]],3,FALSE) * VLOOKUP($AX$2,BotLevelWorld[#All],MATCH("HP Ratio - " &amp; VLOOKUP(BY$1,Enemies[[#All],[Name]:[BotLevelType]],9,FALSE),BotLevelWorld[#Headers],0),FALSE) * AB116</f>
        <v>0</v>
      </c>
      <c r="BZ116">
        <f>VLOOKUP(Wave_Timeline!BZ$1,Enemies[[#All],[Name]:[BotLevelType]],3,FALSE) * VLOOKUP($AX$2,BotLevelWorld[#All],MATCH("HP Ratio - " &amp; VLOOKUP(BZ$1,Enemies[[#All],[Name]:[BotLevelType]],9,FALSE),BotLevelWorld[#Headers],0),FALSE) * AC116</f>
        <v>0</v>
      </c>
      <c r="CA116">
        <f>VLOOKUP(Wave_Timeline!CA$1,Enemies[[#All],[Name]:[BotLevelType]],3,FALSE) * VLOOKUP($AX$2,BotLevelWorld[#All],MATCH("HP Ratio - " &amp; VLOOKUP(CA$1,Enemies[[#All],[Name]:[BotLevelType]],9,FALSE),BotLevelWorld[#Headers],0),FALSE) * AD116</f>
        <v>0</v>
      </c>
      <c r="CB116">
        <f>VLOOKUP(Wave_Timeline!CB$1,Enemies[[#All],[Name]:[BotLevelType]],3,FALSE) * VLOOKUP($AX$2,BotLevelWorld[#All],MATCH("HP Ratio - " &amp; VLOOKUP(CB$1,Enemies[[#All],[Name]:[BotLevelType]],9,FALSE),BotLevelWorld[#Headers],0),FALSE) * AE116</f>
        <v>0</v>
      </c>
      <c r="CC116">
        <f>VLOOKUP(Wave_Timeline!CC$1,Enemies[[#All],[Name]:[BotLevelType]],3,FALSE) * VLOOKUP($AX$2,BotLevelWorld[#All],MATCH("HP Ratio - " &amp; VLOOKUP(CC$1,Enemies[[#All],[Name]:[BotLevelType]],9,FALSE),BotLevelWorld[#Headers],0),FALSE) * AF116</f>
        <v>0</v>
      </c>
      <c r="CD116">
        <f>VLOOKUP(Wave_Timeline!CD$1,Enemies[[#All],[Name]:[BotLevelType]],3,FALSE) * VLOOKUP($AX$2,BotLevelWorld[#All],MATCH("HP Ratio - " &amp; VLOOKUP(CD$1,Enemies[[#All],[Name]:[BotLevelType]],9,FALSE),BotLevelWorld[#Headers],0),FALSE) * AG116</f>
        <v>0</v>
      </c>
      <c r="CE116">
        <f>VLOOKUP(Wave_Timeline!CE$1,Enemies[[#All],[Name]:[BotLevelType]],3,FALSE) * VLOOKUP($AX$2,BotLevelWorld[#All],MATCH("HP Ratio - " &amp; VLOOKUP(CE$1,Enemies[[#All],[Name]:[BotLevelType]],9,FALSE),BotLevelWorld[#Headers],0),FALSE) * AH116</f>
        <v>0</v>
      </c>
      <c r="CF116">
        <f>VLOOKUP(Wave_Timeline!CF$1,Enemies[[#All],[Name]:[BotLevelType]],3,FALSE) * VLOOKUP($AX$2,BotLevelWorld[#All],MATCH("HP Ratio - " &amp; VLOOKUP(CF$1,Enemies[[#All],[Name]:[BotLevelType]],9,FALSE),BotLevelWorld[#Headers],0),FALSE) * AI116</f>
        <v>0</v>
      </c>
      <c r="CG116">
        <f>VLOOKUP(Wave_Timeline!CG$1,Enemies[[#All],[Name]:[BotLevelType]],3,FALSE) * VLOOKUP($AX$2,BotLevelWorld[#All],MATCH("HP Ratio - " &amp; VLOOKUP(CG$1,Enemies[[#All],[Name]:[BotLevelType]],9,FALSE),BotLevelWorld[#Headers],0),FALSE) * AJ116</f>
        <v>0</v>
      </c>
      <c r="CH116">
        <f>VLOOKUP(Wave_Timeline!CH$1,Enemies[[#All],[Name]:[BotLevelType]],3,FALSE) * VLOOKUP($AX$2,BotLevelWorld[#All],MATCH("HP Ratio - " &amp; VLOOKUP(CH$1,Enemies[[#All],[Name]:[BotLevelType]],9,FALSE),BotLevelWorld[#Headers],0),FALSE) * AK116</f>
        <v>0</v>
      </c>
      <c r="CI116">
        <f>VLOOKUP(Wave_Timeline!CI$1,Enemies[[#All],[Name]:[BotLevelType]],3,FALSE) * VLOOKUP($AX$2,BotLevelWorld[#All],MATCH("HP Ratio - " &amp; VLOOKUP(CI$1,Enemies[[#All],[Name]:[BotLevelType]],9,FALSE),BotLevelWorld[#Headers],0),FALSE) * AL116</f>
        <v>0</v>
      </c>
      <c r="CJ116">
        <f>VLOOKUP(Wave_Timeline!CJ$1,Enemies[[#All],[Name]:[BotLevelType]],3,FALSE) * VLOOKUP($AX$2,BotLevelWorld[#All],MATCH("HP Ratio - " &amp; VLOOKUP(CJ$1,Enemies[[#All],[Name]:[BotLevelType]],9,FALSE),BotLevelWorld[#Headers],0),FALSE) * AM116</f>
        <v>0</v>
      </c>
      <c r="CK116">
        <f>VLOOKUP(Wave_Timeline!CK$1,Enemies[[#All],[Name]:[BotLevelType]],3,FALSE) * VLOOKUP($AX$2,BotLevelWorld[#All],MATCH("HP Ratio - " &amp; VLOOKUP(CK$1,Enemies[[#All],[Name]:[BotLevelType]],9,FALSE),BotLevelWorld[#Headers],0),FALSE) * AN116</f>
        <v>0</v>
      </c>
      <c r="CL116">
        <f>VLOOKUP(Wave_Timeline!CL$1,Enemies[[#All],[Name]:[BotLevelType]],3,FALSE) * VLOOKUP($AX$2,BotLevelWorld[#All],MATCH("HP Ratio - " &amp; VLOOKUP(CL$1,Enemies[[#All],[Name]:[BotLevelType]],9,FALSE),BotLevelWorld[#Headers],0),FALSE) * AO116</f>
        <v>0</v>
      </c>
      <c r="CM116">
        <f>VLOOKUP(Wave_Timeline!CM$1,Enemies[[#All],[Name]:[BotLevelType]],3,FALSE) * VLOOKUP($AX$2,BotLevelWorld[#All],MATCH("HP Ratio - " &amp; VLOOKUP(CM$1,Enemies[[#All],[Name]:[BotLevelType]],9,FALSE),BotLevelWorld[#Headers],0),FALSE) * AP116</f>
        <v>0</v>
      </c>
      <c r="CN116">
        <f>VLOOKUP(Wave_Timeline!CN$1,Enemies[[#All],[Name]:[BotLevelType]],3,FALSE) * VLOOKUP($AX$2,BotLevelWorld[#All],MATCH("HP Ratio - " &amp; VLOOKUP(CN$1,Enemies[[#All],[Name]:[BotLevelType]],9,FALSE),BotLevelWorld[#Headers],0),FALSE) * AQ116</f>
        <v>0</v>
      </c>
      <c r="CO116">
        <f>VLOOKUP(Wave_Timeline!CO$1,Enemies[[#All],[Name]:[BotLevelType]],3,FALSE) * VLOOKUP($AX$2,BotLevelWorld[#All],MATCH("HP Ratio - " &amp; VLOOKUP(CO$1,Enemies[[#All],[Name]:[BotLevelType]],9,FALSE),BotLevelWorld[#Headers],0),FALSE) * AR116</f>
        <v>0</v>
      </c>
      <c r="CP116">
        <f>VLOOKUP(Wave_Timeline!CP$1,Enemies[[#All],[Name]:[BotLevelType]],3,FALSE) * VLOOKUP($AX$2,BotLevelWorld[#All],MATCH("HP Ratio - " &amp; VLOOKUP(CP$1,Enemies[[#All],[Name]:[BotLevelType]],9,FALSE),BotLevelWorld[#Headers],0),FALSE) * AS116</f>
        <v>0</v>
      </c>
      <c r="CQ116">
        <f>VLOOKUP(Wave_Timeline!CQ$1,Enemies[[#All],[Name]:[BotLevelType]],3,FALSE) * VLOOKUP($AX$2,BotLevelWorld[#All],MATCH("HP Ratio - " &amp; VLOOKUP(CQ$1,Enemies[[#All],[Name]:[BotLevelType]],9,FALSE),BotLevelWorld[#Headers],0),FALSE) * AT116</f>
        <v>0</v>
      </c>
      <c r="CS116">
        <f t="shared" si="6"/>
        <v>0</v>
      </c>
    </row>
    <row r="117" spans="1:97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Y117">
        <f>VLOOKUP(Wave_Timeline!AY$1,Enemies[[#All],[Name]:[BotLevelType]],3,FALSE) * VLOOKUP($AX$2,BotLevelWorld[#All],MATCH("HP Ratio - " &amp; VLOOKUP(AY$1,Enemies[[#All],[Name]:[BotLevelType]],9,FALSE),BotLevelWorld[#Headers],0),FALSE) * B117</f>
        <v>0</v>
      </c>
      <c r="AZ117">
        <f>VLOOKUP(Wave_Timeline!AZ$1,Enemies[[#All],[Name]:[BotLevelType]],3,FALSE) * VLOOKUP($AX$2,BotLevelWorld[#All],MATCH("HP Ratio - " &amp; VLOOKUP(AZ$1,Enemies[[#All],[Name]:[BotLevelType]],9,FALSE),BotLevelWorld[#Headers],0),FALSE) * C117</f>
        <v>0</v>
      </c>
      <c r="BA117">
        <f>VLOOKUP(Wave_Timeline!BA$1,Enemies[[#All],[Name]:[BotLevelType]],3,FALSE) * VLOOKUP($AX$2,BotLevelWorld[#All],MATCH("HP Ratio - " &amp; VLOOKUP(BA$1,Enemies[[#All],[Name]:[BotLevelType]],9,FALSE),BotLevelWorld[#Headers],0),FALSE) * D117</f>
        <v>0</v>
      </c>
      <c r="BB117">
        <f>VLOOKUP(Wave_Timeline!BB$1,Enemies[[#All],[Name]:[BotLevelType]],3,FALSE) * VLOOKUP($AX$2,BotLevelWorld[#All],MATCH("HP Ratio - " &amp; VLOOKUP(BB$1,Enemies[[#All],[Name]:[BotLevelType]],9,FALSE),BotLevelWorld[#Headers],0),FALSE) * E117</f>
        <v>0</v>
      </c>
      <c r="BC117">
        <f>VLOOKUP(Wave_Timeline!BC$1,Enemies[[#All],[Name]:[BotLevelType]],3,FALSE) * VLOOKUP($AX$2,BotLevelWorld[#All],MATCH("HP Ratio - " &amp; VLOOKUP(BC$1,Enemies[[#All],[Name]:[BotLevelType]],9,FALSE),BotLevelWorld[#Headers],0),FALSE) * F117</f>
        <v>0</v>
      </c>
      <c r="BD117">
        <f>VLOOKUP(Wave_Timeline!BD$1,Enemies[[#All],[Name]:[BotLevelType]],3,FALSE) * VLOOKUP($AX$2,BotLevelWorld[#All],MATCH("HP Ratio - " &amp; VLOOKUP(BD$1,Enemies[[#All],[Name]:[BotLevelType]],9,FALSE),BotLevelWorld[#Headers],0),FALSE) * G117</f>
        <v>0</v>
      </c>
      <c r="BE117">
        <f>VLOOKUP(Wave_Timeline!BE$1,Enemies[[#All],[Name]:[BotLevelType]],3,FALSE) * VLOOKUP($AX$2,BotLevelWorld[#All],MATCH("HP Ratio - " &amp; VLOOKUP(BE$1,Enemies[[#All],[Name]:[BotLevelType]],9,FALSE),BotLevelWorld[#Headers],0),FALSE) * H117</f>
        <v>0</v>
      </c>
      <c r="BF117">
        <f>VLOOKUP(Wave_Timeline!BF$1,Enemies[[#All],[Name]:[BotLevelType]],3,FALSE) * VLOOKUP($AX$2,BotLevelWorld[#All],MATCH("HP Ratio - " &amp; VLOOKUP(BF$1,Enemies[[#All],[Name]:[BotLevelType]],9,FALSE),BotLevelWorld[#Headers],0),FALSE) * I117</f>
        <v>0</v>
      </c>
      <c r="BG117">
        <f>VLOOKUP(Wave_Timeline!BG$1,Enemies[[#All],[Name]:[BotLevelType]],3,FALSE) * VLOOKUP($AX$2,BotLevelWorld[#All],MATCH("HP Ratio - " &amp; VLOOKUP(BG$1,Enemies[[#All],[Name]:[BotLevelType]],9,FALSE),BotLevelWorld[#Headers],0),FALSE) * J117</f>
        <v>0</v>
      </c>
      <c r="BH117">
        <f>VLOOKUP(Wave_Timeline!BH$1,Enemies[[#All],[Name]:[BotLevelType]],3,FALSE) * VLOOKUP($AX$2,BotLevelWorld[#All],MATCH("HP Ratio - " &amp; VLOOKUP(BH$1,Enemies[[#All],[Name]:[BotLevelType]],9,FALSE),BotLevelWorld[#Headers],0),FALSE) * K117</f>
        <v>0</v>
      </c>
      <c r="BI117">
        <f>VLOOKUP(Wave_Timeline!BI$1,Enemies[[#All],[Name]:[BotLevelType]],3,FALSE) * VLOOKUP($AX$2,BotLevelWorld[#All],MATCH("HP Ratio - " &amp; VLOOKUP(BI$1,Enemies[[#All],[Name]:[BotLevelType]],9,FALSE),BotLevelWorld[#Headers],0),FALSE) * L117</f>
        <v>0</v>
      </c>
      <c r="BJ117">
        <f>VLOOKUP(Wave_Timeline!BJ$1,Enemies[[#All],[Name]:[BotLevelType]],3,FALSE) * VLOOKUP($AX$2,BotLevelWorld[#All],MATCH("HP Ratio - " &amp; VLOOKUP(BJ$1,Enemies[[#All],[Name]:[BotLevelType]],9,FALSE),BotLevelWorld[#Headers],0),FALSE) * M117</f>
        <v>0</v>
      </c>
      <c r="BK117">
        <f>VLOOKUP(Wave_Timeline!BK$1,Enemies[[#All],[Name]:[BotLevelType]],3,FALSE) * VLOOKUP($AX$2,BotLevelWorld[#All],MATCH("HP Ratio - " &amp; VLOOKUP(BK$1,Enemies[[#All],[Name]:[BotLevelType]],9,FALSE),BotLevelWorld[#Headers],0),FALSE) * N117</f>
        <v>0</v>
      </c>
      <c r="BL117">
        <f>VLOOKUP(Wave_Timeline!BL$1,Enemies[[#All],[Name]:[BotLevelType]],3,FALSE) * VLOOKUP($AX$2,BotLevelWorld[#All],MATCH("HP Ratio - " &amp; VLOOKUP(BL$1,Enemies[[#All],[Name]:[BotLevelType]],9,FALSE),BotLevelWorld[#Headers],0),FALSE) * O117</f>
        <v>0</v>
      </c>
      <c r="BM117">
        <f>VLOOKUP(Wave_Timeline!BM$1,Enemies[[#All],[Name]:[BotLevelType]],3,FALSE) * VLOOKUP($AX$2,BotLevelWorld[#All],MATCH("HP Ratio - " &amp; VLOOKUP(BM$1,Enemies[[#All],[Name]:[BotLevelType]],9,FALSE),BotLevelWorld[#Headers],0),FALSE) * P117</f>
        <v>0</v>
      </c>
      <c r="BN117">
        <f>VLOOKUP(Wave_Timeline!BN$1,Enemies[[#All],[Name]:[BotLevelType]],3,FALSE) * VLOOKUP($AX$2,BotLevelWorld[#All],MATCH("HP Ratio - " &amp; VLOOKUP(BN$1,Enemies[[#All],[Name]:[BotLevelType]],9,FALSE),BotLevelWorld[#Headers],0),FALSE) * Q117</f>
        <v>0</v>
      </c>
      <c r="BO117">
        <f>VLOOKUP(Wave_Timeline!BO$1,Enemies[[#All],[Name]:[BotLevelType]],3,FALSE) * VLOOKUP($AX$2,BotLevelWorld[#All],MATCH("HP Ratio - " &amp; VLOOKUP(BO$1,Enemies[[#All],[Name]:[BotLevelType]],9,FALSE),BotLevelWorld[#Headers],0),FALSE) * R117</f>
        <v>0</v>
      </c>
      <c r="BP117">
        <f>VLOOKUP(Wave_Timeline!BP$1,Enemies[[#All],[Name]:[BotLevelType]],3,FALSE) * VLOOKUP($AX$2,BotLevelWorld[#All],MATCH("HP Ratio - " &amp; VLOOKUP(BP$1,Enemies[[#All],[Name]:[BotLevelType]],9,FALSE),BotLevelWorld[#Headers],0),FALSE) * S117</f>
        <v>0</v>
      </c>
      <c r="BQ117">
        <f>VLOOKUP(Wave_Timeline!BQ$1,Enemies[[#All],[Name]:[BotLevelType]],3,FALSE) * VLOOKUP($AX$2,BotLevelWorld[#All],MATCH("HP Ratio - " &amp; VLOOKUP(BQ$1,Enemies[[#All],[Name]:[BotLevelType]],9,FALSE),BotLevelWorld[#Headers],0),FALSE) * T117</f>
        <v>0</v>
      </c>
      <c r="BR117">
        <f>VLOOKUP(Wave_Timeline!BR$1,Enemies[[#All],[Name]:[BotLevelType]],3,FALSE) * VLOOKUP($AX$2,BotLevelWorld[#All],MATCH("HP Ratio - " &amp; VLOOKUP(BR$1,Enemies[[#All],[Name]:[BotLevelType]],9,FALSE),BotLevelWorld[#Headers],0),FALSE) * U117</f>
        <v>0</v>
      </c>
      <c r="BS117">
        <f>VLOOKUP(Wave_Timeline!BS$1,Enemies[[#All],[Name]:[BotLevelType]],3,FALSE) * VLOOKUP($AX$2,BotLevelWorld[#All],MATCH("HP Ratio - " &amp; VLOOKUP(BS$1,Enemies[[#All],[Name]:[BotLevelType]],9,FALSE),BotLevelWorld[#Headers],0),FALSE) * V117</f>
        <v>0</v>
      </c>
      <c r="BT117">
        <f>VLOOKUP(Wave_Timeline!BT$1,Enemies[[#All],[Name]:[BotLevelType]],3,FALSE) * VLOOKUP($AX$2,BotLevelWorld[#All],MATCH("HP Ratio - " &amp; VLOOKUP(BT$1,Enemies[[#All],[Name]:[BotLevelType]],9,FALSE),BotLevelWorld[#Headers],0),FALSE) * W117</f>
        <v>0</v>
      </c>
      <c r="BU117">
        <f>VLOOKUP(Wave_Timeline!BU$1,Enemies[[#All],[Name]:[BotLevelType]],3,FALSE) * VLOOKUP($AX$2,BotLevelWorld[#All],MATCH("HP Ratio - " &amp; VLOOKUP(BU$1,Enemies[[#All],[Name]:[BotLevelType]],9,FALSE),BotLevelWorld[#Headers],0),FALSE) * X117</f>
        <v>0</v>
      </c>
      <c r="BV117">
        <f>VLOOKUP(Wave_Timeline!BV$1,Enemies[[#All],[Name]:[BotLevelType]],3,FALSE) * VLOOKUP($AX$2,BotLevelWorld[#All],MATCH("HP Ratio - " &amp; VLOOKUP(BV$1,Enemies[[#All],[Name]:[BotLevelType]],9,FALSE),BotLevelWorld[#Headers],0),FALSE) * Y117</f>
        <v>0</v>
      </c>
      <c r="BW117">
        <f>VLOOKUP(Wave_Timeline!BW$1,Enemies[[#All],[Name]:[BotLevelType]],3,FALSE) * VLOOKUP($AX$2,BotLevelWorld[#All],MATCH("HP Ratio - " &amp; VLOOKUP(BW$1,Enemies[[#All],[Name]:[BotLevelType]],9,FALSE),BotLevelWorld[#Headers],0),FALSE) * Z117</f>
        <v>0</v>
      </c>
      <c r="BX117">
        <f>VLOOKUP(Wave_Timeline!BX$1,Enemies[[#All],[Name]:[BotLevelType]],3,FALSE) * VLOOKUP($AX$2,BotLevelWorld[#All],MATCH("HP Ratio - " &amp; VLOOKUP(BX$1,Enemies[[#All],[Name]:[BotLevelType]],9,FALSE),BotLevelWorld[#Headers],0),FALSE) * AA117</f>
        <v>0</v>
      </c>
      <c r="BY117">
        <f>VLOOKUP(Wave_Timeline!BY$1,Enemies[[#All],[Name]:[BotLevelType]],3,FALSE) * VLOOKUP($AX$2,BotLevelWorld[#All],MATCH("HP Ratio - " &amp; VLOOKUP(BY$1,Enemies[[#All],[Name]:[BotLevelType]],9,FALSE),BotLevelWorld[#Headers],0),FALSE) * AB117</f>
        <v>0</v>
      </c>
      <c r="BZ117">
        <f>VLOOKUP(Wave_Timeline!BZ$1,Enemies[[#All],[Name]:[BotLevelType]],3,FALSE) * VLOOKUP($AX$2,BotLevelWorld[#All],MATCH("HP Ratio - " &amp; VLOOKUP(BZ$1,Enemies[[#All],[Name]:[BotLevelType]],9,FALSE),BotLevelWorld[#Headers],0),FALSE) * AC117</f>
        <v>0</v>
      </c>
      <c r="CA117">
        <f>VLOOKUP(Wave_Timeline!CA$1,Enemies[[#All],[Name]:[BotLevelType]],3,FALSE) * VLOOKUP($AX$2,BotLevelWorld[#All],MATCH("HP Ratio - " &amp; VLOOKUP(CA$1,Enemies[[#All],[Name]:[BotLevelType]],9,FALSE),BotLevelWorld[#Headers],0),FALSE) * AD117</f>
        <v>0</v>
      </c>
      <c r="CB117">
        <f>VLOOKUP(Wave_Timeline!CB$1,Enemies[[#All],[Name]:[BotLevelType]],3,FALSE) * VLOOKUP($AX$2,BotLevelWorld[#All],MATCH("HP Ratio - " &amp; VLOOKUP(CB$1,Enemies[[#All],[Name]:[BotLevelType]],9,FALSE),BotLevelWorld[#Headers],0),FALSE) * AE117</f>
        <v>0</v>
      </c>
      <c r="CC117">
        <f>VLOOKUP(Wave_Timeline!CC$1,Enemies[[#All],[Name]:[BotLevelType]],3,FALSE) * VLOOKUP($AX$2,BotLevelWorld[#All],MATCH("HP Ratio - " &amp; VLOOKUP(CC$1,Enemies[[#All],[Name]:[BotLevelType]],9,FALSE),BotLevelWorld[#Headers],0),FALSE) * AF117</f>
        <v>0</v>
      </c>
      <c r="CD117">
        <f>VLOOKUP(Wave_Timeline!CD$1,Enemies[[#All],[Name]:[BotLevelType]],3,FALSE) * VLOOKUP($AX$2,BotLevelWorld[#All],MATCH("HP Ratio - " &amp; VLOOKUP(CD$1,Enemies[[#All],[Name]:[BotLevelType]],9,FALSE),BotLevelWorld[#Headers],0),FALSE) * AG117</f>
        <v>0</v>
      </c>
      <c r="CE117">
        <f>VLOOKUP(Wave_Timeline!CE$1,Enemies[[#All],[Name]:[BotLevelType]],3,FALSE) * VLOOKUP($AX$2,BotLevelWorld[#All],MATCH("HP Ratio - " &amp; VLOOKUP(CE$1,Enemies[[#All],[Name]:[BotLevelType]],9,FALSE),BotLevelWorld[#Headers],0),FALSE) * AH117</f>
        <v>0</v>
      </c>
      <c r="CF117">
        <f>VLOOKUP(Wave_Timeline!CF$1,Enemies[[#All],[Name]:[BotLevelType]],3,FALSE) * VLOOKUP($AX$2,BotLevelWorld[#All],MATCH("HP Ratio - " &amp; VLOOKUP(CF$1,Enemies[[#All],[Name]:[BotLevelType]],9,FALSE),BotLevelWorld[#Headers],0),FALSE) * AI117</f>
        <v>0</v>
      </c>
      <c r="CG117">
        <f>VLOOKUP(Wave_Timeline!CG$1,Enemies[[#All],[Name]:[BotLevelType]],3,FALSE) * VLOOKUP($AX$2,BotLevelWorld[#All],MATCH("HP Ratio - " &amp; VLOOKUP(CG$1,Enemies[[#All],[Name]:[BotLevelType]],9,FALSE),BotLevelWorld[#Headers],0),FALSE) * AJ117</f>
        <v>0</v>
      </c>
      <c r="CH117">
        <f>VLOOKUP(Wave_Timeline!CH$1,Enemies[[#All],[Name]:[BotLevelType]],3,FALSE) * VLOOKUP($AX$2,BotLevelWorld[#All],MATCH("HP Ratio - " &amp; VLOOKUP(CH$1,Enemies[[#All],[Name]:[BotLevelType]],9,FALSE),BotLevelWorld[#Headers],0),FALSE) * AK117</f>
        <v>0</v>
      </c>
      <c r="CI117">
        <f>VLOOKUP(Wave_Timeline!CI$1,Enemies[[#All],[Name]:[BotLevelType]],3,FALSE) * VLOOKUP($AX$2,BotLevelWorld[#All],MATCH("HP Ratio - " &amp; VLOOKUP(CI$1,Enemies[[#All],[Name]:[BotLevelType]],9,FALSE),BotLevelWorld[#Headers],0),FALSE) * AL117</f>
        <v>0</v>
      </c>
      <c r="CJ117">
        <f>VLOOKUP(Wave_Timeline!CJ$1,Enemies[[#All],[Name]:[BotLevelType]],3,FALSE) * VLOOKUP($AX$2,BotLevelWorld[#All],MATCH("HP Ratio - " &amp; VLOOKUP(CJ$1,Enemies[[#All],[Name]:[BotLevelType]],9,FALSE),BotLevelWorld[#Headers],0),FALSE) * AM117</f>
        <v>0</v>
      </c>
      <c r="CK117">
        <f>VLOOKUP(Wave_Timeline!CK$1,Enemies[[#All],[Name]:[BotLevelType]],3,FALSE) * VLOOKUP($AX$2,BotLevelWorld[#All],MATCH("HP Ratio - " &amp; VLOOKUP(CK$1,Enemies[[#All],[Name]:[BotLevelType]],9,FALSE),BotLevelWorld[#Headers],0),FALSE) * AN117</f>
        <v>0</v>
      </c>
      <c r="CL117">
        <f>VLOOKUP(Wave_Timeline!CL$1,Enemies[[#All],[Name]:[BotLevelType]],3,FALSE) * VLOOKUP($AX$2,BotLevelWorld[#All],MATCH("HP Ratio - " &amp; VLOOKUP(CL$1,Enemies[[#All],[Name]:[BotLevelType]],9,FALSE),BotLevelWorld[#Headers],0),FALSE) * AO117</f>
        <v>0</v>
      </c>
      <c r="CM117">
        <f>VLOOKUP(Wave_Timeline!CM$1,Enemies[[#All],[Name]:[BotLevelType]],3,FALSE) * VLOOKUP($AX$2,BotLevelWorld[#All],MATCH("HP Ratio - " &amp; VLOOKUP(CM$1,Enemies[[#All],[Name]:[BotLevelType]],9,FALSE),BotLevelWorld[#Headers],0),FALSE) * AP117</f>
        <v>0</v>
      </c>
      <c r="CN117">
        <f>VLOOKUP(Wave_Timeline!CN$1,Enemies[[#All],[Name]:[BotLevelType]],3,FALSE) * VLOOKUP($AX$2,BotLevelWorld[#All],MATCH("HP Ratio - " &amp; VLOOKUP(CN$1,Enemies[[#All],[Name]:[BotLevelType]],9,FALSE),BotLevelWorld[#Headers],0),FALSE) * AQ117</f>
        <v>0</v>
      </c>
      <c r="CO117">
        <f>VLOOKUP(Wave_Timeline!CO$1,Enemies[[#All],[Name]:[BotLevelType]],3,FALSE) * VLOOKUP($AX$2,BotLevelWorld[#All],MATCH("HP Ratio - " &amp; VLOOKUP(CO$1,Enemies[[#All],[Name]:[BotLevelType]],9,FALSE),BotLevelWorld[#Headers],0),FALSE) * AR117</f>
        <v>0</v>
      </c>
      <c r="CP117">
        <f>VLOOKUP(Wave_Timeline!CP$1,Enemies[[#All],[Name]:[BotLevelType]],3,FALSE) * VLOOKUP($AX$2,BotLevelWorld[#All],MATCH("HP Ratio - " &amp; VLOOKUP(CP$1,Enemies[[#All],[Name]:[BotLevelType]],9,FALSE),BotLevelWorld[#Headers],0),FALSE) * AS117</f>
        <v>0</v>
      </c>
      <c r="CQ117">
        <f>VLOOKUP(Wave_Timeline!CQ$1,Enemies[[#All],[Name]:[BotLevelType]],3,FALSE) * VLOOKUP($AX$2,BotLevelWorld[#All],MATCH("HP Ratio - " &amp; VLOOKUP(CQ$1,Enemies[[#All],[Name]:[BotLevelType]],9,FALSE),BotLevelWorld[#Headers],0),FALSE) * AT117</f>
        <v>0</v>
      </c>
      <c r="CS117">
        <f t="shared" si="6"/>
        <v>0</v>
      </c>
    </row>
    <row r="118" spans="1:97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Y118">
        <f>VLOOKUP(Wave_Timeline!AY$1,Enemies[[#All],[Name]:[BotLevelType]],3,FALSE) * VLOOKUP($AX$2,BotLevelWorld[#All],MATCH("HP Ratio - " &amp; VLOOKUP(AY$1,Enemies[[#All],[Name]:[BotLevelType]],9,FALSE),BotLevelWorld[#Headers],0),FALSE) * B118</f>
        <v>0</v>
      </c>
      <c r="AZ118">
        <f>VLOOKUP(Wave_Timeline!AZ$1,Enemies[[#All],[Name]:[BotLevelType]],3,FALSE) * VLOOKUP($AX$2,BotLevelWorld[#All],MATCH("HP Ratio - " &amp; VLOOKUP(AZ$1,Enemies[[#All],[Name]:[BotLevelType]],9,FALSE),BotLevelWorld[#Headers],0),FALSE) * C118</f>
        <v>0</v>
      </c>
      <c r="BA118">
        <f>VLOOKUP(Wave_Timeline!BA$1,Enemies[[#All],[Name]:[BotLevelType]],3,FALSE) * VLOOKUP($AX$2,BotLevelWorld[#All],MATCH("HP Ratio - " &amp; VLOOKUP(BA$1,Enemies[[#All],[Name]:[BotLevelType]],9,FALSE),BotLevelWorld[#Headers],0),FALSE) * D118</f>
        <v>0</v>
      </c>
      <c r="BB118">
        <f>VLOOKUP(Wave_Timeline!BB$1,Enemies[[#All],[Name]:[BotLevelType]],3,FALSE) * VLOOKUP($AX$2,BotLevelWorld[#All],MATCH("HP Ratio - " &amp; VLOOKUP(BB$1,Enemies[[#All],[Name]:[BotLevelType]],9,FALSE),BotLevelWorld[#Headers],0),FALSE) * E118</f>
        <v>0</v>
      </c>
      <c r="BC118">
        <f>VLOOKUP(Wave_Timeline!BC$1,Enemies[[#All],[Name]:[BotLevelType]],3,FALSE) * VLOOKUP($AX$2,BotLevelWorld[#All],MATCH("HP Ratio - " &amp; VLOOKUP(BC$1,Enemies[[#All],[Name]:[BotLevelType]],9,FALSE),BotLevelWorld[#Headers],0),FALSE) * F118</f>
        <v>0</v>
      </c>
      <c r="BD118">
        <f>VLOOKUP(Wave_Timeline!BD$1,Enemies[[#All],[Name]:[BotLevelType]],3,FALSE) * VLOOKUP($AX$2,BotLevelWorld[#All],MATCH("HP Ratio - " &amp; VLOOKUP(BD$1,Enemies[[#All],[Name]:[BotLevelType]],9,FALSE),BotLevelWorld[#Headers],0),FALSE) * G118</f>
        <v>0</v>
      </c>
      <c r="BE118">
        <f>VLOOKUP(Wave_Timeline!BE$1,Enemies[[#All],[Name]:[BotLevelType]],3,FALSE) * VLOOKUP($AX$2,BotLevelWorld[#All],MATCH("HP Ratio - " &amp; VLOOKUP(BE$1,Enemies[[#All],[Name]:[BotLevelType]],9,FALSE),BotLevelWorld[#Headers],0),FALSE) * H118</f>
        <v>0</v>
      </c>
      <c r="BF118">
        <f>VLOOKUP(Wave_Timeline!BF$1,Enemies[[#All],[Name]:[BotLevelType]],3,FALSE) * VLOOKUP($AX$2,BotLevelWorld[#All],MATCH("HP Ratio - " &amp; VLOOKUP(BF$1,Enemies[[#All],[Name]:[BotLevelType]],9,FALSE),BotLevelWorld[#Headers],0),FALSE) * I118</f>
        <v>0</v>
      </c>
      <c r="BG118">
        <f>VLOOKUP(Wave_Timeline!BG$1,Enemies[[#All],[Name]:[BotLevelType]],3,FALSE) * VLOOKUP($AX$2,BotLevelWorld[#All],MATCH("HP Ratio - " &amp; VLOOKUP(BG$1,Enemies[[#All],[Name]:[BotLevelType]],9,FALSE),BotLevelWorld[#Headers],0),FALSE) * J118</f>
        <v>0</v>
      </c>
      <c r="BH118">
        <f>VLOOKUP(Wave_Timeline!BH$1,Enemies[[#All],[Name]:[BotLevelType]],3,FALSE) * VLOOKUP($AX$2,BotLevelWorld[#All],MATCH("HP Ratio - " &amp; VLOOKUP(BH$1,Enemies[[#All],[Name]:[BotLevelType]],9,FALSE),BotLevelWorld[#Headers],0),FALSE) * K118</f>
        <v>0</v>
      </c>
      <c r="BI118">
        <f>VLOOKUP(Wave_Timeline!BI$1,Enemies[[#All],[Name]:[BotLevelType]],3,FALSE) * VLOOKUP($AX$2,BotLevelWorld[#All],MATCH("HP Ratio - " &amp; VLOOKUP(BI$1,Enemies[[#All],[Name]:[BotLevelType]],9,FALSE),BotLevelWorld[#Headers],0),FALSE) * L118</f>
        <v>0</v>
      </c>
      <c r="BJ118">
        <f>VLOOKUP(Wave_Timeline!BJ$1,Enemies[[#All],[Name]:[BotLevelType]],3,FALSE) * VLOOKUP($AX$2,BotLevelWorld[#All],MATCH("HP Ratio - " &amp; VLOOKUP(BJ$1,Enemies[[#All],[Name]:[BotLevelType]],9,FALSE),BotLevelWorld[#Headers],0),FALSE) * M118</f>
        <v>0</v>
      </c>
      <c r="BK118">
        <f>VLOOKUP(Wave_Timeline!BK$1,Enemies[[#All],[Name]:[BotLevelType]],3,FALSE) * VLOOKUP($AX$2,BotLevelWorld[#All],MATCH("HP Ratio - " &amp; VLOOKUP(BK$1,Enemies[[#All],[Name]:[BotLevelType]],9,FALSE),BotLevelWorld[#Headers],0),FALSE) * N118</f>
        <v>0</v>
      </c>
      <c r="BL118">
        <f>VLOOKUP(Wave_Timeline!BL$1,Enemies[[#All],[Name]:[BotLevelType]],3,FALSE) * VLOOKUP($AX$2,BotLevelWorld[#All],MATCH("HP Ratio - " &amp; VLOOKUP(BL$1,Enemies[[#All],[Name]:[BotLevelType]],9,FALSE),BotLevelWorld[#Headers],0),FALSE) * O118</f>
        <v>0</v>
      </c>
      <c r="BM118">
        <f>VLOOKUP(Wave_Timeline!BM$1,Enemies[[#All],[Name]:[BotLevelType]],3,FALSE) * VLOOKUP($AX$2,BotLevelWorld[#All],MATCH("HP Ratio - " &amp; VLOOKUP(BM$1,Enemies[[#All],[Name]:[BotLevelType]],9,FALSE),BotLevelWorld[#Headers],0),FALSE) * P118</f>
        <v>0</v>
      </c>
      <c r="BN118">
        <f>VLOOKUP(Wave_Timeline!BN$1,Enemies[[#All],[Name]:[BotLevelType]],3,FALSE) * VLOOKUP($AX$2,BotLevelWorld[#All],MATCH("HP Ratio - " &amp; VLOOKUP(BN$1,Enemies[[#All],[Name]:[BotLevelType]],9,FALSE),BotLevelWorld[#Headers],0),FALSE) * Q118</f>
        <v>0</v>
      </c>
      <c r="BO118">
        <f>VLOOKUP(Wave_Timeline!BO$1,Enemies[[#All],[Name]:[BotLevelType]],3,FALSE) * VLOOKUP($AX$2,BotLevelWorld[#All],MATCH("HP Ratio - " &amp; VLOOKUP(BO$1,Enemies[[#All],[Name]:[BotLevelType]],9,FALSE),BotLevelWorld[#Headers],0),FALSE) * R118</f>
        <v>0</v>
      </c>
      <c r="BP118">
        <f>VLOOKUP(Wave_Timeline!BP$1,Enemies[[#All],[Name]:[BotLevelType]],3,FALSE) * VLOOKUP($AX$2,BotLevelWorld[#All],MATCH("HP Ratio - " &amp; VLOOKUP(BP$1,Enemies[[#All],[Name]:[BotLevelType]],9,FALSE),BotLevelWorld[#Headers],0),FALSE) * S118</f>
        <v>0</v>
      </c>
      <c r="BQ118">
        <f>VLOOKUP(Wave_Timeline!BQ$1,Enemies[[#All],[Name]:[BotLevelType]],3,FALSE) * VLOOKUP($AX$2,BotLevelWorld[#All],MATCH("HP Ratio - " &amp; VLOOKUP(BQ$1,Enemies[[#All],[Name]:[BotLevelType]],9,FALSE),BotLevelWorld[#Headers],0),FALSE) * T118</f>
        <v>0</v>
      </c>
      <c r="BR118">
        <f>VLOOKUP(Wave_Timeline!BR$1,Enemies[[#All],[Name]:[BotLevelType]],3,FALSE) * VLOOKUP($AX$2,BotLevelWorld[#All],MATCH("HP Ratio - " &amp; VLOOKUP(BR$1,Enemies[[#All],[Name]:[BotLevelType]],9,FALSE),BotLevelWorld[#Headers],0),FALSE) * U118</f>
        <v>0</v>
      </c>
      <c r="BS118">
        <f>VLOOKUP(Wave_Timeline!BS$1,Enemies[[#All],[Name]:[BotLevelType]],3,FALSE) * VLOOKUP($AX$2,BotLevelWorld[#All],MATCH("HP Ratio - " &amp; VLOOKUP(BS$1,Enemies[[#All],[Name]:[BotLevelType]],9,FALSE),BotLevelWorld[#Headers],0),FALSE) * V118</f>
        <v>0</v>
      </c>
      <c r="BT118">
        <f>VLOOKUP(Wave_Timeline!BT$1,Enemies[[#All],[Name]:[BotLevelType]],3,FALSE) * VLOOKUP($AX$2,BotLevelWorld[#All],MATCH("HP Ratio - " &amp; VLOOKUP(BT$1,Enemies[[#All],[Name]:[BotLevelType]],9,FALSE),BotLevelWorld[#Headers],0),FALSE) * W118</f>
        <v>0</v>
      </c>
      <c r="BU118">
        <f>VLOOKUP(Wave_Timeline!BU$1,Enemies[[#All],[Name]:[BotLevelType]],3,FALSE) * VLOOKUP($AX$2,BotLevelWorld[#All],MATCH("HP Ratio - " &amp; VLOOKUP(BU$1,Enemies[[#All],[Name]:[BotLevelType]],9,FALSE),BotLevelWorld[#Headers],0),FALSE) * X118</f>
        <v>0</v>
      </c>
      <c r="BV118">
        <f>VLOOKUP(Wave_Timeline!BV$1,Enemies[[#All],[Name]:[BotLevelType]],3,FALSE) * VLOOKUP($AX$2,BotLevelWorld[#All],MATCH("HP Ratio - " &amp; VLOOKUP(BV$1,Enemies[[#All],[Name]:[BotLevelType]],9,FALSE),BotLevelWorld[#Headers],0),FALSE) * Y118</f>
        <v>0</v>
      </c>
      <c r="BW118">
        <f>VLOOKUP(Wave_Timeline!BW$1,Enemies[[#All],[Name]:[BotLevelType]],3,FALSE) * VLOOKUP($AX$2,BotLevelWorld[#All],MATCH("HP Ratio - " &amp; VLOOKUP(BW$1,Enemies[[#All],[Name]:[BotLevelType]],9,FALSE),BotLevelWorld[#Headers],0),FALSE) * Z118</f>
        <v>0</v>
      </c>
      <c r="BX118">
        <f>VLOOKUP(Wave_Timeline!BX$1,Enemies[[#All],[Name]:[BotLevelType]],3,FALSE) * VLOOKUP($AX$2,BotLevelWorld[#All],MATCH("HP Ratio - " &amp; VLOOKUP(BX$1,Enemies[[#All],[Name]:[BotLevelType]],9,FALSE),BotLevelWorld[#Headers],0),FALSE) * AA118</f>
        <v>0</v>
      </c>
      <c r="BY118">
        <f>VLOOKUP(Wave_Timeline!BY$1,Enemies[[#All],[Name]:[BotLevelType]],3,FALSE) * VLOOKUP($AX$2,BotLevelWorld[#All],MATCH("HP Ratio - " &amp; VLOOKUP(BY$1,Enemies[[#All],[Name]:[BotLevelType]],9,FALSE),BotLevelWorld[#Headers],0),FALSE) * AB118</f>
        <v>0</v>
      </c>
      <c r="BZ118">
        <f>VLOOKUP(Wave_Timeline!BZ$1,Enemies[[#All],[Name]:[BotLevelType]],3,FALSE) * VLOOKUP($AX$2,BotLevelWorld[#All],MATCH("HP Ratio - " &amp; VLOOKUP(BZ$1,Enemies[[#All],[Name]:[BotLevelType]],9,FALSE),BotLevelWorld[#Headers],0),FALSE) * AC118</f>
        <v>0</v>
      </c>
      <c r="CA118">
        <f>VLOOKUP(Wave_Timeline!CA$1,Enemies[[#All],[Name]:[BotLevelType]],3,FALSE) * VLOOKUP($AX$2,BotLevelWorld[#All],MATCH("HP Ratio - " &amp; VLOOKUP(CA$1,Enemies[[#All],[Name]:[BotLevelType]],9,FALSE),BotLevelWorld[#Headers],0),FALSE) * AD118</f>
        <v>0</v>
      </c>
      <c r="CB118">
        <f>VLOOKUP(Wave_Timeline!CB$1,Enemies[[#All],[Name]:[BotLevelType]],3,FALSE) * VLOOKUP($AX$2,BotLevelWorld[#All],MATCH("HP Ratio - " &amp; VLOOKUP(CB$1,Enemies[[#All],[Name]:[BotLevelType]],9,FALSE),BotLevelWorld[#Headers],0),FALSE) * AE118</f>
        <v>0</v>
      </c>
      <c r="CC118">
        <f>VLOOKUP(Wave_Timeline!CC$1,Enemies[[#All],[Name]:[BotLevelType]],3,FALSE) * VLOOKUP($AX$2,BotLevelWorld[#All],MATCH("HP Ratio - " &amp; VLOOKUP(CC$1,Enemies[[#All],[Name]:[BotLevelType]],9,FALSE),BotLevelWorld[#Headers],0),FALSE) * AF118</f>
        <v>0</v>
      </c>
      <c r="CD118">
        <f>VLOOKUP(Wave_Timeline!CD$1,Enemies[[#All],[Name]:[BotLevelType]],3,FALSE) * VLOOKUP($AX$2,BotLevelWorld[#All],MATCH("HP Ratio - " &amp; VLOOKUP(CD$1,Enemies[[#All],[Name]:[BotLevelType]],9,FALSE),BotLevelWorld[#Headers],0),FALSE) * AG118</f>
        <v>0</v>
      </c>
      <c r="CE118">
        <f>VLOOKUP(Wave_Timeline!CE$1,Enemies[[#All],[Name]:[BotLevelType]],3,FALSE) * VLOOKUP($AX$2,BotLevelWorld[#All],MATCH("HP Ratio - " &amp; VLOOKUP(CE$1,Enemies[[#All],[Name]:[BotLevelType]],9,FALSE),BotLevelWorld[#Headers],0),FALSE) * AH118</f>
        <v>0</v>
      </c>
      <c r="CF118">
        <f>VLOOKUP(Wave_Timeline!CF$1,Enemies[[#All],[Name]:[BotLevelType]],3,FALSE) * VLOOKUP($AX$2,BotLevelWorld[#All],MATCH("HP Ratio - " &amp; VLOOKUP(CF$1,Enemies[[#All],[Name]:[BotLevelType]],9,FALSE),BotLevelWorld[#Headers],0),FALSE) * AI118</f>
        <v>0</v>
      </c>
      <c r="CG118">
        <f>VLOOKUP(Wave_Timeline!CG$1,Enemies[[#All],[Name]:[BotLevelType]],3,FALSE) * VLOOKUP($AX$2,BotLevelWorld[#All],MATCH("HP Ratio - " &amp; VLOOKUP(CG$1,Enemies[[#All],[Name]:[BotLevelType]],9,FALSE),BotLevelWorld[#Headers],0),FALSE) * AJ118</f>
        <v>0</v>
      </c>
      <c r="CH118">
        <f>VLOOKUP(Wave_Timeline!CH$1,Enemies[[#All],[Name]:[BotLevelType]],3,FALSE) * VLOOKUP($AX$2,BotLevelWorld[#All],MATCH("HP Ratio - " &amp; VLOOKUP(CH$1,Enemies[[#All],[Name]:[BotLevelType]],9,FALSE),BotLevelWorld[#Headers],0),FALSE) * AK118</f>
        <v>0</v>
      </c>
      <c r="CI118">
        <f>VLOOKUP(Wave_Timeline!CI$1,Enemies[[#All],[Name]:[BotLevelType]],3,FALSE) * VLOOKUP($AX$2,BotLevelWorld[#All],MATCH("HP Ratio - " &amp; VLOOKUP(CI$1,Enemies[[#All],[Name]:[BotLevelType]],9,FALSE),BotLevelWorld[#Headers],0),FALSE) * AL118</f>
        <v>0</v>
      </c>
      <c r="CJ118">
        <f>VLOOKUP(Wave_Timeline!CJ$1,Enemies[[#All],[Name]:[BotLevelType]],3,FALSE) * VLOOKUP($AX$2,BotLevelWorld[#All],MATCH("HP Ratio - " &amp; VLOOKUP(CJ$1,Enemies[[#All],[Name]:[BotLevelType]],9,FALSE),BotLevelWorld[#Headers],0),FALSE) * AM118</f>
        <v>0</v>
      </c>
      <c r="CK118">
        <f>VLOOKUP(Wave_Timeline!CK$1,Enemies[[#All],[Name]:[BotLevelType]],3,FALSE) * VLOOKUP($AX$2,BotLevelWorld[#All],MATCH("HP Ratio - " &amp; VLOOKUP(CK$1,Enemies[[#All],[Name]:[BotLevelType]],9,FALSE),BotLevelWorld[#Headers],0),FALSE) * AN118</f>
        <v>0</v>
      </c>
      <c r="CL118">
        <f>VLOOKUP(Wave_Timeline!CL$1,Enemies[[#All],[Name]:[BotLevelType]],3,FALSE) * VLOOKUP($AX$2,BotLevelWorld[#All],MATCH("HP Ratio - " &amp; VLOOKUP(CL$1,Enemies[[#All],[Name]:[BotLevelType]],9,FALSE),BotLevelWorld[#Headers],0),FALSE) * AO118</f>
        <v>0</v>
      </c>
      <c r="CM118">
        <f>VLOOKUP(Wave_Timeline!CM$1,Enemies[[#All],[Name]:[BotLevelType]],3,FALSE) * VLOOKUP($AX$2,BotLevelWorld[#All],MATCH("HP Ratio - " &amp; VLOOKUP(CM$1,Enemies[[#All],[Name]:[BotLevelType]],9,FALSE),BotLevelWorld[#Headers],0),FALSE) * AP118</f>
        <v>0</v>
      </c>
      <c r="CN118">
        <f>VLOOKUP(Wave_Timeline!CN$1,Enemies[[#All],[Name]:[BotLevelType]],3,FALSE) * VLOOKUP($AX$2,BotLevelWorld[#All],MATCH("HP Ratio - " &amp; VLOOKUP(CN$1,Enemies[[#All],[Name]:[BotLevelType]],9,FALSE),BotLevelWorld[#Headers],0),FALSE) * AQ118</f>
        <v>0</v>
      </c>
      <c r="CO118">
        <f>VLOOKUP(Wave_Timeline!CO$1,Enemies[[#All],[Name]:[BotLevelType]],3,FALSE) * VLOOKUP($AX$2,BotLevelWorld[#All],MATCH("HP Ratio - " &amp; VLOOKUP(CO$1,Enemies[[#All],[Name]:[BotLevelType]],9,FALSE),BotLevelWorld[#Headers],0),FALSE) * AR118</f>
        <v>0</v>
      </c>
      <c r="CP118">
        <f>VLOOKUP(Wave_Timeline!CP$1,Enemies[[#All],[Name]:[BotLevelType]],3,FALSE) * VLOOKUP($AX$2,BotLevelWorld[#All],MATCH("HP Ratio - " &amp; VLOOKUP(CP$1,Enemies[[#All],[Name]:[BotLevelType]],9,FALSE),BotLevelWorld[#Headers],0),FALSE) * AS118</f>
        <v>0</v>
      </c>
      <c r="CQ118">
        <f>VLOOKUP(Wave_Timeline!CQ$1,Enemies[[#All],[Name]:[BotLevelType]],3,FALSE) * VLOOKUP($AX$2,BotLevelWorld[#All],MATCH("HP Ratio - " &amp; VLOOKUP(CQ$1,Enemies[[#All],[Name]:[BotLevelType]],9,FALSE),BotLevelWorld[#Headers],0),FALSE) * AT118</f>
        <v>0</v>
      </c>
      <c r="CS118">
        <f t="shared" si="6"/>
        <v>0</v>
      </c>
    </row>
    <row r="119" spans="1:97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Y119">
        <f>VLOOKUP(Wave_Timeline!AY$1,Enemies[[#All],[Name]:[BotLevelType]],3,FALSE) * VLOOKUP($AX$2,BotLevelWorld[#All],MATCH("HP Ratio - " &amp; VLOOKUP(AY$1,Enemies[[#All],[Name]:[BotLevelType]],9,FALSE),BotLevelWorld[#Headers],0),FALSE) * B119</f>
        <v>0</v>
      </c>
      <c r="AZ119">
        <f>VLOOKUP(Wave_Timeline!AZ$1,Enemies[[#All],[Name]:[BotLevelType]],3,FALSE) * VLOOKUP($AX$2,BotLevelWorld[#All],MATCH("HP Ratio - " &amp; VLOOKUP(AZ$1,Enemies[[#All],[Name]:[BotLevelType]],9,FALSE),BotLevelWorld[#Headers],0),FALSE) * C119</f>
        <v>0</v>
      </c>
      <c r="BA119">
        <f>VLOOKUP(Wave_Timeline!BA$1,Enemies[[#All],[Name]:[BotLevelType]],3,FALSE) * VLOOKUP($AX$2,BotLevelWorld[#All],MATCH("HP Ratio - " &amp; VLOOKUP(BA$1,Enemies[[#All],[Name]:[BotLevelType]],9,FALSE),BotLevelWorld[#Headers],0),FALSE) * D119</f>
        <v>0</v>
      </c>
      <c r="BB119">
        <f>VLOOKUP(Wave_Timeline!BB$1,Enemies[[#All],[Name]:[BotLevelType]],3,FALSE) * VLOOKUP($AX$2,BotLevelWorld[#All],MATCH("HP Ratio - " &amp; VLOOKUP(BB$1,Enemies[[#All],[Name]:[BotLevelType]],9,FALSE),BotLevelWorld[#Headers],0),FALSE) * E119</f>
        <v>0</v>
      </c>
      <c r="BC119">
        <f>VLOOKUP(Wave_Timeline!BC$1,Enemies[[#All],[Name]:[BotLevelType]],3,FALSE) * VLOOKUP($AX$2,BotLevelWorld[#All],MATCH("HP Ratio - " &amp; VLOOKUP(BC$1,Enemies[[#All],[Name]:[BotLevelType]],9,FALSE),BotLevelWorld[#Headers],0),FALSE) * F119</f>
        <v>0</v>
      </c>
      <c r="BD119">
        <f>VLOOKUP(Wave_Timeline!BD$1,Enemies[[#All],[Name]:[BotLevelType]],3,FALSE) * VLOOKUP($AX$2,BotLevelWorld[#All],MATCH("HP Ratio - " &amp; VLOOKUP(BD$1,Enemies[[#All],[Name]:[BotLevelType]],9,FALSE),BotLevelWorld[#Headers],0),FALSE) * G119</f>
        <v>0</v>
      </c>
      <c r="BE119">
        <f>VLOOKUP(Wave_Timeline!BE$1,Enemies[[#All],[Name]:[BotLevelType]],3,FALSE) * VLOOKUP($AX$2,BotLevelWorld[#All],MATCH("HP Ratio - " &amp; VLOOKUP(BE$1,Enemies[[#All],[Name]:[BotLevelType]],9,FALSE),BotLevelWorld[#Headers],0),FALSE) * H119</f>
        <v>0</v>
      </c>
      <c r="BF119">
        <f>VLOOKUP(Wave_Timeline!BF$1,Enemies[[#All],[Name]:[BotLevelType]],3,FALSE) * VLOOKUP($AX$2,BotLevelWorld[#All],MATCH("HP Ratio - " &amp; VLOOKUP(BF$1,Enemies[[#All],[Name]:[BotLevelType]],9,FALSE),BotLevelWorld[#Headers],0),FALSE) * I119</f>
        <v>0</v>
      </c>
      <c r="BG119">
        <f>VLOOKUP(Wave_Timeline!BG$1,Enemies[[#All],[Name]:[BotLevelType]],3,FALSE) * VLOOKUP($AX$2,BotLevelWorld[#All],MATCH("HP Ratio - " &amp; VLOOKUP(BG$1,Enemies[[#All],[Name]:[BotLevelType]],9,FALSE),BotLevelWorld[#Headers],0),FALSE) * J119</f>
        <v>0</v>
      </c>
      <c r="BH119">
        <f>VLOOKUP(Wave_Timeline!BH$1,Enemies[[#All],[Name]:[BotLevelType]],3,FALSE) * VLOOKUP($AX$2,BotLevelWorld[#All],MATCH("HP Ratio - " &amp; VLOOKUP(BH$1,Enemies[[#All],[Name]:[BotLevelType]],9,FALSE),BotLevelWorld[#Headers],0),FALSE) * K119</f>
        <v>0</v>
      </c>
      <c r="BI119">
        <f>VLOOKUP(Wave_Timeline!BI$1,Enemies[[#All],[Name]:[BotLevelType]],3,FALSE) * VLOOKUP($AX$2,BotLevelWorld[#All],MATCH("HP Ratio - " &amp; VLOOKUP(BI$1,Enemies[[#All],[Name]:[BotLevelType]],9,FALSE),BotLevelWorld[#Headers],0),FALSE) * L119</f>
        <v>0</v>
      </c>
      <c r="BJ119">
        <f>VLOOKUP(Wave_Timeline!BJ$1,Enemies[[#All],[Name]:[BotLevelType]],3,FALSE) * VLOOKUP($AX$2,BotLevelWorld[#All],MATCH("HP Ratio - " &amp; VLOOKUP(BJ$1,Enemies[[#All],[Name]:[BotLevelType]],9,FALSE),BotLevelWorld[#Headers],0),FALSE) * M119</f>
        <v>0</v>
      </c>
      <c r="BK119">
        <f>VLOOKUP(Wave_Timeline!BK$1,Enemies[[#All],[Name]:[BotLevelType]],3,FALSE) * VLOOKUP($AX$2,BotLevelWorld[#All],MATCH("HP Ratio - " &amp; VLOOKUP(BK$1,Enemies[[#All],[Name]:[BotLevelType]],9,FALSE),BotLevelWorld[#Headers],0),FALSE) * N119</f>
        <v>0</v>
      </c>
      <c r="BL119">
        <f>VLOOKUP(Wave_Timeline!BL$1,Enemies[[#All],[Name]:[BotLevelType]],3,FALSE) * VLOOKUP($AX$2,BotLevelWorld[#All],MATCH("HP Ratio - " &amp; VLOOKUP(BL$1,Enemies[[#All],[Name]:[BotLevelType]],9,FALSE),BotLevelWorld[#Headers],0),FALSE) * O119</f>
        <v>0</v>
      </c>
      <c r="BM119">
        <f>VLOOKUP(Wave_Timeline!BM$1,Enemies[[#All],[Name]:[BotLevelType]],3,FALSE) * VLOOKUP($AX$2,BotLevelWorld[#All],MATCH("HP Ratio - " &amp; VLOOKUP(BM$1,Enemies[[#All],[Name]:[BotLevelType]],9,FALSE),BotLevelWorld[#Headers],0),FALSE) * P119</f>
        <v>0</v>
      </c>
      <c r="BN119">
        <f>VLOOKUP(Wave_Timeline!BN$1,Enemies[[#All],[Name]:[BotLevelType]],3,FALSE) * VLOOKUP($AX$2,BotLevelWorld[#All],MATCH("HP Ratio - " &amp; VLOOKUP(BN$1,Enemies[[#All],[Name]:[BotLevelType]],9,FALSE),BotLevelWorld[#Headers],0),FALSE) * Q119</f>
        <v>0</v>
      </c>
      <c r="BO119">
        <f>VLOOKUP(Wave_Timeline!BO$1,Enemies[[#All],[Name]:[BotLevelType]],3,FALSE) * VLOOKUP($AX$2,BotLevelWorld[#All],MATCH("HP Ratio - " &amp; VLOOKUP(BO$1,Enemies[[#All],[Name]:[BotLevelType]],9,FALSE),BotLevelWorld[#Headers],0),FALSE) * R119</f>
        <v>0</v>
      </c>
      <c r="BP119">
        <f>VLOOKUP(Wave_Timeline!BP$1,Enemies[[#All],[Name]:[BotLevelType]],3,FALSE) * VLOOKUP($AX$2,BotLevelWorld[#All],MATCH("HP Ratio - " &amp; VLOOKUP(BP$1,Enemies[[#All],[Name]:[BotLevelType]],9,FALSE),BotLevelWorld[#Headers],0),FALSE) * S119</f>
        <v>0</v>
      </c>
      <c r="BQ119">
        <f>VLOOKUP(Wave_Timeline!BQ$1,Enemies[[#All],[Name]:[BotLevelType]],3,FALSE) * VLOOKUP($AX$2,BotLevelWorld[#All],MATCH("HP Ratio - " &amp; VLOOKUP(BQ$1,Enemies[[#All],[Name]:[BotLevelType]],9,FALSE),BotLevelWorld[#Headers],0),FALSE) * T119</f>
        <v>0</v>
      </c>
      <c r="BR119">
        <f>VLOOKUP(Wave_Timeline!BR$1,Enemies[[#All],[Name]:[BotLevelType]],3,FALSE) * VLOOKUP($AX$2,BotLevelWorld[#All],MATCH("HP Ratio - " &amp; VLOOKUP(BR$1,Enemies[[#All],[Name]:[BotLevelType]],9,FALSE),BotLevelWorld[#Headers],0),FALSE) * U119</f>
        <v>0</v>
      </c>
      <c r="BS119">
        <f>VLOOKUP(Wave_Timeline!BS$1,Enemies[[#All],[Name]:[BotLevelType]],3,FALSE) * VLOOKUP($AX$2,BotLevelWorld[#All],MATCH("HP Ratio - " &amp; VLOOKUP(BS$1,Enemies[[#All],[Name]:[BotLevelType]],9,FALSE),BotLevelWorld[#Headers],0),FALSE) * V119</f>
        <v>0</v>
      </c>
      <c r="BT119">
        <f>VLOOKUP(Wave_Timeline!BT$1,Enemies[[#All],[Name]:[BotLevelType]],3,FALSE) * VLOOKUP($AX$2,BotLevelWorld[#All],MATCH("HP Ratio - " &amp; VLOOKUP(BT$1,Enemies[[#All],[Name]:[BotLevelType]],9,FALSE),BotLevelWorld[#Headers],0),FALSE) * W119</f>
        <v>0</v>
      </c>
      <c r="BU119">
        <f>VLOOKUP(Wave_Timeline!BU$1,Enemies[[#All],[Name]:[BotLevelType]],3,FALSE) * VLOOKUP($AX$2,BotLevelWorld[#All],MATCH("HP Ratio - " &amp; VLOOKUP(BU$1,Enemies[[#All],[Name]:[BotLevelType]],9,FALSE),BotLevelWorld[#Headers],0),FALSE) * X119</f>
        <v>0</v>
      </c>
      <c r="BV119">
        <f>VLOOKUP(Wave_Timeline!BV$1,Enemies[[#All],[Name]:[BotLevelType]],3,FALSE) * VLOOKUP($AX$2,BotLevelWorld[#All],MATCH("HP Ratio - " &amp; VLOOKUP(BV$1,Enemies[[#All],[Name]:[BotLevelType]],9,FALSE),BotLevelWorld[#Headers],0),FALSE) * Y119</f>
        <v>0</v>
      </c>
      <c r="BW119">
        <f>VLOOKUP(Wave_Timeline!BW$1,Enemies[[#All],[Name]:[BotLevelType]],3,FALSE) * VLOOKUP($AX$2,BotLevelWorld[#All],MATCH("HP Ratio - " &amp; VLOOKUP(BW$1,Enemies[[#All],[Name]:[BotLevelType]],9,FALSE),BotLevelWorld[#Headers],0),FALSE) * Z119</f>
        <v>0</v>
      </c>
      <c r="BX119">
        <f>VLOOKUP(Wave_Timeline!BX$1,Enemies[[#All],[Name]:[BotLevelType]],3,FALSE) * VLOOKUP($AX$2,BotLevelWorld[#All],MATCH("HP Ratio - " &amp; VLOOKUP(BX$1,Enemies[[#All],[Name]:[BotLevelType]],9,FALSE),BotLevelWorld[#Headers],0),FALSE) * AA119</f>
        <v>0</v>
      </c>
      <c r="BY119">
        <f>VLOOKUP(Wave_Timeline!BY$1,Enemies[[#All],[Name]:[BotLevelType]],3,FALSE) * VLOOKUP($AX$2,BotLevelWorld[#All],MATCH("HP Ratio - " &amp; VLOOKUP(BY$1,Enemies[[#All],[Name]:[BotLevelType]],9,FALSE),BotLevelWorld[#Headers],0),FALSE) * AB119</f>
        <v>0</v>
      </c>
      <c r="BZ119">
        <f>VLOOKUP(Wave_Timeline!BZ$1,Enemies[[#All],[Name]:[BotLevelType]],3,FALSE) * VLOOKUP($AX$2,BotLevelWorld[#All],MATCH("HP Ratio - " &amp; VLOOKUP(BZ$1,Enemies[[#All],[Name]:[BotLevelType]],9,FALSE),BotLevelWorld[#Headers],0),FALSE) * AC119</f>
        <v>0</v>
      </c>
      <c r="CA119">
        <f>VLOOKUP(Wave_Timeline!CA$1,Enemies[[#All],[Name]:[BotLevelType]],3,FALSE) * VLOOKUP($AX$2,BotLevelWorld[#All],MATCH("HP Ratio - " &amp; VLOOKUP(CA$1,Enemies[[#All],[Name]:[BotLevelType]],9,FALSE),BotLevelWorld[#Headers],0),FALSE) * AD119</f>
        <v>0</v>
      </c>
      <c r="CB119">
        <f>VLOOKUP(Wave_Timeline!CB$1,Enemies[[#All],[Name]:[BotLevelType]],3,FALSE) * VLOOKUP($AX$2,BotLevelWorld[#All],MATCH("HP Ratio - " &amp; VLOOKUP(CB$1,Enemies[[#All],[Name]:[BotLevelType]],9,FALSE),BotLevelWorld[#Headers],0),FALSE) * AE119</f>
        <v>0</v>
      </c>
      <c r="CC119">
        <f>VLOOKUP(Wave_Timeline!CC$1,Enemies[[#All],[Name]:[BotLevelType]],3,FALSE) * VLOOKUP($AX$2,BotLevelWorld[#All],MATCH("HP Ratio - " &amp; VLOOKUP(CC$1,Enemies[[#All],[Name]:[BotLevelType]],9,FALSE),BotLevelWorld[#Headers],0),FALSE) * AF119</f>
        <v>0</v>
      </c>
      <c r="CD119">
        <f>VLOOKUP(Wave_Timeline!CD$1,Enemies[[#All],[Name]:[BotLevelType]],3,FALSE) * VLOOKUP($AX$2,BotLevelWorld[#All],MATCH("HP Ratio - " &amp; VLOOKUP(CD$1,Enemies[[#All],[Name]:[BotLevelType]],9,FALSE),BotLevelWorld[#Headers],0),FALSE) * AG119</f>
        <v>0</v>
      </c>
      <c r="CE119">
        <f>VLOOKUP(Wave_Timeline!CE$1,Enemies[[#All],[Name]:[BotLevelType]],3,FALSE) * VLOOKUP($AX$2,BotLevelWorld[#All],MATCH("HP Ratio - " &amp; VLOOKUP(CE$1,Enemies[[#All],[Name]:[BotLevelType]],9,FALSE),BotLevelWorld[#Headers],0),FALSE) * AH119</f>
        <v>0</v>
      </c>
      <c r="CF119">
        <f>VLOOKUP(Wave_Timeline!CF$1,Enemies[[#All],[Name]:[BotLevelType]],3,FALSE) * VLOOKUP($AX$2,BotLevelWorld[#All],MATCH("HP Ratio - " &amp; VLOOKUP(CF$1,Enemies[[#All],[Name]:[BotLevelType]],9,FALSE),BotLevelWorld[#Headers],0),FALSE) * AI119</f>
        <v>0</v>
      </c>
      <c r="CG119">
        <f>VLOOKUP(Wave_Timeline!CG$1,Enemies[[#All],[Name]:[BotLevelType]],3,FALSE) * VLOOKUP($AX$2,BotLevelWorld[#All],MATCH("HP Ratio - " &amp; VLOOKUP(CG$1,Enemies[[#All],[Name]:[BotLevelType]],9,FALSE),BotLevelWorld[#Headers],0),FALSE) * AJ119</f>
        <v>0</v>
      </c>
      <c r="CH119">
        <f>VLOOKUP(Wave_Timeline!CH$1,Enemies[[#All],[Name]:[BotLevelType]],3,FALSE) * VLOOKUP($AX$2,BotLevelWorld[#All],MATCH("HP Ratio - " &amp; VLOOKUP(CH$1,Enemies[[#All],[Name]:[BotLevelType]],9,FALSE),BotLevelWorld[#Headers],0),FALSE) * AK119</f>
        <v>0</v>
      </c>
      <c r="CI119">
        <f>VLOOKUP(Wave_Timeline!CI$1,Enemies[[#All],[Name]:[BotLevelType]],3,FALSE) * VLOOKUP($AX$2,BotLevelWorld[#All],MATCH("HP Ratio - " &amp; VLOOKUP(CI$1,Enemies[[#All],[Name]:[BotLevelType]],9,FALSE),BotLevelWorld[#Headers],0),FALSE) * AL119</f>
        <v>0</v>
      </c>
      <c r="CJ119">
        <f>VLOOKUP(Wave_Timeline!CJ$1,Enemies[[#All],[Name]:[BotLevelType]],3,FALSE) * VLOOKUP($AX$2,BotLevelWorld[#All],MATCH("HP Ratio - " &amp; VLOOKUP(CJ$1,Enemies[[#All],[Name]:[BotLevelType]],9,FALSE),BotLevelWorld[#Headers],0),FALSE) * AM119</f>
        <v>0</v>
      </c>
      <c r="CK119">
        <f>VLOOKUP(Wave_Timeline!CK$1,Enemies[[#All],[Name]:[BotLevelType]],3,FALSE) * VLOOKUP($AX$2,BotLevelWorld[#All],MATCH("HP Ratio - " &amp; VLOOKUP(CK$1,Enemies[[#All],[Name]:[BotLevelType]],9,FALSE),BotLevelWorld[#Headers],0),FALSE) * AN119</f>
        <v>0</v>
      </c>
      <c r="CL119">
        <f>VLOOKUP(Wave_Timeline!CL$1,Enemies[[#All],[Name]:[BotLevelType]],3,FALSE) * VLOOKUP($AX$2,BotLevelWorld[#All],MATCH("HP Ratio - " &amp; VLOOKUP(CL$1,Enemies[[#All],[Name]:[BotLevelType]],9,FALSE),BotLevelWorld[#Headers],0),FALSE) * AO119</f>
        <v>0</v>
      </c>
      <c r="CM119">
        <f>VLOOKUP(Wave_Timeline!CM$1,Enemies[[#All],[Name]:[BotLevelType]],3,FALSE) * VLOOKUP($AX$2,BotLevelWorld[#All],MATCH("HP Ratio - " &amp; VLOOKUP(CM$1,Enemies[[#All],[Name]:[BotLevelType]],9,FALSE),BotLevelWorld[#Headers],0),FALSE) * AP119</f>
        <v>0</v>
      </c>
      <c r="CN119">
        <f>VLOOKUP(Wave_Timeline!CN$1,Enemies[[#All],[Name]:[BotLevelType]],3,FALSE) * VLOOKUP($AX$2,BotLevelWorld[#All],MATCH("HP Ratio - " &amp; VLOOKUP(CN$1,Enemies[[#All],[Name]:[BotLevelType]],9,FALSE),BotLevelWorld[#Headers],0),FALSE) * AQ119</f>
        <v>0</v>
      </c>
      <c r="CO119">
        <f>VLOOKUP(Wave_Timeline!CO$1,Enemies[[#All],[Name]:[BotLevelType]],3,FALSE) * VLOOKUP($AX$2,BotLevelWorld[#All],MATCH("HP Ratio - " &amp; VLOOKUP(CO$1,Enemies[[#All],[Name]:[BotLevelType]],9,FALSE),BotLevelWorld[#Headers],0),FALSE) * AR119</f>
        <v>0</v>
      </c>
      <c r="CP119">
        <f>VLOOKUP(Wave_Timeline!CP$1,Enemies[[#All],[Name]:[BotLevelType]],3,FALSE) * VLOOKUP($AX$2,BotLevelWorld[#All],MATCH("HP Ratio - " &amp; VLOOKUP(CP$1,Enemies[[#All],[Name]:[BotLevelType]],9,FALSE),BotLevelWorld[#Headers],0),FALSE) * AS119</f>
        <v>0</v>
      </c>
      <c r="CQ119">
        <f>VLOOKUP(Wave_Timeline!CQ$1,Enemies[[#All],[Name]:[BotLevelType]],3,FALSE) * VLOOKUP($AX$2,BotLevelWorld[#All],MATCH("HP Ratio - " &amp; VLOOKUP(CQ$1,Enemies[[#All],[Name]:[BotLevelType]],9,FALSE),BotLevelWorld[#Headers],0),FALSE) * AT119</f>
        <v>0</v>
      </c>
      <c r="CS119">
        <f t="shared" si="6"/>
        <v>0</v>
      </c>
    </row>
    <row r="120" spans="1:97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Y120">
        <f>VLOOKUP(Wave_Timeline!AY$1,Enemies[[#All],[Name]:[BotLevelType]],3,FALSE) * VLOOKUP($AX$2,BotLevelWorld[#All],MATCH("HP Ratio - " &amp; VLOOKUP(AY$1,Enemies[[#All],[Name]:[BotLevelType]],9,FALSE),BotLevelWorld[#Headers],0),FALSE) * B120</f>
        <v>0</v>
      </c>
      <c r="AZ120">
        <f>VLOOKUP(Wave_Timeline!AZ$1,Enemies[[#All],[Name]:[BotLevelType]],3,FALSE) * VLOOKUP($AX$2,BotLevelWorld[#All],MATCH("HP Ratio - " &amp; VLOOKUP(AZ$1,Enemies[[#All],[Name]:[BotLevelType]],9,FALSE),BotLevelWorld[#Headers],0),FALSE) * C120</f>
        <v>0</v>
      </c>
      <c r="BA120">
        <f>VLOOKUP(Wave_Timeline!BA$1,Enemies[[#All],[Name]:[BotLevelType]],3,FALSE) * VLOOKUP($AX$2,BotLevelWorld[#All],MATCH("HP Ratio - " &amp; VLOOKUP(BA$1,Enemies[[#All],[Name]:[BotLevelType]],9,FALSE),BotLevelWorld[#Headers],0),FALSE) * D120</f>
        <v>0</v>
      </c>
      <c r="BB120">
        <f>VLOOKUP(Wave_Timeline!BB$1,Enemies[[#All],[Name]:[BotLevelType]],3,FALSE) * VLOOKUP($AX$2,BotLevelWorld[#All],MATCH("HP Ratio - " &amp; VLOOKUP(BB$1,Enemies[[#All],[Name]:[BotLevelType]],9,FALSE),BotLevelWorld[#Headers],0),FALSE) * E120</f>
        <v>0</v>
      </c>
      <c r="BC120">
        <f>VLOOKUP(Wave_Timeline!BC$1,Enemies[[#All],[Name]:[BotLevelType]],3,FALSE) * VLOOKUP($AX$2,BotLevelWorld[#All],MATCH("HP Ratio - " &amp; VLOOKUP(BC$1,Enemies[[#All],[Name]:[BotLevelType]],9,FALSE),BotLevelWorld[#Headers],0),FALSE) * F120</f>
        <v>0</v>
      </c>
      <c r="BD120">
        <f>VLOOKUP(Wave_Timeline!BD$1,Enemies[[#All],[Name]:[BotLevelType]],3,FALSE) * VLOOKUP($AX$2,BotLevelWorld[#All],MATCH("HP Ratio - " &amp; VLOOKUP(BD$1,Enemies[[#All],[Name]:[BotLevelType]],9,FALSE),BotLevelWorld[#Headers],0),FALSE) * G120</f>
        <v>0</v>
      </c>
      <c r="BE120">
        <f>VLOOKUP(Wave_Timeline!BE$1,Enemies[[#All],[Name]:[BotLevelType]],3,FALSE) * VLOOKUP($AX$2,BotLevelWorld[#All],MATCH("HP Ratio - " &amp; VLOOKUP(BE$1,Enemies[[#All],[Name]:[BotLevelType]],9,FALSE),BotLevelWorld[#Headers],0),FALSE) * H120</f>
        <v>0</v>
      </c>
      <c r="BF120">
        <f>VLOOKUP(Wave_Timeline!BF$1,Enemies[[#All],[Name]:[BotLevelType]],3,FALSE) * VLOOKUP($AX$2,BotLevelWorld[#All],MATCH("HP Ratio - " &amp; VLOOKUP(BF$1,Enemies[[#All],[Name]:[BotLevelType]],9,FALSE),BotLevelWorld[#Headers],0),FALSE) * I120</f>
        <v>0</v>
      </c>
      <c r="BG120">
        <f>VLOOKUP(Wave_Timeline!BG$1,Enemies[[#All],[Name]:[BotLevelType]],3,FALSE) * VLOOKUP($AX$2,BotLevelWorld[#All],MATCH("HP Ratio - " &amp; VLOOKUP(BG$1,Enemies[[#All],[Name]:[BotLevelType]],9,FALSE),BotLevelWorld[#Headers],0),FALSE) * J120</f>
        <v>0</v>
      </c>
      <c r="BH120">
        <f>VLOOKUP(Wave_Timeline!BH$1,Enemies[[#All],[Name]:[BotLevelType]],3,FALSE) * VLOOKUP($AX$2,BotLevelWorld[#All],MATCH("HP Ratio - " &amp; VLOOKUP(BH$1,Enemies[[#All],[Name]:[BotLevelType]],9,FALSE),BotLevelWorld[#Headers],0),FALSE) * K120</f>
        <v>0</v>
      </c>
      <c r="BI120">
        <f>VLOOKUP(Wave_Timeline!BI$1,Enemies[[#All],[Name]:[BotLevelType]],3,FALSE) * VLOOKUP($AX$2,BotLevelWorld[#All],MATCH("HP Ratio - " &amp; VLOOKUP(BI$1,Enemies[[#All],[Name]:[BotLevelType]],9,FALSE),BotLevelWorld[#Headers],0),FALSE) * L120</f>
        <v>0</v>
      </c>
      <c r="BJ120">
        <f>VLOOKUP(Wave_Timeline!BJ$1,Enemies[[#All],[Name]:[BotLevelType]],3,FALSE) * VLOOKUP($AX$2,BotLevelWorld[#All],MATCH("HP Ratio - " &amp; VLOOKUP(BJ$1,Enemies[[#All],[Name]:[BotLevelType]],9,FALSE),BotLevelWorld[#Headers],0),FALSE) * M120</f>
        <v>0</v>
      </c>
      <c r="BK120">
        <f>VLOOKUP(Wave_Timeline!BK$1,Enemies[[#All],[Name]:[BotLevelType]],3,FALSE) * VLOOKUP($AX$2,BotLevelWorld[#All],MATCH("HP Ratio - " &amp; VLOOKUP(BK$1,Enemies[[#All],[Name]:[BotLevelType]],9,FALSE),BotLevelWorld[#Headers],0),FALSE) * N120</f>
        <v>0</v>
      </c>
      <c r="BL120">
        <f>VLOOKUP(Wave_Timeline!BL$1,Enemies[[#All],[Name]:[BotLevelType]],3,FALSE) * VLOOKUP($AX$2,BotLevelWorld[#All],MATCH("HP Ratio - " &amp; VLOOKUP(BL$1,Enemies[[#All],[Name]:[BotLevelType]],9,FALSE),BotLevelWorld[#Headers],0),FALSE) * O120</f>
        <v>0</v>
      </c>
      <c r="BM120">
        <f>VLOOKUP(Wave_Timeline!BM$1,Enemies[[#All],[Name]:[BotLevelType]],3,FALSE) * VLOOKUP($AX$2,BotLevelWorld[#All],MATCH("HP Ratio - " &amp; VLOOKUP(BM$1,Enemies[[#All],[Name]:[BotLevelType]],9,FALSE),BotLevelWorld[#Headers],0),FALSE) * P120</f>
        <v>0</v>
      </c>
      <c r="BN120">
        <f>VLOOKUP(Wave_Timeline!BN$1,Enemies[[#All],[Name]:[BotLevelType]],3,FALSE) * VLOOKUP($AX$2,BotLevelWorld[#All],MATCH("HP Ratio - " &amp; VLOOKUP(BN$1,Enemies[[#All],[Name]:[BotLevelType]],9,FALSE),BotLevelWorld[#Headers],0),FALSE) * Q120</f>
        <v>0</v>
      </c>
      <c r="BO120">
        <f>VLOOKUP(Wave_Timeline!BO$1,Enemies[[#All],[Name]:[BotLevelType]],3,FALSE) * VLOOKUP($AX$2,BotLevelWorld[#All],MATCH("HP Ratio - " &amp; VLOOKUP(BO$1,Enemies[[#All],[Name]:[BotLevelType]],9,FALSE),BotLevelWorld[#Headers],0),FALSE) * R120</f>
        <v>0</v>
      </c>
      <c r="BP120">
        <f>VLOOKUP(Wave_Timeline!BP$1,Enemies[[#All],[Name]:[BotLevelType]],3,FALSE) * VLOOKUP($AX$2,BotLevelWorld[#All],MATCH("HP Ratio - " &amp; VLOOKUP(BP$1,Enemies[[#All],[Name]:[BotLevelType]],9,FALSE),BotLevelWorld[#Headers],0),FALSE) * S120</f>
        <v>0</v>
      </c>
      <c r="BQ120">
        <f>VLOOKUP(Wave_Timeline!BQ$1,Enemies[[#All],[Name]:[BotLevelType]],3,FALSE) * VLOOKUP($AX$2,BotLevelWorld[#All],MATCH("HP Ratio - " &amp; VLOOKUP(BQ$1,Enemies[[#All],[Name]:[BotLevelType]],9,FALSE),BotLevelWorld[#Headers],0),FALSE) * T120</f>
        <v>0</v>
      </c>
      <c r="BR120">
        <f>VLOOKUP(Wave_Timeline!BR$1,Enemies[[#All],[Name]:[BotLevelType]],3,FALSE) * VLOOKUP($AX$2,BotLevelWorld[#All],MATCH("HP Ratio - " &amp; VLOOKUP(BR$1,Enemies[[#All],[Name]:[BotLevelType]],9,FALSE),BotLevelWorld[#Headers],0),FALSE) * U120</f>
        <v>0</v>
      </c>
      <c r="BS120">
        <f>VLOOKUP(Wave_Timeline!BS$1,Enemies[[#All],[Name]:[BotLevelType]],3,FALSE) * VLOOKUP($AX$2,BotLevelWorld[#All],MATCH("HP Ratio - " &amp; VLOOKUP(BS$1,Enemies[[#All],[Name]:[BotLevelType]],9,FALSE),BotLevelWorld[#Headers],0),FALSE) * V120</f>
        <v>0</v>
      </c>
      <c r="BT120">
        <f>VLOOKUP(Wave_Timeline!BT$1,Enemies[[#All],[Name]:[BotLevelType]],3,FALSE) * VLOOKUP($AX$2,BotLevelWorld[#All],MATCH("HP Ratio - " &amp; VLOOKUP(BT$1,Enemies[[#All],[Name]:[BotLevelType]],9,FALSE),BotLevelWorld[#Headers],0),FALSE) * W120</f>
        <v>0</v>
      </c>
      <c r="BU120">
        <f>VLOOKUP(Wave_Timeline!BU$1,Enemies[[#All],[Name]:[BotLevelType]],3,FALSE) * VLOOKUP($AX$2,BotLevelWorld[#All],MATCH("HP Ratio - " &amp; VLOOKUP(BU$1,Enemies[[#All],[Name]:[BotLevelType]],9,FALSE),BotLevelWorld[#Headers],0),FALSE) * X120</f>
        <v>0</v>
      </c>
      <c r="BV120">
        <f>VLOOKUP(Wave_Timeline!BV$1,Enemies[[#All],[Name]:[BotLevelType]],3,FALSE) * VLOOKUP($AX$2,BotLevelWorld[#All],MATCH("HP Ratio - " &amp; VLOOKUP(BV$1,Enemies[[#All],[Name]:[BotLevelType]],9,FALSE),BotLevelWorld[#Headers],0),FALSE) * Y120</f>
        <v>0</v>
      </c>
      <c r="BW120">
        <f>VLOOKUP(Wave_Timeline!BW$1,Enemies[[#All],[Name]:[BotLevelType]],3,FALSE) * VLOOKUP($AX$2,BotLevelWorld[#All],MATCH("HP Ratio - " &amp; VLOOKUP(BW$1,Enemies[[#All],[Name]:[BotLevelType]],9,FALSE),BotLevelWorld[#Headers],0),FALSE) * Z120</f>
        <v>0</v>
      </c>
      <c r="BX120">
        <f>VLOOKUP(Wave_Timeline!BX$1,Enemies[[#All],[Name]:[BotLevelType]],3,FALSE) * VLOOKUP($AX$2,BotLevelWorld[#All],MATCH("HP Ratio - " &amp; VLOOKUP(BX$1,Enemies[[#All],[Name]:[BotLevelType]],9,FALSE),BotLevelWorld[#Headers],0),FALSE) * AA120</f>
        <v>0</v>
      </c>
      <c r="BY120">
        <f>VLOOKUP(Wave_Timeline!BY$1,Enemies[[#All],[Name]:[BotLevelType]],3,FALSE) * VLOOKUP($AX$2,BotLevelWorld[#All],MATCH("HP Ratio - " &amp; VLOOKUP(BY$1,Enemies[[#All],[Name]:[BotLevelType]],9,FALSE),BotLevelWorld[#Headers],0),FALSE) * AB120</f>
        <v>0</v>
      </c>
      <c r="BZ120">
        <f>VLOOKUP(Wave_Timeline!BZ$1,Enemies[[#All],[Name]:[BotLevelType]],3,FALSE) * VLOOKUP($AX$2,BotLevelWorld[#All],MATCH("HP Ratio - " &amp; VLOOKUP(BZ$1,Enemies[[#All],[Name]:[BotLevelType]],9,FALSE),BotLevelWorld[#Headers],0),FALSE) * AC120</f>
        <v>0</v>
      </c>
      <c r="CA120">
        <f>VLOOKUP(Wave_Timeline!CA$1,Enemies[[#All],[Name]:[BotLevelType]],3,FALSE) * VLOOKUP($AX$2,BotLevelWorld[#All],MATCH("HP Ratio - " &amp; VLOOKUP(CA$1,Enemies[[#All],[Name]:[BotLevelType]],9,FALSE),BotLevelWorld[#Headers],0),FALSE) * AD120</f>
        <v>0</v>
      </c>
      <c r="CB120">
        <f>VLOOKUP(Wave_Timeline!CB$1,Enemies[[#All],[Name]:[BotLevelType]],3,FALSE) * VLOOKUP($AX$2,BotLevelWorld[#All],MATCH("HP Ratio - " &amp; VLOOKUP(CB$1,Enemies[[#All],[Name]:[BotLevelType]],9,FALSE),BotLevelWorld[#Headers],0),FALSE) * AE120</f>
        <v>0</v>
      </c>
      <c r="CC120">
        <f>VLOOKUP(Wave_Timeline!CC$1,Enemies[[#All],[Name]:[BotLevelType]],3,FALSE) * VLOOKUP($AX$2,BotLevelWorld[#All],MATCH("HP Ratio - " &amp; VLOOKUP(CC$1,Enemies[[#All],[Name]:[BotLevelType]],9,FALSE),BotLevelWorld[#Headers],0),FALSE) * AF120</f>
        <v>0</v>
      </c>
      <c r="CD120">
        <f>VLOOKUP(Wave_Timeline!CD$1,Enemies[[#All],[Name]:[BotLevelType]],3,FALSE) * VLOOKUP($AX$2,BotLevelWorld[#All],MATCH("HP Ratio - " &amp; VLOOKUP(CD$1,Enemies[[#All],[Name]:[BotLevelType]],9,FALSE),BotLevelWorld[#Headers],0),FALSE) * AG120</f>
        <v>0</v>
      </c>
      <c r="CE120">
        <f>VLOOKUP(Wave_Timeline!CE$1,Enemies[[#All],[Name]:[BotLevelType]],3,FALSE) * VLOOKUP($AX$2,BotLevelWorld[#All],MATCH("HP Ratio - " &amp; VLOOKUP(CE$1,Enemies[[#All],[Name]:[BotLevelType]],9,FALSE),BotLevelWorld[#Headers],0),FALSE) * AH120</f>
        <v>0</v>
      </c>
      <c r="CF120">
        <f>VLOOKUP(Wave_Timeline!CF$1,Enemies[[#All],[Name]:[BotLevelType]],3,FALSE) * VLOOKUP($AX$2,BotLevelWorld[#All],MATCH("HP Ratio - " &amp; VLOOKUP(CF$1,Enemies[[#All],[Name]:[BotLevelType]],9,FALSE),BotLevelWorld[#Headers],0),FALSE) * AI120</f>
        <v>0</v>
      </c>
      <c r="CG120">
        <f>VLOOKUP(Wave_Timeline!CG$1,Enemies[[#All],[Name]:[BotLevelType]],3,FALSE) * VLOOKUP($AX$2,BotLevelWorld[#All],MATCH("HP Ratio - " &amp; VLOOKUP(CG$1,Enemies[[#All],[Name]:[BotLevelType]],9,FALSE),BotLevelWorld[#Headers],0),FALSE) * AJ120</f>
        <v>0</v>
      </c>
      <c r="CH120">
        <f>VLOOKUP(Wave_Timeline!CH$1,Enemies[[#All],[Name]:[BotLevelType]],3,FALSE) * VLOOKUP($AX$2,BotLevelWorld[#All],MATCH("HP Ratio - " &amp; VLOOKUP(CH$1,Enemies[[#All],[Name]:[BotLevelType]],9,FALSE),BotLevelWorld[#Headers],0),FALSE) * AK120</f>
        <v>0</v>
      </c>
      <c r="CI120">
        <f>VLOOKUP(Wave_Timeline!CI$1,Enemies[[#All],[Name]:[BotLevelType]],3,FALSE) * VLOOKUP($AX$2,BotLevelWorld[#All],MATCH("HP Ratio - " &amp; VLOOKUP(CI$1,Enemies[[#All],[Name]:[BotLevelType]],9,FALSE),BotLevelWorld[#Headers],0),FALSE) * AL120</f>
        <v>0</v>
      </c>
      <c r="CJ120">
        <f>VLOOKUP(Wave_Timeline!CJ$1,Enemies[[#All],[Name]:[BotLevelType]],3,FALSE) * VLOOKUP($AX$2,BotLevelWorld[#All],MATCH("HP Ratio - " &amp; VLOOKUP(CJ$1,Enemies[[#All],[Name]:[BotLevelType]],9,FALSE),BotLevelWorld[#Headers],0),FALSE) * AM120</f>
        <v>0</v>
      </c>
      <c r="CK120">
        <f>VLOOKUP(Wave_Timeline!CK$1,Enemies[[#All],[Name]:[BotLevelType]],3,FALSE) * VLOOKUP($AX$2,BotLevelWorld[#All],MATCH("HP Ratio - " &amp; VLOOKUP(CK$1,Enemies[[#All],[Name]:[BotLevelType]],9,FALSE),BotLevelWorld[#Headers],0),FALSE) * AN120</f>
        <v>0</v>
      </c>
      <c r="CL120">
        <f>VLOOKUP(Wave_Timeline!CL$1,Enemies[[#All],[Name]:[BotLevelType]],3,FALSE) * VLOOKUP($AX$2,BotLevelWorld[#All],MATCH("HP Ratio - " &amp; VLOOKUP(CL$1,Enemies[[#All],[Name]:[BotLevelType]],9,FALSE),BotLevelWorld[#Headers],0),FALSE) * AO120</f>
        <v>0</v>
      </c>
      <c r="CM120">
        <f>VLOOKUP(Wave_Timeline!CM$1,Enemies[[#All],[Name]:[BotLevelType]],3,FALSE) * VLOOKUP($AX$2,BotLevelWorld[#All],MATCH("HP Ratio - " &amp; VLOOKUP(CM$1,Enemies[[#All],[Name]:[BotLevelType]],9,FALSE),BotLevelWorld[#Headers],0),FALSE) * AP120</f>
        <v>0</v>
      </c>
      <c r="CN120">
        <f>VLOOKUP(Wave_Timeline!CN$1,Enemies[[#All],[Name]:[BotLevelType]],3,FALSE) * VLOOKUP($AX$2,BotLevelWorld[#All],MATCH("HP Ratio - " &amp; VLOOKUP(CN$1,Enemies[[#All],[Name]:[BotLevelType]],9,FALSE),BotLevelWorld[#Headers],0),FALSE) * AQ120</f>
        <v>0</v>
      </c>
      <c r="CO120">
        <f>VLOOKUP(Wave_Timeline!CO$1,Enemies[[#All],[Name]:[BotLevelType]],3,FALSE) * VLOOKUP($AX$2,BotLevelWorld[#All],MATCH("HP Ratio - " &amp; VLOOKUP(CO$1,Enemies[[#All],[Name]:[BotLevelType]],9,FALSE),BotLevelWorld[#Headers],0),FALSE) * AR120</f>
        <v>0</v>
      </c>
      <c r="CP120">
        <f>VLOOKUP(Wave_Timeline!CP$1,Enemies[[#All],[Name]:[BotLevelType]],3,FALSE) * VLOOKUP($AX$2,BotLevelWorld[#All],MATCH("HP Ratio - " &amp; VLOOKUP(CP$1,Enemies[[#All],[Name]:[BotLevelType]],9,FALSE),BotLevelWorld[#Headers],0),FALSE) * AS120</f>
        <v>0</v>
      </c>
      <c r="CQ120">
        <f>VLOOKUP(Wave_Timeline!CQ$1,Enemies[[#All],[Name]:[BotLevelType]],3,FALSE) * VLOOKUP($AX$2,BotLevelWorld[#All],MATCH("HP Ratio - " &amp; VLOOKUP(CQ$1,Enemies[[#All],[Name]:[BotLevelType]],9,FALSE),BotLevelWorld[#Headers],0),FALSE) * AT120</f>
        <v>0</v>
      </c>
      <c r="CS120">
        <f t="shared" si="6"/>
        <v>0</v>
      </c>
    </row>
    <row r="121" spans="1:97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Y121">
        <f>VLOOKUP(Wave_Timeline!AY$1,Enemies[[#All],[Name]:[BotLevelType]],3,FALSE) * VLOOKUP($AX$2,BotLevelWorld[#All],MATCH("HP Ratio - " &amp; VLOOKUP(AY$1,Enemies[[#All],[Name]:[BotLevelType]],9,FALSE),BotLevelWorld[#Headers],0),FALSE) * B121</f>
        <v>0</v>
      </c>
      <c r="AZ121">
        <f>VLOOKUP(Wave_Timeline!AZ$1,Enemies[[#All],[Name]:[BotLevelType]],3,FALSE) * VLOOKUP($AX$2,BotLevelWorld[#All],MATCH("HP Ratio - " &amp; VLOOKUP(AZ$1,Enemies[[#All],[Name]:[BotLevelType]],9,FALSE),BotLevelWorld[#Headers],0),FALSE) * C121</f>
        <v>0</v>
      </c>
      <c r="BA121">
        <f>VLOOKUP(Wave_Timeline!BA$1,Enemies[[#All],[Name]:[BotLevelType]],3,FALSE) * VLOOKUP($AX$2,BotLevelWorld[#All],MATCH("HP Ratio - " &amp; VLOOKUP(BA$1,Enemies[[#All],[Name]:[BotLevelType]],9,FALSE),BotLevelWorld[#Headers],0),FALSE) * D121</f>
        <v>0</v>
      </c>
      <c r="BB121">
        <f>VLOOKUP(Wave_Timeline!BB$1,Enemies[[#All],[Name]:[BotLevelType]],3,FALSE) * VLOOKUP($AX$2,BotLevelWorld[#All],MATCH("HP Ratio - " &amp; VLOOKUP(BB$1,Enemies[[#All],[Name]:[BotLevelType]],9,FALSE),BotLevelWorld[#Headers],0),FALSE) * E121</f>
        <v>0</v>
      </c>
      <c r="BC121">
        <f>VLOOKUP(Wave_Timeline!BC$1,Enemies[[#All],[Name]:[BotLevelType]],3,FALSE) * VLOOKUP($AX$2,BotLevelWorld[#All],MATCH("HP Ratio - " &amp; VLOOKUP(BC$1,Enemies[[#All],[Name]:[BotLevelType]],9,FALSE),BotLevelWorld[#Headers],0),FALSE) * F121</f>
        <v>0</v>
      </c>
      <c r="BD121">
        <f>VLOOKUP(Wave_Timeline!BD$1,Enemies[[#All],[Name]:[BotLevelType]],3,FALSE) * VLOOKUP($AX$2,BotLevelWorld[#All],MATCH("HP Ratio - " &amp; VLOOKUP(BD$1,Enemies[[#All],[Name]:[BotLevelType]],9,FALSE),BotLevelWorld[#Headers],0),FALSE) * G121</f>
        <v>0</v>
      </c>
      <c r="BE121">
        <f>VLOOKUP(Wave_Timeline!BE$1,Enemies[[#All],[Name]:[BotLevelType]],3,FALSE) * VLOOKUP($AX$2,BotLevelWorld[#All],MATCH("HP Ratio - " &amp; VLOOKUP(BE$1,Enemies[[#All],[Name]:[BotLevelType]],9,FALSE),BotLevelWorld[#Headers],0),FALSE) * H121</f>
        <v>0</v>
      </c>
      <c r="BF121">
        <f>VLOOKUP(Wave_Timeline!BF$1,Enemies[[#All],[Name]:[BotLevelType]],3,FALSE) * VLOOKUP($AX$2,BotLevelWorld[#All],MATCH("HP Ratio - " &amp; VLOOKUP(BF$1,Enemies[[#All],[Name]:[BotLevelType]],9,FALSE),BotLevelWorld[#Headers],0),FALSE) * I121</f>
        <v>0</v>
      </c>
      <c r="BG121">
        <f>VLOOKUP(Wave_Timeline!BG$1,Enemies[[#All],[Name]:[BotLevelType]],3,FALSE) * VLOOKUP($AX$2,BotLevelWorld[#All],MATCH("HP Ratio - " &amp; VLOOKUP(BG$1,Enemies[[#All],[Name]:[BotLevelType]],9,FALSE),BotLevelWorld[#Headers],0),FALSE) * J121</f>
        <v>0</v>
      </c>
      <c r="BH121">
        <f>VLOOKUP(Wave_Timeline!BH$1,Enemies[[#All],[Name]:[BotLevelType]],3,FALSE) * VLOOKUP($AX$2,BotLevelWorld[#All],MATCH("HP Ratio - " &amp; VLOOKUP(BH$1,Enemies[[#All],[Name]:[BotLevelType]],9,FALSE),BotLevelWorld[#Headers],0),FALSE) * K121</f>
        <v>0</v>
      </c>
      <c r="BI121">
        <f>VLOOKUP(Wave_Timeline!BI$1,Enemies[[#All],[Name]:[BotLevelType]],3,FALSE) * VLOOKUP($AX$2,BotLevelWorld[#All],MATCH("HP Ratio - " &amp; VLOOKUP(BI$1,Enemies[[#All],[Name]:[BotLevelType]],9,FALSE),BotLevelWorld[#Headers],0),FALSE) * L121</f>
        <v>0</v>
      </c>
      <c r="BJ121">
        <f>VLOOKUP(Wave_Timeline!BJ$1,Enemies[[#All],[Name]:[BotLevelType]],3,FALSE) * VLOOKUP($AX$2,BotLevelWorld[#All],MATCH("HP Ratio - " &amp; VLOOKUP(BJ$1,Enemies[[#All],[Name]:[BotLevelType]],9,FALSE),BotLevelWorld[#Headers],0),FALSE) * M121</f>
        <v>0</v>
      </c>
      <c r="BK121">
        <f>VLOOKUP(Wave_Timeline!BK$1,Enemies[[#All],[Name]:[BotLevelType]],3,FALSE) * VLOOKUP($AX$2,BotLevelWorld[#All],MATCH("HP Ratio - " &amp; VLOOKUP(BK$1,Enemies[[#All],[Name]:[BotLevelType]],9,FALSE),BotLevelWorld[#Headers],0),FALSE) * N121</f>
        <v>0</v>
      </c>
      <c r="BL121">
        <f>VLOOKUP(Wave_Timeline!BL$1,Enemies[[#All],[Name]:[BotLevelType]],3,FALSE) * VLOOKUP($AX$2,BotLevelWorld[#All],MATCH("HP Ratio - " &amp; VLOOKUP(BL$1,Enemies[[#All],[Name]:[BotLevelType]],9,FALSE),BotLevelWorld[#Headers],0),FALSE) * O121</f>
        <v>0</v>
      </c>
      <c r="BM121">
        <f>VLOOKUP(Wave_Timeline!BM$1,Enemies[[#All],[Name]:[BotLevelType]],3,FALSE) * VLOOKUP($AX$2,BotLevelWorld[#All],MATCH("HP Ratio - " &amp; VLOOKUP(BM$1,Enemies[[#All],[Name]:[BotLevelType]],9,FALSE),BotLevelWorld[#Headers],0),FALSE) * P121</f>
        <v>0</v>
      </c>
      <c r="BN121">
        <f>VLOOKUP(Wave_Timeline!BN$1,Enemies[[#All],[Name]:[BotLevelType]],3,FALSE) * VLOOKUP($AX$2,BotLevelWorld[#All],MATCH("HP Ratio - " &amp; VLOOKUP(BN$1,Enemies[[#All],[Name]:[BotLevelType]],9,FALSE),BotLevelWorld[#Headers],0),FALSE) * Q121</f>
        <v>0</v>
      </c>
      <c r="BO121">
        <f>VLOOKUP(Wave_Timeline!BO$1,Enemies[[#All],[Name]:[BotLevelType]],3,FALSE) * VLOOKUP($AX$2,BotLevelWorld[#All],MATCH("HP Ratio - " &amp; VLOOKUP(BO$1,Enemies[[#All],[Name]:[BotLevelType]],9,FALSE),BotLevelWorld[#Headers],0),FALSE) * R121</f>
        <v>0</v>
      </c>
      <c r="BP121">
        <f>VLOOKUP(Wave_Timeline!BP$1,Enemies[[#All],[Name]:[BotLevelType]],3,FALSE) * VLOOKUP($AX$2,BotLevelWorld[#All],MATCH("HP Ratio - " &amp; VLOOKUP(BP$1,Enemies[[#All],[Name]:[BotLevelType]],9,FALSE),BotLevelWorld[#Headers],0),FALSE) * S121</f>
        <v>0</v>
      </c>
      <c r="BQ121">
        <f>VLOOKUP(Wave_Timeline!BQ$1,Enemies[[#All],[Name]:[BotLevelType]],3,FALSE) * VLOOKUP($AX$2,BotLevelWorld[#All],MATCH("HP Ratio - " &amp; VLOOKUP(BQ$1,Enemies[[#All],[Name]:[BotLevelType]],9,FALSE),BotLevelWorld[#Headers],0),FALSE) * T121</f>
        <v>0</v>
      </c>
      <c r="BR121">
        <f>VLOOKUP(Wave_Timeline!BR$1,Enemies[[#All],[Name]:[BotLevelType]],3,FALSE) * VLOOKUP($AX$2,BotLevelWorld[#All],MATCH("HP Ratio - " &amp; VLOOKUP(BR$1,Enemies[[#All],[Name]:[BotLevelType]],9,FALSE),BotLevelWorld[#Headers],0),FALSE) * U121</f>
        <v>0</v>
      </c>
      <c r="BS121">
        <f>VLOOKUP(Wave_Timeline!BS$1,Enemies[[#All],[Name]:[BotLevelType]],3,FALSE) * VLOOKUP($AX$2,BotLevelWorld[#All],MATCH("HP Ratio - " &amp; VLOOKUP(BS$1,Enemies[[#All],[Name]:[BotLevelType]],9,FALSE),BotLevelWorld[#Headers],0),FALSE) * V121</f>
        <v>0</v>
      </c>
      <c r="BT121">
        <f>VLOOKUP(Wave_Timeline!BT$1,Enemies[[#All],[Name]:[BotLevelType]],3,FALSE) * VLOOKUP($AX$2,BotLevelWorld[#All],MATCH("HP Ratio - " &amp; VLOOKUP(BT$1,Enemies[[#All],[Name]:[BotLevelType]],9,FALSE),BotLevelWorld[#Headers],0),FALSE) * W121</f>
        <v>0</v>
      </c>
      <c r="BU121">
        <f>VLOOKUP(Wave_Timeline!BU$1,Enemies[[#All],[Name]:[BotLevelType]],3,FALSE) * VLOOKUP($AX$2,BotLevelWorld[#All],MATCH("HP Ratio - " &amp; VLOOKUP(BU$1,Enemies[[#All],[Name]:[BotLevelType]],9,FALSE),BotLevelWorld[#Headers],0),FALSE) * X121</f>
        <v>0</v>
      </c>
      <c r="BV121">
        <f>VLOOKUP(Wave_Timeline!BV$1,Enemies[[#All],[Name]:[BotLevelType]],3,FALSE) * VLOOKUP($AX$2,BotLevelWorld[#All],MATCH("HP Ratio - " &amp; VLOOKUP(BV$1,Enemies[[#All],[Name]:[BotLevelType]],9,FALSE),BotLevelWorld[#Headers],0),FALSE) * Y121</f>
        <v>0</v>
      </c>
      <c r="BW121">
        <f>VLOOKUP(Wave_Timeline!BW$1,Enemies[[#All],[Name]:[BotLevelType]],3,FALSE) * VLOOKUP($AX$2,BotLevelWorld[#All],MATCH("HP Ratio - " &amp; VLOOKUP(BW$1,Enemies[[#All],[Name]:[BotLevelType]],9,FALSE),BotLevelWorld[#Headers],0),FALSE) * Z121</f>
        <v>0</v>
      </c>
      <c r="BX121">
        <f>VLOOKUP(Wave_Timeline!BX$1,Enemies[[#All],[Name]:[BotLevelType]],3,FALSE) * VLOOKUP($AX$2,BotLevelWorld[#All],MATCH("HP Ratio - " &amp; VLOOKUP(BX$1,Enemies[[#All],[Name]:[BotLevelType]],9,FALSE),BotLevelWorld[#Headers],0),FALSE) * AA121</f>
        <v>0</v>
      </c>
      <c r="BY121">
        <f>VLOOKUP(Wave_Timeline!BY$1,Enemies[[#All],[Name]:[BotLevelType]],3,FALSE) * VLOOKUP($AX$2,BotLevelWorld[#All],MATCH("HP Ratio - " &amp; VLOOKUP(BY$1,Enemies[[#All],[Name]:[BotLevelType]],9,FALSE),BotLevelWorld[#Headers],0),FALSE) * AB121</f>
        <v>0</v>
      </c>
      <c r="BZ121">
        <f>VLOOKUP(Wave_Timeline!BZ$1,Enemies[[#All],[Name]:[BotLevelType]],3,FALSE) * VLOOKUP($AX$2,BotLevelWorld[#All],MATCH("HP Ratio - " &amp; VLOOKUP(BZ$1,Enemies[[#All],[Name]:[BotLevelType]],9,FALSE),BotLevelWorld[#Headers],0),FALSE) * AC121</f>
        <v>0</v>
      </c>
      <c r="CA121">
        <f>VLOOKUP(Wave_Timeline!CA$1,Enemies[[#All],[Name]:[BotLevelType]],3,FALSE) * VLOOKUP($AX$2,BotLevelWorld[#All],MATCH("HP Ratio - " &amp; VLOOKUP(CA$1,Enemies[[#All],[Name]:[BotLevelType]],9,FALSE),BotLevelWorld[#Headers],0),FALSE) * AD121</f>
        <v>0</v>
      </c>
      <c r="CB121">
        <f>VLOOKUP(Wave_Timeline!CB$1,Enemies[[#All],[Name]:[BotLevelType]],3,FALSE) * VLOOKUP($AX$2,BotLevelWorld[#All],MATCH("HP Ratio - " &amp; VLOOKUP(CB$1,Enemies[[#All],[Name]:[BotLevelType]],9,FALSE),BotLevelWorld[#Headers],0),FALSE) * AE121</f>
        <v>0</v>
      </c>
      <c r="CC121">
        <f>VLOOKUP(Wave_Timeline!CC$1,Enemies[[#All],[Name]:[BotLevelType]],3,FALSE) * VLOOKUP($AX$2,BotLevelWorld[#All],MATCH("HP Ratio - " &amp; VLOOKUP(CC$1,Enemies[[#All],[Name]:[BotLevelType]],9,FALSE),BotLevelWorld[#Headers],0),FALSE) * AF121</f>
        <v>0</v>
      </c>
      <c r="CD121">
        <f>VLOOKUP(Wave_Timeline!CD$1,Enemies[[#All],[Name]:[BotLevelType]],3,FALSE) * VLOOKUP($AX$2,BotLevelWorld[#All],MATCH("HP Ratio - " &amp; VLOOKUP(CD$1,Enemies[[#All],[Name]:[BotLevelType]],9,FALSE),BotLevelWorld[#Headers],0),FALSE) * AG121</f>
        <v>0</v>
      </c>
      <c r="CE121">
        <f>VLOOKUP(Wave_Timeline!CE$1,Enemies[[#All],[Name]:[BotLevelType]],3,FALSE) * VLOOKUP($AX$2,BotLevelWorld[#All],MATCH("HP Ratio - " &amp; VLOOKUP(CE$1,Enemies[[#All],[Name]:[BotLevelType]],9,FALSE),BotLevelWorld[#Headers],0),FALSE) * AH121</f>
        <v>0</v>
      </c>
      <c r="CF121">
        <f>VLOOKUP(Wave_Timeline!CF$1,Enemies[[#All],[Name]:[BotLevelType]],3,FALSE) * VLOOKUP($AX$2,BotLevelWorld[#All],MATCH("HP Ratio - " &amp; VLOOKUP(CF$1,Enemies[[#All],[Name]:[BotLevelType]],9,FALSE),BotLevelWorld[#Headers],0),FALSE) * AI121</f>
        <v>0</v>
      </c>
      <c r="CG121">
        <f>VLOOKUP(Wave_Timeline!CG$1,Enemies[[#All],[Name]:[BotLevelType]],3,FALSE) * VLOOKUP($AX$2,BotLevelWorld[#All],MATCH("HP Ratio - " &amp; VLOOKUP(CG$1,Enemies[[#All],[Name]:[BotLevelType]],9,FALSE),BotLevelWorld[#Headers],0),FALSE) * AJ121</f>
        <v>0</v>
      </c>
      <c r="CH121">
        <f>VLOOKUP(Wave_Timeline!CH$1,Enemies[[#All],[Name]:[BotLevelType]],3,FALSE) * VLOOKUP($AX$2,BotLevelWorld[#All],MATCH("HP Ratio - " &amp; VLOOKUP(CH$1,Enemies[[#All],[Name]:[BotLevelType]],9,FALSE),BotLevelWorld[#Headers],0),FALSE) * AK121</f>
        <v>0</v>
      </c>
      <c r="CI121">
        <f>VLOOKUP(Wave_Timeline!CI$1,Enemies[[#All],[Name]:[BotLevelType]],3,FALSE) * VLOOKUP($AX$2,BotLevelWorld[#All],MATCH("HP Ratio - " &amp; VLOOKUP(CI$1,Enemies[[#All],[Name]:[BotLevelType]],9,FALSE),BotLevelWorld[#Headers],0),FALSE) * AL121</f>
        <v>0</v>
      </c>
      <c r="CJ121">
        <f>VLOOKUP(Wave_Timeline!CJ$1,Enemies[[#All],[Name]:[BotLevelType]],3,FALSE) * VLOOKUP($AX$2,BotLevelWorld[#All],MATCH("HP Ratio - " &amp; VLOOKUP(CJ$1,Enemies[[#All],[Name]:[BotLevelType]],9,FALSE),BotLevelWorld[#Headers],0),FALSE) * AM121</f>
        <v>0</v>
      </c>
      <c r="CK121">
        <f>VLOOKUP(Wave_Timeline!CK$1,Enemies[[#All],[Name]:[BotLevelType]],3,FALSE) * VLOOKUP($AX$2,BotLevelWorld[#All],MATCH("HP Ratio - " &amp; VLOOKUP(CK$1,Enemies[[#All],[Name]:[BotLevelType]],9,FALSE),BotLevelWorld[#Headers],0),FALSE) * AN121</f>
        <v>0</v>
      </c>
      <c r="CL121">
        <f>VLOOKUP(Wave_Timeline!CL$1,Enemies[[#All],[Name]:[BotLevelType]],3,FALSE) * VLOOKUP($AX$2,BotLevelWorld[#All],MATCH("HP Ratio - " &amp; VLOOKUP(CL$1,Enemies[[#All],[Name]:[BotLevelType]],9,FALSE),BotLevelWorld[#Headers],0),FALSE) * AO121</f>
        <v>0</v>
      </c>
      <c r="CM121">
        <f>VLOOKUP(Wave_Timeline!CM$1,Enemies[[#All],[Name]:[BotLevelType]],3,FALSE) * VLOOKUP($AX$2,BotLevelWorld[#All],MATCH("HP Ratio - " &amp; VLOOKUP(CM$1,Enemies[[#All],[Name]:[BotLevelType]],9,FALSE),BotLevelWorld[#Headers],0),FALSE) * AP121</f>
        <v>0</v>
      </c>
      <c r="CN121">
        <f>VLOOKUP(Wave_Timeline!CN$1,Enemies[[#All],[Name]:[BotLevelType]],3,FALSE) * VLOOKUP($AX$2,BotLevelWorld[#All],MATCH("HP Ratio - " &amp; VLOOKUP(CN$1,Enemies[[#All],[Name]:[BotLevelType]],9,FALSE),BotLevelWorld[#Headers],0),FALSE) * AQ121</f>
        <v>0</v>
      </c>
      <c r="CO121">
        <f>VLOOKUP(Wave_Timeline!CO$1,Enemies[[#All],[Name]:[BotLevelType]],3,FALSE) * VLOOKUP($AX$2,BotLevelWorld[#All],MATCH("HP Ratio - " &amp; VLOOKUP(CO$1,Enemies[[#All],[Name]:[BotLevelType]],9,FALSE),BotLevelWorld[#Headers],0),FALSE) * AR121</f>
        <v>0</v>
      </c>
      <c r="CP121">
        <f>VLOOKUP(Wave_Timeline!CP$1,Enemies[[#All],[Name]:[BotLevelType]],3,FALSE) * VLOOKUP($AX$2,BotLevelWorld[#All],MATCH("HP Ratio - " &amp; VLOOKUP(CP$1,Enemies[[#All],[Name]:[BotLevelType]],9,FALSE),BotLevelWorld[#Headers],0),FALSE) * AS121</f>
        <v>0</v>
      </c>
      <c r="CQ121">
        <f>VLOOKUP(Wave_Timeline!CQ$1,Enemies[[#All],[Name]:[BotLevelType]],3,FALSE) * VLOOKUP($AX$2,BotLevelWorld[#All],MATCH("HP Ratio - " &amp; VLOOKUP(CQ$1,Enemies[[#All],[Name]:[BotLevelType]],9,FALSE),BotLevelWorld[#Headers],0),FALSE) * AT121</f>
        <v>0</v>
      </c>
      <c r="CS121">
        <f t="shared" si="6"/>
        <v>0</v>
      </c>
    </row>
    <row r="122" spans="1:97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Y122">
        <f>VLOOKUP(Wave_Timeline!AY$1,Enemies[[#All],[Name]:[BotLevelType]],3,FALSE) * VLOOKUP($AX$2,BotLevelWorld[#All],MATCH("HP Ratio - " &amp; VLOOKUP(AY$1,Enemies[[#All],[Name]:[BotLevelType]],9,FALSE),BotLevelWorld[#Headers],0),FALSE) * B122</f>
        <v>0</v>
      </c>
      <c r="AZ122">
        <f>VLOOKUP(Wave_Timeline!AZ$1,Enemies[[#All],[Name]:[BotLevelType]],3,FALSE) * VLOOKUP($AX$2,BotLevelWorld[#All],MATCH("HP Ratio - " &amp; VLOOKUP(AZ$1,Enemies[[#All],[Name]:[BotLevelType]],9,FALSE),BotLevelWorld[#Headers],0),FALSE) * C122</f>
        <v>0</v>
      </c>
      <c r="BA122">
        <f>VLOOKUP(Wave_Timeline!BA$1,Enemies[[#All],[Name]:[BotLevelType]],3,FALSE) * VLOOKUP($AX$2,BotLevelWorld[#All],MATCH("HP Ratio - " &amp; VLOOKUP(BA$1,Enemies[[#All],[Name]:[BotLevelType]],9,FALSE),BotLevelWorld[#Headers],0),FALSE) * D122</f>
        <v>0</v>
      </c>
      <c r="BB122">
        <f>VLOOKUP(Wave_Timeline!BB$1,Enemies[[#All],[Name]:[BotLevelType]],3,FALSE) * VLOOKUP($AX$2,BotLevelWorld[#All],MATCH("HP Ratio - " &amp; VLOOKUP(BB$1,Enemies[[#All],[Name]:[BotLevelType]],9,FALSE),BotLevelWorld[#Headers],0),FALSE) * E122</f>
        <v>0</v>
      </c>
      <c r="BC122">
        <f>VLOOKUP(Wave_Timeline!BC$1,Enemies[[#All],[Name]:[BotLevelType]],3,FALSE) * VLOOKUP($AX$2,BotLevelWorld[#All],MATCH("HP Ratio - " &amp; VLOOKUP(BC$1,Enemies[[#All],[Name]:[BotLevelType]],9,FALSE),BotLevelWorld[#Headers],0),FALSE) * F122</f>
        <v>0</v>
      </c>
      <c r="BD122">
        <f>VLOOKUP(Wave_Timeline!BD$1,Enemies[[#All],[Name]:[BotLevelType]],3,FALSE) * VLOOKUP($AX$2,BotLevelWorld[#All],MATCH("HP Ratio - " &amp; VLOOKUP(BD$1,Enemies[[#All],[Name]:[BotLevelType]],9,FALSE),BotLevelWorld[#Headers],0),FALSE) * G122</f>
        <v>0</v>
      </c>
      <c r="BE122">
        <f>VLOOKUP(Wave_Timeline!BE$1,Enemies[[#All],[Name]:[BotLevelType]],3,FALSE) * VLOOKUP($AX$2,BotLevelWorld[#All],MATCH("HP Ratio - " &amp; VLOOKUP(BE$1,Enemies[[#All],[Name]:[BotLevelType]],9,FALSE),BotLevelWorld[#Headers],0),FALSE) * H122</f>
        <v>0</v>
      </c>
      <c r="BF122">
        <f>VLOOKUP(Wave_Timeline!BF$1,Enemies[[#All],[Name]:[BotLevelType]],3,FALSE) * VLOOKUP($AX$2,BotLevelWorld[#All],MATCH("HP Ratio - " &amp; VLOOKUP(BF$1,Enemies[[#All],[Name]:[BotLevelType]],9,FALSE),BotLevelWorld[#Headers],0),FALSE) * I122</f>
        <v>0</v>
      </c>
      <c r="BG122">
        <f>VLOOKUP(Wave_Timeline!BG$1,Enemies[[#All],[Name]:[BotLevelType]],3,FALSE) * VLOOKUP($AX$2,BotLevelWorld[#All],MATCH("HP Ratio - " &amp; VLOOKUP(BG$1,Enemies[[#All],[Name]:[BotLevelType]],9,FALSE),BotLevelWorld[#Headers],0),FALSE) * J122</f>
        <v>0</v>
      </c>
      <c r="BH122">
        <f>VLOOKUP(Wave_Timeline!BH$1,Enemies[[#All],[Name]:[BotLevelType]],3,FALSE) * VLOOKUP($AX$2,BotLevelWorld[#All],MATCH("HP Ratio - " &amp; VLOOKUP(BH$1,Enemies[[#All],[Name]:[BotLevelType]],9,FALSE),BotLevelWorld[#Headers],0),FALSE) * K122</f>
        <v>0</v>
      </c>
      <c r="BI122">
        <f>VLOOKUP(Wave_Timeline!BI$1,Enemies[[#All],[Name]:[BotLevelType]],3,FALSE) * VLOOKUP($AX$2,BotLevelWorld[#All],MATCH("HP Ratio - " &amp; VLOOKUP(BI$1,Enemies[[#All],[Name]:[BotLevelType]],9,FALSE),BotLevelWorld[#Headers],0),FALSE) * L122</f>
        <v>0</v>
      </c>
      <c r="BJ122">
        <f>VLOOKUP(Wave_Timeline!BJ$1,Enemies[[#All],[Name]:[BotLevelType]],3,FALSE) * VLOOKUP($AX$2,BotLevelWorld[#All],MATCH("HP Ratio - " &amp; VLOOKUP(BJ$1,Enemies[[#All],[Name]:[BotLevelType]],9,FALSE),BotLevelWorld[#Headers],0),FALSE) * M122</f>
        <v>0</v>
      </c>
      <c r="BK122">
        <f>VLOOKUP(Wave_Timeline!BK$1,Enemies[[#All],[Name]:[BotLevelType]],3,FALSE) * VLOOKUP($AX$2,BotLevelWorld[#All],MATCH("HP Ratio - " &amp; VLOOKUP(BK$1,Enemies[[#All],[Name]:[BotLevelType]],9,FALSE),BotLevelWorld[#Headers],0),FALSE) * N122</f>
        <v>0</v>
      </c>
      <c r="BL122">
        <f>VLOOKUP(Wave_Timeline!BL$1,Enemies[[#All],[Name]:[BotLevelType]],3,FALSE) * VLOOKUP($AX$2,BotLevelWorld[#All],MATCH("HP Ratio - " &amp; VLOOKUP(BL$1,Enemies[[#All],[Name]:[BotLevelType]],9,FALSE),BotLevelWorld[#Headers],0),FALSE) * O122</f>
        <v>0</v>
      </c>
      <c r="BM122">
        <f>VLOOKUP(Wave_Timeline!BM$1,Enemies[[#All],[Name]:[BotLevelType]],3,FALSE) * VLOOKUP($AX$2,BotLevelWorld[#All],MATCH("HP Ratio - " &amp; VLOOKUP(BM$1,Enemies[[#All],[Name]:[BotLevelType]],9,FALSE),BotLevelWorld[#Headers],0),FALSE) * P122</f>
        <v>0</v>
      </c>
      <c r="BN122">
        <f>VLOOKUP(Wave_Timeline!BN$1,Enemies[[#All],[Name]:[BotLevelType]],3,FALSE) * VLOOKUP($AX$2,BotLevelWorld[#All],MATCH("HP Ratio - " &amp; VLOOKUP(BN$1,Enemies[[#All],[Name]:[BotLevelType]],9,FALSE),BotLevelWorld[#Headers],0),FALSE) * Q122</f>
        <v>0</v>
      </c>
      <c r="BO122">
        <f>VLOOKUP(Wave_Timeline!BO$1,Enemies[[#All],[Name]:[BotLevelType]],3,FALSE) * VLOOKUP($AX$2,BotLevelWorld[#All],MATCH("HP Ratio - " &amp; VLOOKUP(BO$1,Enemies[[#All],[Name]:[BotLevelType]],9,FALSE),BotLevelWorld[#Headers],0),FALSE) * R122</f>
        <v>0</v>
      </c>
      <c r="BP122">
        <f>VLOOKUP(Wave_Timeline!BP$1,Enemies[[#All],[Name]:[BotLevelType]],3,FALSE) * VLOOKUP($AX$2,BotLevelWorld[#All],MATCH("HP Ratio - " &amp; VLOOKUP(BP$1,Enemies[[#All],[Name]:[BotLevelType]],9,FALSE),BotLevelWorld[#Headers],0),FALSE) * S122</f>
        <v>0</v>
      </c>
      <c r="BQ122">
        <f>VLOOKUP(Wave_Timeline!BQ$1,Enemies[[#All],[Name]:[BotLevelType]],3,FALSE) * VLOOKUP($AX$2,BotLevelWorld[#All],MATCH("HP Ratio - " &amp; VLOOKUP(BQ$1,Enemies[[#All],[Name]:[BotLevelType]],9,FALSE),BotLevelWorld[#Headers],0),FALSE) * T122</f>
        <v>0</v>
      </c>
      <c r="BR122">
        <f>VLOOKUP(Wave_Timeline!BR$1,Enemies[[#All],[Name]:[BotLevelType]],3,FALSE) * VLOOKUP($AX$2,BotLevelWorld[#All],MATCH("HP Ratio - " &amp; VLOOKUP(BR$1,Enemies[[#All],[Name]:[BotLevelType]],9,FALSE),BotLevelWorld[#Headers],0),FALSE) * U122</f>
        <v>0</v>
      </c>
      <c r="BS122">
        <f>VLOOKUP(Wave_Timeline!BS$1,Enemies[[#All],[Name]:[BotLevelType]],3,FALSE) * VLOOKUP($AX$2,BotLevelWorld[#All],MATCH("HP Ratio - " &amp; VLOOKUP(BS$1,Enemies[[#All],[Name]:[BotLevelType]],9,FALSE),BotLevelWorld[#Headers],0),FALSE) * V122</f>
        <v>0</v>
      </c>
      <c r="BT122">
        <f>VLOOKUP(Wave_Timeline!BT$1,Enemies[[#All],[Name]:[BotLevelType]],3,FALSE) * VLOOKUP($AX$2,BotLevelWorld[#All],MATCH("HP Ratio - " &amp; VLOOKUP(BT$1,Enemies[[#All],[Name]:[BotLevelType]],9,FALSE),BotLevelWorld[#Headers],0),FALSE) * W122</f>
        <v>0</v>
      </c>
      <c r="BU122">
        <f>VLOOKUP(Wave_Timeline!BU$1,Enemies[[#All],[Name]:[BotLevelType]],3,FALSE) * VLOOKUP($AX$2,BotLevelWorld[#All],MATCH("HP Ratio - " &amp; VLOOKUP(BU$1,Enemies[[#All],[Name]:[BotLevelType]],9,FALSE),BotLevelWorld[#Headers],0),FALSE) * X122</f>
        <v>0</v>
      </c>
      <c r="BV122">
        <f>VLOOKUP(Wave_Timeline!BV$1,Enemies[[#All],[Name]:[BotLevelType]],3,FALSE) * VLOOKUP($AX$2,BotLevelWorld[#All],MATCH("HP Ratio - " &amp; VLOOKUP(BV$1,Enemies[[#All],[Name]:[BotLevelType]],9,FALSE),BotLevelWorld[#Headers],0),FALSE) * Y122</f>
        <v>0</v>
      </c>
      <c r="BW122">
        <f>VLOOKUP(Wave_Timeline!BW$1,Enemies[[#All],[Name]:[BotLevelType]],3,FALSE) * VLOOKUP($AX$2,BotLevelWorld[#All],MATCH("HP Ratio - " &amp; VLOOKUP(BW$1,Enemies[[#All],[Name]:[BotLevelType]],9,FALSE),BotLevelWorld[#Headers],0),FALSE) * Z122</f>
        <v>0</v>
      </c>
      <c r="BX122">
        <f>VLOOKUP(Wave_Timeline!BX$1,Enemies[[#All],[Name]:[BotLevelType]],3,FALSE) * VLOOKUP($AX$2,BotLevelWorld[#All],MATCH("HP Ratio - " &amp; VLOOKUP(BX$1,Enemies[[#All],[Name]:[BotLevelType]],9,FALSE),BotLevelWorld[#Headers],0),FALSE) * AA122</f>
        <v>0</v>
      </c>
      <c r="BY122">
        <f>VLOOKUP(Wave_Timeline!BY$1,Enemies[[#All],[Name]:[BotLevelType]],3,FALSE) * VLOOKUP($AX$2,BotLevelWorld[#All],MATCH("HP Ratio - " &amp; VLOOKUP(BY$1,Enemies[[#All],[Name]:[BotLevelType]],9,FALSE),BotLevelWorld[#Headers],0),FALSE) * AB122</f>
        <v>0</v>
      </c>
      <c r="BZ122">
        <f>VLOOKUP(Wave_Timeline!BZ$1,Enemies[[#All],[Name]:[BotLevelType]],3,FALSE) * VLOOKUP($AX$2,BotLevelWorld[#All],MATCH("HP Ratio - " &amp; VLOOKUP(BZ$1,Enemies[[#All],[Name]:[BotLevelType]],9,FALSE),BotLevelWorld[#Headers],0),FALSE) * AC122</f>
        <v>0</v>
      </c>
      <c r="CA122">
        <f>VLOOKUP(Wave_Timeline!CA$1,Enemies[[#All],[Name]:[BotLevelType]],3,FALSE) * VLOOKUP($AX$2,BotLevelWorld[#All],MATCH("HP Ratio - " &amp; VLOOKUP(CA$1,Enemies[[#All],[Name]:[BotLevelType]],9,FALSE),BotLevelWorld[#Headers],0),FALSE) * AD122</f>
        <v>0</v>
      </c>
      <c r="CB122">
        <f>VLOOKUP(Wave_Timeline!CB$1,Enemies[[#All],[Name]:[BotLevelType]],3,FALSE) * VLOOKUP($AX$2,BotLevelWorld[#All],MATCH("HP Ratio - " &amp; VLOOKUP(CB$1,Enemies[[#All],[Name]:[BotLevelType]],9,FALSE),BotLevelWorld[#Headers],0),FALSE) * AE122</f>
        <v>0</v>
      </c>
      <c r="CC122">
        <f>VLOOKUP(Wave_Timeline!CC$1,Enemies[[#All],[Name]:[BotLevelType]],3,FALSE) * VLOOKUP($AX$2,BotLevelWorld[#All],MATCH("HP Ratio - " &amp; VLOOKUP(CC$1,Enemies[[#All],[Name]:[BotLevelType]],9,FALSE),BotLevelWorld[#Headers],0),FALSE) * AF122</f>
        <v>0</v>
      </c>
      <c r="CD122">
        <f>VLOOKUP(Wave_Timeline!CD$1,Enemies[[#All],[Name]:[BotLevelType]],3,FALSE) * VLOOKUP($AX$2,BotLevelWorld[#All],MATCH("HP Ratio - " &amp; VLOOKUP(CD$1,Enemies[[#All],[Name]:[BotLevelType]],9,FALSE),BotLevelWorld[#Headers],0),FALSE) * AG122</f>
        <v>0</v>
      </c>
      <c r="CE122">
        <f>VLOOKUP(Wave_Timeline!CE$1,Enemies[[#All],[Name]:[BotLevelType]],3,FALSE) * VLOOKUP($AX$2,BotLevelWorld[#All],MATCH("HP Ratio - " &amp; VLOOKUP(CE$1,Enemies[[#All],[Name]:[BotLevelType]],9,FALSE),BotLevelWorld[#Headers],0),FALSE) * AH122</f>
        <v>0</v>
      </c>
      <c r="CF122">
        <f>VLOOKUP(Wave_Timeline!CF$1,Enemies[[#All],[Name]:[BotLevelType]],3,FALSE) * VLOOKUP($AX$2,BotLevelWorld[#All],MATCH("HP Ratio - " &amp; VLOOKUP(CF$1,Enemies[[#All],[Name]:[BotLevelType]],9,FALSE),BotLevelWorld[#Headers],0),FALSE) * AI122</f>
        <v>0</v>
      </c>
      <c r="CG122">
        <f>VLOOKUP(Wave_Timeline!CG$1,Enemies[[#All],[Name]:[BotLevelType]],3,FALSE) * VLOOKUP($AX$2,BotLevelWorld[#All],MATCH("HP Ratio - " &amp; VLOOKUP(CG$1,Enemies[[#All],[Name]:[BotLevelType]],9,FALSE),BotLevelWorld[#Headers],0),FALSE) * AJ122</f>
        <v>0</v>
      </c>
      <c r="CH122">
        <f>VLOOKUP(Wave_Timeline!CH$1,Enemies[[#All],[Name]:[BotLevelType]],3,FALSE) * VLOOKUP($AX$2,BotLevelWorld[#All],MATCH("HP Ratio - " &amp; VLOOKUP(CH$1,Enemies[[#All],[Name]:[BotLevelType]],9,FALSE),BotLevelWorld[#Headers],0),FALSE) * AK122</f>
        <v>0</v>
      </c>
      <c r="CI122">
        <f>VLOOKUP(Wave_Timeline!CI$1,Enemies[[#All],[Name]:[BotLevelType]],3,FALSE) * VLOOKUP($AX$2,BotLevelWorld[#All],MATCH("HP Ratio - " &amp; VLOOKUP(CI$1,Enemies[[#All],[Name]:[BotLevelType]],9,FALSE),BotLevelWorld[#Headers],0),FALSE) * AL122</f>
        <v>0</v>
      </c>
      <c r="CJ122">
        <f>VLOOKUP(Wave_Timeline!CJ$1,Enemies[[#All],[Name]:[BotLevelType]],3,FALSE) * VLOOKUP($AX$2,BotLevelWorld[#All],MATCH("HP Ratio - " &amp; VLOOKUP(CJ$1,Enemies[[#All],[Name]:[BotLevelType]],9,FALSE),BotLevelWorld[#Headers],0),FALSE) * AM122</f>
        <v>0</v>
      </c>
      <c r="CK122">
        <f>VLOOKUP(Wave_Timeline!CK$1,Enemies[[#All],[Name]:[BotLevelType]],3,FALSE) * VLOOKUP($AX$2,BotLevelWorld[#All],MATCH("HP Ratio - " &amp; VLOOKUP(CK$1,Enemies[[#All],[Name]:[BotLevelType]],9,FALSE),BotLevelWorld[#Headers],0),FALSE) * AN122</f>
        <v>0</v>
      </c>
      <c r="CL122">
        <f>VLOOKUP(Wave_Timeline!CL$1,Enemies[[#All],[Name]:[BotLevelType]],3,FALSE) * VLOOKUP($AX$2,BotLevelWorld[#All],MATCH("HP Ratio - " &amp; VLOOKUP(CL$1,Enemies[[#All],[Name]:[BotLevelType]],9,FALSE),BotLevelWorld[#Headers],0),FALSE) * AO122</f>
        <v>0</v>
      </c>
      <c r="CM122">
        <f>VLOOKUP(Wave_Timeline!CM$1,Enemies[[#All],[Name]:[BotLevelType]],3,FALSE) * VLOOKUP($AX$2,BotLevelWorld[#All],MATCH("HP Ratio - " &amp; VLOOKUP(CM$1,Enemies[[#All],[Name]:[BotLevelType]],9,FALSE),BotLevelWorld[#Headers],0),FALSE) * AP122</f>
        <v>0</v>
      </c>
      <c r="CN122">
        <f>VLOOKUP(Wave_Timeline!CN$1,Enemies[[#All],[Name]:[BotLevelType]],3,FALSE) * VLOOKUP($AX$2,BotLevelWorld[#All],MATCH("HP Ratio - " &amp; VLOOKUP(CN$1,Enemies[[#All],[Name]:[BotLevelType]],9,FALSE),BotLevelWorld[#Headers],0),FALSE) * AQ122</f>
        <v>0</v>
      </c>
      <c r="CO122">
        <f>VLOOKUP(Wave_Timeline!CO$1,Enemies[[#All],[Name]:[BotLevelType]],3,FALSE) * VLOOKUP($AX$2,BotLevelWorld[#All],MATCH("HP Ratio - " &amp; VLOOKUP(CO$1,Enemies[[#All],[Name]:[BotLevelType]],9,FALSE),BotLevelWorld[#Headers],0),FALSE) * AR122</f>
        <v>0</v>
      </c>
      <c r="CP122">
        <f>VLOOKUP(Wave_Timeline!CP$1,Enemies[[#All],[Name]:[BotLevelType]],3,FALSE) * VLOOKUP($AX$2,BotLevelWorld[#All],MATCH("HP Ratio - " &amp; VLOOKUP(CP$1,Enemies[[#All],[Name]:[BotLevelType]],9,FALSE),BotLevelWorld[#Headers],0),FALSE) * AS122</f>
        <v>0</v>
      </c>
      <c r="CQ122">
        <f>VLOOKUP(Wave_Timeline!CQ$1,Enemies[[#All],[Name]:[BotLevelType]],3,FALSE) * VLOOKUP($AX$2,BotLevelWorld[#All],MATCH("HP Ratio - " &amp; VLOOKUP(CQ$1,Enemies[[#All],[Name]:[BotLevelType]],9,FALSE),BotLevelWorld[#Headers],0),FALSE) * AT122</f>
        <v>0</v>
      </c>
      <c r="CS122">
        <f t="shared" si="6"/>
        <v>0</v>
      </c>
    </row>
    <row r="123" spans="1:97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Y123">
        <f>VLOOKUP(Wave_Timeline!AY$1,Enemies[[#All],[Name]:[BotLevelType]],3,FALSE) * VLOOKUP($AX$2,BotLevelWorld[#All],MATCH("HP Ratio - " &amp; VLOOKUP(AY$1,Enemies[[#All],[Name]:[BotLevelType]],9,FALSE),BotLevelWorld[#Headers],0),FALSE) * B123</f>
        <v>0</v>
      </c>
      <c r="AZ123">
        <f>VLOOKUP(Wave_Timeline!AZ$1,Enemies[[#All],[Name]:[BotLevelType]],3,FALSE) * VLOOKUP($AX$2,BotLevelWorld[#All],MATCH("HP Ratio - " &amp; VLOOKUP(AZ$1,Enemies[[#All],[Name]:[BotLevelType]],9,FALSE),BotLevelWorld[#Headers],0),FALSE) * C123</f>
        <v>0</v>
      </c>
      <c r="BA123">
        <f>VLOOKUP(Wave_Timeline!BA$1,Enemies[[#All],[Name]:[BotLevelType]],3,FALSE) * VLOOKUP($AX$2,BotLevelWorld[#All],MATCH("HP Ratio - " &amp; VLOOKUP(BA$1,Enemies[[#All],[Name]:[BotLevelType]],9,FALSE),BotLevelWorld[#Headers],0),FALSE) * D123</f>
        <v>0</v>
      </c>
      <c r="BB123">
        <f>VLOOKUP(Wave_Timeline!BB$1,Enemies[[#All],[Name]:[BotLevelType]],3,FALSE) * VLOOKUP($AX$2,BotLevelWorld[#All],MATCH("HP Ratio - " &amp; VLOOKUP(BB$1,Enemies[[#All],[Name]:[BotLevelType]],9,FALSE),BotLevelWorld[#Headers],0),FALSE) * E123</f>
        <v>0</v>
      </c>
      <c r="BC123">
        <f>VLOOKUP(Wave_Timeline!BC$1,Enemies[[#All],[Name]:[BotLevelType]],3,FALSE) * VLOOKUP($AX$2,BotLevelWorld[#All],MATCH("HP Ratio - " &amp; VLOOKUP(BC$1,Enemies[[#All],[Name]:[BotLevelType]],9,FALSE),BotLevelWorld[#Headers],0),FALSE) * F123</f>
        <v>0</v>
      </c>
      <c r="BD123">
        <f>VLOOKUP(Wave_Timeline!BD$1,Enemies[[#All],[Name]:[BotLevelType]],3,FALSE) * VLOOKUP($AX$2,BotLevelWorld[#All],MATCH("HP Ratio - " &amp; VLOOKUP(BD$1,Enemies[[#All],[Name]:[BotLevelType]],9,FALSE),BotLevelWorld[#Headers],0),FALSE) * G123</f>
        <v>0</v>
      </c>
      <c r="BE123">
        <f>VLOOKUP(Wave_Timeline!BE$1,Enemies[[#All],[Name]:[BotLevelType]],3,FALSE) * VLOOKUP($AX$2,BotLevelWorld[#All],MATCH("HP Ratio - " &amp; VLOOKUP(BE$1,Enemies[[#All],[Name]:[BotLevelType]],9,FALSE),BotLevelWorld[#Headers],0),FALSE) * H123</f>
        <v>0</v>
      </c>
      <c r="BF123">
        <f>VLOOKUP(Wave_Timeline!BF$1,Enemies[[#All],[Name]:[BotLevelType]],3,FALSE) * VLOOKUP($AX$2,BotLevelWorld[#All],MATCH("HP Ratio - " &amp; VLOOKUP(BF$1,Enemies[[#All],[Name]:[BotLevelType]],9,FALSE),BotLevelWorld[#Headers],0),FALSE) * I123</f>
        <v>0</v>
      </c>
      <c r="BG123">
        <f>VLOOKUP(Wave_Timeline!BG$1,Enemies[[#All],[Name]:[BotLevelType]],3,FALSE) * VLOOKUP($AX$2,BotLevelWorld[#All],MATCH("HP Ratio - " &amp; VLOOKUP(BG$1,Enemies[[#All],[Name]:[BotLevelType]],9,FALSE),BotLevelWorld[#Headers],0),FALSE) * J123</f>
        <v>0</v>
      </c>
      <c r="BH123">
        <f>VLOOKUP(Wave_Timeline!BH$1,Enemies[[#All],[Name]:[BotLevelType]],3,FALSE) * VLOOKUP($AX$2,BotLevelWorld[#All],MATCH("HP Ratio - " &amp; VLOOKUP(BH$1,Enemies[[#All],[Name]:[BotLevelType]],9,FALSE),BotLevelWorld[#Headers],0),FALSE) * K123</f>
        <v>0</v>
      </c>
      <c r="BI123">
        <f>VLOOKUP(Wave_Timeline!BI$1,Enemies[[#All],[Name]:[BotLevelType]],3,FALSE) * VLOOKUP($AX$2,BotLevelWorld[#All],MATCH("HP Ratio - " &amp; VLOOKUP(BI$1,Enemies[[#All],[Name]:[BotLevelType]],9,FALSE),BotLevelWorld[#Headers],0),FALSE) * L123</f>
        <v>0</v>
      </c>
      <c r="BJ123">
        <f>VLOOKUP(Wave_Timeline!BJ$1,Enemies[[#All],[Name]:[BotLevelType]],3,FALSE) * VLOOKUP($AX$2,BotLevelWorld[#All],MATCH("HP Ratio - " &amp; VLOOKUP(BJ$1,Enemies[[#All],[Name]:[BotLevelType]],9,FALSE),BotLevelWorld[#Headers],0),FALSE) * M123</f>
        <v>0</v>
      </c>
      <c r="BK123">
        <f>VLOOKUP(Wave_Timeline!BK$1,Enemies[[#All],[Name]:[BotLevelType]],3,FALSE) * VLOOKUP($AX$2,BotLevelWorld[#All],MATCH("HP Ratio - " &amp; VLOOKUP(BK$1,Enemies[[#All],[Name]:[BotLevelType]],9,FALSE),BotLevelWorld[#Headers],0),FALSE) * N123</f>
        <v>0</v>
      </c>
      <c r="BL123">
        <f>VLOOKUP(Wave_Timeline!BL$1,Enemies[[#All],[Name]:[BotLevelType]],3,FALSE) * VLOOKUP($AX$2,BotLevelWorld[#All],MATCH("HP Ratio - " &amp; VLOOKUP(BL$1,Enemies[[#All],[Name]:[BotLevelType]],9,FALSE),BotLevelWorld[#Headers],0),FALSE) * O123</f>
        <v>0</v>
      </c>
      <c r="BM123">
        <f>VLOOKUP(Wave_Timeline!BM$1,Enemies[[#All],[Name]:[BotLevelType]],3,FALSE) * VLOOKUP($AX$2,BotLevelWorld[#All],MATCH("HP Ratio - " &amp; VLOOKUP(BM$1,Enemies[[#All],[Name]:[BotLevelType]],9,FALSE),BotLevelWorld[#Headers],0),FALSE) * P123</f>
        <v>0</v>
      </c>
      <c r="BN123">
        <f>VLOOKUP(Wave_Timeline!BN$1,Enemies[[#All],[Name]:[BotLevelType]],3,FALSE) * VLOOKUP($AX$2,BotLevelWorld[#All],MATCH("HP Ratio - " &amp; VLOOKUP(BN$1,Enemies[[#All],[Name]:[BotLevelType]],9,FALSE),BotLevelWorld[#Headers],0),FALSE) * Q123</f>
        <v>0</v>
      </c>
      <c r="BO123">
        <f>VLOOKUP(Wave_Timeline!BO$1,Enemies[[#All],[Name]:[BotLevelType]],3,FALSE) * VLOOKUP($AX$2,BotLevelWorld[#All],MATCH("HP Ratio - " &amp; VLOOKUP(BO$1,Enemies[[#All],[Name]:[BotLevelType]],9,FALSE),BotLevelWorld[#Headers],0),FALSE) * R123</f>
        <v>0</v>
      </c>
      <c r="BP123">
        <f>VLOOKUP(Wave_Timeline!BP$1,Enemies[[#All],[Name]:[BotLevelType]],3,FALSE) * VLOOKUP($AX$2,BotLevelWorld[#All],MATCH("HP Ratio - " &amp; VLOOKUP(BP$1,Enemies[[#All],[Name]:[BotLevelType]],9,FALSE),BotLevelWorld[#Headers],0),FALSE) * S123</f>
        <v>0</v>
      </c>
      <c r="BQ123">
        <f>VLOOKUP(Wave_Timeline!BQ$1,Enemies[[#All],[Name]:[BotLevelType]],3,FALSE) * VLOOKUP($AX$2,BotLevelWorld[#All],MATCH("HP Ratio - " &amp; VLOOKUP(BQ$1,Enemies[[#All],[Name]:[BotLevelType]],9,FALSE),BotLevelWorld[#Headers],0),FALSE) * T123</f>
        <v>0</v>
      </c>
      <c r="BR123">
        <f>VLOOKUP(Wave_Timeline!BR$1,Enemies[[#All],[Name]:[BotLevelType]],3,FALSE) * VLOOKUP($AX$2,BotLevelWorld[#All],MATCH("HP Ratio - " &amp; VLOOKUP(BR$1,Enemies[[#All],[Name]:[BotLevelType]],9,FALSE),BotLevelWorld[#Headers],0),FALSE) * U123</f>
        <v>0</v>
      </c>
      <c r="BS123">
        <f>VLOOKUP(Wave_Timeline!BS$1,Enemies[[#All],[Name]:[BotLevelType]],3,FALSE) * VLOOKUP($AX$2,BotLevelWorld[#All],MATCH("HP Ratio - " &amp; VLOOKUP(BS$1,Enemies[[#All],[Name]:[BotLevelType]],9,FALSE),BotLevelWorld[#Headers],0),FALSE) * V123</f>
        <v>0</v>
      </c>
      <c r="BT123">
        <f>VLOOKUP(Wave_Timeline!BT$1,Enemies[[#All],[Name]:[BotLevelType]],3,FALSE) * VLOOKUP($AX$2,BotLevelWorld[#All],MATCH("HP Ratio - " &amp; VLOOKUP(BT$1,Enemies[[#All],[Name]:[BotLevelType]],9,FALSE),BotLevelWorld[#Headers],0),FALSE) * W123</f>
        <v>0</v>
      </c>
      <c r="BU123">
        <f>VLOOKUP(Wave_Timeline!BU$1,Enemies[[#All],[Name]:[BotLevelType]],3,FALSE) * VLOOKUP($AX$2,BotLevelWorld[#All],MATCH("HP Ratio - " &amp; VLOOKUP(BU$1,Enemies[[#All],[Name]:[BotLevelType]],9,FALSE),BotLevelWorld[#Headers],0),FALSE) * X123</f>
        <v>0</v>
      </c>
      <c r="BV123">
        <f>VLOOKUP(Wave_Timeline!BV$1,Enemies[[#All],[Name]:[BotLevelType]],3,FALSE) * VLOOKUP($AX$2,BotLevelWorld[#All],MATCH("HP Ratio - " &amp; VLOOKUP(BV$1,Enemies[[#All],[Name]:[BotLevelType]],9,FALSE),BotLevelWorld[#Headers],0),FALSE) * Y123</f>
        <v>0</v>
      </c>
      <c r="BW123">
        <f>VLOOKUP(Wave_Timeline!BW$1,Enemies[[#All],[Name]:[BotLevelType]],3,FALSE) * VLOOKUP($AX$2,BotLevelWorld[#All],MATCH("HP Ratio - " &amp; VLOOKUP(BW$1,Enemies[[#All],[Name]:[BotLevelType]],9,FALSE),BotLevelWorld[#Headers],0),FALSE) * Z123</f>
        <v>0</v>
      </c>
      <c r="BX123">
        <f>VLOOKUP(Wave_Timeline!BX$1,Enemies[[#All],[Name]:[BotLevelType]],3,FALSE) * VLOOKUP($AX$2,BotLevelWorld[#All],MATCH("HP Ratio - " &amp; VLOOKUP(BX$1,Enemies[[#All],[Name]:[BotLevelType]],9,FALSE),BotLevelWorld[#Headers],0),FALSE) * AA123</f>
        <v>0</v>
      </c>
      <c r="BY123">
        <f>VLOOKUP(Wave_Timeline!BY$1,Enemies[[#All],[Name]:[BotLevelType]],3,FALSE) * VLOOKUP($AX$2,BotLevelWorld[#All],MATCH("HP Ratio - " &amp; VLOOKUP(BY$1,Enemies[[#All],[Name]:[BotLevelType]],9,FALSE),BotLevelWorld[#Headers],0),FALSE) * AB123</f>
        <v>0</v>
      </c>
      <c r="BZ123">
        <f>VLOOKUP(Wave_Timeline!BZ$1,Enemies[[#All],[Name]:[BotLevelType]],3,FALSE) * VLOOKUP($AX$2,BotLevelWorld[#All],MATCH("HP Ratio - " &amp; VLOOKUP(BZ$1,Enemies[[#All],[Name]:[BotLevelType]],9,FALSE),BotLevelWorld[#Headers],0),FALSE) * AC123</f>
        <v>0</v>
      </c>
      <c r="CA123">
        <f>VLOOKUP(Wave_Timeline!CA$1,Enemies[[#All],[Name]:[BotLevelType]],3,FALSE) * VLOOKUP($AX$2,BotLevelWorld[#All],MATCH("HP Ratio - " &amp; VLOOKUP(CA$1,Enemies[[#All],[Name]:[BotLevelType]],9,FALSE),BotLevelWorld[#Headers],0),FALSE) * AD123</f>
        <v>0</v>
      </c>
      <c r="CB123">
        <f>VLOOKUP(Wave_Timeline!CB$1,Enemies[[#All],[Name]:[BotLevelType]],3,FALSE) * VLOOKUP($AX$2,BotLevelWorld[#All],MATCH("HP Ratio - " &amp; VLOOKUP(CB$1,Enemies[[#All],[Name]:[BotLevelType]],9,FALSE),BotLevelWorld[#Headers],0),FALSE) * AE123</f>
        <v>0</v>
      </c>
      <c r="CC123">
        <f>VLOOKUP(Wave_Timeline!CC$1,Enemies[[#All],[Name]:[BotLevelType]],3,FALSE) * VLOOKUP($AX$2,BotLevelWorld[#All],MATCH("HP Ratio - " &amp; VLOOKUP(CC$1,Enemies[[#All],[Name]:[BotLevelType]],9,FALSE),BotLevelWorld[#Headers],0),FALSE) * AF123</f>
        <v>0</v>
      </c>
      <c r="CD123">
        <f>VLOOKUP(Wave_Timeline!CD$1,Enemies[[#All],[Name]:[BotLevelType]],3,FALSE) * VLOOKUP($AX$2,BotLevelWorld[#All],MATCH("HP Ratio - " &amp; VLOOKUP(CD$1,Enemies[[#All],[Name]:[BotLevelType]],9,FALSE),BotLevelWorld[#Headers],0),FALSE) * AG123</f>
        <v>0</v>
      </c>
      <c r="CE123">
        <f>VLOOKUP(Wave_Timeline!CE$1,Enemies[[#All],[Name]:[BotLevelType]],3,FALSE) * VLOOKUP($AX$2,BotLevelWorld[#All],MATCH("HP Ratio - " &amp; VLOOKUP(CE$1,Enemies[[#All],[Name]:[BotLevelType]],9,FALSE),BotLevelWorld[#Headers],0),FALSE) * AH123</f>
        <v>0</v>
      </c>
      <c r="CF123">
        <f>VLOOKUP(Wave_Timeline!CF$1,Enemies[[#All],[Name]:[BotLevelType]],3,FALSE) * VLOOKUP($AX$2,BotLevelWorld[#All],MATCH("HP Ratio - " &amp; VLOOKUP(CF$1,Enemies[[#All],[Name]:[BotLevelType]],9,FALSE),BotLevelWorld[#Headers],0),FALSE) * AI123</f>
        <v>0</v>
      </c>
      <c r="CG123">
        <f>VLOOKUP(Wave_Timeline!CG$1,Enemies[[#All],[Name]:[BotLevelType]],3,FALSE) * VLOOKUP($AX$2,BotLevelWorld[#All],MATCH("HP Ratio - " &amp; VLOOKUP(CG$1,Enemies[[#All],[Name]:[BotLevelType]],9,FALSE),BotLevelWorld[#Headers],0),FALSE) * AJ123</f>
        <v>0</v>
      </c>
      <c r="CH123">
        <f>VLOOKUP(Wave_Timeline!CH$1,Enemies[[#All],[Name]:[BotLevelType]],3,FALSE) * VLOOKUP($AX$2,BotLevelWorld[#All],MATCH("HP Ratio - " &amp; VLOOKUP(CH$1,Enemies[[#All],[Name]:[BotLevelType]],9,FALSE),BotLevelWorld[#Headers],0),FALSE) * AK123</f>
        <v>0</v>
      </c>
      <c r="CI123">
        <f>VLOOKUP(Wave_Timeline!CI$1,Enemies[[#All],[Name]:[BotLevelType]],3,FALSE) * VLOOKUP($AX$2,BotLevelWorld[#All],MATCH("HP Ratio - " &amp; VLOOKUP(CI$1,Enemies[[#All],[Name]:[BotLevelType]],9,FALSE),BotLevelWorld[#Headers],0),FALSE) * AL123</f>
        <v>0</v>
      </c>
      <c r="CJ123">
        <f>VLOOKUP(Wave_Timeline!CJ$1,Enemies[[#All],[Name]:[BotLevelType]],3,FALSE) * VLOOKUP($AX$2,BotLevelWorld[#All],MATCH("HP Ratio - " &amp; VLOOKUP(CJ$1,Enemies[[#All],[Name]:[BotLevelType]],9,FALSE),BotLevelWorld[#Headers],0),FALSE) * AM123</f>
        <v>0</v>
      </c>
      <c r="CK123">
        <f>VLOOKUP(Wave_Timeline!CK$1,Enemies[[#All],[Name]:[BotLevelType]],3,FALSE) * VLOOKUP($AX$2,BotLevelWorld[#All],MATCH("HP Ratio - " &amp; VLOOKUP(CK$1,Enemies[[#All],[Name]:[BotLevelType]],9,FALSE),BotLevelWorld[#Headers],0),FALSE) * AN123</f>
        <v>0</v>
      </c>
      <c r="CL123">
        <f>VLOOKUP(Wave_Timeline!CL$1,Enemies[[#All],[Name]:[BotLevelType]],3,FALSE) * VLOOKUP($AX$2,BotLevelWorld[#All],MATCH("HP Ratio - " &amp; VLOOKUP(CL$1,Enemies[[#All],[Name]:[BotLevelType]],9,FALSE),BotLevelWorld[#Headers],0),FALSE) * AO123</f>
        <v>0</v>
      </c>
      <c r="CM123">
        <f>VLOOKUP(Wave_Timeline!CM$1,Enemies[[#All],[Name]:[BotLevelType]],3,FALSE) * VLOOKUP($AX$2,BotLevelWorld[#All],MATCH("HP Ratio - " &amp; VLOOKUP(CM$1,Enemies[[#All],[Name]:[BotLevelType]],9,FALSE),BotLevelWorld[#Headers],0),FALSE) * AP123</f>
        <v>0</v>
      </c>
      <c r="CN123">
        <f>VLOOKUP(Wave_Timeline!CN$1,Enemies[[#All],[Name]:[BotLevelType]],3,FALSE) * VLOOKUP($AX$2,BotLevelWorld[#All],MATCH("HP Ratio - " &amp; VLOOKUP(CN$1,Enemies[[#All],[Name]:[BotLevelType]],9,FALSE),BotLevelWorld[#Headers],0),FALSE) * AQ123</f>
        <v>0</v>
      </c>
      <c r="CO123">
        <f>VLOOKUP(Wave_Timeline!CO$1,Enemies[[#All],[Name]:[BotLevelType]],3,FALSE) * VLOOKUP($AX$2,BotLevelWorld[#All],MATCH("HP Ratio - " &amp; VLOOKUP(CO$1,Enemies[[#All],[Name]:[BotLevelType]],9,FALSE),BotLevelWorld[#Headers],0),FALSE) * AR123</f>
        <v>0</v>
      </c>
      <c r="CP123">
        <f>VLOOKUP(Wave_Timeline!CP$1,Enemies[[#All],[Name]:[BotLevelType]],3,FALSE) * VLOOKUP($AX$2,BotLevelWorld[#All],MATCH("HP Ratio - " &amp; VLOOKUP(CP$1,Enemies[[#All],[Name]:[BotLevelType]],9,FALSE),BotLevelWorld[#Headers],0),FALSE) * AS123</f>
        <v>0</v>
      </c>
      <c r="CQ123">
        <f>VLOOKUP(Wave_Timeline!CQ$1,Enemies[[#All],[Name]:[BotLevelType]],3,FALSE) * VLOOKUP($AX$2,BotLevelWorld[#All],MATCH("HP Ratio - " &amp; VLOOKUP(CQ$1,Enemies[[#All],[Name]:[BotLevelType]],9,FALSE),BotLevelWorld[#Headers],0),FALSE) * AT123</f>
        <v>0</v>
      </c>
      <c r="CS123">
        <f t="shared" si="6"/>
        <v>0</v>
      </c>
    </row>
    <row r="124" spans="1:97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Y124">
        <f>VLOOKUP(Wave_Timeline!AY$1,Enemies[[#All],[Name]:[BotLevelType]],3,FALSE) * VLOOKUP($AX$2,BotLevelWorld[#All],MATCH("HP Ratio - " &amp; VLOOKUP(AY$1,Enemies[[#All],[Name]:[BotLevelType]],9,FALSE),BotLevelWorld[#Headers],0),FALSE) * B124</f>
        <v>0</v>
      </c>
      <c r="AZ124">
        <f>VLOOKUP(Wave_Timeline!AZ$1,Enemies[[#All],[Name]:[BotLevelType]],3,FALSE) * VLOOKUP($AX$2,BotLevelWorld[#All],MATCH("HP Ratio - " &amp; VLOOKUP(AZ$1,Enemies[[#All],[Name]:[BotLevelType]],9,FALSE),BotLevelWorld[#Headers],0),FALSE) * C124</f>
        <v>0</v>
      </c>
      <c r="BA124">
        <f>VLOOKUP(Wave_Timeline!BA$1,Enemies[[#All],[Name]:[BotLevelType]],3,FALSE) * VLOOKUP($AX$2,BotLevelWorld[#All],MATCH("HP Ratio - " &amp; VLOOKUP(BA$1,Enemies[[#All],[Name]:[BotLevelType]],9,FALSE),BotLevelWorld[#Headers],0),FALSE) * D124</f>
        <v>0</v>
      </c>
      <c r="BB124">
        <f>VLOOKUP(Wave_Timeline!BB$1,Enemies[[#All],[Name]:[BotLevelType]],3,FALSE) * VLOOKUP($AX$2,BotLevelWorld[#All],MATCH("HP Ratio - " &amp; VLOOKUP(BB$1,Enemies[[#All],[Name]:[BotLevelType]],9,FALSE),BotLevelWorld[#Headers],0),FALSE) * E124</f>
        <v>0</v>
      </c>
      <c r="BC124">
        <f>VLOOKUP(Wave_Timeline!BC$1,Enemies[[#All],[Name]:[BotLevelType]],3,FALSE) * VLOOKUP($AX$2,BotLevelWorld[#All],MATCH("HP Ratio - " &amp; VLOOKUP(BC$1,Enemies[[#All],[Name]:[BotLevelType]],9,FALSE),BotLevelWorld[#Headers],0),FALSE) * F124</f>
        <v>0</v>
      </c>
      <c r="BD124">
        <f>VLOOKUP(Wave_Timeline!BD$1,Enemies[[#All],[Name]:[BotLevelType]],3,FALSE) * VLOOKUP($AX$2,BotLevelWorld[#All],MATCH("HP Ratio - " &amp; VLOOKUP(BD$1,Enemies[[#All],[Name]:[BotLevelType]],9,FALSE),BotLevelWorld[#Headers],0),FALSE) * G124</f>
        <v>0</v>
      </c>
      <c r="BE124">
        <f>VLOOKUP(Wave_Timeline!BE$1,Enemies[[#All],[Name]:[BotLevelType]],3,FALSE) * VLOOKUP($AX$2,BotLevelWorld[#All],MATCH("HP Ratio - " &amp; VLOOKUP(BE$1,Enemies[[#All],[Name]:[BotLevelType]],9,FALSE),BotLevelWorld[#Headers],0),FALSE) * H124</f>
        <v>0</v>
      </c>
      <c r="BF124">
        <f>VLOOKUP(Wave_Timeline!BF$1,Enemies[[#All],[Name]:[BotLevelType]],3,FALSE) * VLOOKUP($AX$2,BotLevelWorld[#All],MATCH("HP Ratio - " &amp; VLOOKUP(BF$1,Enemies[[#All],[Name]:[BotLevelType]],9,FALSE),BotLevelWorld[#Headers],0),FALSE) * I124</f>
        <v>0</v>
      </c>
      <c r="BG124">
        <f>VLOOKUP(Wave_Timeline!BG$1,Enemies[[#All],[Name]:[BotLevelType]],3,FALSE) * VLOOKUP($AX$2,BotLevelWorld[#All],MATCH("HP Ratio - " &amp; VLOOKUP(BG$1,Enemies[[#All],[Name]:[BotLevelType]],9,FALSE),BotLevelWorld[#Headers],0),FALSE) * J124</f>
        <v>0</v>
      </c>
      <c r="BH124">
        <f>VLOOKUP(Wave_Timeline!BH$1,Enemies[[#All],[Name]:[BotLevelType]],3,FALSE) * VLOOKUP($AX$2,BotLevelWorld[#All],MATCH("HP Ratio - " &amp; VLOOKUP(BH$1,Enemies[[#All],[Name]:[BotLevelType]],9,FALSE),BotLevelWorld[#Headers],0),FALSE) * K124</f>
        <v>0</v>
      </c>
      <c r="BI124">
        <f>VLOOKUP(Wave_Timeline!BI$1,Enemies[[#All],[Name]:[BotLevelType]],3,FALSE) * VLOOKUP($AX$2,BotLevelWorld[#All],MATCH("HP Ratio - " &amp; VLOOKUP(BI$1,Enemies[[#All],[Name]:[BotLevelType]],9,FALSE),BotLevelWorld[#Headers],0),FALSE) * L124</f>
        <v>0</v>
      </c>
      <c r="BJ124">
        <f>VLOOKUP(Wave_Timeline!BJ$1,Enemies[[#All],[Name]:[BotLevelType]],3,FALSE) * VLOOKUP($AX$2,BotLevelWorld[#All],MATCH("HP Ratio - " &amp; VLOOKUP(BJ$1,Enemies[[#All],[Name]:[BotLevelType]],9,FALSE),BotLevelWorld[#Headers],0),FALSE) * M124</f>
        <v>0</v>
      </c>
      <c r="BK124">
        <f>VLOOKUP(Wave_Timeline!BK$1,Enemies[[#All],[Name]:[BotLevelType]],3,FALSE) * VLOOKUP($AX$2,BotLevelWorld[#All],MATCH("HP Ratio - " &amp; VLOOKUP(BK$1,Enemies[[#All],[Name]:[BotLevelType]],9,FALSE),BotLevelWorld[#Headers],0),FALSE) * N124</f>
        <v>0</v>
      </c>
      <c r="BL124">
        <f>VLOOKUP(Wave_Timeline!BL$1,Enemies[[#All],[Name]:[BotLevelType]],3,FALSE) * VLOOKUP($AX$2,BotLevelWorld[#All],MATCH("HP Ratio - " &amp; VLOOKUP(BL$1,Enemies[[#All],[Name]:[BotLevelType]],9,FALSE),BotLevelWorld[#Headers],0),FALSE) * O124</f>
        <v>0</v>
      </c>
      <c r="BM124">
        <f>VLOOKUP(Wave_Timeline!BM$1,Enemies[[#All],[Name]:[BotLevelType]],3,FALSE) * VLOOKUP($AX$2,BotLevelWorld[#All],MATCH("HP Ratio - " &amp; VLOOKUP(BM$1,Enemies[[#All],[Name]:[BotLevelType]],9,FALSE),BotLevelWorld[#Headers],0),FALSE) * P124</f>
        <v>0</v>
      </c>
      <c r="BN124">
        <f>VLOOKUP(Wave_Timeline!BN$1,Enemies[[#All],[Name]:[BotLevelType]],3,FALSE) * VLOOKUP($AX$2,BotLevelWorld[#All],MATCH("HP Ratio - " &amp; VLOOKUP(BN$1,Enemies[[#All],[Name]:[BotLevelType]],9,FALSE),BotLevelWorld[#Headers],0),FALSE) * Q124</f>
        <v>0</v>
      </c>
      <c r="BO124">
        <f>VLOOKUP(Wave_Timeline!BO$1,Enemies[[#All],[Name]:[BotLevelType]],3,FALSE) * VLOOKUP($AX$2,BotLevelWorld[#All],MATCH("HP Ratio - " &amp; VLOOKUP(BO$1,Enemies[[#All],[Name]:[BotLevelType]],9,FALSE),BotLevelWorld[#Headers],0),FALSE) * R124</f>
        <v>0</v>
      </c>
      <c r="BP124">
        <f>VLOOKUP(Wave_Timeline!BP$1,Enemies[[#All],[Name]:[BotLevelType]],3,FALSE) * VLOOKUP($AX$2,BotLevelWorld[#All],MATCH("HP Ratio - " &amp; VLOOKUP(BP$1,Enemies[[#All],[Name]:[BotLevelType]],9,FALSE),BotLevelWorld[#Headers],0),FALSE) * S124</f>
        <v>0</v>
      </c>
      <c r="BQ124">
        <f>VLOOKUP(Wave_Timeline!BQ$1,Enemies[[#All],[Name]:[BotLevelType]],3,FALSE) * VLOOKUP($AX$2,BotLevelWorld[#All],MATCH("HP Ratio - " &amp; VLOOKUP(BQ$1,Enemies[[#All],[Name]:[BotLevelType]],9,FALSE),BotLevelWorld[#Headers],0),FALSE) * T124</f>
        <v>0</v>
      </c>
      <c r="BR124">
        <f>VLOOKUP(Wave_Timeline!BR$1,Enemies[[#All],[Name]:[BotLevelType]],3,FALSE) * VLOOKUP($AX$2,BotLevelWorld[#All],MATCH("HP Ratio - " &amp; VLOOKUP(BR$1,Enemies[[#All],[Name]:[BotLevelType]],9,FALSE),BotLevelWorld[#Headers],0),FALSE) * U124</f>
        <v>0</v>
      </c>
      <c r="BS124">
        <f>VLOOKUP(Wave_Timeline!BS$1,Enemies[[#All],[Name]:[BotLevelType]],3,FALSE) * VLOOKUP($AX$2,BotLevelWorld[#All],MATCH("HP Ratio - " &amp; VLOOKUP(BS$1,Enemies[[#All],[Name]:[BotLevelType]],9,FALSE),BotLevelWorld[#Headers],0),FALSE) * V124</f>
        <v>0</v>
      </c>
      <c r="BT124">
        <f>VLOOKUP(Wave_Timeline!BT$1,Enemies[[#All],[Name]:[BotLevelType]],3,FALSE) * VLOOKUP($AX$2,BotLevelWorld[#All],MATCH("HP Ratio - " &amp; VLOOKUP(BT$1,Enemies[[#All],[Name]:[BotLevelType]],9,FALSE),BotLevelWorld[#Headers],0),FALSE) * W124</f>
        <v>0</v>
      </c>
      <c r="BU124">
        <f>VLOOKUP(Wave_Timeline!BU$1,Enemies[[#All],[Name]:[BotLevelType]],3,FALSE) * VLOOKUP($AX$2,BotLevelWorld[#All],MATCH("HP Ratio - " &amp; VLOOKUP(BU$1,Enemies[[#All],[Name]:[BotLevelType]],9,FALSE),BotLevelWorld[#Headers],0),FALSE) * X124</f>
        <v>0</v>
      </c>
      <c r="BV124">
        <f>VLOOKUP(Wave_Timeline!BV$1,Enemies[[#All],[Name]:[BotLevelType]],3,FALSE) * VLOOKUP($AX$2,BotLevelWorld[#All],MATCH("HP Ratio - " &amp; VLOOKUP(BV$1,Enemies[[#All],[Name]:[BotLevelType]],9,FALSE),BotLevelWorld[#Headers],0),FALSE) * Y124</f>
        <v>0</v>
      </c>
      <c r="BW124">
        <f>VLOOKUP(Wave_Timeline!BW$1,Enemies[[#All],[Name]:[BotLevelType]],3,FALSE) * VLOOKUP($AX$2,BotLevelWorld[#All],MATCH("HP Ratio - " &amp; VLOOKUP(BW$1,Enemies[[#All],[Name]:[BotLevelType]],9,FALSE),BotLevelWorld[#Headers],0),FALSE) * Z124</f>
        <v>0</v>
      </c>
      <c r="BX124">
        <f>VLOOKUP(Wave_Timeline!BX$1,Enemies[[#All],[Name]:[BotLevelType]],3,FALSE) * VLOOKUP($AX$2,BotLevelWorld[#All],MATCH("HP Ratio - " &amp; VLOOKUP(BX$1,Enemies[[#All],[Name]:[BotLevelType]],9,FALSE),BotLevelWorld[#Headers],0),FALSE) * AA124</f>
        <v>0</v>
      </c>
      <c r="BY124">
        <f>VLOOKUP(Wave_Timeline!BY$1,Enemies[[#All],[Name]:[BotLevelType]],3,FALSE) * VLOOKUP($AX$2,BotLevelWorld[#All],MATCH("HP Ratio - " &amp; VLOOKUP(BY$1,Enemies[[#All],[Name]:[BotLevelType]],9,FALSE),BotLevelWorld[#Headers],0),FALSE) * AB124</f>
        <v>0</v>
      </c>
      <c r="BZ124">
        <f>VLOOKUP(Wave_Timeline!BZ$1,Enemies[[#All],[Name]:[BotLevelType]],3,FALSE) * VLOOKUP($AX$2,BotLevelWorld[#All],MATCH("HP Ratio - " &amp; VLOOKUP(BZ$1,Enemies[[#All],[Name]:[BotLevelType]],9,FALSE),BotLevelWorld[#Headers],0),FALSE) * AC124</f>
        <v>0</v>
      </c>
      <c r="CA124">
        <f>VLOOKUP(Wave_Timeline!CA$1,Enemies[[#All],[Name]:[BotLevelType]],3,FALSE) * VLOOKUP($AX$2,BotLevelWorld[#All],MATCH("HP Ratio - " &amp; VLOOKUP(CA$1,Enemies[[#All],[Name]:[BotLevelType]],9,FALSE),BotLevelWorld[#Headers],0),FALSE) * AD124</f>
        <v>0</v>
      </c>
      <c r="CB124">
        <f>VLOOKUP(Wave_Timeline!CB$1,Enemies[[#All],[Name]:[BotLevelType]],3,FALSE) * VLOOKUP($AX$2,BotLevelWorld[#All],MATCH("HP Ratio - " &amp; VLOOKUP(CB$1,Enemies[[#All],[Name]:[BotLevelType]],9,FALSE),BotLevelWorld[#Headers],0),FALSE) * AE124</f>
        <v>0</v>
      </c>
      <c r="CC124">
        <f>VLOOKUP(Wave_Timeline!CC$1,Enemies[[#All],[Name]:[BotLevelType]],3,FALSE) * VLOOKUP($AX$2,BotLevelWorld[#All],MATCH("HP Ratio - " &amp; VLOOKUP(CC$1,Enemies[[#All],[Name]:[BotLevelType]],9,FALSE),BotLevelWorld[#Headers],0),FALSE) * AF124</f>
        <v>0</v>
      </c>
      <c r="CD124">
        <f>VLOOKUP(Wave_Timeline!CD$1,Enemies[[#All],[Name]:[BotLevelType]],3,FALSE) * VLOOKUP($AX$2,BotLevelWorld[#All],MATCH("HP Ratio - " &amp; VLOOKUP(CD$1,Enemies[[#All],[Name]:[BotLevelType]],9,FALSE),BotLevelWorld[#Headers],0),FALSE) * AG124</f>
        <v>0</v>
      </c>
      <c r="CE124">
        <f>VLOOKUP(Wave_Timeline!CE$1,Enemies[[#All],[Name]:[BotLevelType]],3,FALSE) * VLOOKUP($AX$2,BotLevelWorld[#All],MATCH("HP Ratio - " &amp; VLOOKUP(CE$1,Enemies[[#All],[Name]:[BotLevelType]],9,FALSE),BotLevelWorld[#Headers],0),FALSE) * AH124</f>
        <v>0</v>
      </c>
      <c r="CF124">
        <f>VLOOKUP(Wave_Timeline!CF$1,Enemies[[#All],[Name]:[BotLevelType]],3,FALSE) * VLOOKUP($AX$2,BotLevelWorld[#All],MATCH("HP Ratio - " &amp; VLOOKUP(CF$1,Enemies[[#All],[Name]:[BotLevelType]],9,FALSE),BotLevelWorld[#Headers],0),FALSE) * AI124</f>
        <v>0</v>
      </c>
      <c r="CG124">
        <f>VLOOKUP(Wave_Timeline!CG$1,Enemies[[#All],[Name]:[BotLevelType]],3,FALSE) * VLOOKUP($AX$2,BotLevelWorld[#All],MATCH("HP Ratio - " &amp; VLOOKUP(CG$1,Enemies[[#All],[Name]:[BotLevelType]],9,FALSE),BotLevelWorld[#Headers],0),FALSE) * AJ124</f>
        <v>0</v>
      </c>
      <c r="CH124">
        <f>VLOOKUP(Wave_Timeline!CH$1,Enemies[[#All],[Name]:[BotLevelType]],3,FALSE) * VLOOKUP($AX$2,BotLevelWorld[#All],MATCH("HP Ratio - " &amp; VLOOKUP(CH$1,Enemies[[#All],[Name]:[BotLevelType]],9,FALSE),BotLevelWorld[#Headers],0),FALSE) * AK124</f>
        <v>0</v>
      </c>
      <c r="CI124">
        <f>VLOOKUP(Wave_Timeline!CI$1,Enemies[[#All],[Name]:[BotLevelType]],3,FALSE) * VLOOKUP($AX$2,BotLevelWorld[#All],MATCH("HP Ratio - " &amp; VLOOKUP(CI$1,Enemies[[#All],[Name]:[BotLevelType]],9,FALSE),BotLevelWorld[#Headers],0),FALSE) * AL124</f>
        <v>0</v>
      </c>
      <c r="CJ124">
        <f>VLOOKUP(Wave_Timeline!CJ$1,Enemies[[#All],[Name]:[BotLevelType]],3,FALSE) * VLOOKUP($AX$2,BotLevelWorld[#All],MATCH("HP Ratio - " &amp; VLOOKUP(CJ$1,Enemies[[#All],[Name]:[BotLevelType]],9,FALSE),BotLevelWorld[#Headers],0),FALSE) * AM124</f>
        <v>0</v>
      </c>
      <c r="CK124">
        <f>VLOOKUP(Wave_Timeline!CK$1,Enemies[[#All],[Name]:[BotLevelType]],3,FALSE) * VLOOKUP($AX$2,BotLevelWorld[#All],MATCH("HP Ratio - " &amp; VLOOKUP(CK$1,Enemies[[#All],[Name]:[BotLevelType]],9,FALSE),BotLevelWorld[#Headers],0),FALSE) * AN124</f>
        <v>0</v>
      </c>
      <c r="CL124">
        <f>VLOOKUP(Wave_Timeline!CL$1,Enemies[[#All],[Name]:[BotLevelType]],3,FALSE) * VLOOKUP($AX$2,BotLevelWorld[#All],MATCH("HP Ratio - " &amp; VLOOKUP(CL$1,Enemies[[#All],[Name]:[BotLevelType]],9,FALSE),BotLevelWorld[#Headers],0),FALSE) * AO124</f>
        <v>0</v>
      </c>
      <c r="CM124">
        <f>VLOOKUP(Wave_Timeline!CM$1,Enemies[[#All],[Name]:[BotLevelType]],3,FALSE) * VLOOKUP($AX$2,BotLevelWorld[#All],MATCH("HP Ratio - " &amp; VLOOKUP(CM$1,Enemies[[#All],[Name]:[BotLevelType]],9,FALSE),BotLevelWorld[#Headers],0),FALSE) * AP124</f>
        <v>0</v>
      </c>
      <c r="CN124">
        <f>VLOOKUP(Wave_Timeline!CN$1,Enemies[[#All],[Name]:[BotLevelType]],3,FALSE) * VLOOKUP($AX$2,BotLevelWorld[#All],MATCH("HP Ratio - " &amp; VLOOKUP(CN$1,Enemies[[#All],[Name]:[BotLevelType]],9,FALSE),BotLevelWorld[#Headers],0),FALSE) * AQ124</f>
        <v>0</v>
      </c>
      <c r="CO124">
        <f>VLOOKUP(Wave_Timeline!CO$1,Enemies[[#All],[Name]:[BotLevelType]],3,FALSE) * VLOOKUP($AX$2,BotLevelWorld[#All],MATCH("HP Ratio - " &amp; VLOOKUP(CO$1,Enemies[[#All],[Name]:[BotLevelType]],9,FALSE),BotLevelWorld[#Headers],0),FALSE) * AR124</f>
        <v>0</v>
      </c>
      <c r="CP124">
        <f>VLOOKUP(Wave_Timeline!CP$1,Enemies[[#All],[Name]:[BotLevelType]],3,FALSE) * VLOOKUP($AX$2,BotLevelWorld[#All],MATCH("HP Ratio - " &amp; VLOOKUP(CP$1,Enemies[[#All],[Name]:[BotLevelType]],9,FALSE),BotLevelWorld[#Headers],0),FALSE) * AS124</f>
        <v>0</v>
      </c>
      <c r="CQ124">
        <f>VLOOKUP(Wave_Timeline!CQ$1,Enemies[[#All],[Name]:[BotLevelType]],3,FALSE) * VLOOKUP($AX$2,BotLevelWorld[#All],MATCH("HP Ratio - " &amp; VLOOKUP(CQ$1,Enemies[[#All],[Name]:[BotLevelType]],9,FALSE),BotLevelWorld[#Headers],0),FALSE) * AT124</f>
        <v>0</v>
      </c>
      <c r="CS124">
        <f t="shared" si="6"/>
        <v>0</v>
      </c>
    </row>
    <row r="125" spans="1:97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Y125">
        <f>VLOOKUP(Wave_Timeline!AY$1,Enemies[[#All],[Name]:[BotLevelType]],3,FALSE) * VLOOKUP($AX$2,BotLevelWorld[#All],MATCH("HP Ratio - " &amp; VLOOKUP(AY$1,Enemies[[#All],[Name]:[BotLevelType]],9,FALSE),BotLevelWorld[#Headers],0),FALSE) * B125</f>
        <v>0</v>
      </c>
      <c r="AZ125">
        <f>VLOOKUP(Wave_Timeline!AZ$1,Enemies[[#All],[Name]:[BotLevelType]],3,FALSE) * VLOOKUP($AX$2,BotLevelWorld[#All],MATCH("HP Ratio - " &amp; VLOOKUP(AZ$1,Enemies[[#All],[Name]:[BotLevelType]],9,FALSE),BotLevelWorld[#Headers],0),FALSE) * C125</f>
        <v>0</v>
      </c>
      <c r="BA125">
        <f>VLOOKUP(Wave_Timeline!BA$1,Enemies[[#All],[Name]:[BotLevelType]],3,FALSE) * VLOOKUP($AX$2,BotLevelWorld[#All],MATCH("HP Ratio - " &amp; VLOOKUP(BA$1,Enemies[[#All],[Name]:[BotLevelType]],9,FALSE),BotLevelWorld[#Headers],0),FALSE) * D125</f>
        <v>0</v>
      </c>
      <c r="BB125">
        <f>VLOOKUP(Wave_Timeline!BB$1,Enemies[[#All],[Name]:[BotLevelType]],3,FALSE) * VLOOKUP($AX$2,BotLevelWorld[#All],MATCH("HP Ratio - " &amp; VLOOKUP(BB$1,Enemies[[#All],[Name]:[BotLevelType]],9,FALSE),BotLevelWorld[#Headers],0),FALSE) * E125</f>
        <v>0</v>
      </c>
      <c r="BC125">
        <f>VLOOKUP(Wave_Timeline!BC$1,Enemies[[#All],[Name]:[BotLevelType]],3,FALSE) * VLOOKUP($AX$2,BotLevelWorld[#All],MATCH("HP Ratio - " &amp; VLOOKUP(BC$1,Enemies[[#All],[Name]:[BotLevelType]],9,FALSE),BotLevelWorld[#Headers],0),FALSE) * F125</f>
        <v>0</v>
      </c>
      <c r="BD125">
        <f>VLOOKUP(Wave_Timeline!BD$1,Enemies[[#All],[Name]:[BotLevelType]],3,FALSE) * VLOOKUP($AX$2,BotLevelWorld[#All],MATCH("HP Ratio - " &amp; VLOOKUP(BD$1,Enemies[[#All],[Name]:[BotLevelType]],9,FALSE),BotLevelWorld[#Headers],0),FALSE) * G125</f>
        <v>0</v>
      </c>
      <c r="BE125">
        <f>VLOOKUP(Wave_Timeline!BE$1,Enemies[[#All],[Name]:[BotLevelType]],3,FALSE) * VLOOKUP($AX$2,BotLevelWorld[#All],MATCH("HP Ratio - " &amp; VLOOKUP(BE$1,Enemies[[#All],[Name]:[BotLevelType]],9,FALSE),BotLevelWorld[#Headers],0),FALSE) * H125</f>
        <v>0</v>
      </c>
      <c r="BF125">
        <f>VLOOKUP(Wave_Timeline!BF$1,Enemies[[#All],[Name]:[BotLevelType]],3,FALSE) * VLOOKUP($AX$2,BotLevelWorld[#All],MATCH("HP Ratio - " &amp; VLOOKUP(BF$1,Enemies[[#All],[Name]:[BotLevelType]],9,FALSE),BotLevelWorld[#Headers],0),FALSE) * I125</f>
        <v>0</v>
      </c>
      <c r="BG125">
        <f>VLOOKUP(Wave_Timeline!BG$1,Enemies[[#All],[Name]:[BotLevelType]],3,FALSE) * VLOOKUP($AX$2,BotLevelWorld[#All],MATCH("HP Ratio - " &amp; VLOOKUP(BG$1,Enemies[[#All],[Name]:[BotLevelType]],9,FALSE),BotLevelWorld[#Headers],0),FALSE) * J125</f>
        <v>0</v>
      </c>
      <c r="BH125">
        <f>VLOOKUP(Wave_Timeline!BH$1,Enemies[[#All],[Name]:[BotLevelType]],3,FALSE) * VLOOKUP($AX$2,BotLevelWorld[#All],MATCH("HP Ratio - " &amp; VLOOKUP(BH$1,Enemies[[#All],[Name]:[BotLevelType]],9,FALSE),BotLevelWorld[#Headers],0),FALSE) * K125</f>
        <v>0</v>
      </c>
      <c r="BI125">
        <f>VLOOKUP(Wave_Timeline!BI$1,Enemies[[#All],[Name]:[BotLevelType]],3,FALSE) * VLOOKUP($AX$2,BotLevelWorld[#All],MATCH("HP Ratio - " &amp; VLOOKUP(BI$1,Enemies[[#All],[Name]:[BotLevelType]],9,FALSE),BotLevelWorld[#Headers],0),FALSE) * L125</f>
        <v>0</v>
      </c>
      <c r="BJ125">
        <f>VLOOKUP(Wave_Timeline!BJ$1,Enemies[[#All],[Name]:[BotLevelType]],3,FALSE) * VLOOKUP($AX$2,BotLevelWorld[#All],MATCH("HP Ratio - " &amp; VLOOKUP(BJ$1,Enemies[[#All],[Name]:[BotLevelType]],9,FALSE),BotLevelWorld[#Headers],0),FALSE) * M125</f>
        <v>0</v>
      </c>
      <c r="BK125">
        <f>VLOOKUP(Wave_Timeline!BK$1,Enemies[[#All],[Name]:[BotLevelType]],3,FALSE) * VLOOKUP($AX$2,BotLevelWorld[#All],MATCH("HP Ratio - " &amp; VLOOKUP(BK$1,Enemies[[#All],[Name]:[BotLevelType]],9,FALSE),BotLevelWorld[#Headers],0),FALSE) * N125</f>
        <v>0</v>
      </c>
      <c r="BL125">
        <f>VLOOKUP(Wave_Timeline!BL$1,Enemies[[#All],[Name]:[BotLevelType]],3,FALSE) * VLOOKUP($AX$2,BotLevelWorld[#All],MATCH("HP Ratio - " &amp; VLOOKUP(BL$1,Enemies[[#All],[Name]:[BotLevelType]],9,FALSE),BotLevelWorld[#Headers],0),FALSE) * O125</f>
        <v>0</v>
      </c>
      <c r="BM125">
        <f>VLOOKUP(Wave_Timeline!BM$1,Enemies[[#All],[Name]:[BotLevelType]],3,FALSE) * VLOOKUP($AX$2,BotLevelWorld[#All],MATCH("HP Ratio - " &amp; VLOOKUP(BM$1,Enemies[[#All],[Name]:[BotLevelType]],9,FALSE),BotLevelWorld[#Headers],0),FALSE) * P125</f>
        <v>0</v>
      </c>
      <c r="BN125">
        <f>VLOOKUP(Wave_Timeline!BN$1,Enemies[[#All],[Name]:[BotLevelType]],3,FALSE) * VLOOKUP($AX$2,BotLevelWorld[#All],MATCH("HP Ratio - " &amp; VLOOKUP(BN$1,Enemies[[#All],[Name]:[BotLevelType]],9,FALSE),BotLevelWorld[#Headers],0),FALSE) * Q125</f>
        <v>0</v>
      </c>
      <c r="BO125">
        <f>VLOOKUP(Wave_Timeline!BO$1,Enemies[[#All],[Name]:[BotLevelType]],3,FALSE) * VLOOKUP($AX$2,BotLevelWorld[#All],MATCH("HP Ratio - " &amp; VLOOKUP(BO$1,Enemies[[#All],[Name]:[BotLevelType]],9,FALSE),BotLevelWorld[#Headers],0),FALSE) * R125</f>
        <v>0</v>
      </c>
      <c r="BP125">
        <f>VLOOKUP(Wave_Timeline!BP$1,Enemies[[#All],[Name]:[BotLevelType]],3,FALSE) * VLOOKUP($AX$2,BotLevelWorld[#All],MATCH("HP Ratio - " &amp; VLOOKUP(BP$1,Enemies[[#All],[Name]:[BotLevelType]],9,FALSE),BotLevelWorld[#Headers],0),FALSE) * S125</f>
        <v>0</v>
      </c>
      <c r="BQ125">
        <f>VLOOKUP(Wave_Timeline!BQ$1,Enemies[[#All],[Name]:[BotLevelType]],3,FALSE) * VLOOKUP($AX$2,BotLevelWorld[#All],MATCH("HP Ratio - " &amp; VLOOKUP(BQ$1,Enemies[[#All],[Name]:[BotLevelType]],9,FALSE),BotLevelWorld[#Headers],0),FALSE) * T125</f>
        <v>0</v>
      </c>
      <c r="BR125">
        <f>VLOOKUP(Wave_Timeline!BR$1,Enemies[[#All],[Name]:[BotLevelType]],3,FALSE) * VLOOKUP($AX$2,BotLevelWorld[#All],MATCH("HP Ratio - " &amp; VLOOKUP(BR$1,Enemies[[#All],[Name]:[BotLevelType]],9,FALSE),BotLevelWorld[#Headers],0),FALSE) * U125</f>
        <v>0</v>
      </c>
      <c r="BS125">
        <f>VLOOKUP(Wave_Timeline!BS$1,Enemies[[#All],[Name]:[BotLevelType]],3,FALSE) * VLOOKUP($AX$2,BotLevelWorld[#All],MATCH("HP Ratio - " &amp; VLOOKUP(BS$1,Enemies[[#All],[Name]:[BotLevelType]],9,FALSE),BotLevelWorld[#Headers],0),FALSE) * V125</f>
        <v>0</v>
      </c>
      <c r="BT125">
        <f>VLOOKUP(Wave_Timeline!BT$1,Enemies[[#All],[Name]:[BotLevelType]],3,FALSE) * VLOOKUP($AX$2,BotLevelWorld[#All],MATCH("HP Ratio - " &amp; VLOOKUP(BT$1,Enemies[[#All],[Name]:[BotLevelType]],9,FALSE),BotLevelWorld[#Headers],0),FALSE) * W125</f>
        <v>0</v>
      </c>
      <c r="BU125">
        <f>VLOOKUP(Wave_Timeline!BU$1,Enemies[[#All],[Name]:[BotLevelType]],3,FALSE) * VLOOKUP($AX$2,BotLevelWorld[#All],MATCH("HP Ratio - " &amp; VLOOKUP(BU$1,Enemies[[#All],[Name]:[BotLevelType]],9,FALSE),BotLevelWorld[#Headers],0),FALSE) * X125</f>
        <v>0</v>
      </c>
      <c r="BV125">
        <f>VLOOKUP(Wave_Timeline!BV$1,Enemies[[#All],[Name]:[BotLevelType]],3,FALSE) * VLOOKUP($AX$2,BotLevelWorld[#All],MATCH("HP Ratio - " &amp; VLOOKUP(BV$1,Enemies[[#All],[Name]:[BotLevelType]],9,FALSE),BotLevelWorld[#Headers],0),FALSE) * Y125</f>
        <v>0</v>
      </c>
      <c r="BW125">
        <f>VLOOKUP(Wave_Timeline!BW$1,Enemies[[#All],[Name]:[BotLevelType]],3,FALSE) * VLOOKUP($AX$2,BotLevelWorld[#All],MATCH("HP Ratio - " &amp; VLOOKUP(BW$1,Enemies[[#All],[Name]:[BotLevelType]],9,FALSE),BotLevelWorld[#Headers],0),FALSE) * Z125</f>
        <v>0</v>
      </c>
      <c r="BX125">
        <f>VLOOKUP(Wave_Timeline!BX$1,Enemies[[#All],[Name]:[BotLevelType]],3,FALSE) * VLOOKUP($AX$2,BotLevelWorld[#All],MATCH("HP Ratio - " &amp; VLOOKUP(BX$1,Enemies[[#All],[Name]:[BotLevelType]],9,FALSE),BotLevelWorld[#Headers],0),FALSE) * AA125</f>
        <v>0</v>
      </c>
      <c r="BY125">
        <f>VLOOKUP(Wave_Timeline!BY$1,Enemies[[#All],[Name]:[BotLevelType]],3,FALSE) * VLOOKUP($AX$2,BotLevelWorld[#All],MATCH("HP Ratio - " &amp; VLOOKUP(BY$1,Enemies[[#All],[Name]:[BotLevelType]],9,FALSE),BotLevelWorld[#Headers],0),FALSE) * AB125</f>
        <v>0</v>
      </c>
      <c r="BZ125">
        <f>VLOOKUP(Wave_Timeline!BZ$1,Enemies[[#All],[Name]:[BotLevelType]],3,FALSE) * VLOOKUP($AX$2,BotLevelWorld[#All],MATCH("HP Ratio - " &amp; VLOOKUP(BZ$1,Enemies[[#All],[Name]:[BotLevelType]],9,FALSE),BotLevelWorld[#Headers],0),FALSE) * AC125</f>
        <v>0</v>
      </c>
      <c r="CA125">
        <f>VLOOKUP(Wave_Timeline!CA$1,Enemies[[#All],[Name]:[BotLevelType]],3,FALSE) * VLOOKUP($AX$2,BotLevelWorld[#All],MATCH("HP Ratio - " &amp; VLOOKUP(CA$1,Enemies[[#All],[Name]:[BotLevelType]],9,FALSE),BotLevelWorld[#Headers],0),FALSE) * AD125</f>
        <v>0</v>
      </c>
      <c r="CB125">
        <f>VLOOKUP(Wave_Timeline!CB$1,Enemies[[#All],[Name]:[BotLevelType]],3,FALSE) * VLOOKUP($AX$2,BotLevelWorld[#All],MATCH("HP Ratio - " &amp; VLOOKUP(CB$1,Enemies[[#All],[Name]:[BotLevelType]],9,FALSE),BotLevelWorld[#Headers],0),FALSE) * AE125</f>
        <v>0</v>
      </c>
      <c r="CC125">
        <f>VLOOKUP(Wave_Timeline!CC$1,Enemies[[#All],[Name]:[BotLevelType]],3,FALSE) * VLOOKUP($AX$2,BotLevelWorld[#All],MATCH("HP Ratio - " &amp; VLOOKUP(CC$1,Enemies[[#All],[Name]:[BotLevelType]],9,FALSE),BotLevelWorld[#Headers],0),FALSE) * AF125</f>
        <v>0</v>
      </c>
      <c r="CD125">
        <f>VLOOKUP(Wave_Timeline!CD$1,Enemies[[#All],[Name]:[BotLevelType]],3,FALSE) * VLOOKUP($AX$2,BotLevelWorld[#All],MATCH("HP Ratio - " &amp; VLOOKUP(CD$1,Enemies[[#All],[Name]:[BotLevelType]],9,FALSE),BotLevelWorld[#Headers],0),FALSE) * AG125</f>
        <v>0</v>
      </c>
      <c r="CE125">
        <f>VLOOKUP(Wave_Timeline!CE$1,Enemies[[#All],[Name]:[BotLevelType]],3,FALSE) * VLOOKUP($AX$2,BotLevelWorld[#All],MATCH("HP Ratio - " &amp; VLOOKUP(CE$1,Enemies[[#All],[Name]:[BotLevelType]],9,FALSE),BotLevelWorld[#Headers],0),FALSE) * AH125</f>
        <v>0</v>
      </c>
      <c r="CF125">
        <f>VLOOKUP(Wave_Timeline!CF$1,Enemies[[#All],[Name]:[BotLevelType]],3,FALSE) * VLOOKUP($AX$2,BotLevelWorld[#All],MATCH("HP Ratio - " &amp; VLOOKUP(CF$1,Enemies[[#All],[Name]:[BotLevelType]],9,FALSE),BotLevelWorld[#Headers],0),FALSE) * AI125</f>
        <v>0</v>
      </c>
      <c r="CG125">
        <f>VLOOKUP(Wave_Timeline!CG$1,Enemies[[#All],[Name]:[BotLevelType]],3,FALSE) * VLOOKUP($AX$2,BotLevelWorld[#All],MATCH("HP Ratio - " &amp; VLOOKUP(CG$1,Enemies[[#All],[Name]:[BotLevelType]],9,FALSE),BotLevelWorld[#Headers],0),FALSE) * AJ125</f>
        <v>0</v>
      </c>
      <c r="CH125">
        <f>VLOOKUP(Wave_Timeline!CH$1,Enemies[[#All],[Name]:[BotLevelType]],3,FALSE) * VLOOKUP($AX$2,BotLevelWorld[#All],MATCH("HP Ratio - " &amp; VLOOKUP(CH$1,Enemies[[#All],[Name]:[BotLevelType]],9,FALSE),BotLevelWorld[#Headers],0),FALSE) * AK125</f>
        <v>0</v>
      </c>
      <c r="CI125">
        <f>VLOOKUP(Wave_Timeline!CI$1,Enemies[[#All],[Name]:[BotLevelType]],3,FALSE) * VLOOKUP($AX$2,BotLevelWorld[#All],MATCH("HP Ratio - " &amp; VLOOKUP(CI$1,Enemies[[#All],[Name]:[BotLevelType]],9,FALSE),BotLevelWorld[#Headers],0),FALSE) * AL125</f>
        <v>0</v>
      </c>
      <c r="CJ125">
        <f>VLOOKUP(Wave_Timeline!CJ$1,Enemies[[#All],[Name]:[BotLevelType]],3,FALSE) * VLOOKUP($AX$2,BotLevelWorld[#All],MATCH("HP Ratio - " &amp; VLOOKUP(CJ$1,Enemies[[#All],[Name]:[BotLevelType]],9,FALSE),BotLevelWorld[#Headers],0),FALSE) * AM125</f>
        <v>0</v>
      </c>
      <c r="CK125">
        <f>VLOOKUP(Wave_Timeline!CK$1,Enemies[[#All],[Name]:[BotLevelType]],3,FALSE) * VLOOKUP($AX$2,BotLevelWorld[#All],MATCH("HP Ratio - " &amp; VLOOKUP(CK$1,Enemies[[#All],[Name]:[BotLevelType]],9,FALSE),BotLevelWorld[#Headers],0),FALSE) * AN125</f>
        <v>0</v>
      </c>
      <c r="CL125">
        <f>VLOOKUP(Wave_Timeline!CL$1,Enemies[[#All],[Name]:[BotLevelType]],3,FALSE) * VLOOKUP($AX$2,BotLevelWorld[#All],MATCH("HP Ratio - " &amp; VLOOKUP(CL$1,Enemies[[#All],[Name]:[BotLevelType]],9,FALSE),BotLevelWorld[#Headers],0),FALSE) * AO125</f>
        <v>0</v>
      </c>
      <c r="CM125">
        <f>VLOOKUP(Wave_Timeline!CM$1,Enemies[[#All],[Name]:[BotLevelType]],3,FALSE) * VLOOKUP($AX$2,BotLevelWorld[#All],MATCH("HP Ratio - " &amp; VLOOKUP(CM$1,Enemies[[#All],[Name]:[BotLevelType]],9,FALSE),BotLevelWorld[#Headers],0),FALSE) * AP125</f>
        <v>0</v>
      </c>
      <c r="CN125">
        <f>VLOOKUP(Wave_Timeline!CN$1,Enemies[[#All],[Name]:[BotLevelType]],3,FALSE) * VLOOKUP($AX$2,BotLevelWorld[#All],MATCH("HP Ratio - " &amp; VLOOKUP(CN$1,Enemies[[#All],[Name]:[BotLevelType]],9,FALSE),BotLevelWorld[#Headers],0),FALSE) * AQ125</f>
        <v>0</v>
      </c>
      <c r="CO125">
        <f>VLOOKUP(Wave_Timeline!CO$1,Enemies[[#All],[Name]:[BotLevelType]],3,FALSE) * VLOOKUP($AX$2,BotLevelWorld[#All],MATCH("HP Ratio - " &amp; VLOOKUP(CO$1,Enemies[[#All],[Name]:[BotLevelType]],9,FALSE),BotLevelWorld[#Headers],0),FALSE) * AR125</f>
        <v>0</v>
      </c>
      <c r="CP125">
        <f>VLOOKUP(Wave_Timeline!CP$1,Enemies[[#All],[Name]:[BotLevelType]],3,FALSE) * VLOOKUP($AX$2,BotLevelWorld[#All],MATCH("HP Ratio - " &amp; VLOOKUP(CP$1,Enemies[[#All],[Name]:[BotLevelType]],9,FALSE),BotLevelWorld[#Headers],0),FALSE) * AS125</f>
        <v>0</v>
      </c>
      <c r="CQ125">
        <f>VLOOKUP(Wave_Timeline!CQ$1,Enemies[[#All],[Name]:[BotLevelType]],3,FALSE) * VLOOKUP($AX$2,BotLevelWorld[#All],MATCH("HP Ratio - " &amp; VLOOKUP(CQ$1,Enemies[[#All],[Name]:[BotLevelType]],9,FALSE),BotLevelWorld[#Headers],0),FALSE) * AT125</f>
        <v>0</v>
      </c>
      <c r="CS125">
        <f t="shared" si="6"/>
        <v>0</v>
      </c>
    </row>
    <row r="126" spans="1:97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Y126">
        <f>VLOOKUP(Wave_Timeline!AY$1,Enemies[[#All],[Name]:[BotLevelType]],3,FALSE) * VLOOKUP($AX$2,BotLevelWorld[#All],MATCH("HP Ratio - " &amp; VLOOKUP(AY$1,Enemies[[#All],[Name]:[BotLevelType]],9,FALSE),BotLevelWorld[#Headers],0),FALSE) * B126</f>
        <v>0</v>
      </c>
      <c r="AZ126">
        <f>VLOOKUP(Wave_Timeline!AZ$1,Enemies[[#All],[Name]:[BotLevelType]],3,FALSE) * VLOOKUP($AX$2,BotLevelWorld[#All],MATCH("HP Ratio - " &amp; VLOOKUP(AZ$1,Enemies[[#All],[Name]:[BotLevelType]],9,FALSE),BotLevelWorld[#Headers],0),FALSE) * C126</f>
        <v>0</v>
      </c>
      <c r="BA126">
        <f>VLOOKUP(Wave_Timeline!BA$1,Enemies[[#All],[Name]:[BotLevelType]],3,FALSE) * VLOOKUP($AX$2,BotLevelWorld[#All],MATCH("HP Ratio - " &amp; VLOOKUP(BA$1,Enemies[[#All],[Name]:[BotLevelType]],9,FALSE),BotLevelWorld[#Headers],0),FALSE) * D126</f>
        <v>0</v>
      </c>
      <c r="BB126">
        <f>VLOOKUP(Wave_Timeline!BB$1,Enemies[[#All],[Name]:[BotLevelType]],3,FALSE) * VLOOKUP($AX$2,BotLevelWorld[#All],MATCH("HP Ratio - " &amp; VLOOKUP(BB$1,Enemies[[#All],[Name]:[BotLevelType]],9,FALSE),BotLevelWorld[#Headers],0),FALSE) * E126</f>
        <v>0</v>
      </c>
      <c r="BC126">
        <f>VLOOKUP(Wave_Timeline!BC$1,Enemies[[#All],[Name]:[BotLevelType]],3,FALSE) * VLOOKUP($AX$2,BotLevelWorld[#All],MATCH("HP Ratio - " &amp; VLOOKUP(BC$1,Enemies[[#All],[Name]:[BotLevelType]],9,FALSE),BotLevelWorld[#Headers],0),FALSE) * F126</f>
        <v>0</v>
      </c>
      <c r="BD126">
        <f>VLOOKUP(Wave_Timeline!BD$1,Enemies[[#All],[Name]:[BotLevelType]],3,FALSE) * VLOOKUP($AX$2,BotLevelWorld[#All],MATCH("HP Ratio - " &amp; VLOOKUP(BD$1,Enemies[[#All],[Name]:[BotLevelType]],9,FALSE),BotLevelWorld[#Headers],0),FALSE) * G126</f>
        <v>0</v>
      </c>
      <c r="BE126">
        <f>VLOOKUP(Wave_Timeline!BE$1,Enemies[[#All],[Name]:[BotLevelType]],3,FALSE) * VLOOKUP($AX$2,BotLevelWorld[#All],MATCH("HP Ratio - " &amp; VLOOKUP(BE$1,Enemies[[#All],[Name]:[BotLevelType]],9,FALSE),BotLevelWorld[#Headers],0),FALSE) * H126</f>
        <v>0</v>
      </c>
      <c r="BF126">
        <f>VLOOKUP(Wave_Timeline!BF$1,Enemies[[#All],[Name]:[BotLevelType]],3,FALSE) * VLOOKUP($AX$2,BotLevelWorld[#All],MATCH("HP Ratio - " &amp; VLOOKUP(BF$1,Enemies[[#All],[Name]:[BotLevelType]],9,FALSE),BotLevelWorld[#Headers],0),FALSE) * I126</f>
        <v>0</v>
      </c>
      <c r="BG126">
        <f>VLOOKUP(Wave_Timeline!BG$1,Enemies[[#All],[Name]:[BotLevelType]],3,FALSE) * VLOOKUP($AX$2,BotLevelWorld[#All],MATCH("HP Ratio - " &amp; VLOOKUP(BG$1,Enemies[[#All],[Name]:[BotLevelType]],9,FALSE),BotLevelWorld[#Headers],0),FALSE) * J126</f>
        <v>0</v>
      </c>
      <c r="BH126">
        <f>VLOOKUP(Wave_Timeline!BH$1,Enemies[[#All],[Name]:[BotLevelType]],3,FALSE) * VLOOKUP($AX$2,BotLevelWorld[#All],MATCH("HP Ratio - " &amp; VLOOKUP(BH$1,Enemies[[#All],[Name]:[BotLevelType]],9,FALSE),BotLevelWorld[#Headers],0),FALSE) * K126</f>
        <v>0</v>
      </c>
      <c r="BI126">
        <f>VLOOKUP(Wave_Timeline!BI$1,Enemies[[#All],[Name]:[BotLevelType]],3,FALSE) * VLOOKUP($AX$2,BotLevelWorld[#All],MATCH("HP Ratio - " &amp; VLOOKUP(BI$1,Enemies[[#All],[Name]:[BotLevelType]],9,FALSE),BotLevelWorld[#Headers],0),FALSE) * L126</f>
        <v>0</v>
      </c>
      <c r="BJ126">
        <f>VLOOKUP(Wave_Timeline!BJ$1,Enemies[[#All],[Name]:[BotLevelType]],3,FALSE) * VLOOKUP($AX$2,BotLevelWorld[#All],MATCH("HP Ratio - " &amp; VLOOKUP(BJ$1,Enemies[[#All],[Name]:[BotLevelType]],9,FALSE),BotLevelWorld[#Headers],0),FALSE) * M126</f>
        <v>0</v>
      </c>
      <c r="BK126">
        <f>VLOOKUP(Wave_Timeline!BK$1,Enemies[[#All],[Name]:[BotLevelType]],3,FALSE) * VLOOKUP($AX$2,BotLevelWorld[#All],MATCH("HP Ratio - " &amp; VLOOKUP(BK$1,Enemies[[#All],[Name]:[BotLevelType]],9,FALSE),BotLevelWorld[#Headers],0),FALSE) * N126</f>
        <v>0</v>
      </c>
      <c r="BL126">
        <f>VLOOKUP(Wave_Timeline!BL$1,Enemies[[#All],[Name]:[BotLevelType]],3,FALSE) * VLOOKUP($AX$2,BotLevelWorld[#All],MATCH("HP Ratio - " &amp; VLOOKUP(BL$1,Enemies[[#All],[Name]:[BotLevelType]],9,FALSE),BotLevelWorld[#Headers],0),FALSE) * O126</f>
        <v>0</v>
      </c>
      <c r="BM126">
        <f>VLOOKUP(Wave_Timeline!BM$1,Enemies[[#All],[Name]:[BotLevelType]],3,FALSE) * VLOOKUP($AX$2,BotLevelWorld[#All],MATCH("HP Ratio - " &amp; VLOOKUP(BM$1,Enemies[[#All],[Name]:[BotLevelType]],9,FALSE),BotLevelWorld[#Headers],0),FALSE) * P126</f>
        <v>0</v>
      </c>
      <c r="BN126">
        <f>VLOOKUP(Wave_Timeline!BN$1,Enemies[[#All],[Name]:[BotLevelType]],3,FALSE) * VLOOKUP($AX$2,BotLevelWorld[#All],MATCH("HP Ratio - " &amp; VLOOKUP(BN$1,Enemies[[#All],[Name]:[BotLevelType]],9,FALSE),BotLevelWorld[#Headers],0),FALSE) * Q126</f>
        <v>0</v>
      </c>
      <c r="BO126">
        <f>VLOOKUP(Wave_Timeline!BO$1,Enemies[[#All],[Name]:[BotLevelType]],3,FALSE) * VLOOKUP($AX$2,BotLevelWorld[#All],MATCH("HP Ratio - " &amp; VLOOKUP(BO$1,Enemies[[#All],[Name]:[BotLevelType]],9,FALSE),BotLevelWorld[#Headers],0),FALSE) * R126</f>
        <v>0</v>
      </c>
      <c r="BP126">
        <f>VLOOKUP(Wave_Timeline!BP$1,Enemies[[#All],[Name]:[BotLevelType]],3,FALSE) * VLOOKUP($AX$2,BotLevelWorld[#All],MATCH("HP Ratio - " &amp; VLOOKUP(BP$1,Enemies[[#All],[Name]:[BotLevelType]],9,FALSE),BotLevelWorld[#Headers],0),FALSE) * S126</f>
        <v>0</v>
      </c>
      <c r="BQ126">
        <f>VLOOKUP(Wave_Timeline!BQ$1,Enemies[[#All],[Name]:[BotLevelType]],3,FALSE) * VLOOKUP($AX$2,BotLevelWorld[#All],MATCH("HP Ratio - " &amp; VLOOKUP(BQ$1,Enemies[[#All],[Name]:[BotLevelType]],9,FALSE),BotLevelWorld[#Headers],0),FALSE) * T126</f>
        <v>0</v>
      </c>
      <c r="BR126">
        <f>VLOOKUP(Wave_Timeline!BR$1,Enemies[[#All],[Name]:[BotLevelType]],3,FALSE) * VLOOKUP($AX$2,BotLevelWorld[#All],MATCH("HP Ratio - " &amp; VLOOKUP(BR$1,Enemies[[#All],[Name]:[BotLevelType]],9,FALSE),BotLevelWorld[#Headers],0),FALSE) * U126</f>
        <v>0</v>
      </c>
      <c r="BS126">
        <f>VLOOKUP(Wave_Timeline!BS$1,Enemies[[#All],[Name]:[BotLevelType]],3,FALSE) * VLOOKUP($AX$2,BotLevelWorld[#All],MATCH("HP Ratio - " &amp; VLOOKUP(BS$1,Enemies[[#All],[Name]:[BotLevelType]],9,FALSE),BotLevelWorld[#Headers],0),FALSE) * V126</f>
        <v>0</v>
      </c>
      <c r="BT126">
        <f>VLOOKUP(Wave_Timeline!BT$1,Enemies[[#All],[Name]:[BotLevelType]],3,FALSE) * VLOOKUP($AX$2,BotLevelWorld[#All],MATCH("HP Ratio - " &amp; VLOOKUP(BT$1,Enemies[[#All],[Name]:[BotLevelType]],9,FALSE),BotLevelWorld[#Headers],0),FALSE) * W126</f>
        <v>0</v>
      </c>
      <c r="BU126">
        <f>VLOOKUP(Wave_Timeline!BU$1,Enemies[[#All],[Name]:[BotLevelType]],3,FALSE) * VLOOKUP($AX$2,BotLevelWorld[#All],MATCH("HP Ratio - " &amp; VLOOKUP(BU$1,Enemies[[#All],[Name]:[BotLevelType]],9,FALSE),BotLevelWorld[#Headers],0),FALSE) * X126</f>
        <v>0</v>
      </c>
      <c r="BV126">
        <f>VLOOKUP(Wave_Timeline!BV$1,Enemies[[#All],[Name]:[BotLevelType]],3,FALSE) * VLOOKUP($AX$2,BotLevelWorld[#All],MATCH("HP Ratio - " &amp; VLOOKUP(BV$1,Enemies[[#All],[Name]:[BotLevelType]],9,FALSE),BotLevelWorld[#Headers],0),FALSE) * Y126</f>
        <v>0</v>
      </c>
      <c r="BW126">
        <f>VLOOKUP(Wave_Timeline!BW$1,Enemies[[#All],[Name]:[BotLevelType]],3,FALSE) * VLOOKUP($AX$2,BotLevelWorld[#All],MATCH("HP Ratio - " &amp; VLOOKUP(BW$1,Enemies[[#All],[Name]:[BotLevelType]],9,FALSE),BotLevelWorld[#Headers],0),FALSE) * Z126</f>
        <v>0</v>
      </c>
      <c r="BX126">
        <f>VLOOKUP(Wave_Timeline!BX$1,Enemies[[#All],[Name]:[BotLevelType]],3,FALSE) * VLOOKUP($AX$2,BotLevelWorld[#All],MATCH("HP Ratio - " &amp; VLOOKUP(BX$1,Enemies[[#All],[Name]:[BotLevelType]],9,FALSE),BotLevelWorld[#Headers],0),FALSE) * AA126</f>
        <v>0</v>
      </c>
      <c r="BY126">
        <f>VLOOKUP(Wave_Timeline!BY$1,Enemies[[#All],[Name]:[BotLevelType]],3,FALSE) * VLOOKUP($AX$2,BotLevelWorld[#All],MATCH("HP Ratio - " &amp; VLOOKUP(BY$1,Enemies[[#All],[Name]:[BotLevelType]],9,FALSE),BotLevelWorld[#Headers],0),FALSE) * AB126</f>
        <v>0</v>
      </c>
      <c r="BZ126">
        <f>VLOOKUP(Wave_Timeline!BZ$1,Enemies[[#All],[Name]:[BotLevelType]],3,FALSE) * VLOOKUP($AX$2,BotLevelWorld[#All],MATCH("HP Ratio - " &amp; VLOOKUP(BZ$1,Enemies[[#All],[Name]:[BotLevelType]],9,FALSE),BotLevelWorld[#Headers],0),FALSE) * AC126</f>
        <v>0</v>
      </c>
      <c r="CA126">
        <f>VLOOKUP(Wave_Timeline!CA$1,Enemies[[#All],[Name]:[BotLevelType]],3,FALSE) * VLOOKUP($AX$2,BotLevelWorld[#All],MATCH("HP Ratio - " &amp; VLOOKUP(CA$1,Enemies[[#All],[Name]:[BotLevelType]],9,FALSE),BotLevelWorld[#Headers],0),FALSE) * AD126</f>
        <v>0</v>
      </c>
      <c r="CB126">
        <f>VLOOKUP(Wave_Timeline!CB$1,Enemies[[#All],[Name]:[BotLevelType]],3,FALSE) * VLOOKUP($AX$2,BotLevelWorld[#All],MATCH("HP Ratio - " &amp; VLOOKUP(CB$1,Enemies[[#All],[Name]:[BotLevelType]],9,FALSE),BotLevelWorld[#Headers],0),FALSE) * AE126</f>
        <v>0</v>
      </c>
      <c r="CC126">
        <f>VLOOKUP(Wave_Timeline!CC$1,Enemies[[#All],[Name]:[BotLevelType]],3,FALSE) * VLOOKUP($AX$2,BotLevelWorld[#All],MATCH("HP Ratio - " &amp; VLOOKUP(CC$1,Enemies[[#All],[Name]:[BotLevelType]],9,FALSE),BotLevelWorld[#Headers],0),FALSE) * AF126</f>
        <v>0</v>
      </c>
      <c r="CD126">
        <f>VLOOKUP(Wave_Timeline!CD$1,Enemies[[#All],[Name]:[BotLevelType]],3,FALSE) * VLOOKUP($AX$2,BotLevelWorld[#All],MATCH("HP Ratio - " &amp; VLOOKUP(CD$1,Enemies[[#All],[Name]:[BotLevelType]],9,FALSE),BotLevelWorld[#Headers],0),FALSE) * AG126</f>
        <v>0</v>
      </c>
      <c r="CE126">
        <f>VLOOKUP(Wave_Timeline!CE$1,Enemies[[#All],[Name]:[BotLevelType]],3,FALSE) * VLOOKUP($AX$2,BotLevelWorld[#All],MATCH("HP Ratio - " &amp; VLOOKUP(CE$1,Enemies[[#All],[Name]:[BotLevelType]],9,FALSE),BotLevelWorld[#Headers],0),FALSE) * AH126</f>
        <v>0</v>
      </c>
      <c r="CF126">
        <f>VLOOKUP(Wave_Timeline!CF$1,Enemies[[#All],[Name]:[BotLevelType]],3,FALSE) * VLOOKUP($AX$2,BotLevelWorld[#All],MATCH("HP Ratio - " &amp; VLOOKUP(CF$1,Enemies[[#All],[Name]:[BotLevelType]],9,FALSE),BotLevelWorld[#Headers],0),FALSE) * AI126</f>
        <v>0</v>
      </c>
      <c r="CG126">
        <f>VLOOKUP(Wave_Timeline!CG$1,Enemies[[#All],[Name]:[BotLevelType]],3,FALSE) * VLOOKUP($AX$2,BotLevelWorld[#All],MATCH("HP Ratio - " &amp; VLOOKUP(CG$1,Enemies[[#All],[Name]:[BotLevelType]],9,FALSE),BotLevelWorld[#Headers],0),FALSE) * AJ126</f>
        <v>0</v>
      </c>
      <c r="CH126">
        <f>VLOOKUP(Wave_Timeline!CH$1,Enemies[[#All],[Name]:[BotLevelType]],3,FALSE) * VLOOKUP($AX$2,BotLevelWorld[#All],MATCH("HP Ratio - " &amp; VLOOKUP(CH$1,Enemies[[#All],[Name]:[BotLevelType]],9,FALSE),BotLevelWorld[#Headers],0),FALSE) * AK126</f>
        <v>0</v>
      </c>
      <c r="CI126">
        <f>VLOOKUP(Wave_Timeline!CI$1,Enemies[[#All],[Name]:[BotLevelType]],3,FALSE) * VLOOKUP($AX$2,BotLevelWorld[#All],MATCH("HP Ratio - " &amp; VLOOKUP(CI$1,Enemies[[#All],[Name]:[BotLevelType]],9,FALSE),BotLevelWorld[#Headers],0),FALSE) * AL126</f>
        <v>0</v>
      </c>
      <c r="CJ126">
        <f>VLOOKUP(Wave_Timeline!CJ$1,Enemies[[#All],[Name]:[BotLevelType]],3,FALSE) * VLOOKUP($AX$2,BotLevelWorld[#All],MATCH("HP Ratio - " &amp; VLOOKUP(CJ$1,Enemies[[#All],[Name]:[BotLevelType]],9,FALSE),BotLevelWorld[#Headers],0),FALSE) * AM126</f>
        <v>0</v>
      </c>
      <c r="CK126">
        <f>VLOOKUP(Wave_Timeline!CK$1,Enemies[[#All],[Name]:[BotLevelType]],3,FALSE) * VLOOKUP($AX$2,BotLevelWorld[#All],MATCH("HP Ratio - " &amp; VLOOKUP(CK$1,Enemies[[#All],[Name]:[BotLevelType]],9,FALSE),BotLevelWorld[#Headers],0),FALSE) * AN126</f>
        <v>0</v>
      </c>
      <c r="CL126">
        <f>VLOOKUP(Wave_Timeline!CL$1,Enemies[[#All],[Name]:[BotLevelType]],3,FALSE) * VLOOKUP($AX$2,BotLevelWorld[#All],MATCH("HP Ratio - " &amp; VLOOKUP(CL$1,Enemies[[#All],[Name]:[BotLevelType]],9,FALSE),BotLevelWorld[#Headers],0),FALSE) * AO126</f>
        <v>0</v>
      </c>
      <c r="CM126">
        <f>VLOOKUP(Wave_Timeline!CM$1,Enemies[[#All],[Name]:[BotLevelType]],3,FALSE) * VLOOKUP($AX$2,BotLevelWorld[#All],MATCH("HP Ratio - " &amp; VLOOKUP(CM$1,Enemies[[#All],[Name]:[BotLevelType]],9,FALSE),BotLevelWorld[#Headers],0),FALSE) * AP126</f>
        <v>0</v>
      </c>
      <c r="CN126">
        <f>VLOOKUP(Wave_Timeline!CN$1,Enemies[[#All],[Name]:[BotLevelType]],3,FALSE) * VLOOKUP($AX$2,BotLevelWorld[#All],MATCH("HP Ratio - " &amp; VLOOKUP(CN$1,Enemies[[#All],[Name]:[BotLevelType]],9,FALSE),BotLevelWorld[#Headers],0),FALSE) * AQ126</f>
        <v>0</v>
      </c>
      <c r="CO126">
        <f>VLOOKUP(Wave_Timeline!CO$1,Enemies[[#All],[Name]:[BotLevelType]],3,FALSE) * VLOOKUP($AX$2,BotLevelWorld[#All],MATCH("HP Ratio - " &amp; VLOOKUP(CO$1,Enemies[[#All],[Name]:[BotLevelType]],9,FALSE),BotLevelWorld[#Headers],0),FALSE) * AR126</f>
        <v>0</v>
      </c>
      <c r="CP126">
        <f>VLOOKUP(Wave_Timeline!CP$1,Enemies[[#All],[Name]:[BotLevelType]],3,FALSE) * VLOOKUP($AX$2,BotLevelWorld[#All],MATCH("HP Ratio - " &amp; VLOOKUP(CP$1,Enemies[[#All],[Name]:[BotLevelType]],9,FALSE),BotLevelWorld[#Headers],0),FALSE) * AS126</f>
        <v>0</v>
      </c>
      <c r="CQ126">
        <f>VLOOKUP(Wave_Timeline!CQ$1,Enemies[[#All],[Name]:[BotLevelType]],3,FALSE) * VLOOKUP($AX$2,BotLevelWorld[#All],MATCH("HP Ratio - " &amp; VLOOKUP(CQ$1,Enemies[[#All],[Name]:[BotLevelType]],9,FALSE),BotLevelWorld[#Headers],0),FALSE) * AT126</f>
        <v>0</v>
      </c>
      <c r="CS126">
        <f t="shared" si="6"/>
        <v>0</v>
      </c>
    </row>
    <row r="127" spans="1:97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Y127">
        <f>VLOOKUP(Wave_Timeline!AY$1,Enemies[[#All],[Name]:[BotLevelType]],3,FALSE) * VLOOKUP($AX$2,BotLevelWorld[#All],MATCH("HP Ratio - " &amp; VLOOKUP(AY$1,Enemies[[#All],[Name]:[BotLevelType]],9,FALSE),BotLevelWorld[#Headers],0),FALSE) * B127</f>
        <v>0</v>
      </c>
      <c r="AZ127">
        <f>VLOOKUP(Wave_Timeline!AZ$1,Enemies[[#All],[Name]:[BotLevelType]],3,FALSE) * VLOOKUP($AX$2,BotLevelWorld[#All],MATCH("HP Ratio - " &amp; VLOOKUP(AZ$1,Enemies[[#All],[Name]:[BotLevelType]],9,FALSE),BotLevelWorld[#Headers],0),FALSE) * C127</f>
        <v>0</v>
      </c>
      <c r="BA127">
        <f>VLOOKUP(Wave_Timeline!BA$1,Enemies[[#All],[Name]:[BotLevelType]],3,FALSE) * VLOOKUP($AX$2,BotLevelWorld[#All],MATCH("HP Ratio - " &amp; VLOOKUP(BA$1,Enemies[[#All],[Name]:[BotLevelType]],9,FALSE),BotLevelWorld[#Headers],0),FALSE) * D127</f>
        <v>0</v>
      </c>
      <c r="BB127">
        <f>VLOOKUP(Wave_Timeline!BB$1,Enemies[[#All],[Name]:[BotLevelType]],3,FALSE) * VLOOKUP($AX$2,BotLevelWorld[#All],MATCH("HP Ratio - " &amp; VLOOKUP(BB$1,Enemies[[#All],[Name]:[BotLevelType]],9,FALSE),BotLevelWorld[#Headers],0),FALSE) * E127</f>
        <v>0</v>
      </c>
      <c r="BC127">
        <f>VLOOKUP(Wave_Timeline!BC$1,Enemies[[#All],[Name]:[BotLevelType]],3,FALSE) * VLOOKUP($AX$2,BotLevelWorld[#All],MATCH("HP Ratio - " &amp; VLOOKUP(BC$1,Enemies[[#All],[Name]:[BotLevelType]],9,FALSE),BotLevelWorld[#Headers],0),FALSE) * F127</f>
        <v>0</v>
      </c>
      <c r="BD127">
        <f>VLOOKUP(Wave_Timeline!BD$1,Enemies[[#All],[Name]:[BotLevelType]],3,FALSE) * VLOOKUP($AX$2,BotLevelWorld[#All],MATCH("HP Ratio - " &amp; VLOOKUP(BD$1,Enemies[[#All],[Name]:[BotLevelType]],9,FALSE),BotLevelWorld[#Headers],0),FALSE) * G127</f>
        <v>0</v>
      </c>
      <c r="BE127">
        <f>VLOOKUP(Wave_Timeline!BE$1,Enemies[[#All],[Name]:[BotLevelType]],3,FALSE) * VLOOKUP($AX$2,BotLevelWorld[#All],MATCH("HP Ratio - " &amp; VLOOKUP(BE$1,Enemies[[#All],[Name]:[BotLevelType]],9,FALSE),BotLevelWorld[#Headers],0),FALSE) * H127</f>
        <v>0</v>
      </c>
      <c r="BF127">
        <f>VLOOKUP(Wave_Timeline!BF$1,Enemies[[#All],[Name]:[BotLevelType]],3,FALSE) * VLOOKUP($AX$2,BotLevelWorld[#All],MATCH("HP Ratio - " &amp; VLOOKUP(BF$1,Enemies[[#All],[Name]:[BotLevelType]],9,FALSE),BotLevelWorld[#Headers],0),FALSE) * I127</f>
        <v>0</v>
      </c>
      <c r="BG127">
        <f>VLOOKUP(Wave_Timeline!BG$1,Enemies[[#All],[Name]:[BotLevelType]],3,FALSE) * VLOOKUP($AX$2,BotLevelWorld[#All],MATCH("HP Ratio - " &amp; VLOOKUP(BG$1,Enemies[[#All],[Name]:[BotLevelType]],9,FALSE),BotLevelWorld[#Headers],0),FALSE) * J127</f>
        <v>0</v>
      </c>
      <c r="BH127">
        <f>VLOOKUP(Wave_Timeline!BH$1,Enemies[[#All],[Name]:[BotLevelType]],3,FALSE) * VLOOKUP($AX$2,BotLevelWorld[#All],MATCH("HP Ratio - " &amp; VLOOKUP(BH$1,Enemies[[#All],[Name]:[BotLevelType]],9,FALSE),BotLevelWorld[#Headers],0),FALSE) * K127</f>
        <v>0</v>
      </c>
      <c r="BI127">
        <f>VLOOKUP(Wave_Timeline!BI$1,Enemies[[#All],[Name]:[BotLevelType]],3,FALSE) * VLOOKUP($AX$2,BotLevelWorld[#All],MATCH("HP Ratio - " &amp; VLOOKUP(BI$1,Enemies[[#All],[Name]:[BotLevelType]],9,FALSE),BotLevelWorld[#Headers],0),FALSE) * L127</f>
        <v>0</v>
      </c>
      <c r="BJ127">
        <f>VLOOKUP(Wave_Timeline!BJ$1,Enemies[[#All],[Name]:[BotLevelType]],3,FALSE) * VLOOKUP($AX$2,BotLevelWorld[#All],MATCH("HP Ratio - " &amp; VLOOKUP(BJ$1,Enemies[[#All],[Name]:[BotLevelType]],9,FALSE),BotLevelWorld[#Headers],0),FALSE) * M127</f>
        <v>0</v>
      </c>
      <c r="BK127">
        <f>VLOOKUP(Wave_Timeline!BK$1,Enemies[[#All],[Name]:[BotLevelType]],3,FALSE) * VLOOKUP($AX$2,BotLevelWorld[#All],MATCH("HP Ratio - " &amp; VLOOKUP(BK$1,Enemies[[#All],[Name]:[BotLevelType]],9,FALSE),BotLevelWorld[#Headers],0),FALSE) * N127</f>
        <v>0</v>
      </c>
      <c r="BL127">
        <f>VLOOKUP(Wave_Timeline!BL$1,Enemies[[#All],[Name]:[BotLevelType]],3,FALSE) * VLOOKUP($AX$2,BotLevelWorld[#All],MATCH("HP Ratio - " &amp; VLOOKUP(BL$1,Enemies[[#All],[Name]:[BotLevelType]],9,FALSE),BotLevelWorld[#Headers],0),FALSE) * O127</f>
        <v>0</v>
      </c>
      <c r="BM127">
        <f>VLOOKUP(Wave_Timeline!BM$1,Enemies[[#All],[Name]:[BotLevelType]],3,FALSE) * VLOOKUP($AX$2,BotLevelWorld[#All],MATCH("HP Ratio - " &amp; VLOOKUP(BM$1,Enemies[[#All],[Name]:[BotLevelType]],9,FALSE),BotLevelWorld[#Headers],0),FALSE) * P127</f>
        <v>0</v>
      </c>
      <c r="BN127">
        <f>VLOOKUP(Wave_Timeline!BN$1,Enemies[[#All],[Name]:[BotLevelType]],3,FALSE) * VLOOKUP($AX$2,BotLevelWorld[#All],MATCH("HP Ratio - " &amp; VLOOKUP(BN$1,Enemies[[#All],[Name]:[BotLevelType]],9,FALSE),BotLevelWorld[#Headers],0),FALSE) * Q127</f>
        <v>0</v>
      </c>
      <c r="BO127">
        <f>VLOOKUP(Wave_Timeline!BO$1,Enemies[[#All],[Name]:[BotLevelType]],3,FALSE) * VLOOKUP($AX$2,BotLevelWorld[#All],MATCH("HP Ratio - " &amp; VLOOKUP(BO$1,Enemies[[#All],[Name]:[BotLevelType]],9,FALSE),BotLevelWorld[#Headers],0),FALSE) * R127</f>
        <v>0</v>
      </c>
      <c r="BP127">
        <f>VLOOKUP(Wave_Timeline!BP$1,Enemies[[#All],[Name]:[BotLevelType]],3,FALSE) * VLOOKUP($AX$2,BotLevelWorld[#All],MATCH("HP Ratio - " &amp; VLOOKUP(BP$1,Enemies[[#All],[Name]:[BotLevelType]],9,FALSE),BotLevelWorld[#Headers],0),FALSE) * S127</f>
        <v>0</v>
      </c>
      <c r="BQ127">
        <f>VLOOKUP(Wave_Timeline!BQ$1,Enemies[[#All],[Name]:[BotLevelType]],3,FALSE) * VLOOKUP($AX$2,BotLevelWorld[#All],MATCH("HP Ratio - " &amp; VLOOKUP(BQ$1,Enemies[[#All],[Name]:[BotLevelType]],9,FALSE),BotLevelWorld[#Headers],0),FALSE) * T127</f>
        <v>0</v>
      </c>
      <c r="BR127">
        <f>VLOOKUP(Wave_Timeline!BR$1,Enemies[[#All],[Name]:[BotLevelType]],3,FALSE) * VLOOKUP($AX$2,BotLevelWorld[#All],MATCH("HP Ratio - " &amp; VLOOKUP(BR$1,Enemies[[#All],[Name]:[BotLevelType]],9,FALSE),BotLevelWorld[#Headers],0),FALSE) * U127</f>
        <v>0</v>
      </c>
      <c r="BS127">
        <f>VLOOKUP(Wave_Timeline!BS$1,Enemies[[#All],[Name]:[BotLevelType]],3,FALSE) * VLOOKUP($AX$2,BotLevelWorld[#All],MATCH("HP Ratio - " &amp; VLOOKUP(BS$1,Enemies[[#All],[Name]:[BotLevelType]],9,FALSE),BotLevelWorld[#Headers],0),FALSE) * V127</f>
        <v>0</v>
      </c>
      <c r="BT127">
        <f>VLOOKUP(Wave_Timeline!BT$1,Enemies[[#All],[Name]:[BotLevelType]],3,FALSE) * VLOOKUP($AX$2,BotLevelWorld[#All],MATCH("HP Ratio - " &amp; VLOOKUP(BT$1,Enemies[[#All],[Name]:[BotLevelType]],9,FALSE),BotLevelWorld[#Headers],0),FALSE) * W127</f>
        <v>0</v>
      </c>
      <c r="BU127">
        <f>VLOOKUP(Wave_Timeline!BU$1,Enemies[[#All],[Name]:[BotLevelType]],3,FALSE) * VLOOKUP($AX$2,BotLevelWorld[#All],MATCH("HP Ratio - " &amp; VLOOKUP(BU$1,Enemies[[#All],[Name]:[BotLevelType]],9,FALSE),BotLevelWorld[#Headers],0),FALSE) * X127</f>
        <v>0</v>
      </c>
      <c r="BV127">
        <f>VLOOKUP(Wave_Timeline!BV$1,Enemies[[#All],[Name]:[BotLevelType]],3,FALSE) * VLOOKUP($AX$2,BotLevelWorld[#All],MATCH("HP Ratio - " &amp; VLOOKUP(BV$1,Enemies[[#All],[Name]:[BotLevelType]],9,FALSE),BotLevelWorld[#Headers],0),FALSE) * Y127</f>
        <v>0</v>
      </c>
      <c r="BW127">
        <f>VLOOKUP(Wave_Timeline!BW$1,Enemies[[#All],[Name]:[BotLevelType]],3,FALSE) * VLOOKUP($AX$2,BotLevelWorld[#All],MATCH("HP Ratio - " &amp; VLOOKUP(BW$1,Enemies[[#All],[Name]:[BotLevelType]],9,FALSE),BotLevelWorld[#Headers],0),FALSE) * Z127</f>
        <v>0</v>
      </c>
      <c r="BX127">
        <f>VLOOKUP(Wave_Timeline!BX$1,Enemies[[#All],[Name]:[BotLevelType]],3,FALSE) * VLOOKUP($AX$2,BotLevelWorld[#All],MATCH("HP Ratio - " &amp; VLOOKUP(BX$1,Enemies[[#All],[Name]:[BotLevelType]],9,FALSE),BotLevelWorld[#Headers],0),FALSE) * AA127</f>
        <v>0</v>
      </c>
      <c r="BY127">
        <f>VLOOKUP(Wave_Timeline!BY$1,Enemies[[#All],[Name]:[BotLevelType]],3,FALSE) * VLOOKUP($AX$2,BotLevelWorld[#All],MATCH("HP Ratio - " &amp; VLOOKUP(BY$1,Enemies[[#All],[Name]:[BotLevelType]],9,FALSE),BotLevelWorld[#Headers],0),FALSE) * AB127</f>
        <v>0</v>
      </c>
      <c r="BZ127">
        <f>VLOOKUP(Wave_Timeline!BZ$1,Enemies[[#All],[Name]:[BotLevelType]],3,FALSE) * VLOOKUP($AX$2,BotLevelWorld[#All],MATCH("HP Ratio - " &amp; VLOOKUP(BZ$1,Enemies[[#All],[Name]:[BotLevelType]],9,FALSE),BotLevelWorld[#Headers],0),FALSE) * AC127</f>
        <v>0</v>
      </c>
      <c r="CA127">
        <f>VLOOKUP(Wave_Timeline!CA$1,Enemies[[#All],[Name]:[BotLevelType]],3,FALSE) * VLOOKUP($AX$2,BotLevelWorld[#All],MATCH("HP Ratio - " &amp; VLOOKUP(CA$1,Enemies[[#All],[Name]:[BotLevelType]],9,FALSE),BotLevelWorld[#Headers],0),FALSE) * AD127</f>
        <v>0</v>
      </c>
      <c r="CB127">
        <f>VLOOKUP(Wave_Timeline!CB$1,Enemies[[#All],[Name]:[BotLevelType]],3,FALSE) * VLOOKUP($AX$2,BotLevelWorld[#All],MATCH("HP Ratio - " &amp; VLOOKUP(CB$1,Enemies[[#All],[Name]:[BotLevelType]],9,FALSE),BotLevelWorld[#Headers],0),FALSE) * AE127</f>
        <v>0</v>
      </c>
      <c r="CC127">
        <f>VLOOKUP(Wave_Timeline!CC$1,Enemies[[#All],[Name]:[BotLevelType]],3,FALSE) * VLOOKUP($AX$2,BotLevelWorld[#All],MATCH("HP Ratio - " &amp; VLOOKUP(CC$1,Enemies[[#All],[Name]:[BotLevelType]],9,FALSE),BotLevelWorld[#Headers],0),FALSE) * AF127</f>
        <v>0</v>
      </c>
      <c r="CD127">
        <f>VLOOKUP(Wave_Timeline!CD$1,Enemies[[#All],[Name]:[BotLevelType]],3,FALSE) * VLOOKUP($AX$2,BotLevelWorld[#All],MATCH("HP Ratio - " &amp; VLOOKUP(CD$1,Enemies[[#All],[Name]:[BotLevelType]],9,FALSE),BotLevelWorld[#Headers],0),FALSE) * AG127</f>
        <v>0</v>
      </c>
      <c r="CE127">
        <f>VLOOKUP(Wave_Timeline!CE$1,Enemies[[#All],[Name]:[BotLevelType]],3,FALSE) * VLOOKUP($AX$2,BotLevelWorld[#All],MATCH("HP Ratio - " &amp; VLOOKUP(CE$1,Enemies[[#All],[Name]:[BotLevelType]],9,FALSE),BotLevelWorld[#Headers],0),FALSE) * AH127</f>
        <v>0</v>
      </c>
      <c r="CF127">
        <f>VLOOKUP(Wave_Timeline!CF$1,Enemies[[#All],[Name]:[BotLevelType]],3,FALSE) * VLOOKUP($AX$2,BotLevelWorld[#All],MATCH("HP Ratio - " &amp; VLOOKUP(CF$1,Enemies[[#All],[Name]:[BotLevelType]],9,FALSE),BotLevelWorld[#Headers],0),FALSE) * AI127</f>
        <v>0</v>
      </c>
      <c r="CG127">
        <f>VLOOKUP(Wave_Timeline!CG$1,Enemies[[#All],[Name]:[BotLevelType]],3,FALSE) * VLOOKUP($AX$2,BotLevelWorld[#All],MATCH("HP Ratio - " &amp; VLOOKUP(CG$1,Enemies[[#All],[Name]:[BotLevelType]],9,FALSE),BotLevelWorld[#Headers],0),FALSE) * AJ127</f>
        <v>0</v>
      </c>
      <c r="CH127">
        <f>VLOOKUP(Wave_Timeline!CH$1,Enemies[[#All],[Name]:[BotLevelType]],3,FALSE) * VLOOKUP($AX$2,BotLevelWorld[#All],MATCH("HP Ratio - " &amp; VLOOKUP(CH$1,Enemies[[#All],[Name]:[BotLevelType]],9,FALSE),BotLevelWorld[#Headers],0),FALSE) * AK127</f>
        <v>0</v>
      </c>
      <c r="CI127">
        <f>VLOOKUP(Wave_Timeline!CI$1,Enemies[[#All],[Name]:[BotLevelType]],3,FALSE) * VLOOKUP($AX$2,BotLevelWorld[#All],MATCH("HP Ratio - " &amp; VLOOKUP(CI$1,Enemies[[#All],[Name]:[BotLevelType]],9,FALSE),BotLevelWorld[#Headers],0),FALSE) * AL127</f>
        <v>0</v>
      </c>
      <c r="CJ127">
        <f>VLOOKUP(Wave_Timeline!CJ$1,Enemies[[#All],[Name]:[BotLevelType]],3,FALSE) * VLOOKUP($AX$2,BotLevelWorld[#All],MATCH("HP Ratio - " &amp; VLOOKUP(CJ$1,Enemies[[#All],[Name]:[BotLevelType]],9,FALSE),BotLevelWorld[#Headers],0),FALSE) * AM127</f>
        <v>0</v>
      </c>
      <c r="CK127">
        <f>VLOOKUP(Wave_Timeline!CK$1,Enemies[[#All],[Name]:[BotLevelType]],3,FALSE) * VLOOKUP($AX$2,BotLevelWorld[#All],MATCH("HP Ratio - " &amp; VLOOKUP(CK$1,Enemies[[#All],[Name]:[BotLevelType]],9,FALSE),BotLevelWorld[#Headers],0),FALSE) * AN127</f>
        <v>0</v>
      </c>
      <c r="CL127">
        <f>VLOOKUP(Wave_Timeline!CL$1,Enemies[[#All],[Name]:[BotLevelType]],3,FALSE) * VLOOKUP($AX$2,BotLevelWorld[#All],MATCH("HP Ratio - " &amp; VLOOKUP(CL$1,Enemies[[#All],[Name]:[BotLevelType]],9,FALSE),BotLevelWorld[#Headers],0),FALSE) * AO127</f>
        <v>0</v>
      </c>
      <c r="CM127">
        <f>VLOOKUP(Wave_Timeline!CM$1,Enemies[[#All],[Name]:[BotLevelType]],3,FALSE) * VLOOKUP($AX$2,BotLevelWorld[#All],MATCH("HP Ratio - " &amp; VLOOKUP(CM$1,Enemies[[#All],[Name]:[BotLevelType]],9,FALSE),BotLevelWorld[#Headers],0),FALSE) * AP127</f>
        <v>0</v>
      </c>
      <c r="CN127">
        <f>VLOOKUP(Wave_Timeline!CN$1,Enemies[[#All],[Name]:[BotLevelType]],3,FALSE) * VLOOKUP($AX$2,BotLevelWorld[#All],MATCH("HP Ratio - " &amp; VLOOKUP(CN$1,Enemies[[#All],[Name]:[BotLevelType]],9,FALSE),BotLevelWorld[#Headers],0),FALSE) * AQ127</f>
        <v>0</v>
      </c>
      <c r="CO127">
        <f>VLOOKUP(Wave_Timeline!CO$1,Enemies[[#All],[Name]:[BotLevelType]],3,FALSE) * VLOOKUP($AX$2,BotLevelWorld[#All],MATCH("HP Ratio - " &amp; VLOOKUP(CO$1,Enemies[[#All],[Name]:[BotLevelType]],9,FALSE),BotLevelWorld[#Headers],0),FALSE) * AR127</f>
        <v>0</v>
      </c>
      <c r="CP127">
        <f>VLOOKUP(Wave_Timeline!CP$1,Enemies[[#All],[Name]:[BotLevelType]],3,FALSE) * VLOOKUP($AX$2,BotLevelWorld[#All],MATCH("HP Ratio - " &amp; VLOOKUP(CP$1,Enemies[[#All],[Name]:[BotLevelType]],9,FALSE),BotLevelWorld[#Headers],0),FALSE) * AS127</f>
        <v>0</v>
      </c>
      <c r="CQ127">
        <f>VLOOKUP(Wave_Timeline!CQ$1,Enemies[[#All],[Name]:[BotLevelType]],3,FALSE) * VLOOKUP($AX$2,BotLevelWorld[#All],MATCH("HP Ratio - " &amp; VLOOKUP(CQ$1,Enemies[[#All],[Name]:[BotLevelType]],9,FALSE),BotLevelWorld[#Headers],0),FALSE) * AT127</f>
        <v>0</v>
      </c>
      <c r="CS127">
        <f t="shared" si="6"/>
        <v>0</v>
      </c>
    </row>
    <row r="128" spans="1:97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Y128">
        <f>VLOOKUP(Wave_Timeline!AY$1,Enemies[[#All],[Name]:[BotLevelType]],3,FALSE) * VLOOKUP($AX$2,BotLevelWorld[#All],MATCH("HP Ratio - " &amp; VLOOKUP(AY$1,Enemies[[#All],[Name]:[BotLevelType]],9,FALSE),BotLevelWorld[#Headers],0),FALSE) * B128</f>
        <v>0</v>
      </c>
      <c r="AZ128">
        <f>VLOOKUP(Wave_Timeline!AZ$1,Enemies[[#All],[Name]:[BotLevelType]],3,FALSE) * VLOOKUP($AX$2,BotLevelWorld[#All],MATCH("HP Ratio - " &amp; VLOOKUP(AZ$1,Enemies[[#All],[Name]:[BotLevelType]],9,FALSE),BotLevelWorld[#Headers],0),FALSE) * C128</f>
        <v>0</v>
      </c>
      <c r="BA128">
        <f>VLOOKUP(Wave_Timeline!BA$1,Enemies[[#All],[Name]:[BotLevelType]],3,FALSE) * VLOOKUP($AX$2,BotLevelWorld[#All],MATCH("HP Ratio - " &amp; VLOOKUP(BA$1,Enemies[[#All],[Name]:[BotLevelType]],9,FALSE),BotLevelWorld[#Headers],0),FALSE) * D128</f>
        <v>0</v>
      </c>
      <c r="BB128">
        <f>VLOOKUP(Wave_Timeline!BB$1,Enemies[[#All],[Name]:[BotLevelType]],3,FALSE) * VLOOKUP($AX$2,BotLevelWorld[#All],MATCH("HP Ratio - " &amp; VLOOKUP(BB$1,Enemies[[#All],[Name]:[BotLevelType]],9,FALSE),BotLevelWorld[#Headers],0),FALSE) * E128</f>
        <v>0</v>
      </c>
      <c r="BC128">
        <f>VLOOKUP(Wave_Timeline!BC$1,Enemies[[#All],[Name]:[BotLevelType]],3,FALSE) * VLOOKUP($AX$2,BotLevelWorld[#All],MATCH("HP Ratio - " &amp; VLOOKUP(BC$1,Enemies[[#All],[Name]:[BotLevelType]],9,FALSE),BotLevelWorld[#Headers],0),FALSE) * F128</f>
        <v>0</v>
      </c>
      <c r="BD128">
        <f>VLOOKUP(Wave_Timeline!BD$1,Enemies[[#All],[Name]:[BotLevelType]],3,FALSE) * VLOOKUP($AX$2,BotLevelWorld[#All],MATCH("HP Ratio - " &amp; VLOOKUP(BD$1,Enemies[[#All],[Name]:[BotLevelType]],9,FALSE),BotLevelWorld[#Headers],0),FALSE) * G128</f>
        <v>0</v>
      </c>
      <c r="BE128">
        <f>VLOOKUP(Wave_Timeline!BE$1,Enemies[[#All],[Name]:[BotLevelType]],3,FALSE) * VLOOKUP($AX$2,BotLevelWorld[#All],MATCH("HP Ratio - " &amp; VLOOKUP(BE$1,Enemies[[#All],[Name]:[BotLevelType]],9,FALSE),BotLevelWorld[#Headers],0),FALSE) * H128</f>
        <v>0</v>
      </c>
      <c r="BF128">
        <f>VLOOKUP(Wave_Timeline!BF$1,Enemies[[#All],[Name]:[BotLevelType]],3,FALSE) * VLOOKUP($AX$2,BotLevelWorld[#All],MATCH("HP Ratio - " &amp; VLOOKUP(BF$1,Enemies[[#All],[Name]:[BotLevelType]],9,FALSE),BotLevelWorld[#Headers],0),FALSE) * I128</f>
        <v>0</v>
      </c>
      <c r="BG128">
        <f>VLOOKUP(Wave_Timeline!BG$1,Enemies[[#All],[Name]:[BotLevelType]],3,FALSE) * VLOOKUP($AX$2,BotLevelWorld[#All],MATCH("HP Ratio - " &amp; VLOOKUP(BG$1,Enemies[[#All],[Name]:[BotLevelType]],9,FALSE),BotLevelWorld[#Headers],0),FALSE) * J128</f>
        <v>0</v>
      </c>
      <c r="BH128">
        <f>VLOOKUP(Wave_Timeline!BH$1,Enemies[[#All],[Name]:[BotLevelType]],3,FALSE) * VLOOKUP($AX$2,BotLevelWorld[#All],MATCH("HP Ratio - " &amp; VLOOKUP(BH$1,Enemies[[#All],[Name]:[BotLevelType]],9,FALSE),BotLevelWorld[#Headers],0),FALSE) * K128</f>
        <v>0</v>
      </c>
      <c r="BI128">
        <f>VLOOKUP(Wave_Timeline!BI$1,Enemies[[#All],[Name]:[BotLevelType]],3,FALSE) * VLOOKUP($AX$2,BotLevelWorld[#All],MATCH("HP Ratio - " &amp; VLOOKUP(BI$1,Enemies[[#All],[Name]:[BotLevelType]],9,FALSE),BotLevelWorld[#Headers],0),FALSE) * L128</f>
        <v>0</v>
      </c>
      <c r="BJ128">
        <f>VLOOKUP(Wave_Timeline!BJ$1,Enemies[[#All],[Name]:[BotLevelType]],3,FALSE) * VLOOKUP($AX$2,BotLevelWorld[#All],MATCH("HP Ratio - " &amp; VLOOKUP(BJ$1,Enemies[[#All],[Name]:[BotLevelType]],9,FALSE),BotLevelWorld[#Headers],0),FALSE) * M128</f>
        <v>0</v>
      </c>
      <c r="BK128">
        <f>VLOOKUP(Wave_Timeline!BK$1,Enemies[[#All],[Name]:[BotLevelType]],3,FALSE) * VLOOKUP($AX$2,BotLevelWorld[#All],MATCH("HP Ratio - " &amp; VLOOKUP(BK$1,Enemies[[#All],[Name]:[BotLevelType]],9,FALSE),BotLevelWorld[#Headers],0),FALSE) * N128</f>
        <v>0</v>
      </c>
      <c r="BL128">
        <f>VLOOKUP(Wave_Timeline!BL$1,Enemies[[#All],[Name]:[BotLevelType]],3,FALSE) * VLOOKUP($AX$2,BotLevelWorld[#All],MATCH("HP Ratio - " &amp; VLOOKUP(BL$1,Enemies[[#All],[Name]:[BotLevelType]],9,FALSE),BotLevelWorld[#Headers],0),FALSE) * O128</f>
        <v>0</v>
      </c>
      <c r="BM128">
        <f>VLOOKUP(Wave_Timeline!BM$1,Enemies[[#All],[Name]:[BotLevelType]],3,FALSE) * VLOOKUP($AX$2,BotLevelWorld[#All],MATCH("HP Ratio - " &amp; VLOOKUP(BM$1,Enemies[[#All],[Name]:[BotLevelType]],9,FALSE),BotLevelWorld[#Headers],0),FALSE) * P128</f>
        <v>0</v>
      </c>
      <c r="BN128">
        <f>VLOOKUP(Wave_Timeline!BN$1,Enemies[[#All],[Name]:[BotLevelType]],3,FALSE) * VLOOKUP($AX$2,BotLevelWorld[#All],MATCH("HP Ratio - " &amp; VLOOKUP(BN$1,Enemies[[#All],[Name]:[BotLevelType]],9,FALSE),BotLevelWorld[#Headers],0),FALSE) * Q128</f>
        <v>0</v>
      </c>
      <c r="BO128">
        <f>VLOOKUP(Wave_Timeline!BO$1,Enemies[[#All],[Name]:[BotLevelType]],3,FALSE) * VLOOKUP($AX$2,BotLevelWorld[#All],MATCH("HP Ratio - " &amp; VLOOKUP(BO$1,Enemies[[#All],[Name]:[BotLevelType]],9,FALSE),BotLevelWorld[#Headers],0),FALSE) * R128</f>
        <v>0</v>
      </c>
      <c r="BP128">
        <f>VLOOKUP(Wave_Timeline!BP$1,Enemies[[#All],[Name]:[BotLevelType]],3,FALSE) * VLOOKUP($AX$2,BotLevelWorld[#All],MATCH("HP Ratio - " &amp; VLOOKUP(BP$1,Enemies[[#All],[Name]:[BotLevelType]],9,FALSE),BotLevelWorld[#Headers],0),FALSE) * S128</f>
        <v>0</v>
      </c>
      <c r="BQ128">
        <f>VLOOKUP(Wave_Timeline!BQ$1,Enemies[[#All],[Name]:[BotLevelType]],3,FALSE) * VLOOKUP($AX$2,BotLevelWorld[#All],MATCH("HP Ratio - " &amp; VLOOKUP(BQ$1,Enemies[[#All],[Name]:[BotLevelType]],9,FALSE),BotLevelWorld[#Headers],0),FALSE) * T128</f>
        <v>0</v>
      </c>
      <c r="BR128">
        <f>VLOOKUP(Wave_Timeline!BR$1,Enemies[[#All],[Name]:[BotLevelType]],3,FALSE) * VLOOKUP($AX$2,BotLevelWorld[#All],MATCH("HP Ratio - " &amp; VLOOKUP(BR$1,Enemies[[#All],[Name]:[BotLevelType]],9,FALSE),BotLevelWorld[#Headers],0),FALSE) * U128</f>
        <v>0</v>
      </c>
      <c r="BS128">
        <f>VLOOKUP(Wave_Timeline!BS$1,Enemies[[#All],[Name]:[BotLevelType]],3,FALSE) * VLOOKUP($AX$2,BotLevelWorld[#All],MATCH("HP Ratio - " &amp; VLOOKUP(BS$1,Enemies[[#All],[Name]:[BotLevelType]],9,FALSE),BotLevelWorld[#Headers],0),FALSE) * V128</f>
        <v>0</v>
      </c>
      <c r="BT128">
        <f>VLOOKUP(Wave_Timeline!BT$1,Enemies[[#All],[Name]:[BotLevelType]],3,FALSE) * VLOOKUP($AX$2,BotLevelWorld[#All],MATCH("HP Ratio - " &amp; VLOOKUP(BT$1,Enemies[[#All],[Name]:[BotLevelType]],9,FALSE),BotLevelWorld[#Headers],0),FALSE) * W128</f>
        <v>0</v>
      </c>
      <c r="BU128">
        <f>VLOOKUP(Wave_Timeline!BU$1,Enemies[[#All],[Name]:[BotLevelType]],3,FALSE) * VLOOKUP($AX$2,BotLevelWorld[#All],MATCH("HP Ratio - " &amp; VLOOKUP(BU$1,Enemies[[#All],[Name]:[BotLevelType]],9,FALSE),BotLevelWorld[#Headers],0),FALSE) * X128</f>
        <v>0</v>
      </c>
      <c r="BV128">
        <f>VLOOKUP(Wave_Timeline!BV$1,Enemies[[#All],[Name]:[BotLevelType]],3,FALSE) * VLOOKUP($AX$2,BotLevelWorld[#All],MATCH("HP Ratio - " &amp; VLOOKUP(BV$1,Enemies[[#All],[Name]:[BotLevelType]],9,FALSE),BotLevelWorld[#Headers],0),FALSE) * Y128</f>
        <v>0</v>
      </c>
      <c r="BW128">
        <f>VLOOKUP(Wave_Timeline!BW$1,Enemies[[#All],[Name]:[BotLevelType]],3,FALSE) * VLOOKUP($AX$2,BotLevelWorld[#All],MATCH("HP Ratio - " &amp; VLOOKUP(BW$1,Enemies[[#All],[Name]:[BotLevelType]],9,FALSE),BotLevelWorld[#Headers],0),FALSE) * Z128</f>
        <v>0</v>
      </c>
      <c r="BX128">
        <f>VLOOKUP(Wave_Timeline!BX$1,Enemies[[#All],[Name]:[BotLevelType]],3,FALSE) * VLOOKUP($AX$2,BotLevelWorld[#All],MATCH("HP Ratio - " &amp; VLOOKUP(BX$1,Enemies[[#All],[Name]:[BotLevelType]],9,FALSE),BotLevelWorld[#Headers],0),FALSE) * AA128</f>
        <v>0</v>
      </c>
      <c r="BY128">
        <f>VLOOKUP(Wave_Timeline!BY$1,Enemies[[#All],[Name]:[BotLevelType]],3,FALSE) * VLOOKUP($AX$2,BotLevelWorld[#All],MATCH("HP Ratio - " &amp; VLOOKUP(BY$1,Enemies[[#All],[Name]:[BotLevelType]],9,FALSE),BotLevelWorld[#Headers],0),FALSE) * AB128</f>
        <v>0</v>
      </c>
      <c r="BZ128">
        <f>VLOOKUP(Wave_Timeline!BZ$1,Enemies[[#All],[Name]:[BotLevelType]],3,FALSE) * VLOOKUP($AX$2,BotLevelWorld[#All],MATCH("HP Ratio - " &amp; VLOOKUP(BZ$1,Enemies[[#All],[Name]:[BotLevelType]],9,FALSE),BotLevelWorld[#Headers],0),FALSE) * AC128</f>
        <v>0</v>
      </c>
      <c r="CA128">
        <f>VLOOKUP(Wave_Timeline!CA$1,Enemies[[#All],[Name]:[BotLevelType]],3,FALSE) * VLOOKUP($AX$2,BotLevelWorld[#All],MATCH("HP Ratio - " &amp; VLOOKUP(CA$1,Enemies[[#All],[Name]:[BotLevelType]],9,FALSE),BotLevelWorld[#Headers],0),FALSE) * AD128</f>
        <v>0</v>
      </c>
      <c r="CB128">
        <f>VLOOKUP(Wave_Timeline!CB$1,Enemies[[#All],[Name]:[BotLevelType]],3,FALSE) * VLOOKUP($AX$2,BotLevelWorld[#All],MATCH("HP Ratio - " &amp; VLOOKUP(CB$1,Enemies[[#All],[Name]:[BotLevelType]],9,FALSE),BotLevelWorld[#Headers],0),FALSE) * AE128</f>
        <v>0</v>
      </c>
      <c r="CC128">
        <f>VLOOKUP(Wave_Timeline!CC$1,Enemies[[#All],[Name]:[BotLevelType]],3,FALSE) * VLOOKUP($AX$2,BotLevelWorld[#All],MATCH("HP Ratio - " &amp; VLOOKUP(CC$1,Enemies[[#All],[Name]:[BotLevelType]],9,FALSE),BotLevelWorld[#Headers],0),FALSE) * AF128</f>
        <v>0</v>
      </c>
      <c r="CD128">
        <f>VLOOKUP(Wave_Timeline!CD$1,Enemies[[#All],[Name]:[BotLevelType]],3,FALSE) * VLOOKUP($AX$2,BotLevelWorld[#All],MATCH("HP Ratio - " &amp; VLOOKUP(CD$1,Enemies[[#All],[Name]:[BotLevelType]],9,FALSE),BotLevelWorld[#Headers],0),FALSE) * AG128</f>
        <v>0</v>
      </c>
      <c r="CE128">
        <f>VLOOKUP(Wave_Timeline!CE$1,Enemies[[#All],[Name]:[BotLevelType]],3,FALSE) * VLOOKUP($AX$2,BotLevelWorld[#All],MATCH("HP Ratio - " &amp; VLOOKUP(CE$1,Enemies[[#All],[Name]:[BotLevelType]],9,FALSE),BotLevelWorld[#Headers],0),FALSE) * AH128</f>
        <v>0</v>
      </c>
      <c r="CF128">
        <f>VLOOKUP(Wave_Timeline!CF$1,Enemies[[#All],[Name]:[BotLevelType]],3,FALSE) * VLOOKUP($AX$2,BotLevelWorld[#All],MATCH("HP Ratio - " &amp; VLOOKUP(CF$1,Enemies[[#All],[Name]:[BotLevelType]],9,FALSE),BotLevelWorld[#Headers],0),FALSE) * AI128</f>
        <v>0</v>
      </c>
      <c r="CG128">
        <f>VLOOKUP(Wave_Timeline!CG$1,Enemies[[#All],[Name]:[BotLevelType]],3,FALSE) * VLOOKUP($AX$2,BotLevelWorld[#All],MATCH("HP Ratio - " &amp; VLOOKUP(CG$1,Enemies[[#All],[Name]:[BotLevelType]],9,FALSE),BotLevelWorld[#Headers],0),FALSE) * AJ128</f>
        <v>0</v>
      </c>
      <c r="CH128">
        <f>VLOOKUP(Wave_Timeline!CH$1,Enemies[[#All],[Name]:[BotLevelType]],3,FALSE) * VLOOKUP($AX$2,BotLevelWorld[#All],MATCH("HP Ratio - " &amp; VLOOKUP(CH$1,Enemies[[#All],[Name]:[BotLevelType]],9,FALSE),BotLevelWorld[#Headers],0),FALSE) * AK128</f>
        <v>0</v>
      </c>
      <c r="CI128">
        <f>VLOOKUP(Wave_Timeline!CI$1,Enemies[[#All],[Name]:[BotLevelType]],3,FALSE) * VLOOKUP($AX$2,BotLevelWorld[#All],MATCH("HP Ratio - " &amp; VLOOKUP(CI$1,Enemies[[#All],[Name]:[BotLevelType]],9,FALSE),BotLevelWorld[#Headers],0),FALSE) * AL128</f>
        <v>0</v>
      </c>
      <c r="CJ128">
        <f>VLOOKUP(Wave_Timeline!CJ$1,Enemies[[#All],[Name]:[BotLevelType]],3,FALSE) * VLOOKUP($AX$2,BotLevelWorld[#All],MATCH("HP Ratio - " &amp; VLOOKUP(CJ$1,Enemies[[#All],[Name]:[BotLevelType]],9,FALSE),BotLevelWorld[#Headers],0),FALSE) * AM128</f>
        <v>0</v>
      </c>
      <c r="CK128">
        <f>VLOOKUP(Wave_Timeline!CK$1,Enemies[[#All],[Name]:[BotLevelType]],3,FALSE) * VLOOKUP($AX$2,BotLevelWorld[#All],MATCH("HP Ratio - " &amp; VLOOKUP(CK$1,Enemies[[#All],[Name]:[BotLevelType]],9,FALSE),BotLevelWorld[#Headers],0),FALSE) * AN128</f>
        <v>0</v>
      </c>
      <c r="CL128">
        <f>VLOOKUP(Wave_Timeline!CL$1,Enemies[[#All],[Name]:[BotLevelType]],3,FALSE) * VLOOKUP($AX$2,BotLevelWorld[#All],MATCH("HP Ratio - " &amp; VLOOKUP(CL$1,Enemies[[#All],[Name]:[BotLevelType]],9,FALSE),BotLevelWorld[#Headers],0),FALSE) * AO128</f>
        <v>0</v>
      </c>
      <c r="CM128">
        <f>VLOOKUP(Wave_Timeline!CM$1,Enemies[[#All],[Name]:[BotLevelType]],3,FALSE) * VLOOKUP($AX$2,BotLevelWorld[#All],MATCH("HP Ratio - " &amp; VLOOKUP(CM$1,Enemies[[#All],[Name]:[BotLevelType]],9,FALSE),BotLevelWorld[#Headers],0),FALSE) * AP128</f>
        <v>0</v>
      </c>
      <c r="CN128">
        <f>VLOOKUP(Wave_Timeline!CN$1,Enemies[[#All],[Name]:[BotLevelType]],3,FALSE) * VLOOKUP($AX$2,BotLevelWorld[#All],MATCH("HP Ratio - " &amp; VLOOKUP(CN$1,Enemies[[#All],[Name]:[BotLevelType]],9,FALSE),BotLevelWorld[#Headers],0),FALSE) * AQ128</f>
        <v>0</v>
      </c>
      <c r="CO128">
        <f>VLOOKUP(Wave_Timeline!CO$1,Enemies[[#All],[Name]:[BotLevelType]],3,FALSE) * VLOOKUP($AX$2,BotLevelWorld[#All],MATCH("HP Ratio - " &amp; VLOOKUP(CO$1,Enemies[[#All],[Name]:[BotLevelType]],9,FALSE),BotLevelWorld[#Headers],0),FALSE) * AR128</f>
        <v>0</v>
      </c>
      <c r="CP128">
        <f>VLOOKUP(Wave_Timeline!CP$1,Enemies[[#All],[Name]:[BotLevelType]],3,FALSE) * VLOOKUP($AX$2,BotLevelWorld[#All],MATCH("HP Ratio - " &amp; VLOOKUP(CP$1,Enemies[[#All],[Name]:[BotLevelType]],9,FALSE),BotLevelWorld[#Headers],0),FALSE) * AS128</f>
        <v>0</v>
      </c>
      <c r="CQ128">
        <f>VLOOKUP(Wave_Timeline!CQ$1,Enemies[[#All],[Name]:[BotLevelType]],3,FALSE) * VLOOKUP($AX$2,BotLevelWorld[#All],MATCH("HP Ratio - " &amp; VLOOKUP(CQ$1,Enemies[[#All],[Name]:[BotLevelType]],9,FALSE),BotLevelWorld[#Headers],0),FALSE) * AT128</f>
        <v>0</v>
      </c>
      <c r="CS128">
        <f t="shared" si="6"/>
        <v>0</v>
      </c>
    </row>
    <row r="129" spans="1:97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Y129">
        <f>VLOOKUP(Wave_Timeline!AY$1,Enemies[[#All],[Name]:[BotLevelType]],3,FALSE) * VLOOKUP($AX$2,BotLevelWorld[#All],MATCH("HP Ratio - " &amp; VLOOKUP(AY$1,Enemies[[#All],[Name]:[BotLevelType]],9,FALSE),BotLevelWorld[#Headers],0),FALSE) * B129</f>
        <v>0</v>
      </c>
      <c r="AZ129">
        <f>VLOOKUP(Wave_Timeline!AZ$1,Enemies[[#All],[Name]:[BotLevelType]],3,FALSE) * VLOOKUP($AX$2,BotLevelWorld[#All],MATCH("HP Ratio - " &amp; VLOOKUP(AZ$1,Enemies[[#All],[Name]:[BotLevelType]],9,FALSE),BotLevelWorld[#Headers],0),FALSE) * C129</f>
        <v>0</v>
      </c>
      <c r="BA129">
        <f>VLOOKUP(Wave_Timeline!BA$1,Enemies[[#All],[Name]:[BotLevelType]],3,FALSE) * VLOOKUP($AX$2,BotLevelWorld[#All],MATCH("HP Ratio - " &amp; VLOOKUP(BA$1,Enemies[[#All],[Name]:[BotLevelType]],9,FALSE),BotLevelWorld[#Headers],0),FALSE) * D129</f>
        <v>0</v>
      </c>
      <c r="BB129">
        <f>VLOOKUP(Wave_Timeline!BB$1,Enemies[[#All],[Name]:[BotLevelType]],3,FALSE) * VLOOKUP($AX$2,BotLevelWorld[#All],MATCH("HP Ratio - " &amp; VLOOKUP(BB$1,Enemies[[#All],[Name]:[BotLevelType]],9,FALSE),BotLevelWorld[#Headers],0),FALSE) * E129</f>
        <v>0</v>
      </c>
      <c r="BC129">
        <f>VLOOKUP(Wave_Timeline!BC$1,Enemies[[#All],[Name]:[BotLevelType]],3,FALSE) * VLOOKUP($AX$2,BotLevelWorld[#All],MATCH("HP Ratio - " &amp; VLOOKUP(BC$1,Enemies[[#All],[Name]:[BotLevelType]],9,FALSE),BotLevelWorld[#Headers],0),FALSE) * F129</f>
        <v>0</v>
      </c>
      <c r="BD129">
        <f>VLOOKUP(Wave_Timeline!BD$1,Enemies[[#All],[Name]:[BotLevelType]],3,FALSE) * VLOOKUP($AX$2,BotLevelWorld[#All],MATCH("HP Ratio - " &amp; VLOOKUP(BD$1,Enemies[[#All],[Name]:[BotLevelType]],9,FALSE),BotLevelWorld[#Headers],0),FALSE) * G129</f>
        <v>0</v>
      </c>
      <c r="BE129">
        <f>VLOOKUP(Wave_Timeline!BE$1,Enemies[[#All],[Name]:[BotLevelType]],3,FALSE) * VLOOKUP($AX$2,BotLevelWorld[#All],MATCH("HP Ratio - " &amp; VLOOKUP(BE$1,Enemies[[#All],[Name]:[BotLevelType]],9,FALSE),BotLevelWorld[#Headers],0),FALSE) * H129</f>
        <v>0</v>
      </c>
      <c r="BF129">
        <f>VLOOKUP(Wave_Timeline!BF$1,Enemies[[#All],[Name]:[BotLevelType]],3,FALSE) * VLOOKUP($AX$2,BotLevelWorld[#All],MATCH("HP Ratio - " &amp; VLOOKUP(BF$1,Enemies[[#All],[Name]:[BotLevelType]],9,FALSE),BotLevelWorld[#Headers],0),FALSE) * I129</f>
        <v>0</v>
      </c>
      <c r="BG129">
        <f>VLOOKUP(Wave_Timeline!BG$1,Enemies[[#All],[Name]:[BotLevelType]],3,FALSE) * VLOOKUP($AX$2,BotLevelWorld[#All],MATCH("HP Ratio - " &amp; VLOOKUP(BG$1,Enemies[[#All],[Name]:[BotLevelType]],9,FALSE),BotLevelWorld[#Headers],0),FALSE) * J129</f>
        <v>0</v>
      </c>
      <c r="BH129">
        <f>VLOOKUP(Wave_Timeline!BH$1,Enemies[[#All],[Name]:[BotLevelType]],3,FALSE) * VLOOKUP($AX$2,BotLevelWorld[#All],MATCH("HP Ratio - " &amp; VLOOKUP(BH$1,Enemies[[#All],[Name]:[BotLevelType]],9,FALSE),BotLevelWorld[#Headers],0),FALSE) * K129</f>
        <v>0</v>
      </c>
      <c r="BI129">
        <f>VLOOKUP(Wave_Timeline!BI$1,Enemies[[#All],[Name]:[BotLevelType]],3,FALSE) * VLOOKUP($AX$2,BotLevelWorld[#All],MATCH("HP Ratio - " &amp; VLOOKUP(BI$1,Enemies[[#All],[Name]:[BotLevelType]],9,FALSE),BotLevelWorld[#Headers],0),FALSE) * L129</f>
        <v>0</v>
      </c>
      <c r="BJ129">
        <f>VLOOKUP(Wave_Timeline!BJ$1,Enemies[[#All],[Name]:[BotLevelType]],3,FALSE) * VLOOKUP($AX$2,BotLevelWorld[#All],MATCH("HP Ratio - " &amp; VLOOKUP(BJ$1,Enemies[[#All],[Name]:[BotLevelType]],9,FALSE),BotLevelWorld[#Headers],0),FALSE) * M129</f>
        <v>0</v>
      </c>
      <c r="BK129">
        <f>VLOOKUP(Wave_Timeline!BK$1,Enemies[[#All],[Name]:[BotLevelType]],3,FALSE) * VLOOKUP($AX$2,BotLevelWorld[#All],MATCH("HP Ratio - " &amp; VLOOKUP(BK$1,Enemies[[#All],[Name]:[BotLevelType]],9,FALSE),BotLevelWorld[#Headers],0),FALSE) * N129</f>
        <v>0</v>
      </c>
      <c r="BL129">
        <f>VLOOKUP(Wave_Timeline!BL$1,Enemies[[#All],[Name]:[BotLevelType]],3,FALSE) * VLOOKUP($AX$2,BotLevelWorld[#All],MATCH("HP Ratio - " &amp; VLOOKUP(BL$1,Enemies[[#All],[Name]:[BotLevelType]],9,FALSE),BotLevelWorld[#Headers],0),FALSE) * O129</f>
        <v>0</v>
      </c>
      <c r="BM129">
        <f>VLOOKUP(Wave_Timeline!BM$1,Enemies[[#All],[Name]:[BotLevelType]],3,FALSE) * VLOOKUP($AX$2,BotLevelWorld[#All],MATCH("HP Ratio - " &amp; VLOOKUP(BM$1,Enemies[[#All],[Name]:[BotLevelType]],9,FALSE),BotLevelWorld[#Headers],0),FALSE) * P129</f>
        <v>0</v>
      </c>
      <c r="BN129">
        <f>VLOOKUP(Wave_Timeline!BN$1,Enemies[[#All],[Name]:[BotLevelType]],3,FALSE) * VLOOKUP($AX$2,BotLevelWorld[#All],MATCH("HP Ratio - " &amp; VLOOKUP(BN$1,Enemies[[#All],[Name]:[BotLevelType]],9,FALSE),BotLevelWorld[#Headers],0),FALSE) * Q129</f>
        <v>0</v>
      </c>
      <c r="BO129">
        <f>VLOOKUP(Wave_Timeline!BO$1,Enemies[[#All],[Name]:[BotLevelType]],3,FALSE) * VLOOKUP($AX$2,BotLevelWorld[#All],MATCH("HP Ratio - " &amp; VLOOKUP(BO$1,Enemies[[#All],[Name]:[BotLevelType]],9,FALSE),BotLevelWorld[#Headers],0),FALSE) * R129</f>
        <v>0</v>
      </c>
      <c r="BP129">
        <f>VLOOKUP(Wave_Timeline!BP$1,Enemies[[#All],[Name]:[BotLevelType]],3,FALSE) * VLOOKUP($AX$2,BotLevelWorld[#All],MATCH("HP Ratio - " &amp; VLOOKUP(BP$1,Enemies[[#All],[Name]:[BotLevelType]],9,FALSE),BotLevelWorld[#Headers],0),FALSE) * S129</f>
        <v>0</v>
      </c>
      <c r="BQ129">
        <f>VLOOKUP(Wave_Timeline!BQ$1,Enemies[[#All],[Name]:[BotLevelType]],3,FALSE) * VLOOKUP($AX$2,BotLevelWorld[#All],MATCH("HP Ratio - " &amp; VLOOKUP(BQ$1,Enemies[[#All],[Name]:[BotLevelType]],9,FALSE),BotLevelWorld[#Headers],0),FALSE) * T129</f>
        <v>0</v>
      </c>
      <c r="BR129">
        <f>VLOOKUP(Wave_Timeline!BR$1,Enemies[[#All],[Name]:[BotLevelType]],3,FALSE) * VLOOKUP($AX$2,BotLevelWorld[#All],MATCH("HP Ratio - " &amp; VLOOKUP(BR$1,Enemies[[#All],[Name]:[BotLevelType]],9,FALSE),BotLevelWorld[#Headers],0),FALSE) * U129</f>
        <v>0</v>
      </c>
      <c r="BS129">
        <f>VLOOKUP(Wave_Timeline!BS$1,Enemies[[#All],[Name]:[BotLevelType]],3,FALSE) * VLOOKUP($AX$2,BotLevelWorld[#All],MATCH("HP Ratio - " &amp; VLOOKUP(BS$1,Enemies[[#All],[Name]:[BotLevelType]],9,FALSE),BotLevelWorld[#Headers],0),FALSE) * V129</f>
        <v>0</v>
      </c>
      <c r="BT129">
        <f>VLOOKUP(Wave_Timeline!BT$1,Enemies[[#All],[Name]:[BotLevelType]],3,FALSE) * VLOOKUP($AX$2,BotLevelWorld[#All],MATCH("HP Ratio - " &amp; VLOOKUP(BT$1,Enemies[[#All],[Name]:[BotLevelType]],9,FALSE),BotLevelWorld[#Headers],0),FALSE) * W129</f>
        <v>0</v>
      </c>
      <c r="BU129">
        <f>VLOOKUP(Wave_Timeline!BU$1,Enemies[[#All],[Name]:[BotLevelType]],3,FALSE) * VLOOKUP($AX$2,BotLevelWorld[#All],MATCH("HP Ratio - " &amp; VLOOKUP(BU$1,Enemies[[#All],[Name]:[BotLevelType]],9,FALSE),BotLevelWorld[#Headers],0),FALSE) * X129</f>
        <v>0</v>
      </c>
      <c r="BV129">
        <f>VLOOKUP(Wave_Timeline!BV$1,Enemies[[#All],[Name]:[BotLevelType]],3,FALSE) * VLOOKUP($AX$2,BotLevelWorld[#All],MATCH("HP Ratio - " &amp; VLOOKUP(BV$1,Enemies[[#All],[Name]:[BotLevelType]],9,FALSE),BotLevelWorld[#Headers],0),FALSE) * Y129</f>
        <v>0</v>
      </c>
      <c r="BW129">
        <f>VLOOKUP(Wave_Timeline!BW$1,Enemies[[#All],[Name]:[BotLevelType]],3,FALSE) * VLOOKUP($AX$2,BotLevelWorld[#All],MATCH("HP Ratio - " &amp; VLOOKUP(BW$1,Enemies[[#All],[Name]:[BotLevelType]],9,FALSE),BotLevelWorld[#Headers],0),FALSE) * Z129</f>
        <v>0</v>
      </c>
      <c r="BX129">
        <f>VLOOKUP(Wave_Timeline!BX$1,Enemies[[#All],[Name]:[BotLevelType]],3,FALSE) * VLOOKUP($AX$2,BotLevelWorld[#All],MATCH("HP Ratio - " &amp; VLOOKUP(BX$1,Enemies[[#All],[Name]:[BotLevelType]],9,FALSE),BotLevelWorld[#Headers],0),FALSE) * AA129</f>
        <v>0</v>
      </c>
      <c r="BY129">
        <f>VLOOKUP(Wave_Timeline!BY$1,Enemies[[#All],[Name]:[BotLevelType]],3,FALSE) * VLOOKUP($AX$2,BotLevelWorld[#All],MATCH("HP Ratio - " &amp; VLOOKUP(BY$1,Enemies[[#All],[Name]:[BotLevelType]],9,FALSE),BotLevelWorld[#Headers],0),FALSE) * AB129</f>
        <v>0</v>
      </c>
      <c r="BZ129">
        <f>VLOOKUP(Wave_Timeline!BZ$1,Enemies[[#All],[Name]:[BotLevelType]],3,FALSE) * VLOOKUP($AX$2,BotLevelWorld[#All],MATCH("HP Ratio - " &amp; VLOOKUP(BZ$1,Enemies[[#All],[Name]:[BotLevelType]],9,FALSE),BotLevelWorld[#Headers],0),FALSE) * AC129</f>
        <v>0</v>
      </c>
      <c r="CA129">
        <f>VLOOKUP(Wave_Timeline!CA$1,Enemies[[#All],[Name]:[BotLevelType]],3,FALSE) * VLOOKUP($AX$2,BotLevelWorld[#All],MATCH("HP Ratio - " &amp; VLOOKUP(CA$1,Enemies[[#All],[Name]:[BotLevelType]],9,FALSE),BotLevelWorld[#Headers],0),FALSE) * AD129</f>
        <v>0</v>
      </c>
      <c r="CB129">
        <f>VLOOKUP(Wave_Timeline!CB$1,Enemies[[#All],[Name]:[BotLevelType]],3,FALSE) * VLOOKUP($AX$2,BotLevelWorld[#All],MATCH("HP Ratio - " &amp; VLOOKUP(CB$1,Enemies[[#All],[Name]:[BotLevelType]],9,FALSE),BotLevelWorld[#Headers],0),FALSE) * AE129</f>
        <v>0</v>
      </c>
      <c r="CC129">
        <f>VLOOKUP(Wave_Timeline!CC$1,Enemies[[#All],[Name]:[BotLevelType]],3,FALSE) * VLOOKUP($AX$2,BotLevelWorld[#All],MATCH("HP Ratio - " &amp; VLOOKUP(CC$1,Enemies[[#All],[Name]:[BotLevelType]],9,FALSE),BotLevelWorld[#Headers],0),FALSE) * AF129</f>
        <v>0</v>
      </c>
      <c r="CD129">
        <f>VLOOKUP(Wave_Timeline!CD$1,Enemies[[#All],[Name]:[BotLevelType]],3,FALSE) * VLOOKUP($AX$2,BotLevelWorld[#All],MATCH("HP Ratio - " &amp; VLOOKUP(CD$1,Enemies[[#All],[Name]:[BotLevelType]],9,FALSE),BotLevelWorld[#Headers],0),FALSE) * AG129</f>
        <v>0</v>
      </c>
      <c r="CE129">
        <f>VLOOKUP(Wave_Timeline!CE$1,Enemies[[#All],[Name]:[BotLevelType]],3,FALSE) * VLOOKUP($AX$2,BotLevelWorld[#All],MATCH("HP Ratio - " &amp; VLOOKUP(CE$1,Enemies[[#All],[Name]:[BotLevelType]],9,FALSE),BotLevelWorld[#Headers],0),FALSE) * AH129</f>
        <v>0</v>
      </c>
      <c r="CF129">
        <f>VLOOKUP(Wave_Timeline!CF$1,Enemies[[#All],[Name]:[BotLevelType]],3,FALSE) * VLOOKUP($AX$2,BotLevelWorld[#All],MATCH("HP Ratio - " &amp; VLOOKUP(CF$1,Enemies[[#All],[Name]:[BotLevelType]],9,FALSE),BotLevelWorld[#Headers],0),FALSE) * AI129</f>
        <v>0</v>
      </c>
      <c r="CG129">
        <f>VLOOKUP(Wave_Timeline!CG$1,Enemies[[#All],[Name]:[BotLevelType]],3,FALSE) * VLOOKUP($AX$2,BotLevelWorld[#All],MATCH("HP Ratio - " &amp; VLOOKUP(CG$1,Enemies[[#All],[Name]:[BotLevelType]],9,FALSE),BotLevelWorld[#Headers],0),FALSE) * AJ129</f>
        <v>0</v>
      </c>
      <c r="CH129">
        <f>VLOOKUP(Wave_Timeline!CH$1,Enemies[[#All],[Name]:[BotLevelType]],3,FALSE) * VLOOKUP($AX$2,BotLevelWorld[#All],MATCH("HP Ratio - " &amp; VLOOKUP(CH$1,Enemies[[#All],[Name]:[BotLevelType]],9,FALSE),BotLevelWorld[#Headers],0),FALSE) * AK129</f>
        <v>0</v>
      </c>
      <c r="CI129">
        <f>VLOOKUP(Wave_Timeline!CI$1,Enemies[[#All],[Name]:[BotLevelType]],3,FALSE) * VLOOKUP($AX$2,BotLevelWorld[#All],MATCH("HP Ratio - " &amp; VLOOKUP(CI$1,Enemies[[#All],[Name]:[BotLevelType]],9,FALSE),BotLevelWorld[#Headers],0),FALSE) * AL129</f>
        <v>0</v>
      </c>
      <c r="CJ129">
        <f>VLOOKUP(Wave_Timeline!CJ$1,Enemies[[#All],[Name]:[BotLevelType]],3,FALSE) * VLOOKUP($AX$2,BotLevelWorld[#All],MATCH("HP Ratio - " &amp; VLOOKUP(CJ$1,Enemies[[#All],[Name]:[BotLevelType]],9,FALSE),BotLevelWorld[#Headers],0),FALSE) * AM129</f>
        <v>0</v>
      </c>
      <c r="CK129">
        <f>VLOOKUP(Wave_Timeline!CK$1,Enemies[[#All],[Name]:[BotLevelType]],3,FALSE) * VLOOKUP($AX$2,BotLevelWorld[#All],MATCH("HP Ratio - " &amp; VLOOKUP(CK$1,Enemies[[#All],[Name]:[BotLevelType]],9,FALSE),BotLevelWorld[#Headers],0),FALSE) * AN129</f>
        <v>0</v>
      </c>
      <c r="CL129">
        <f>VLOOKUP(Wave_Timeline!CL$1,Enemies[[#All],[Name]:[BotLevelType]],3,FALSE) * VLOOKUP($AX$2,BotLevelWorld[#All],MATCH("HP Ratio - " &amp; VLOOKUP(CL$1,Enemies[[#All],[Name]:[BotLevelType]],9,FALSE),BotLevelWorld[#Headers],0),FALSE) * AO129</f>
        <v>0</v>
      </c>
      <c r="CM129">
        <f>VLOOKUP(Wave_Timeline!CM$1,Enemies[[#All],[Name]:[BotLevelType]],3,FALSE) * VLOOKUP($AX$2,BotLevelWorld[#All],MATCH("HP Ratio - " &amp; VLOOKUP(CM$1,Enemies[[#All],[Name]:[BotLevelType]],9,FALSE),BotLevelWorld[#Headers],0),FALSE) * AP129</f>
        <v>0</v>
      </c>
      <c r="CN129">
        <f>VLOOKUP(Wave_Timeline!CN$1,Enemies[[#All],[Name]:[BotLevelType]],3,FALSE) * VLOOKUP($AX$2,BotLevelWorld[#All],MATCH("HP Ratio - " &amp; VLOOKUP(CN$1,Enemies[[#All],[Name]:[BotLevelType]],9,FALSE),BotLevelWorld[#Headers],0),FALSE) * AQ129</f>
        <v>0</v>
      </c>
      <c r="CO129">
        <f>VLOOKUP(Wave_Timeline!CO$1,Enemies[[#All],[Name]:[BotLevelType]],3,FALSE) * VLOOKUP($AX$2,BotLevelWorld[#All],MATCH("HP Ratio - " &amp; VLOOKUP(CO$1,Enemies[[#All],[Name]:[BotLevelType]],9,FALSE),BotLevelWorld[#Headers],0),FALSE) * AR129</f>
        <v>0</v>
      </c>
      <c r="CP129">
        <f>VLOOKUP(Wave_Timeline!CP$1,Enemies[[#All],[Name]:[BotLevelType]],3,FALSE) * VLOOKUP($AX$2,BotLevelWorld[#All],MATCH("HP Ratio - " &amp; VLOOKUP(CP$1,Enemies[[#All],[Name]:[BotLevelType]],9,FALSE),BotLevelWorld[#Headers],0),FALSE) * AS129</f>
        <v>0</v>
      </c>
      <c r="CQ129">
        <f>VLOOKUP(Wave_Timeline!CQ$1,Enemies[[#All],[Name]:[BotLevelType]],3,FALSE) * VLOOKUP($AX$2,BotLevelWorld[#All],MATCH("HP Ratio - " &amp; VLOOKUP(CQ$1,Enemies[[#All],[Name]:[BotLevelType]],9,FALSE),BotLevelWorld[#Headers],0),FALSE) * AT129</f>
        <v>0</v>
      </c>
      <c r="CS129">
        <f t="shared" si="6"/>
        <v>0</v>
      </c>
    </row>
    <row r="130" spans="1:97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Y130">
        <f>VLOOKUP(Wave_Timeline!AY$1,Enemies[[#All],[Name]:[BotLevelType]],3,FALSE) * VLOOKUP($AX$2,BotLevelWorld[#All],MATCH("HP Ratio - " &amp; VLOOKUP(AY$1,Enemies[[#All],[Name]:[BotLevelType]],9,FALSE),BotLevelWorld[#Headers],0),FALSE) * B130</f>
        <v>0</v>
      </c>
      <c r="AZ130">
        <f>VLOOKUP(Wave_Timeline!AZ$1,Enemies[[#All],[Name]:[BotLevelType]],3,FALSE) * VLOOKUP($AX$2,BotLevelWorld[#All],MATCH("HP Ratio - " &amp; VLOOKUP(AZ$1,Enemies[[#All],[Name]:[BotLevelType]],9,FALSE),BotLevelWorld[#Headers],0),FALSE) * C130</f>
        <v>0</v>
      </c>
      <c r="BA130">
        <f>VLOOKUP(Wave_Timeline!BA$1,Enemies[[#All],[Name]:[BotLevelType]],3,FALSE) * VLOOKUP($AX$2,BotLevelWorld[#All],MATCH("HP Ratio - " &amp; VLOOKUP(BA$1,Enemies[[#All],[Name]:[BotLevelType]],9,FALSE),BotLevelWorld[#Headers],0),FALSE) * D130</f>
        <v>0</v>
      </c>
      <c r="BB130">
        <f>VLOOKUP(Wave_Timeline!BB$1,Enemies[[#All],[Name]:[BotLevelType]],3,FALSE) * VLOOKUP($AX$2,BotLevelWorld[#All],MATCH("HP Ratio - " &amp; VLOOKUP(BB$1,Enemies[[#All],[Name]:[BotLevelType]],9,FALSE),BotLevelWorld[#Headers],0),FALSE) * E130</f>
        <v>0</v>
      </c>
      <c r="BC130">
        <f>VLOOKUP(Wave_Timeline!BC$1,Enemies[[#All],[Name]:[BotLevelType]],3,FALSE) * VLOOKUP($AX$2,BotLevelWorld[#All],MATCH("HP Ratio - " &amp; VLOOKUP(BC$1,Enemies[[#All],[Name]:[BotLevelType]],9,FALSE),BotLevelWorld[#Headers],0),FALSE) * F130</f>
        <v>0</v>
      </c>
      <c r="BD130">
        <f>VLOOKUP(Wave_Timeline!BD$1,Enemies[[#All],[Name]:[BotLevelType]],3,FALSE) * VLOOKUP($AX$2,BotLevelWorld[#All],MATCH("HP Ratio - " &amp; VLOOKUP(BD$1,Enemies[[#All],[Name]:[BotLevelType]],9,FALSE),BotLevelWorld[#Headers],0),FALSE) * G130</f>
        <v>0</v>
      </c>
      <c r="BE130">
        <f>VLOOKUP(Wave_Timeline!BE$1,Enemies[[#All],[Name]:[BotLevelType]],3,FALSE) * VLOOKUP($AX$2,BotLevelWorld[#All],MATCH("HP Ratio - " &amp; VLOOKUP(BE$1,Enemies[[#All],[Name]:[BotLevelType]],9,FALSE),BotLevelWorld[#Headers],0),FALSE) * H130</f>
        <v>0</v>
      </c>
      <c r="BF130">
        <f>VLOOKUP(Wave_Timeline!BF$1,Enemies[[#All],[Name]:[BotLevelType]],3,FALSE) * VLOOKUP($AX$2,BotLevelWorld[#All],MATCH("HP Ratio - " &amp; VLOOKUP(BF$1,Enemies[[#All],[Name]:[BotLevelType]],9,FALSE),BotLevelWorld[#Headers],0),FALSE) * I130</f>
        <v>0</v>
      </c>
      <c r="BG130">
        <f>VLOOKUP(Wave_Timeline!BG$1,Enemies[[#All],[Name]:[BotLevelType]],3,FALSE) * VLOOKUP($AX$2,BotLevelWorld[#All],MATCH("HP Ratio - " &amp; VLOOKUP(BG$1,Enemies[[#All],[Name]:[BotLevelType]],9,FALSE),BotLevelWorld[#Headers],0),FALSE) * J130</f>
        <v>0</v>
      </c>
      <c r="BH130">
        <f>VLOOKUP(Wave_Timeline!BH$1,Enemies[[#All],[Name]:[BotLevelType]],3,FALSE) * VLOOKUP($AX$2,BotLevelWorld[#All],MATCH("HP Ratio - " &amp; VLOOKUP(BH$1,Enemies[[#All],[Name]:[BotLevelType]],9,FALSE),BotLevelWorld[#Headers],0),FALSE) * K130</f>
        <v>0</v>
      </c>
      <c r="BI130">
        <f>VLOOKUP(Wave_Timeline!BI$1,Enemies[[#All],[Name]:[BotLevelType]],3,FALSE) * VLOOKUP($AX$2,BotLevelWorld[#All],MATCH("HP Ratio - " &amp; VLOOKUP(BI$1,Enemies[[#All],[Name]:[BotLevelType]],9,FALSE),BotLevelWorld[#Headers],0),FALSE) * L130</f>
        <v>0</v>
      </c>
      <c r="BJ130">
        <f>VLOOKUP(Wave_Timeline!BJ$1,Enemies[[#All],[Name]:[BotLevelType]],3,FALSE) * VLOOKUP($AX$2,BotLevelWorld[#All],MATCH("HP Ratio - " &amp; VLOOKUP(BJ$1,Enemies[[#All],[Name]:[BotLevelType]],9,FALSE),BotLevelWorld[#Headers],0),FALSE) * M130</f>
        <v>0</v>
      </c>
      <c r="BK130">
        <f>VLOOKUP(Wave_Timeline!BK$1,Enemies[[#All],[Name]:[BotLevelType]],3,FALSE) * VLOOKUP($AX$2,BotLevelWorld[#All],MATCH("HP Ratio - " &amp; VLOOKUP(BK$1,Enemies[[#All],[Name]:[BotLevelType]],9,FALSE),BotLevelWorld[#Headers],0),FALSE) * N130</f>
        <v>0</v>
      </c>
      <c r="BL130">
        <f>VLOOKUP(Wave_Timeline!BL$1,Enemies[[#All],[Name]:[BotLevelType]],3,FALSE) * VLOOKUP($AX$2,BotLevelWorld[#All],MATCH("HP Ratio - " &amp; VLOOKUP(BL$1,Enemies[[#All],[Name]:[BotLevelType]],9,FALSE),BotLevelWorld[#Headers],0),FALSE) * O130</f>
        <v>0</v>
      </c>
      <c r="BM130">
        <f>VLOOKUP(Wave_Timeline!BM$1,Enemies[[#All],[Name]:[BotLevelType]],3,FALSE) * VLOOKUP($AX$2,BotLevelWorld[#All],MATCH("HP Ratio - " &amp; VLOOKUP(BM$1,Enemies[[#All],[Name]:[BotLevelType]],9,FALSE),BotLevelWorld[#Headers],0),FALSE) * P130</f>
        <v>0</v>
      </c>
      <c r="BN130">
        <f>VLOOKUP(Wave_Timeline!BN$1,Enemies[[#All],[Name]:[BotLevelType]],3,FALSE) * VLOOKUP($AX$2,BotLevelWorld[#All],MATCH("HP Ratio - " &amp; VLOOKUP(BN$1,Enemies[[#All],[Name]:[BotLevelType]],9,FALSE),BotLevelWorld[#Headers],0),FALSE) * Q130</f>
        <v>0</v>
      </c>
      <c r="BO130">
        <f>VLOOKUP(Wave_Timeline!BO$1,Enemies[[#All],[Name]:[BotLevelType]],3,FALSE) * VLOOKUP($AX$2,BotLevelWorld[#All],MATCH("HP Ratio - " &amp; VLOOKUP(BO$1,Enemies[[#All],[Name]:[BotLevelType]],9,FALSE),BotLevelWorld[#Headers],0),FALSE) * R130</f>
        <v>0</v>
      </c>
      <c r="BP130">
        <f>VLOOKUP(Wave_Timeline!BP$1,Enemies[[#All],[Name]:[BotLevelType]],3,FALSE) * VLOOKUP($AX$2,BotLevelWorld[#All],MATCH("HP Ratio - " &amp; VLOOKUP(BP$1,Enemies[[#All],[Name]:[BotLevelType]],9,FALSE),BotLevelWorld[#Headers],0),FALSE) * S130</f>
        <v>0</v>
      </c>
      <c r="BQ130">
        <f>VLOOKUP(Wave_Timeline!BQ$1,Enemies[[#All],[Name]:[BotLevelType]],3,FALSE) * VLOOKUP($AX$2,BotLevelWorld[#All],MATCH("HP Ratio - " &amp; VLOOKUP(BQ$1,Enemies[[#All],[Name]:[BotLevelType]],9,FALSE),BotLevelWorld[#Headers],0),FALSE) * T130</f>
        <v>0</v>
      </c>
      <c r="BR130">
        <f>VLOOKUP(Wave_Timeline!BR$1,Enemies[[#All],[Name]:[BotLevelType]],3,FALSE) * VLOOKUP($AX$2,BotLevelWorld[#All],MATCH("HP Ratio - " &amp; VLOOKUP(BR$1,Enemies[[#All],[Name]:[BotLevelType]],9,FALSE),BotLevelWorld[#Headers],0),FALSE) * U130</f>
        <v>0</v>
      </c>
      <c r="BS130">
        <f>VLOOKUP(Wave_Timeline!BS$1,Enemies[[#All],[Name]:[BotLevelType]],3,FALSE) * VLOOKUP($AX$2,BotLevelWorld[#All],MATCH("HP Ratio - " &amp; VLOOKUP(BS$1,Enemies[[#All],[Name]:[BotLevelType]],9,FALSE),BotLevelWorld[#Headers],0),FALSE) * V130</f>
        <v>0</v>
      </c>
      <c r="BT130">
        <f>VLOOKUP(Wave_Timeline!BT$1,Enemies[[#All],[Name]:[BotLevelType]],3,FALSE) * VLOOKUP($AX$2,BotLevelWorld[#All],MATCH("HP Ratio - " &amp; VLOOKUP(BT$1,Enemies[[#All],[Name]:[BotLevelType]],9,FALSE),BotLevelWorld[#Headers],0),FALSE) * W130</f>
        <v>0</v>
      </c>
      <c r="BU130">
        <f>VLOOKUP(Wave_Timeline!BU$1,Enemies[[#All],[Name]:[BotLevelType]],3,FALSE) * VLOOKUP($AX$2,BotLevelWorld[#All],MATCH("HP Ratio - " &amp; VLOOKUP(BU$1,Enemies[[#All],[Name]:[BotLevelType]],9,FALSE),BotLevelWorld[#Headers],0),FALSE) * X130</f>
        <v>0</v>
      </c>
      <c r="BV130">
        <f>VLOOKUP(Wave_Timeline!BV$1,Enemies[[#All],[Name]:[BotLevelType]],3,FALSE) * VLOOKUP($AX$2,BotLevelWorld[#All],MATCH("HP Ratio - " &amp; VLOOKUP(BV$1,Enemies[[#All],[Name]:[BotLevelType]],9,FALSE),BotLevelWorld[#Headers],0),FALSE) * Y130</f>
        <v>0</v>
      </c>
      <c r="BW130">
        <f>VLOOKUP(Wave_Timeline!BW$1,Enemies[[#All],[Name]:[BotLevelType]],3,FALSE) * VLOOKUP($AX$2,BotLevelWorld[#All],MATCH("HP Ratio - " &amp; VLOOKUP(BW$1,Enemies[[#All],[Name]:[BotLevelType]],9,FALSE),BotLevelWorld[#Headers],0),FALSE) * Z130</f>
        <v>0</v>
      </c>
      <c r="BX130">
        <f>VLOOKUP(Wave_Timeline!BX$1,Enemies[[#All],[Name]:[BotLevelType]],3,FALSE) * VLOOKUP($AX$2,BotLevelWorld[#All],MATCH("HP Ratio - " &amp; VLOOKUP(BX$1,Enemies[[#All],[Name]:[BotLevelType]],9,FALSE),BotLevelWorld[#Headers],0),FALSE) * AA130</f>
        <v>0</v>
      </c>
      <c r="BY130">
        <f>VLOOKUP(Wave_Timeline!BY$1,Enemies[[#All],[Name]:[BotLevelType]],3,FALSE) * VLOOKUP($AX$2,BotLevelWorld[#All],MATCH("HP Ratio - " &amp; VLOOKUP(BY$1,Enemies[[#All],[Name]:[BotLevelType]],9,FALSE),BotLevelWorld[#Headers],0),FALSE) * AB130</f>
        <v>0</v>
      </c>
      <c r="BZ130">
        <f>VLOOKUP(Wave_Timeline!BZ$1,Enemies[[#All],[Name]:[BotLevelType]],3,FALSE) * VLOOKUP($AX$2,BotLevelWorld[#All],MATCH("HP Ratio - " &amp; VLOOKUP(BZ$1,Enemies[[#All],[Name]:[BotLevelType]],9,FALSE),BotLevelWorld[#Headers],0),FALSE) * AC130</f>
        <v>0</v>
      </c>
      <c r="CA130">
        <f>VLOOKUP(Wave_Timeline!CA$1,Enemies[[#All],[Name]:[BotLevelType]],3,FALSE) * VLOOKUP($AX$2,BotLevelWorld[#All],MATCH("HP Ratio - " &amp; VLOOKUP(CA$1,Enemies[[#All],[Name]:[BotLevelType]],9,FALSE),BotLevelWorld[#Headers],0),FALSE) * AD130</f>
        <v>0</v>
      </c>
      <c r="CB130">
        <f>VLOOKUP(Wave_Timeline!CB$1,Enemies[[#All],[Name]:[BotLevelType]],3,FALSE) * VLOOKUP($AX$2,BotLevelWorld[#All],MATCH("HP Ratio - " &amp; VLOOKUP(CB$1,Enemies[[#All],[Name]:[BotLevelType]],9,FALSE),BotLevelWorld[#Headers],0),FALSE) * AE130</f>
        <v>0</v>
      </c>
      <c r="CC130">
        <f>VLOOKUP(Wave_Timeline!CC$1,Enemies[[#All],[Name]:[BotLevelType]],3,FALSE) * VLOOKUP($AX$2,BotLevelWorld[#All],MATCH("HP Ratio - " &amp; VLOOKUP(CC$1,Enemies[[#All],[Name]:[BotLevelType]],9,FALSE),BotLevelWorld[#Headers],0),FALSE) * AF130</f>
        <v>0</v>
      </c>
      <c r="CD130">
        <f>VLOOKUP(Wave_Timeline!CD$1,Enemies[[#All],[Name]:[BotLevelType]],3,FALSE) * VLOOKUP($AX$2,BotLevelWorld[#All],MATCH("HP Ratio - " &amp; VLOOKUP(CD$1,Enemies[[#All],[Name]:[BotLevelType]],9,FALSE),BotLevelWorld[#Headers],0),FALSE) * AG130</f>
        <v>0</v>
      </c>
      <c r="CE130">
        <f>VLOOKUP(Wave_Timeline!CE$1,Enemies[[#All],[Name]:[BotLevelType]],3,FALSE) * VLOOKUP($AX$2,BotLevelWorld[#All],MATCH("HP Ratio - " &amp; VLOOKUP(CE$1,Enemies[[#All],[Name]:[BotLevelType]],9,FALSE),BotLevelWorld[#Headers],0),FALSE) * AH130</f>
        <v>0</v>
      </c>
      <c r="CF130">
        <f>VLOOKUP(Wave_Timeline!CF$1,Enemies[[#All],[Name]:[BotLevelType]],3,FALSE) * VLOOKUP($AX$2,BotLevelWorld[#All],MATCH("HP Ratio - " &amp; VLOOKUP(CF$1,Enemies[[#All],[Name]:[BotLevelType]],9,FALSE),BotLevelWorld[#Headers],0),FALSE) * AI130</f>
        <v>0</v>
      </c>
      <c r="CG130">
        <f>VLOOKUP(Wave_Timeline!CG$1,Enemies[[#All],[Name]:[BotLevelType]],3,FALSE) * VLOOKUP($AX$2,BotLevelWorld[#All],MATCH("HP Ratio - " &amp; VLOOKUP(CG$1,Enemies[[#All],[Name]:[BotLevelType]],9,FALSE),BotLevelWorld[#Headers],0),FALSE) * AJ130</f>
        <v>0</v>
      </c>
      <c r="CH130">
        <f>VLOOKUP(Wave_Timeline!CH$1,Enemies[[#All],[Name]:[BotLevelType]],3,FALSE) * VLOOKUP($AX$2,BotLevelWorld[#All],MATCH("HP Ratio - " &amp; VLOOKUP(CH$1,Enemies[[#All],[Name]:[BotLevelType]],9,FALSE),BotLevelWorld[#Headers],0),FALSE) * AK130</f>
        <v>0</v>
      </c>
      <c r="CI130">
        <f>VLOOKUP(Wave_Timeline!CI$1,Enemies[[#All],[Name]:[BotLevelType]],3,FALSE) * VLOOKUP($AX$2,BotLevelWorld[#All],MATCH("HP Ratio - " &amp; VLOOKUP(CI$1,Enemies[[#All],[Name]:[BotLevelType]],9,FALSE),BotLevelWorld[#Headers],0),FALSE) * AL130</f>
        <v>0</v>
      </c>
      <c r="CJ130">
        <f>VLOOKUP(Wave_Timeline!CJ$1,Enemies[[#All],[Name]:[BotLevelType]],3,FALSE) * VLOOKUP($AX$2,BotLevelWorld[#All],MATCH("HP Ratio - " &amp; VLOOKUP(CJ$1,Enemies[[#All],[Name]:[BotLevelType]],9,FALSE),BotLevelWorld[#Headers],0),FALSE) * AM130</f>
        <v>0</v>
      </c>
      <c r="CK130">
        <f>VLOOKUP(Wave_Timeline!CK$1,Enemies[[#All],[Name]:[BotLevelType]],3,FALSE) * VLOOKUP($AX$2,BotLevelWorld[#All],MATCH("HP Ratio - " &amp; VLOOKUP(CK$1,Enemies[[#All],[Name]:[BotLevelType]],9,FALSE),BotLevelWorld[#Headers],0),FALSE) * AN130</f>
        <v>0</v>
      </c>
      <c r="CL130">
        <f>VLOOKUP(Wave_Timeline!CL$1,Enemies[[#All],[Name]:[BotLevelType]],3,FALSE) * VLOOKUP($AX$2,BotLevelWorld[#All],MATCH("HP Ratio - " &amp; VLOOKUP(CL$1,Enemies[[#All],[Name]:[BotLevelType]],9,FALSE),BotLevelWorld[#Headers],0),FALSE) * AO130</f>
        <v>0</v>
      </c>
      <c r="CM130">
        <f>VLOOKUP(Wave_Timeline!CM$1,Enemies[[#All],[Name]:[BotLevelType]],3,FALSE) * VLOOKUP($AX$2,BotLevelWorld[#All],MATCH("HP Ratio - " &amp; VLOOKUP(CM$1,Enemies[[#All],[Name]:[BotLevelType]],9,FALSE),BotLevelWorld[#Headers],0),FALSE) * AP130</f>
        <v>0</v>
      </c>
      <c r="CN130">
        <f>VLOOKUP(Wave_Timeline!CN$1,Enemies[[#All],[Name]:[BotLevelType]],3,FALSE) * VLOOKUP($AX$2,BotLevelWorld[#All],MATCH("HP Ratio - " &amp; VLOOKUP(CN$1,Enemies[[#All],[Name]:[BotLevelType]],9,FALSE),BotLevelWorld[#Headers],0),FALSE) * AQ130</f>
        <v>0</v>
      </c>
      <c r="CO130">
        <f>VLOOKUP(Wave_Timeline!CO$1,Enemies[[#All],[Name]:[BotLevelType]],3,FALSE) * VLOOKUP($AX$2,BotLevelWorld[#All],MATCH("HP Ratio - " &amp; VLOOKUP(CO$1,Enemies[[#All],[Name]:[BotLevelType]],9,FALSE),BotLevelWorld[#Headers],0),FALSE) * AR130</f>
        <v>0</v>
      </c>
      <c r="CP130">
        <f>VLOOKUP(Wave_Timeline!CP$1,Enemies[[#All],[Name]:[BotLevelType]],3,FALSE) * VLOOKUP($AX$2,BotLevelWorld[#All],MATCH("HP Ratio - " &amp; VLOOKUP(CP$1,Enemies[[#All],[Name]:[BotLevelType]],9,FALSE),BotLevelWorld[#Headers],0),FALSE) * AS130</f>
        <v>0</v>
      </c>
      <c r="CQ130">
        <f>VLOOKUP(Wave_Timeline!CQ$1,Enemies[[#All],[Name]:[BotLevelType]],3,FALSE) * VLOOKUP($AX$2,BotLevelWorld[#All],MATCH("HP Ratio - " &amp; VLOOKUP(CQ$1,Enemies[[#All],[Name]:[BotLevelType]],9,FALSE),BotLevelWorld[#Headers],0),FALSE) * AT130</f>
        <v>0</v>
      </c>
      <c r="CS130">
        <f t="shared" si="6"/>
        <v>0</v>
      </c>
    </row>
    <row r="131" spans="1:97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Y131">
        <f>VLOOKUP(Wave_Timeline!AY$1,Enemies[[#All],[Name]:[BotLevelType]],3,FALSE) * VLOOKUP($AX$2,BotLevelWorld[#All],MATCH("HP Ratio - " &amp; VLOOKUP(AY$1,Enemies[[#All],[Name]:[BotLevelType]],9,FALSE),BotLevelWorld[#Headers],0),FALSE) * B131</f>
        <v>0</v>
      </c>
      <c r="AZ131">
        <f>VLOOKUP(Wave_Timeline!AZ$1,Enemies[[#All],[Name]:[BotLevelType]],3,FALSE) * VLOOKUP($AX$2,BotLevelWorld[#All],MATCH("HP Ratio - " &amp; VLOOKUP(AZ$1,Enemies[[#All],[Name]:[BotLevelType]],9,FALSE),BotLevelWorld[#Headers],0),FALSE) * C131</f>
        <v>0</v>
      </c>
      <c r="BA131">
        <f>VLOOKUP(Wave_Timeline!BA$1,Enemies[[#All],[Name]:[BotLevelType]],3,FALSE) * VLOOKUP($AX$2,BotLevelWorld[#All],MATCH("HP Ratio - " &amp; VLOOKUP(BA$1,Enemies[[#All],[Name]:[BotLevelType]],9,FALSE),BotLevelWorld[#Headers],0),FALSE) * D131</f>
        <v>0</v>
      </c>
      <c r="BB131">
        <f>VLOOKUP(Wave_Timeline!BB$1,Enemies[[#All],[Name]:[BotLevelType]],3,FALSE) * VLOOKUP($AX$2,BotLevelWorld[#All],MATCH("HP Ratio - " &amp; VLOOKUP(BB$1,Enemies[[#All],[Name]:[BotLevelType]],9,FALSE),BotLevelWorld[#Headers],0),FALSE) * E131</f>
        <v>0</v>
      </c>
      <c r="BC131">
        <f>VLOOKUP(Wave_Timeline!BC$1,Enemies[[#All],[Name]:[BotLevelType]],3,FALSE) * VLOOKUP($AX$2,BotLevelWorld[#All],MATCH("HP Ratio - " &amp; VLOOKUP(BC$1,Enemies[[#All],[Name]:[BotLevelType]],9,FALSE),BotLevelWorld[#Headers],0),FALSE) * F131</f>
        <v>0</v>
      </c>
      <c r="BD131">
        <f>VLOOKUP(Wave_Timeline!BD$1,Enemies[[#All],[Name]:[BotLevelType]],3,FALSE) * VLOOKUP($AX$2,BotLevelWorld[#All],MATCH("HP Ratio - " &amp; VLOOKUP(BD$1,Enemies[[#All],[Name]:[BotLevelType]],9,FALSE),BotLevelWorld[#Headers],0),FALSE) * G131</f>
        <v>0</v>
      </c>
      <c r="BE131">
        <f>VLOOKUP(Wave_Timeline!BE$1,Enemies[[#All],[Name]:[BotLevelType]],3,FALSE) * VLOOKUP($AX$2,BotLevelWorld[#All],MATCH("HP Ratio - " &amp; VLOOKUP(BE$1,Enemies[[#All],[Name]:[BotLevelType]],9,FALSE),BotLevelWorld[#Headers],0),FALSE) * H131</f>
        <v>0</v>
      </c>
      <c r="BF131">
        <f>VLOOKUP(Wave_Timeline!BF$1,Enemies[[#All],[Name]:[BotLevelType]],3,FALSE) * VLOOKUP($AX$2,BotLevelWorld[#All],MATCH("HP Ratio - " &amp; VLOOKUP(BF$1,Enemies[[#All],[Name]:[BotLevelType]],9,FALSE),BotLevelWorld[#Headers],0),FALSE) * I131</f>
        <v>0</v>
      </c>
      <c r="BG131">
        <f>VLOOKUP(Wave_Timeline!BG$1,Enemies[[#All],[Name]:[BotLevelType]],3,FALSE) * VLOOKUP($AX$2,BotLevelWorld[#All],MATCH("HP Ratio - " &amp; VLOOKUP(BG$1,Enemies[[#All],[Name]:[BotLevelType]],9,FALSE),BotLevelWorld[#Headers],0),FALSE) * J131</f>
        <v>0</v>
      </c>
      <c r="BH131">
        <f>VLOOKUP(Wave_Timeline!BH$1,Enemies[[#All],[Name]:[BotLevelType]],3,FALSE) * VLOOKUP($AX$2,BotLevelWorld[#All],MATCH("HP Ratio - " &amp; VLOOKUP(BH$1,Enemies[[#All],[Name]:[BotLevelType]],9,FALSE),BotLevelWorld[#Headers],0),FALSE) * K131</f>
        <v>0</v>
      </c>
      <c r="BI131">
        <f>VLOOKUP(Wave_Timeline!BI$1,Enemies[[#All],[Name]:[BotLevelType]],3,FALSE) * VLOOKUP($AX$2,BotLevelWorld[#All],MATCH("HP Ratio - " &amp; VLOOKUP(BI$1,Enemies[[#All],[Name]:[BotLevelType]],9,FALSE),BotLevelWorld[#Headers],0),FALSE) * L131</f>
        <v>0</v>
      </c>
      <c r="BJ131">
        <f>VLOOKUP(Wave_Timeline!BJ$1,Enemies[[#All],[Name]:[BotLevelType]],3,FALSE) * VLOOKUP($AX$2,BotLevelWorld[#All],MATCH("HP Ratio - " &amp; VLOOKUP(BJ$1,Enemies[[#All],[Name]:[BotLevelType]],9,FALSE),BotLevelWorld[#Headers],0),FALSE) * M131</f>
        <v>0</v>
      </c>
      <c r="BK131">
        <f>VLOOKUP(Wave_Timeline!BK$1,Enemies[[#All],[Name]:[BotLevelType]],3,FALSE) * VLOOKUP($AX$2,BotLevelWorld[#All],MATCH("HP Ratio - " &amp; VLOOKUP(BK$1,Enemies[[#All],[Name]:[BotLevelType]],9,FALSE),BotLevelWorld[#Headers],0),FALSE) * N131</f>
        <v>0</v>
      </c>
      <c r="BL131">
        <f>VLOOKUP(Wave_Timeline!BL$1,Enemies[[#All],[Name]:[BotLevelType]],3,FALSE) * VLOOKUP($AX$2,BotLevelWorld[#All],MATCH("HP Ratio - " &amp; VLOOKUP(BL$1,Enemies[[#All],[Name]:[BotLevelType]],9,FALSE),BotLevelWorld[#Headers],0),FALSE) * O131</f>
        <v>0</v>
      </c>
      <c r="BM131">
        <f>VLOOKUP(Wave_Timeline!BM$1,Enemies[[#All],[Name]:[BotLevelType]],3,FALSE) * VLOOKUP($AX$2,BotLevelWorld[#All],MATCH("HP Ratio - " &amp; VLOOKUP(BM$1,Enemies[[#All],[Name]:[BotLevelType]],9,FALSE),BotLevelWorld[#Headers],0),FALSE) * P131</f>
        <v>0</v>
      </c>
      <c r="BN131">
        <f>VLOOKUP(Wave_Timeline!BN$1,Enemies[[#All],[Name]:[BotLevelType]],3,FALSE) * VLOOKUP($AX$2,BotLevelWorld[#All],MATCH("HP Ratio - " &amp; VLOOKUP(BN$1,Enemies[[#All],[Name]:[BotLevelType]],9,FALSE),BotLevelWorld[#Headers],0),FALSE) * Q131</f>
        <v>0</v>
      </c>
      <c r="BO131">
        <f>VLOOKUP(Wave_Timeline!BO$1,Enemies[[#All],[Name]:[BotLevelType]],3,FALSE) * VLOOKUP($AX$2,BotLevelWorld[#All],MATCH("HP Ratio - " &amp; VLOOKUP(BO$1,Enemies[[#All],[Name]:[BotLevelType]],9,FALSE),BotLevelWorld[#Headers],0),FALSE) * R131</f>
        <v>0</v>
      </c>
      <c r="BP131">
        <f>VLOOKUP(Wave_Timeline!BP$1,Enemies[[#All],[Name]:[BotLevelType]],3,FALSE) * VLOOKUP($AX$2,BotLevelWorld[#All],MATCH("HP Ratio - " &amp; VLOOKUP(BP$1,Enemies[[#All],[Name]:[BotLevelType]],9,FALSE),BotLevelWorld[#Headers],0),FALSE) * S131</f>
        <v>0</v>
      </c>
      <c r="BQ131">
        <f>VLOOKUP(Wave_Timeline!BQ$1,Enemies[[#All],[Name]:[BotLevelType]],3,FALSE) * VLOOKUP($AX$2,BotLevelWorld[#All],MATCH("HP Ratio - " &amp; VLOOKUP(BQ$1,Enemies[[#All],[Name]:[BotLevelType]],9,FALSE),BotLevelWorld[#Headers],0),FALSE) * T131</f>
        <v>0</v>
      </c>
      <c r="BR131">
        <f>VLOOKUP(Wave_Timeline!BR$1,Enemies[[#All],[Name]:[BotLevelType]],3,FALSE) * VLOOKUP($AX$2,BotLevelWorld[#All],MATCH("HP Ratio - " &amp; VLOOKUP(BR$1,Enemies[[#All],[Name]:[BotLevelType]],9,FALSE),BotLevelWorld[#Headers],0),FALSE) * U131</f>
        <v>0</v>
      </c>
      <c r="BS131">
        <f>VLOOKUP(Wave_Timeline!BS$1,Enemies[[#All],[Name]:[BotLevelType]],3,FALSE) * VLOOKUP($AX$2,BotLevelWorld[#All],MATCH("HP Ratio - " &amp; VLOOKUP(BS$1,Enemies[[#All],[Name]:[BotLevelType]],9,FALSE),BotLevelWorld[#Headers],0),FALSE) * V131</f>
        <v>0</v>
      </c>
      <c r="BT131">
        <f>VLOOKUP(Wave_Timeline!BT$1,Enemies[[#All],[Name]:[BotLevelType]],3,FALSE) * VLOOKUP($AX$2,BotLevelWorld[#All],MATCH("HP Ratio - " &amp; VLOOKUP(BT$1,Enemies[[#All],[Name]:[BotLevelType]],9,FALSE),BotLevelWorld[#Headers],0),FALSE) * W131</f>
        <v>0</v>
      </c>
      <c r="BU131">
        <f>VLOOKUP(Wave_Timeline!BU$1,Enemies[[#All],[Name]:[BotLevelType]],3,FALSE) * VLOOKUP($AX$2,BotLevelWorld[#All],MATCH("HP Ratio - " &amp; VLOOKUP(BU$1,Enemies[[#All],[Name]:[BotLevelType]],9,FALSE),BotLevelWorld[#Headers],0),FALSE) * X131</f>
        <v>0</v>
      </c>
      <c r="BV131">
        <f>VLOOKUP(Wave_Timeline!BV$1,Enemies[[#All],[Name]:[BotLevelType]],3,FALSE) * VLOOKUP($AX$2,BotLevelWorld[#All],MATCH("HP Ratio - " &amp; VLOOKUP(BV$1,Enemies[[#All],[Name]:[BotLevelType]],9,FALSE),BotLevelWorld[#Headers],0),FALSE) * Y131</f>
        <v>0</v>
      </c>
      <c r="BW131">
        <f>VLOOKUP(Wave_Timeline!BW$1,Enemies[[#All],[Name]:[BotLevelType]],3,FALSE) * VLOOKUP($AX$2,BotLevelWorld[#All],MATCH("HP Ratio - " &amp; VLOOKUP(BW$1,Enemies[[#All],[Name]:[BotLevelType]],9,FALSE),BotLevelWorld[#Headers],0),FALSE) * Z131</f>
        <v>0</v>
      </c>
      <c r="BX131">
        <f>VLOOKUP(Wave_Timeline!BX$1,Enemies[[#All],[Name]:[BotLevelType]],3,FALSE) * VLOOKUP($AX$2,BotLevelWorld[#All],MATCH("HP Ratio - " &amp; VLOOKUP(BX$1,Enemies[[#All],[Name]:[BotLevelType]],9,FALSE),BotLevelWorld[#Headers],0),FALSE) * AA131</f>
        <v>0</v>
      </c>
      <c r="BY131">
        <f>VLOOKUP(Wave_Timeline!BY$1,Enemies[[#All],[Name]:[BotLevelType]],3,FALSE) * VLOOKUP($AX$2,BotLevelWorld[#All],MATCH("HP Ratio - " &amp; VLOOKUP(BY$1,Enemies[[#All],[Name]:[BotLevelType]],9,FALSE),BotLevelWorld[#Headers],0),FALSE) * AB131</f>
        <v>0</v>
      </c>
      <c r="BZ131">
        <f>VLOOKUP(Wave_Timeline!BZ$1,Enemies[[#All],[Name]:[BotLevelType]],3,FALSE) * VLOOKUP($AX$2,BotLevelWorld[#All],MATCH("HP Ratio - " &amp; VLOOKUP(BZ$1,Enemies[[#All],[Name]:[BotLevelType]],9,FALSE),BotLevelWorld[#Headers],0),FALSE) * AC131</f>
        <v>0</v>
      </c>
      <c r="CA131">
        <f>VLOOKUP(Wave_Timeline!CA$1,Enemies[[#All],[Name]:[BotLevelType]],3,FALSE) * VLOOKUP($AX$2,BotLevelWorld[#All],MATCH("HP Ratio - " &amp; VLOOKUP(CA$1,Enemies[[#All],[Name]:[BotLevelType]],9,FALSE),BotLevelWorld[#Headers],0),FALSE) * AD131</f>
        <v>0</v>
      </c>
      <c r="CB131">
        <f>VLOOKUP(Wave_Timeline!CB$1,Enemies[[#All],[Name]:[BotLevelType]],3,FALSE) * VLOOKUP($AX$2,BotLevelWorld[#All],MATCH("HP Ratio - " &amp; VLOOKUP(CB$1,Enemies[[#All],[Name]:[BotLevelType]],9,FALSE),BotLevelWorld[#Headers],0),FALSE) * AE131</f>
        <v>0</v>
      </c>
      <c r="CC131">
        <f>VLOOKUP(Wave_Timeline!CC$1,Enemies[[#All],[Name]:[BotLevelType]],3,FALSE) * VLOOKUP($AX$2,BotLevelWorld[#All],MATCH("HP Ratio - " &amp; VLOOKUP(CC$1,Enemies[[#All],[Name]:[BotLevelType]],9,FALSE),BotLevelWorld[#Headers],0),FALSE) * AF131</f>
        <v>0</v>
      </c>
      <c r="CD131">
        <f>VLOOKUP(Wave_Timeline!CD$1,Enemies[[#All],[Name]:[BotLevelType]],3,FALSE) * VLOOKUP($AX$2,BotLevelWorld[#All],MATCH("HP Ratio - " &amp; VLOOKUP(CD$1,Enemies[[#All],[Name]:[BotLevelType]],9,FALSE),BotLevelWorld[#Headers],0),FALSE) * AG131</f>
        <v>0</v>
      </c>
      <c r="CE131">
        <f>VLOOKUP(Wave_Timeline!CE$1,Enemies[[#All],[Name]:[BotLevelType]],3,FALSE) * VLOOKUP($AX$2,BotLevelWorld[#All],MATCH("HP Ratio - " &amp; VLOOKUP(CE$1,Enemies[[#All],[Name]:[BotLevelType]],9,FALSE),BotLevelWorld[#Headers],0),FALSE) * AH131</f>
        <v>0</v>
      </c>
      <c r="CF131">
        <f>VLOOKUP(Wave_Timeline!CF$1,Enemies[[#All],[Name]:[BotLevelType]],3,FALSE) * VLOOKUP($AX$2,BotLevelWorld[#All],MATCH("HP Ratio - " &amp; VLOOKUP(CF$1,Enemies[[#All],[Name]:[BotLevelType]],9,FALSE),BotLevelWorld[#Headers],0),FALSE) * AI131</f>
        <v>0</v>
      </c>
      <c r="CG131">
        <f>VLOOKUP(Wave_Timeline!CG$1,Enemies[[#All],[Name]:[BotLevelType]],3,FALSE) * VLOOKUP($AX$2,BotLevelWorld[#All],MATCH("HP Ratio - " &amp; VLOOKUP(CG$1,Enemies[[#All],[Name]:[BotLevelType]],9,FALSE),BotLevelWorld[#Headers],0),FALSE) * AJ131</f>
        <v>0</v>
      </c>
      <c r="CH131">
        <f>VLOOKUP(Wave_Timeline!CH$1,Enemies[[#All],[Name]:[BotLevelType]],3,FALSE) * VLOOKUP($AX$2,BotLevelWorld[#All],MATCH("HP Ratio - " &amp; VLOOKUP(CH$1,Enemies[[#All],[Name]:[BotLevelType]],9,FALSE),BotLevelWorld[#Headers],0),FALSE) * AK131</f>
        <v>0</v>
      </c>
      <c r="CI131">
        <f>VLOOKUP(Wave_Timeline!CI$1,Enemies[[#All],[Name]:[BotLevelType]],3,FALSE) * VLOOKUP($AX$2,BotLevelWorld[#All],MATCH("HP Ratio - " &amp; VLOOKUP(CI$1,Enemies[[#All],[Name]:[BotLevelType]],9,FALSE),BotLevelWorld[#Headers],0),FALSE) * AL131</f>
        <v>0</v>
      </c>
      <c r="CJ131">
        <f>VLOOKUP(Wave_Timeline!CJ$1,Enemies[[#All],[Name]:[BotLevelType]],3,FALSE) * VLOOKUP($AX$2,BotLevelWorld[#All],MATCH("HP Ratio - " &amp; VLOOKUP(CJ$1,Enemies[[#All],[Name]:[BotLevelType]],9,FALSE),BotLevelWorld[#Headers],0),FALSE) * AM131</f>
        <v>0</v>
      </c>
      <c r="CK131">
        <f>VLOOKUP(Wave_Timeline!CK$1,Enemies[[#All],[Name]:[BotLevelType]],3,FALSE) * VLOOKUP($AX$2,BotLevelWorld[#All],MATCH("HP Ratio - " &amp; VLOOKUP(CK$1,Enemies[[#All],[Name]:[BotLevelType]],9,FALSE),BotLevelWorld[#Headers],0),FALSE) * AN131</f>
        <v>0</v>
      </c>
      <c r="CL131">
        <f>VLOOKUP(Wave_Timeline!CL$1,Enemies[[#All],[Name]:[BotLevelType]],3,FALSE) * VLOOKUP($AX$2,BotLevelWorld[#All],MATCH("HP Ratio - " &amp; VLOOKUP(CL$1,Enemies[[#All],[Name]:[BotLevelType]],9,FALSE),BotLevelWorld[#Headers],0),FALSE) * AO131</f>
        <v>0</v>
      </c>
      <c r="CM131">
        <f>VLOOKUP(Wave_Timeline!CM$1,Enemies[[#All],[Name]:[BotLevelType]],3,FALSE) * VLOOKUP($AX$2,BotLevelWorld[#All],MATCH("HP Ratio - " &amp; VLOOKUP(CM$1,Enemies[[#All],[Name]:[BotLevelType]],9,FALSE),BotLevelWorld[#Headers],0),FALSE) * AP131</f>
        <v>0</v>
      </c>
      <c r="CN131">
        <f>VLOOKUP(Wave_Timeline!CN$1,Enemies[[#All],[Name]:[BotLevelType]],3,FALSE) * VLOOKUP($AX$2,BotLevelWorld[#All],MATCH("HP Ratio - " &amp; VLOOKUP(CN$1,Enemies[[#All],[Name]:[BotLevelType]],9,FALSE),BotLevelWorld[#Headers],0),FALSE) * AQ131</f>
        <v>0</v>
      </c>
      <c r="CO131">
        <f>VLOOKUP(Wave_Timeline!CO$1,Enemies[[#All],[Name]:[BotLevelType]],3,FALSE) * VLOOKUP($AX$2,BotLevelWorld[#All],MATCH("HP Ratio - " &amp; VLOOKUP(CO$1,Enemies[[#All],[Name]:[BotLevelType]],9,FALSE),BotLevelWorld[#Headers],0),FALSE) * AR131</f>
        <v>0</v>
      </c>
      <c r="CP131">
        <f>VLOOKUP(Wave_Timeline!CP$1,Enemies[[#All],[Name]:[BotLevelType]],3,FALSE) * VLOOKUP($AX$2,BotLevelWorld[#All],MATCH("HP Ratio - " &amp; VLOOKUP(CP$1,Enemies[[#All],[Name]:[BotLevelType]],9,FALSE),BotLevelWorld[#Headers],0),FALSE) * AS131</f>
        <v>0</v>
      </c>
      <c r="CQ131">
        <f>VLOOKUP(Wave_Timeline!CQ$1,Enemies[[#All],[Name]:[BotLevelType]],3,FALSE) * VLOOKUP($AX$2,BotLevelWorld[#All],MATCH("HP Ratio - " &amp; VLOOKUP(CQ$1,Enemies[[#All],[Name]:[BotLevelType]],9,FALSE),BotLevelWorld[#Headers],0),FALSE) * AT131</f>
        <v>0</v>
      </c>
      <c r="CS131">
        <f t="shared" ref="CS131:CS194" si="7">SUM(AY131:CQ131)</f>
        <v>0</v>
      </c>
    </row>
    <row r="132" spans="1:97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Y132">
        <f>VLOOKUP(Wave_Timeline!AY$1,Enemies[[#All],[Name]:[BotLevelType]],3,FALSE) * VLOOKUP($AX$2,BotLevelWorld[#All],MATCH("HP Ratio - " &amp; VLOOKUP(AY$1,Enemies[[#All],[Name]:[BotLevelType]],9,FALSE),BotLevelWorld[#Headers],0),FALSE) * B132</f>
        <v>0</v>
      </c>
      <c r="AZ132">
        <f>VLOOKUP(Wave_Timeline!AZ$1,Enemies[[#All],[Name]:[BotLevelType]],3,FALSE) * VLOOKUP($AX$2,BotLevelWorld[#All],MATCH("HP Ratio - " &amp; VLOOKUP(AZ$1,Enemies[[#All],[Name]:[BotLevelType]],9,FALSE),BotLevelWorld[#Headers],0),FALSE) * C132</f>
        <v>0</v>
      </c>
      <c r="BA132">
        <f>VLOOKUP(Wave_Timeline!BA$1,Enemies[[#All],[Name]:[BotLevelType]],3,FALSE) * VLOOKUP($AX$2,BotLevelWorld[#All],MATCH("HP Ratio - " &amp; VLOOKUP(BA$1,Enemies[[#All],[Name]:[BotLevelType]],9,FALSE),BotLevelWorld[#Headers],0),FALSE) * D132</f>
        <v>0</v>
      </c>
      <c r="BB132">
        <f>VLOOKUP(Wave_Timeline!BB$1,Enemies[[#All],[Name]:[BotLevelType]],3,FALSE) * VLOOKUP($AX$2,BotLevelWorld[#All],MATCH("HP Ratio - " &amp; VLOOKUP(BB$1,Enemies[[#All],[Name]:[BotLevelType]],9,FALSE),BotLevelWorld[#Headers],0),FALSE) * E132</f>
        <v>0</v>
      </c>
      <c r="BC132">
        <f>VLOOKUP(Wave_Timeline!BC$1,Enemies[[#All],[Name]:[BotLevelType]],3,FALSE) * VLOOKUP($AX$2,BotLevelWorld[#All],MATCH("HP Ratio - " &amp; VLOOKUP(BC$1,Enemies[[#All],[Name]:[BotLevelType]],9,FALSE),BotLevelWorld[#Headers],0),FALSE) * F132</f>
        <v>0</v>
      </c>
      <c r="BD132">
        <f>VLOOKUP(Wave_Timeline!BD$1,Enemies[[#All],[Name]:[BotLevelType]],3,FALSE) * VLOOKUP($AX$2,BotLevelWorld[#All],MATCH("HP Ratio - " &amp; VLOOKUP(BD$1,Enemies[[#All],[Name]:[BotLevelType]],9,FALSE),BotLevelWorld[#Headers],0),FALSE) * G132</f>
        <v>0</v>
      </c>
      <c r="BE132">
        <f>VLOOKUP(Wave_Timeline!BE$1,Enemies[[#All],[Name]:[BotLevelType]],3,FALSE) * VLOOKUP($AX$2,BotLevelWorld[#All],MATCH("HP Ratio - " &amp; VLOOKUP(BE$1,Enemies[[#All],[Name]:[BotLevelType]],9,FALSE),BotLevelWorld[#Headers],0),FALSE) * H132</f>
        <v>0</v>
      </c>
      <c r="BF132">
        <f>VLOOKUP(Wave_Timeline!BF$1,Enemies[[#All],[Name]:[BotLevelType]],3,FALSE) * VLOOKUP($AX$2,BotLevelWorld[#All],MATCH("HP Ratio - " &amp; VLOOKUP(BF$1,Enemies[[#All],[Name]:[BotLevelType]],9,FALSE),BotLevelWorld[#Headers],0),FALSE) * I132</f>
        <v>0</v>
      </c>
      <c r="BG132">
        <f>VLOOKUP(Wave_Timeline!BG$1,Enemies[[#All],[Name]:[BotLevelType]],3,FALSE) * VLOOKUP($AX$2,BotLevelWorld[#All],MATCH("HP Ratio - " &amp; VLOOKUP(BG$1,Enemies[[#All],[Name]:[BotLevelType]],9,FALSE),BotLevelWorld[#Headers],0),FALSE) * J132</f>
        <v>0</v>
      </c>
      <c r="BH132">
        <f>VLOOKUP(Wave_Timeline!BH$1,Enemies[[#All],[Name]:[BotLevelType]],3,FALSE) * VLOOKUP($AX$2,BotLevelWorld[#All],MATCH("HP Ratio - " &amp; VLOOKUP(BH$1,Enemies[[#All],[Name]:[BotLevelType]],9,FALSE),BotLevelWorld[#Headers],0),FALSE) * K132</f>
        <v>0</v>
      </c>
      <c r="BI132">
        <f>VLOOKUP(Wave_Timeline!BI$1,Enemies[[#All],[Name]:[BotLevelType]],3,FALSE) * VLOOKUP($AX$2,BotLevelWorld[#All],MATCH("HP Ratio - " &amp; VLOOKUP(BI$1,Enemies[[#All],[Name]:[BotLevelType]],9,FALSE),BotLevelWorld[#Headers],0),FALSE) * L132</f>
        <v>0</v>
      </c>
      <c r="BJ132">
        <f>VLOOKUP(Wave_Timeline!BJ$1,Enemies[[#All],[Name]:[BotLevelType]],3,FALSE) * VLOOKUP($AX$2,BotLevelWorld[#All],MATCH("HP Ratio - " &amp; VLOOKUP(BJ$1,Enemies[[#All],[Name]:[BotLevelType]],9,FALSE),BotLevelWorld[#Headers],0),FALSE) * M132</f>
        <v>0</v>
      </c>
      <c r="BK132">
        <f>VLOOKUP(Wave_Timeline!BK$1,Enemies[[#All],[Name]:[BotLevelType]],3,FALSE) * VLOOKUP($AX$2,BotLevelWorld[#All],MATCH("HP Ratio - " &amp; VLOOKUP(BK$1,Enemies[[#All],[Name]:[BotLevelType]],9,FALSE),BotLevelWorld[#Headers],0),FALSE) * N132</f>
        <v>0</v>
      </c>
      <c r="BL132">
        <f>VLOOKUP(Wave_Timeline!BL$1,Enemies[[#All],[Name]:[BotLevelType]],3,FALSE) * VLOOKUP($AX$2,BotLevelWorld[#All],MATCH("HP Ratio - " &amp; VLOOKUP(BL$1,Enemies[[#All],[Name]:[BotLevelType]],9,FALSE),BotLevelWorld[#Headers],0),FALSE) * O132</f>
        <v>0</v>
      </c>
      <c r="BM132">
        <f>VLOOKUP(Wave_Timeline!BM$1,Enemies[[#All],[Name]:[BotLevelType]],3,FALSE) * VLOOKUP($AX$2,BotLevelWorld[#All],MATCH("HP Ratio - " &amp; VLOOKUP(BM$1,Enemies[[#All],[Name]:[BotLevelType]],9,FALSE),BotLevelWorld[#Headers],0),FALSE) * P132</f>
        <v>0</v>
      </c>
      <c r="BN132">
        <f>VLOOKUP(Wave_Timeline!BN$1,Enemies[[#All],[Name]:[BotLevelType]],3,FALSE) * VLOOKUP($AX$2,BotLevelWorld[#All],MATCH("HP Ratio - " &amp; VLOOKUP(BN$1,Enemies[[#All],[Name]:[BotLevelType]],9,FALSE),BotLevelWorld[#Headers],0),FALSE) * Q132</f>
        <v>0</v>
      </c>
      <c r="BO132">
        <f>VLOOKUP(Wave_Timeline!BO$1,Enemies[[#All],[Name]:[BotLevelType]],3,FALSE) * VLOOKUP($AX$2,BotLevelWorld[#All],MATCH("HP Ratio - " &amp; VLOOKUP(BO$1,Enemies[[#All],[Name]:[BotLevelType]],9,FALSE),BotLevelWorld[#Headers],0),FALSE) * R132</f>
        <v>0</v>
      </c>
      <c r="BP132">
        <f>VLOOKUP(Wave_Timeline!BP$1,Enemies[[#All],[Name]:[BotLevelType]],3,FALSE) * VLOOKUP($AX$2,BotLevelWorld[#All],MATCH("HP Ratio - " &amp; VLOOKUP(BP$1,Enemies[[#All],[Name]:[BotLevelType]],9,FALSE),BotLevelWorld[#Headers],0),FALSE) * S132</f>
        <v>0</v>
      </c>
      <c r="BQ132">
        <f>VLOOKUP(Wave_Timeline!BQ$1,Enemies[[#All],[Name]:[BotLevelType]],3,FALSE) * VLOOKUP($AX$2,BotLevelWorld[#All],MATCH("HP Ratio - " &amp; VLOOKUP(BQ$1,Enemies[[#All],[Name]:[BotLevelType]],9,FALSE),BotLevelWorld[#Headers],0),FALSE) * T132</f>
        <v>0</v>
      </c>
      <c r="BR132">
        <f>VLOOKUP(Wave_Timeline!BR$1,Enemies[[#All],[Name]:[BotLevelType]],3,FALSE) * VLOOKUP($AX$2,BotLevelWorld[#All],MATCH("HP Ratio - " &amp; VLOOKUP(BR$1,Enemies[[#All],[Name]:[BotLevelType]],9,FALSE),BotLevelWorld[#Headers],0),FALSE) * U132</f>
        <v>0</v>
      </c>
      <c r="BS132">
        <f>VLOOKUP(Wave_Timeline!BS$1,Enemies[[#All],[Name]:[BotLevelType]],3,FALSE) * VLOOKUP($AX$2,BotLevelWorld[#All],MATCH("HP Ratio - " &amp; VLOOKUP(BS$1,Enemies[[#All],[Name]:[BotLevelType]],9,FALSE),BotLevelWorld[#Headers],0),FALSE) * V132</f>
        <v>0</v>
      </c>
      <c r="BT132">
        <f>VLOOKUP(Wave_Timeline!BT$1,Enemies[[#All],[Name]:[BotLevelType]],3,FALSE) * VLOOKUP($AX$2,BotLevelWorld[#All],MATCH("HP Ratio - " &amp; VLOOKUP(BT$1,Enemies[[#All],[Name]:[BotLevelType]],9,FALSE),BotLevelWorld[#Headers],0),FALSE) * W132</f>
        <v>0</v>
      </c>
      <c r="BU132">
        <f>VLOOKUP(Wave_Timeline!BU$1,Enemies[[#All],[Name]:[BotLevelType]],3,FALSE) * VLOOKUP($AX$2,BotLevelWorld[#All],MATCH("HP Ratio - " &amp; VLOOKUP(BU$1,Enemies[[#All],[Name]:[BotLevelType]],9,FALSE),BotLevelWorld[#Headers],0),FALSE) * X132</f>
        <v>0</v>
      </c>
      <c r="BV132">
        <f>VLOOKUP(Wave_Timeline!BV$1,Enemies[[#All],[Name]:[BotLevelType]],3,FALSE) * VLOOKUP($AX$2,BotLevelWorld[#All],MATCH("HP Ratio - " &amp; VLOOKUP(BV$1,Enemies[[#All],[Name]:[BotLevelType]],9,FALSE),BotLevelWorld[#Headers],0),FALSE) * Y132</f>
        <v>0</v>
      </c>
      <c r="BW132">
        <f>VLOOKUP(Wave_Timeline!BW$1,Enemies[[#All],[Name]:[BotLevelType]],3,FALSE) * VLOOKUP($AX$2,BotLevelWorld[#All],MATCH("HP Ratio - " &amp; VLOOKUP(BW$1,Enemies[[#All],[Name]:[BotLevelType]],9,FALSE),BotLevelWorld[#Headers],0),FALSE) * Z132</f>
        <v>0</v>
      </c>
      <c r="BX132">
        <f>VLOOKUP(Wave_Timeline!BX$1,Enemies[[#All],[Name]:[BotLevelType]],3,FALSE) * VLOOKUP($AX$2,BotLevelWorld[#All],MATCH("HP Ratio - " &amp; VLOOKUP(BX$1,Enemies[[#All],[Name]:[BotLevelType]],9,FALSE),BotLevelWorld[#Headers],0),FALSE) * AA132</f>
        <v>0</v>
      </c>
      <c r="BY132">
        <f>VLOOKUP(Wave_Timeline!BY$1,Enemies[[#All],[Name]:[BotLevelType]],3,FALSE) * VLOOKUP($AX$2,BotLevelWorld[#All],MATCH("HP Ratio - " &amp; VLOOKUP(BY$1,Enemies[[#All],[Name]:[BotLevelType]],9,FALSE),BotLevelWorld[#Headers],0),FALSE) * AB132</f>
        <v>0</v>
      </c>
      <c r="BZ132">
        <f>VLOOKUP(Wave_Timeline!BZ$1,Enemies[[#All],[Name]:[BotLevelType]],3,FALSE) * VLOOKUP($AX$2,BotLevelWorld[#All],MATCH("HP Ratio - " &amp; VLOOKUP(BZ$1,Enemies[[#All],[Name]:[BotLevelType]],9,FALSE),BotLevelWorld[#Headers],0),FALSE) * AC132</f>
        <v>0</v>
      </c>
      <c r="CA132">
        <f>VLOOKUP(Wave_Timeline!CA$1,Enemies[[#All],[Name]:[BotLevelType]],3,FALSE) * VLOOKUP($AX$2,BotLevelWorld[#All],MATCH("HP Ratio - " &amp; VLOOKUP(CA$1,Enemies[[#All],[Name]:[BotLevelType]],9,FALSE),BotLevelWorld[#Headers],0),FALSE) * AD132</f>
        <v>0</v>
      </c>
      <c r="CB132">
        <f>VLOOKUP(Wave_Timeline!CB$1,Enemies[[#All],[Name]:[BotLevelType]],3,FALSE) * VLOOKUP($AX$2,BotLevelWorld[#All],MATCH("HP Ratio - " &amp; VLOOKUP(CB$1,Enemies[[#All],[Name]:[BotLevelType]],9,FALSE),BotLevelWorld[#Headers],0),FALSE) * AE132</f>
        <v>0</v>
      </c>
      <c r="CC132">
        <f>VLOOKUP(Wave_Timeline!CC$1,Enemies[[#All],[Name]:[BotLevelType]],3,FALSE) * VLOOKUP($AX$2,BotLevelWorld[#All],MATCH("HP Ratio - " &amp; VLOOKUP(CC$1,Enemies[[#All],[Name]:[BotLevelType]],9,FALSE),BotLevelWorld[#Headers],0),FALSE) * AF132</f>
        <v>0</v>
      </c>
      <c r="CD132">
        <f>VLOOKUP(Wave_Timeline!CD$1,Enemies[[#All],[Name]:[BotLevelType]],3,FALSE) * VLOOKUP($AX$2,BotLevelWorld[#All],MATCH("HP Ratio - " &amp; VLOOKUP(CD$1,Enemies[[#All],[Name]:[BotLevelType]],9,FALSE),BotLevelWorld[#Headers],0),FALSE) * AG132</f>
        <v>0</v>
      </c>
      <c r="CE132">
        <f>VLOOKUP(Wave_Timeline!CE$1,Enemies[[#All],[Name]:[BotLevelType]],3,FALSE) * VLOOKUP($AX$2,BotLevelWorld[#All],MATCH("HP Ratio - " &amp; VLOOKUP(CE$1,Enemies[[#All],[Name]:[BotLevelType]],9,FALSE),BotLevelWorld[#Headers],0),FALSE) * AH132</f>
        <v>0</v>
      </c>
      <c r="CF132">
        <f>VLOOKUP(Wave_Timeline!CF$1,Enemies[[#All],[Name]:[BotLevelType]],3,FALSE) * VLOOKUP($AX$2,BotLevelWorld[#All],MATCH("HP Ratio - " &amp; VLOOKUP(CF$1,Enemies[[#All],[Name]:[BotLevelType]],9,FALSE),BotLevelWorld[#Headers],0),FALSE) * AI132</f>
        <v>0</v>
      </c>
      <c r="CG132">
        <f>VLOOKUP(Wave_Timeline!CG$1,Enemies[[#All],[Name]:[BotLevelType]],3,FALSE) * VLOOKUP($AX$2,BotLevelWorld[#All],MATCH("HP Ratio - " &amp; VLOOKUP(CG$1,Enemies[[#All],[Name]:[BotLevelType]],9,FALSE),BotLevelWorld[#Headers],0),FALSE) * AJ132</f>
        <v>0</v>
      </c>
      <c r="CH132">
        <f>VLOOKUP(Wave_Timeline!CH$1,Enemies[[#All],[Name]:[BotLevelType]],3,FALSE) * VLOOKUP($AX$2,BotLevelWorld[#All],MATCH("HP Ratio - " &amp; VLOOKUP(CH$1,Enemies[[#All],[Name]:[BotLevelType]],9,FALSE),BotLevelWorld[#Headers],0),FALSE) * AK132</f>
        <v>0</v>
      </c>
      <c r="CI132">
        <f>VLOOKUP(Wave_Timeline!CI$1,Enemies[[#All],[Name]:[BotLevelType]],3,FALSE) * VLOOKUP($AX$2,BotLevelWorld[#All],MATCH("HP Ratio - " &amp; VLOOKUP(CI$1,Enemies[[#All],[Name]:[BotLevelType]],9,FALSE),BotLevelWorld[#Headers],0),FALSE) * AL132</f>
        <v>0</v>
      </c>
      <c r="CJ132">
        <f>VLOOKUP(Wave_Timeline!CJ$1,Enemies[[#All],[Name]:[BotLevelType]],3,FALSE) * VLOOKUP($AX$2,BotLevelWorld[#All],MATCH("HP Ratio - " &amp; VLOOKUP(CJ$1,Enemies[[#All],[Name]:[BotLevelType]],9,FALSE),BotLevelWorld[#Headers],0),FALSE) * AM132</f>
        <v>0</v>
      </c>
      <c r="CK132">
        <f>VLOOKUP(Wave_Timeline!CK$1,Enemies[[#All],[Name]:[BotLevelType]],3,FALSE) * VLOOKUP($AX$2,BotLevelWorld[#All],MATCH("HP Ratio - " &amp; VLOOKUP(CK$1,Enemies[[#All],[Name]:[BotLevelType]],9,FALSE),BotLevelWorld[#Headers],0),FALSE) * AN132</f>
        <v>0</v>
      </c>
      <c r="CL132">
        <f>VLOOKUP(Wave_Timeline!CL$1,Enemies[[#All],[Name]:[BotLevelType]],3,FALSE) * VLOOKUP($AX$2,BotLevelWorld[#All],MATCH("HP Ratio - " &amp; VLOOKUP(CL$1,Enemies[[#All],[Name]:[BotLevelType]],9,FALSE),BotLevelWorld[#Headers],0),FALSE) * AO132</f>
        <v>0</v>
      </c>
      <c r="CM132">
        <f>VLOOKUP(Wave_Timeline!CM$1,Enemies[[#All],[Name]:[BotLevelType]],3,FALSE) * VLOOKUP($AX$2,BotLevelWorld[#All],MATCH("HP Ratio - " &amp; VLOOKUP(CM$1,Enemies[[#All],[Name]:[BotLevelType]],9,FALSE),BotLevelWorld[#Headers],0),FALSE) * AP132</f>
        <v>0</v>
      </c>
      <c r="CN132">
        <f>VLOOKUP(Wave_Timeline!CN$1,Enemies[[#All],[Name]:[BotLevelType]],3,FALSE) * VLOOKUP($AX$2,BotLevelWorld[#All],MATCH("HP Ratio - " &amp; VLOOKUP(CN$1,Enemies[[#All],[Name]:[BotLevelType]],9,FALSE),BotLevelWorld[#Headers],0),FALSE) * AQ132</f>
        <v>0</v>
      </c>
      <c r="CO132">
        <f>VLOOKUP(Wave_Timeline!CO$1,Enemies[[#All],[Name]:[BotLevelType]],3,FALSE) * VLOOKUP($AX$2,BotLevelWorld[#All],MATCH("HP Ratio - " &amp; VLOOKUP(CO$1,Enemies[[#All],[Name]:[BotLevelType]],9,FALSE),BotLevelWorld[#Headers],0),FALSE) * AR132</f>
        <v>0</v>
      </c>
      <c r="CP132">
        <f>VLOOKUP(Wave_Timeline!CP$1,Enemies[[#All],[Name]:[BotLevelType]],3,FALSE) * VLOOKUP($AX$2,BotLevelWorld[#All],MATCH("HP Ratio - " &amp; VLOOKUP(CP$1,Enemies[[#All],[Name]:[BotLevelType]],9,FALSE),BotLevelWorld[#Headers],0),FALSE) * AS132</f>
        <v>0</v>
      </c>
      <c r="CQ132">
        <f>VLOOKUP(Wave_Timeline!CQ$1,Enemies[[#All],[Name]:[BotLevelType]],3,FALSE) * VLOOKUP($AX$2,BotLevelWorld[#All],MATCH("HP Ratio - " &amp; VLOOKUP(CQ$1,Enemies[[#All],[Name]:[BotLevelType]],9,FALSE),BotLevelWorld[#Headers],0),FALSE) * AT132</f>
        <v>0</v>
      </c>
      <c r="CS132">
        <f t="shared" si="7"/>
        <v>0</v>
      </c>
    </row>
    <row r="133" spans="1:97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Y133">
        <f>VLOOKUP(Wave_Timeline!AY$1,Enemies[[#All],[Name]:[BotLevelType]],3,FALSE) * VLOOKUP($AX$2,BotLevelWorld[#All],MATCH("HP Ratio - " &amp; VLOOKUP(AY$1,Enemies[[#All],[Name]:[BotLevelType]],9,FALSE),BotLevelWorld[#Headers],0),FALSE) * B133</f>
        <v>0</v>
      </c>
      <c r="AZ133">
        <f>VLOOKUP(Wave_Timeline!AZ$1,Enemies[[#All],[Name]:[BotLevelType]],3,FALSE) * VLOOKUP($AX$2,BotLevelWorld[#All],MATCH("HP Ratio - " &amp; VLOOKUP(AZ$1,Enemies[[#All],[Name]:[BotLevelType]],9,FALSE),BotLevelWorld[#Headers],0),FALSE) * C133</f>
        <v>0</v>
      </c>
      <c r="BA133">
        <f>VLOOKUP(Wave_Timeline!BA$1,Enemies[[#All],[Name]:[BotLevelType]],3,FALSE) * VLOOKUP($AX$2,BotLevelWorld[#All],MATCH("HP Ratio - " &amp; VLOOKUP(BA$1,Enemies[[#All],[Name]:[BotLevelType]],9,FALSE),BotLevelWorld[#Headers],0),FALSE) * D133</f>
        <v>0</v>
      </c>
      <c r="BB133">
        <f>VLOOKUP(Wave_Timeline!BB$1,Enemies[[#All],[Name]:[BotLevelType]],3,FALSE) * VLOOKUP($AX$2,BotLevelWorld[#All],MATCH("HP Ratio - " &amp; VLOOKUP(BB$1,Enemies[[#All],[Name]:[BotLevelType]],9,FALSE),BotLevelWorld[#Headers],0),FALSE) * E133</f>
        <v>0</v>
      </c>
      <c r="BC133">
        <f>VLOOKUP(Wave_Timeline!BC$1,Enemies[[#All],[Name]:[BotLevelType]],3,FALSE) * VLOOKUP($AX$2,BotLevelWorld[#All],MATCH("HP Ratio - " &amp; VLOOKUP(BC$1,Enemies[[#All],[Name]:[BotLevelType]],9,FALSE),BotLevelWorld[#Headers],0),FALSE) * F133</f>
        <v>0</v>
      </c>
      <c r="BD133">
        <f>VLOOKUP(Wave_Timeline!BD$1,Enemies[[#All],[Name]:[BotLevelType]],3,FALSE) * VLOOKUP($AX$2,BotLevelWorld[#All],MATCH("HP Ratio - " &amp; VLOOKUP(BD$1,Enemies[[#All],[Name]:[BotLevelType]],9,FALSE),BotLevelWorld[#Headers],0),FALSE) * G133</f>
        <v>0</v>
      </c>
      <c r="BE133">
        <f>VLOOKUP(Wave_Timeline!BE$1,Enemies[[#All],[Name]:[BotLevelType]],3,FALSE) * VLOOKUP($AX$2,BotLevelWorld[#All],MATCH("HP Ratio - " &amp; VLOOKUP(BE$1,Enemies[[#All],[Name]:[BotLevelType]],9,FALSE),BotLevelWorld[#Headers],0),FALSE) * H133</f>
        <v>0</v>
      </c>
      <c r="BF133">
        <f>VLOOKUP(Wave_Timeline!BF$1,Enemies[[#All],[Name]:[BotLevelType]],3,FALSE) * VLOOKUP($AX$2,BotLevelWorld[#All],MATCH("HP Ratio - " &amp; VLOOKUP(BF$1,Enemies[[#All],[Name]:[BotLevelType]],9,FALSE),BotLevelWorld[#Headers],0),FALSE) * I133</f>
        <v>0</v>
      </c>
      <c r="BG133">
        <f>VLOOKUP(Wave_Timeline!BG$1,Enemies[[#All],[Name]:[BotLevelType]],3,FALSE) * VLOOKUP($AX$2,BotLevelWorld[#All],MATCH("HP Ratio - " &amp; VLOOKUP(BG$1,Enemies[[#All],[Name]:[BotLevelType]],9,FALSE),BotLevelWorld[#Headers],0),FALSE) * J133</f>
        <v>0</v>
      </c>
      <c r="BH133">
        <f>VLOOKUP(Wave_Timeline!BH$1,Enemies[[#All],[Name]:[BotLevelType]],3,FALSE) * VLOOKUP($AX$2,BotLevelWorld[#All],MATCH("HP Ratio - " &amp; VLOOKUP(BH$1,Enemies[[#All],[Name]:[BotLevelType]],9,FALSE),BotLevelWorld[#Headers],0),FALSE) * K133</f>
        <v>0</v>
      </c>
      <c r="BI133">
        <f>VLOOKUP(Wave_Timeline!BI$1,Enemies[[#All],[Name]:[BotLevelType]],3,FALSE) * VLOOKUP($AX$2,BotLevelWorld[#All],MATCH("HP Ratio - " &amp; VLOOKUP(BI$1,Enemies[[#All],[Name]:[BotLevelType]],9,FALSE),BotLevelWorld[#Headers],0),FALSE) * L133</f>
        <v>0</v>
      </c>
      <c r="BJ133">
        <f>VLOOKUP(Wave_Timeline!BJ$1,Enemies[[#All],[Name]:[BotLevelType]],3,FALSE) * VLOOKUP($AX$2,BotLevelWorld[#All],MATCH("HP Ratio - " &amp; VLOOKUP(BJ$1,Enemies[[#All],[Name]:[BotLevelType]],9,FALSE),BotLevelWorld[#Headers],0),FALSE) * M133</f>
        <v>0</v>
      </c>
      <c r="BK133">
        <f>VLOOKUP(Wave_Timeline!BK$1,Enemies[[#All],[Name]:[BotLevelType]],3,FALSE) * VLOOKUP($AX$2,BotLevelWorld[#All],MATCH("HP Ratio - " &amp; VLOOKUP(BK$1,Enemies[[#All],[Name]:[BotLevelType]],9,FALSE),BotLevelWorld[#Headers],0),FALSE) * N133</f>
        <v>0</v>
      </c>
      <c r="BL133">
        <f>VLOOKUP(Wave_Timeline!BL$1,Enemies[[#All],[Name]:[BotLevelType]],3,FALSE) * VLOOKUP($AX$2,BotLevelWorld[#All],MATCH("HP Ratio - " &amp; VLOOKUP(BL$1,Enemies[[#All],[Name]:[BotLevelType]],9,FALSE),BotLevelWorld[#Headers],0),FALSE) * O133</f>
        <v>0</v>
      </c>
      <c r="BM133">
        <f>VLOOKUP(Wave_Timeline!BM$1,Enemies[[#All],[Name]:[BotLevelType]],3,FALSE) * VLOOKUP($AX$2,BotLevelWorld[#All],MATCH("HP Ratio - " &amp; VLOOKUP(BM$1,Enemies[[#All],[Name]:[BotLevelType]],9,FALSE),BotLevelWorld[#Headers],0),FALSE) * P133</f>
        <v>0</v>
      </c>
      <c r="BN133">
        <f>VLOOKUP(Wave_Timeline!BN$1,Enemies[[#All],[Name]:[BotLevelType]],3,FALSE) * VLOOKUP($AX$2,BotLevelWorld[#All],MATCH("HP Ratio - " &amp; VLOOKUP(BN$1,Enemies[[#All],[Name]:[BotLevelType]],9,FALSE),BotLevelWorld[#Headers],0),FALSE) * Q133</f>
        <v>0</v>
      </c>
      <c r="BO133">
        <f>VLOOKUP(Wave_Timeline!BO$1,Enemies[[#All],[Name]:[BotLevelType]],3,FALSE) * VLOOKUP($AX$2,BotLevelWorld[#All],MATCH("HP Ratio - " &amp; VLOOKUP(BO$1,Enemies[[#All],[Name]:[BotLevelType]],9,FALSE),BotLevelWorld[#Headers],0),FALSE) * R133</f>
        <v>0</v>
      </c>
      <c r="BP133">
        <f>VLOOKUP(Wave_Timeline!BP$1,Enemies[[#All],[Name]:[BotLevelType]],3,FALSE) * VLOOKUP($AX$2,BotLevelWorld[#All],MATCH("HP Ratio - " &amp; VLOOKUP(BP$1,Enemies[[#All],[Name]:[BotLevelType]],9,FALSE),BotLevelWorld[#Headers],0),FALSE) * S133</f>
        <v>0</v>
      </c>
      <c r="BQ133">
        <f>VLOOKUP(Wave_Timeline!BQ$1,Enemies[[#All],[Name]:[BotLevelType]],3,FALSE) * VLOOKUP($AX$2,BotLevelWorld[#All],MATCH("HP Ratio - " &amp; VLOOKUP(BQ$1,Enemies[[#All],[Name]:[BotLevelType]],9,FALSE),BotLevelWorld[#Headers],0),FALSE) * T133</f>
        <v>0</v>
      </c>
      <c r="BR133">
        <f>VLOOKUP(Wave_Timeline!BR$1,Enemies[[#All],[Name]:[BotLevelType]],3,FALSE) * VLOOKUP($AX$2,BotLevelWorld[#All],MATCH("HP Ratio - " &amp; VLOOKUP(BR$1,Enemies[[#All],[Name]:[BotLevelType]],9,FALSE),BotLevelWorld[#Headers],0),FALSE) * U133</f>
        <v>0</v>
      </c>
      <c r="BS133">
        <f>VLOOKUP(Wave_Timeline!BS$1,Enemies[[#All],[Name]:[BotLevelType]],3,FALSE) * VLOOKUP($AX$2,BotLevelWorld[#All],MATCH("HP Ratio - " &amp; VLOOKUP(BS$1,Enemies[[#All],[Name]:[BotLevelType]],9,FALSE),BotLevelWorld[#Headers],0),FALSE) * V133</f>
        <v>0</v>
      </c>
      <c r="BT133">
        <f>VLOOKUP(Wave_Timeline!BT$1,Enemies[[#All],[Name]:[BotLevelType]],3,FALSE) * VLOOKUP($AX$2,BotLevelWorld[#All],MATCH("HP Ratio - " &amp; VLOOKUP(BT$1,Enemies[[#All],[Name]:[BotLevelType]],9,FALSE),BotLevelWorld[#Headers],0),FALSE) * W133</f>
        <v>0</v>
      </c>
      <c r="BU133">
        <f>VLOOKUP(Wave_Timeline!BU$1,Enemies[[#All],[Name]:[BotLevelType]],3,FALSE) * VLOOKUP($AX$2,BotLevelWorld[#All],MATCH("HP Ratio - " &amp; VLOOKUP(BU$1,Enemies[[#All],[Name]:[BotLevelType]],9,FALSE),BotLevelWorld[#Headers],0),FALSE) * X133</f>
        <v>0</v>
      </c>
      <c r="BV133">
        <f>VLOOKUP(Wave_Timeline!BV$1,Enemies[[#All],[Name]:[BotLevelType]],3,FALSE) * VLOOKUP($AX$2,BotLevelWorld[#All],MATCH("HP Ratio - " &amp; VLOOKUP(BV$1,Enemies[[#All],[Name]:[BotLevelType]],9,FALSE),BotLevelWorld[#Headers],0),FALSE) * Y133</f>
        <v>0</v>
      </c>
      <c r="BW133">
        <f>VLOOKUP(Wave_Timeline!BW$1,Enemies[[#All],[Name]:[BotLevelType]],3,FALSE) * VLOOKUP($AX$2,BotLevelWorld[#All],MATCH("HP Ratio - " &amp; VLOOKUP(BW$1,Enemies[[#All],[Name]:[BotLevelType]],9,FALSE),BotLevelWorld[#Headers],0),FALSE) * Z133</f>
        <v>0</v>
      </c>
      <c r="BX133">
        <f>VLOOKUP(Wave_Timeline!BX$1,Enemies[[#All],[Name]:[BotLevelType]],3,FALSE) * VLOOKUP($AX$2,BotLevelWorld[#All],MATCH("HP Ratio - " &amp; VLOOKUP(BX$1,Enemies[[#All],[Name]:[BotLevelType]],9,FALSE),BotLevelWorld[#Headers],0),FALSE) * AA133</f>
        <v>0</v>
      </c>
      <c r="BY133">
        <f>VLOOKUP(Wave_Timeline!BY$1,Enemies[[#All],[Name]:[BotLevelType]],3,FALSE) * VLOOKUP($AX$2,BotLevelWorld[#All],MATCH("HP Ratio - " &amp; VLOOKUP(BY$1,Enemies[[#All],[Name]:[BotLevelType]],9,FALSE),BotLevelWorld[#Headers],0),FALSE) * AB133</f>
        <v>0</v>
      </c>
      <c r="BZ133">
        <f>VLOOKUP(Wave_Timeline!BZ$1,Enemies[[#All],[Name]:[BotLevelType]],3,FALSE) * VLOOKUP($AX$2,BotLevelWorld[#All],MATCH("HP Ratio - " &amp; VLOOKUP(BZ$1,Enemies[[#All],[Name]:[BotLevelType]],9,FALSE),BotLevelWorld[#Headers],0),FALSE) * AC133</f>
        <v>0</v>
      </c>
      <c r="CA133">
        <f>VLOOKUP(Wave_Timeline!CA$1,Enemies[[#All],[Name]:[BotLevelType]],3,FALSE) * VLOOKUP($AX$2,BotLevelWorld[#All],MATCH("HP Ratio - " &amp; VLOOKUP(CA$1,Enemies[[#All],[Name]:[BotLevelType]],9,FALSE),BotLevelWorld[#Headers],0),FALSE) * AD133</f>
        <v>0</v>
      </c>
      <c r="CB133">
        <f>VLOOKUP(Wave_Timeline!CB$1,Enemies[[#All],[Name]:[BotLevelType]],3,FALSE) * VLOOKUP($AX$2,BotLevelWorld[#All],MATCH("HP Ratio - " &amp; VLOOKUP(CB$1,Enemies[[#All],[Name]:[BotLevelType]],9,FALSE),BotLevelWorld[#Headers],0),FALSE) * AE133</f>
        <v>0</v>
      </c>
      <c r="CC133">
        <f>VLOOKUP(Wave_Timeline!CC$1,Enemies[[#All],[Name]:[BotLevelType]],3,FALSE) * VLOOKUP($AX$2,BotLevelWorld[#All],MATCH("HP Ratio - " &amp; VLOOKUP(CC$1,Enemies[[#All],[Name]:[BotLevelType]],9,FALSE),BotLevelWorld[#Headers],0),FALSE) * AF133</f>
        <v>0</v>
      </c>
      <c r="CD133">
        <f>VLOOKUP(Wave_Timeline!CD$1,Enemies[[#All],[Name]:[BotLevelType]],3,FALSE) * VLOOKUP($AX$2,BotLevelWorld[#All],MATCH("HP Ratio - " &amp; VLOOKUP(CD$1,Enemies[[#All],[Name]:[BotLevelType]],9,FALSE),BotLevelWorld[#Headers],0),FALSE) * AG133</f>
        <v>0</v>
      </c>
      <c r="CE133">
        <f>VLOOKUP(Wave_Timeline!CE$1,Enemies[[#All],[Name]:[BotLevelType]],3,FALSE) * VLOOKUP($AX$2,BotLevelWorld[#All],MATCH("HP Ratio - " &amp; VLOOKUP(CE$1,Enemies[[#All],[Name]:[BotLevelType]],9,FALSE),BotLevelWorld[#Headers],0),FALSE) * AH133</f>
        <v>0</v>
      </c>
      <c r="CF133">
        <f>VLOOKUP(Wave_Timeline!CF$1,Enemies[[#All],[Name]:[BotLevelType]],3,FALSE) * VLOOKUP($AX$2,BotLevelWorld[#All],MATCH("HP Ratio - " &amp; VLOOKUP(CF$1,Enemies[[#All],[Name]:[BotLevelType]],9,FALSE),BotLevelWorld[#Headers],0),FALSE) * AI133</f>
        <v>0</v>
      </c>
      <c r="CG133">
        <f>VLOOKUP(Wave_Timeline!CG$1,Enemies[[#All],[Name]:[BotLevelType]],3,FALSE) * VLOOKUP($AX$2,BotLevelWorld[#All],MATCH("HP Ratio - " &amp; VLOOKUP(CG$1,Enemies[[#All],[Name]:[BotLevelType]],9,FALSE),BotLevelWorld[#Headers],0),FALSE) * AJ133</f>
        <v>0</v>
      </c>
      <c r="CH133">
        <f>VLOOKUP(Wave_Timeline!CH$1,Enemies[[#All],[Name]:[BotLevelType]],3,FALSE) * VLOOKUP($AX$2,BotLevelWorld[#All],MATCH("HP Ratio - " &amp; VLOOKUP(CH$1,Enemies[[#All],[Name]:[BotLevelType]],9,FALSE),BotLevelWorld[#Headers],0),FALSE) * AK133</f>
        <v>0</v>
      </c>
      <c r="CI133">
        <f>VLOOKUP(Wave_Timeline!CI$1,Enemies[[#All],[Name]:[BotLevelType]],3,FALSE) * VLOOKUP($AX$2,BotLevelWorld[#All],MATCH("HP Ratio - " &amp; VLOOKUP(CI$1,Enemies[[#All],[Name]:[BotLevelType]],9,FALSE),BotLevelWorld[#Headers],0),FALSE) * AL133</f>
        <v>0</v>
      </c>
      <c r="CJ133">
        <f>VLOOKUP(Wave_Timeline!CJ$1,Enemies[[#All],[Name]:[BotLevelType]],3,FALSE) * VLOOKUP($AX$2,BotLevelWorld[#All],MATCH("HP Ratio - " &amp; VLOOKUP(CJ$1,Enemies[[#All],[Name]:[BotLevelType]],9,FALSE),BotLevelWorld[#Headers],0),FALSE) * AM133</f>
        <v>0</v>
      </c>
      <c r="CK133">
        <f>VLOOKUP(Wave_Timeline!CK$1,Enemies[[#All],[Name]:[BotLevelType]],3,FALSE) * VLOOKUP($AX$2,BotLevelWorld[#All],MATCH("HP Ratio - " &amp; VLOOKUP(CK$1,Enemies[[#All],[Name]:[BotLevelType]],9,FALSE),BotLevelWorld[#Headers],0),FALSE) * AN133</f>
        <v>0</v>
      </c>
      <c r="CL133">
        <f>VLOOKUP(Wave_Timeline!CL$1,Enemies[[#All],[Name]:[BotLevelType]],3,FALSE) * VLOOKUP($AX$2,BotLevelWorld[#All],MATCH("HP Ratio - " &amp; VLOOKUP(CL$1,Enemies[[#All],[Name]:[BotLevelType]],9,FALSE),BotLevelWorld[#Headers],0),FALSE) * AO133</f>
        <v>0</v>
      </c>
      <c r="CM133">
        <f>VLOOKUP(Wave_Timeline!CM$1,Enemies[[#All],[Name]:[BotLevelType]],3,FALSE) * VLOOKUP($AX$2,BotLevelWorld[#All],MATCH("HP Ratio - " &amp; VLOOKUP(CM$1,Enemies[[#All],[Name]:[BotLevelType]],9,FALSE),BotLevelWorld[#Headers],0),FALSE) * AP133</f>
        <v>0</v>
      </c>
      <c r="CN133">
        <f>VLOOKUP(Wave_Timeline!CN$1,Enemies[[#All],[Name]:[BotLevelType]],3,FALSE) * VLOOKUP($AX$2,BotLevelWorld[#All],MATCH("HP Ratio - " &amp; VLOOKUP(CN$1,Enemies[[#All],[Name]:[BotLevelType]],9,FALSE),BotLevelWorld[#Headers],0),FALSE) * AQ133</f>
        <v>0</v>
      </c>
      <c r="CO133">
        <f>VLOOKUP(Wave_Timeline!CO$1,Enemies[[#All],[Name]:[BotLevelType]],3,FALSE) * VLOOKUP($AX$2,BotLevelWorld[#All],MATCH("HP Ratio - " &amp; VLOOKUP(CO$1,Enemies[[#All],[Name]:[BotLevelType]],9,FALSE),BotLevelWorld[#Headers],0),FALSE) * AR133</f>
        <v>0</v>
      </c>
      <c r="CP133">
        <f>VLOOKUP(Wave_Timeline!CP$1,Enemies[[#All],[Name]:[BotLevelType]],3,FALSE) * VLOOKUP($AX$2,BotLevelWorld[#All],MATCH("HP Ratio - " &amp; VLOOKUP(CP$1,Enemies[[#All],[Name]:[BotLevelType]],9,FALSE),BotLevelWorld[#Headers],0),FALSE) * AS133</f>
        <v>0</v>
      </c>
      <c r="CQ133">
        <f>VLOOKUP(Wave_Timeline!CQ$1,Enemies[[#All],[Name]:[BotLevelType]],3,FALSE) * VLOOKUP($AX$2,BotLevelWorld[#All],MATCH("HP Ratio - " &amp; VLOOKUP(CQ$1,Enemies[[#All],[Name]:[BotLevelType]],9,FALSE),BotLevelWorld[#Headers],0),FALSE) * AT133</f>
        <v>0</v>
      </c>
      <c r="CS133">
        <f t="shared" si="7"/>
        <v>0</v>
      </c>
    </row>
    <row r="134" spans="1:97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Y134">
        <f>VLOOKUP(Wave_Timeline!AY$1,Enemies[[#All],[Name]:[BotLevelType]],3,FALSE) * VLOOKUP($AX$2,BotLevelWorld[#All],MATCH("HP Ratio - " &amp; VLOOKUP(AY$1,Enemies[[#All],[Name]:[BotLevelType]],9,FALSE),BotLevelWorld[#Headers],0),FALSE) * B134</f>
        <v>0</v>
      </c>
      <c r="AZ134">
        <f>VLOOKUP(Wave_Timeline!AZ$1,Enemies[[#All],[Name]:[BotLevelType]],3,FALSE) * VLOOKUP($AX$2,BotLevelWorld[#All],MATCH("HP Ratio - " &amp; VLOOKUP(AZ$1,Enemies[[#All],[Name]:[BotLevelType]],9,FALSE),BotLevelWorld[#Headers],0),FALSE) * C134</f>
        <v>0</v>
      </c>
      <c r="BA134">
        <f>VLOOKUP(Wave_Timeline!BA$1,Enemies[[#All],[Name]:[BotLevelType]],3,FALSE) * VLOOKUP($AX$2,BotLevelWorld[#All],MATCH("HP Ratio - " &amp; VLOOKUP(BA$1,Enemies[[#All],[Name]:[BotLevelType]],9,FALSE),BotLevelWorld[#Headers],0),FALSE) * D134</f>
        <v>0</v>
      </c>
      <c r="BB134">
        <f>VLOOKUP(Wave_Timeline!BB$1,Enemies[[#All],[Name]:[BotLevelType]],3,FALSE) * VLOOKUP($AX$2,BotLevelWorld[#All],MATCH("HP Ratio - " &amp; VLOOKUP(BB$1,Enemies[[#All],[Name]:[BotLevelType]],9,FALSE),BotLevelWorld[#Headers],0),FALSE) * E134</f>
        <v>0</v>
      </c>
      <c r="BC134">
        <f>VLOOKUP(Wave_Timeline!BC$1,Enemies[[#All],[Name]:[BotLevelType]],3,FALSE) * VLOOKUP($AX$2,BotLevelWorld[#All],MATCH("HP Ratio - " &amp; VLOOKUP(BC$1,Enemies[[#All],[Name]:[BotLevelType]],9,FALSE),BotLevelWorld[#Headers],0),FALSE) * F134</f>
        <v>0</v>
      </c>
      <c r="BD134">
        <f>VLOOKUP(Wave_Timeline!BD$1,Enemies[[#All],[Name]:[BotLevelType]],3,FALSE) * VLOOKUP($AX$2,BotLevelWorld[#All],MATCH("HP Ratio - " &amp; VLOOKUP(BD$1,Enemies[[#All],[Name]:[BotLevelType]],9,FALSE),BotLevelWorld[#Headers],0),FALSE) * G134</f>
        <v>0</v>
      </c>
      <c r="BE134">
        <f>VLOOKUP(Wave_Timeline!BE$1,Enemies[[#All],[Name]:[BotLevelType]],3,FALSE) * VLOOKUP($AX$2,BotLevelWorld[#All],MATCH("HP Ratio - " &amp; VLOOKUP(BE$1,Enemies[[#All],[Name]:[BotLevelType]],9,FALSE),BotLevelWorld[#Headers],0),FALSE) * H134</f>
        <v>0</v>
      </c>
      <c r="BF134">
        <f>VLOOKUP(Wave_Timeline!BF$1,Enemies[[#All],[Name]:[BotLevelType]],3,FALSE) * VLOOKUP($AX$2,BotLevelWorld[#All],MATCH("HP Ratio - " &amp; VLOOKUP(BF$1,Enemies[[#All],[Name]:[BotLevelType]],9,FALSE),BotLevelWorld[#Headers],0),FALSE) * I134</f>
        <v>0</v>
      </c>
      <c r="BG134">
        <f>VLOOKUP(Wave_Timeline!BG$1,Enemies[[#All],[Name]:[BotLevelType]],3,FALSE) * VLOOKUP($AX$2,BotLevelWorld[#All],MATCH("HP Ratio - " &amp; VLOOKUP(BG$1,Enemies[[#All],[Name]:[BotLevelType]],9,FALSE),BotLevelWorld[#Headers],0),FALSE) * J134</f>
        <v>0</v>
      </c>
      <c r="BH134">
        <f>VLOOKUP(Wave_Timeline!BH$1,Enemies[[#All],[Name]:[BotLevelType]],3,FALSE) * VLOOKUP($AX$2,BotLevelWorld[#All],MATCH("HP Ratio - " &amp; VLOOKUP(BH$1,Enemies[[#All],[Name]:[BotLevelType]],9,FALSE),BotLevelWorld[#Headers],0),FALSE) * K134</f>
        <v>0</v>
      </c>
      <c r="BI134">
        <f>VLOOKUP(Wave_Timeline!BI$1,Enemies[[#All],[Name]:[BotLevelType]],3,FALSE) * VLOOKUP($AX$2,BotLevelWorld[#All],MATCH("HP Ratio - " &amp; VLOOKUP(BI$1,Enemies[[#All],[Name]:[BotLevelType]],9,FALSE),BotLevelWorld[#Headers],0),FALSE) * L134</f>
        <v>0</v>
      </c>
      <c r="BJ134">
        <f>VLOOKUP(Wave_Timeline!BJ$1,Enemies[[#All],[Name]:[BotLevelType]],3,FALSE) * VLOOKUP($AX$2,BotLevelWorld[#All],MATCH("HP Ratio - " &amp; VLOOKUP(BJ$1,Enemies[[#All],[Name]:[BotLevelType]],9,FALSE),BotLevelWorld[#Headers],0),FALSE) * M134</f>
        <v>0</v>
      </c>
      <c r="BK134">
        <f>VLOOKUP(Wave_Timeline!BK$1,Enemies[[#All],[Name]:[BotLevelType]],3,FALSE) * VLOOKUP($AX$2,BotLevelWorld[#All],MATCH("HP Ratio - " &amp; VLOOKUP(BK$1,Enemies[[#All],[Name]:[BotLevelType]],9,FALSE),BotLevelWorld[#Headers],0),FALSE) * N134</f>
        <v>0</v>
      </c>
      <c r="BL134">
        <f>VLOOKUP(Wave_Timeline!BL$1,Enemies[[#All],[Name]:[BotLevelType]],3,FALSE) * VLOOKUP($AX$2,BotLevelWorld[#All],MATCH("HP Ratio - " &amp; VLOOKUP(BL$1,Enemies[[#All],[Name]:[BotLevelType]],9,FALSE),BotLevelWorld[#Headers],0),FALSE) * O134</f>
        <v>0</v>
      </c>
      <c r="BM134">
        <f>VLOOKUP(Wave_Timeline!BM$1,Enemies[[#All],[Name]:[BotLevelType]],3,FALSE) * VLOOKUP($AX$2,BotLevelWorld[#All],MATCH("HP Ratio - " &amp; VLOOKUP(BM$1,Enemies[[#All],[Name]:[BotLevelType]],9,FALSE),BotLevelWorld[#Headers],0),FALSE) * P134</f>
        <v>0</v>
      </c>
      <c r="BN134">
        <f>VLOOKUP(Wave_Timeline!BN$1,Enemies[[#All],[Name]:[BotLevelType]],3,FALSE) * VLOOKUP($AX$2,BotLevelWorld[#All],MATCH("HP Ratio - " &amp; VLOOKUP(BN$1,Enemies[[#All],[Name]:[BotLevelType]],9,FALSE),BotLevelWorld[#Headers],0),FALSE) * Q134</f>
        <v>0</v>
      </c>
      <c r="BO134">
        <f>VLOOKUP(Wave_Timeline!BO$1,Enemies[[#All],[Name]:[BotLevelType]],3,FALSE) * VLOOKUP($AX$2,BotLevelWorld[#All],MATCH("HP Ratio - " &amp; VLOOKUP(BO$1,Enemies[[#All],[Name]:[BotLevelType]],9,FALSE),BotLevelWorld[#Headers],0),FALSE) * R134</f>
        <v>0</v>
      </c>
      <c r="BP134">
        <f>VLOOKUP(Wave_Timeline!BP$1,Enemies[[#All],[Name]:[BotLevelType]],3,FALSE) * VLOOKUP($AX$2,BotLevelWorld[#All],MATCH("HP Ratio - " &amp; VLOOKUP(BP$1,Enemies[[#All],[Name]:[BotLevelType]],9,FALSE),BotLevelWorld[#Headers],0),FALSE) * S134</f>
        <v>0</v>
      </c>
      <c r="BQ134">
        <f>VLOOKUP(Wave_Timeline!BQ$1,Enemies[[#All],[Name]:[BotLevelType]],3,FALSE) * VLOOKUP($AX$2,BotLevelWorld[#All],MATCH("HP Ratio - " &amp; VLOOKUP(BQ$1,Enemies[[#All],[Name]:[BotLevelType]],9,FALSE),BotLevelWorld[#Headers],0),FALSE) * T134</f>
        <v>0</v>
      </c>
      <c r="BR134">
        <f>VLOOKUP(Wave_Timeline!BR$1,Enemies[[#All],[Name]:[BotLevelType]],3,FALSE) * VLOOKUP($AX$2,BotLevelWorld[#All],MATCH("HP Ratio - " &amp; VLOOKUP(BR$1,Enemies[[#All],[Name]:[BotLevelType]],9,FALSE),BotLevelWorld[#Headers],0),FALSE) * U134</f>
        <v>0</v>
      </c>
      <c r="BS134">
        <f>VLOOKUP(Wave_Timeline!BS$1,Enemies[[#All],[Name]:[BotLevelType]],3,FALSE) * VLOOKUP($AX$2,BotLevelWorld[#All],MATCH("HP Ratio - " &amp; VLOOKUP(BS$1,Enemies[[#All],[Name]:[BotLevelType]],9,FALSE),BotLevelWorld[#Headers],0),FALSE) * V134</f>
        <v>0</v>
      </c>
      <c r="BT134">
        <f>VLOOKUP(Wave_Timeline!BT$1,Enemies[[#All],[Name]:[BotLevelType]],3,FALSE) * VLOOKUP($AX$2,BotLevelWorld[#All],MATCH("HP Ratio - " &amp; VLOOKUP(BT$1,Enemies[[#All],[Name]:[BotLevelType]],9,FALSE),BotLevelWorld[#Headers],0),FALSE) * W134</f>
        <v>0</v>
      </c>
      <c r="BU134">
        <f>VLOOKUP(Wave_Timeline!BU$1,Enemies[[#All],[Name]:[BotLevelType]],3,FALSE) * VLOOKUP($AX$2,BotLevelWorld[#All],MATCH("HP Ratio - " &amp; VLOOKUP(BU$1,Enemies[[#All],[Name]:[BotLevelType]],9,FALSE),BotLevelWorld[#Headers],0),FALSE) * X134</f>
        <v>0</v>
      </c>
      <c r="BV134">
        <f>VLOOKUP(Wave_Timeline!BV$1,Enemies[[#All],[Name]:[BotLevelType]],3,FALSE) * VLOOKUP($AX$2,BotLevelWorld[#All],MATCH("HP Ratio - " &amp; VLOOKUP(BV$1,Enemies[[#All],[Name]:[BotLevelType]],9,FALSE),BotLevelWorld[#Headers],0),FALSE) * Y134</f>
        <v>0</v>
      </c>
      <c r="BW134">
        <f>VLOOKUP(Wave_Timeline!BW$1,Enemies[[#All],[Name]:[BotLevelType]],3,FALSE) * VLOOKUP($AX$2,BotLevelWorld[#All],MATCH("HP Ratio - " &amp; VLOOKUP(BW$1,Enemies[[#All],[Name]:[BotLevelType]],9,FALSE),BotLevelWorld[#Headers],0),FALSE) * Z134</f>
        <v>0</v>
      </c>
      <c r="BX134">
        <f>VLOOKUP(Wave_Timeline!BX$1,Enemies[[#All],[Name]:[BotLevelType]],3,FALSE) * VLOOKUP($AX$2,BotLevelWorld[#All],MATCH("HP Ratio - " &amp; VLOOKUP(BX$1,Enemies[[#All],[Name]:[BotLevelType]],9,FALSE),BotLevelWorld[#Headers],0),FALSE) * AA134</f>
        <v>0</v>
      </c>
      <c r="BY134">
        <f>VLOOKUP(Wave_Timeline!BY$1,Enemies[[#All],[Name]:[BotLevelType]],3,FALSE) * VLOOKUP($AX$2,BotLevelWorld[#All],MATCH("HP Ratio - " &amp; VLOOKUP(BY$1,Enemies[[#All],[Name]:[BotLevelType]],9,FALSE),BotLevelWorld[#Headers],0),FALSE) * AB134</f>
        <v>0</v>
      </c>
      <c r="BZ134">
        <f>VLOOKUP(Wave_Timeline!BZ$1,Enemies[[#All],[Name]:[BotLevelType]],3,FALSE) * VLOOKUP($AX$2,BotLevelWorld[#All],MATCH("HP Ratio - " &amp; VLOOKUP(BZ$1,Enemies[[#All],[Name]:[BotLevelType]],9,FALSE),BotLevelWorld[#Headers],0),FALSE) * AC134</f>
        <v>0</v>
      </c>
      <c r="CA134">
        <f>VLOOKUP(Wave_Timeline!CA$1,Enemies[[#All],[Name]:[BotLevelType]],3,FALSE) * VLOOKUP($AX$2,BotLevelWorld[#All],MATCH("HP Ratio - " &amp; VLOOKUP(CA$1,Enemies[[#All],[Name]:[BotLevelType]],9,FALSE),BotLevelWorld[#Headers],0),FALSE) * AD134</f>
        <v>0</v>
      </c>
      <c r="CB134">
        <f>VLOOKUP(Wave_Timeline!CB$1,Enemies[[#All],[Name]:[BotLevelType]],3,FALSE) * VLOOKUP($AX$2,BotLevelWorld[#All],MATCH("HP Ratio - " &amp; VLOOKUP(CB$1,Enemies[[#All],[Name]:[BotLevelType]],9,FALSE),BotLevelWorld[#Headers],0),FALSE) * AE134</f>
        <v>0</v>
      </c>
      <c r="CC134">
        <f>VLOOKUP(Wave_Timeline!CC$1,Enemies[[#All],[Name]:[BotLevelType]],3,FALSE) * VLOOKUP($AX$2,BotLevelWorld[#All],MATCH("HP Ratio - " &amp; VLOOKUP(CC$1,Enemies[[#All],[Name]:[BotLevelType]],9,FALSE),BotLevelWorld[#Headers],0),FALSE) * AF134</f>
        <v>0</v>
      </c>
      <c r="CD134">
        <f>VLOOKUP(Wave_Timeline!CD$1,Enemies[[#All],[Name]:[BotLevelType]],3,FALSE) * VLOOKUP($AX$2,BotLevelWorld[#All],MATCH("HP Ratio - " &amp; VLOOKUP(CD$1,Enemies[[#All],[Name]:[BotLevelType]],9,FALSE),BotLevelWorld[#Headers],0),FALSE) * AG134</f>
        <v>0</v>
      </c>
      <c r="CE134">
        <f>VLOOKUP(Wave_Timeline!CE$1,Enemies[[#All],[Name]:[BotLevelType]],3,FALSE) * VLOOKUP($AX$2,BotLevelWorld[#All],MATCH("HP Ratio - " &amp; VLOOKUP(CE$1,Enemies[[#All],[Name]:[BotLevelType]],9,FALSE),BotLevelWorld[#Headers],0),FALSE) * AH134</f>
        <v>0</v>
      </c>
      <c r="CF134">
        <f>VLOOKUP(Wave_Timeline!CF$1,Enemies[[#All],[Name]:[BotLevelType]],3,FALSE) * VLOOKUP($AX$2,BotLevelWorld[#All],MATCH("HP Ratio - " &amp; VLOOKUP(CF$1,Enemies[[#All],[Name]:[BotLevelType]],9,FALSE),BotLevelWorld[#Headers],0),FALSE) * AI134</f>
        <v>0</v>
      </c>
      <c r="CG134">
        <f>VLOOKUP(Wave_Timeline!CG$1,Enemies[[#All],[Name]:[BotLevelType]],3,FALSE) * VLOOKUP($AX$2,BotLevelWorld[#All],MATCH("HP Ratio - " &amp; VLOOKUP(CG$1,Enemies[[#All],[Name]:[BotLevelType]],9,FALSE),BotLevelWorld[#Headers],0),FALSE) * AJ134</f>
        <v>0</v>
      </c>
      <c r="CH134">
        <f>VLOOKUP(Wave_Timeline!CH$1,Enemies[[#All],[Name]:[BotLevelType]],3,FALSE) * VLOOKUP($AX$2,BotLevelWorld[#All],MATCH("HP Ratio - " &amp; VLOOKUP(CH$1,Enemies[[#All],[Name]:[BotLevelType]],9,FALSE),BotLevelWorld[#Headers],0),FALSE) * AK134</f>
        <v>0</v>
      </c>
      <c r="CI134">
        <f>VLOOKUP(Wave_Timeline!CI$1,Enemies[[#All],[Name]:[BotLevelType]],3,FALSE) * VLOOKUP($AX$2,BotLevelWorld[#All],MATCH("HP Ratio - " &amp; VLOOKUP(CI$1,Enemies[[#All],[Name]:[BotLevelType]],9,FALSE),BotLevelWorld[#Headers],0),FALSE) * AL134</f>
        <v>0</v>
      </c>
      <c r="CJ134">
        <f>VLOOKUP(Wave_Timeline!CJ$1,Enemies[[#All],[Name]:[BotLevelType]],3,FALSE) * VLOOKUP($AX$2,BotLevelWorld[#All],MATCH("HP Ratio - " &amp; VLOOKUP(CJ$1,Enemies[[#All],[Name]:[BotLevelType]],9,FALSE),BotLevelWorld[#Headers],0),FALSE) * AM134</f>
        <v>0</v>
      </c>
      <c r="CK134">
        <f>VLOOKUP(Wave_Timeline!CK$1,Enemies[[#All],[Name]:[BotLevelType]],3,FALSE) * VLOOKUP($AX$2,BotLevelWorld[#All],MATCH("HP Ratio - " &amp; VLOOKUP(CK$1,Enemies[[#All],[Name]:[BotLevelType]],9,FALSE),BotLevelWorld[#Headers],0),FALSE) * AN134</f>
        <v>0</v>
      </c>
      <c r="CL134">
        <f>VLOOKUP(Wave_Timeline!CL$1,Enemies[[#All],[Name]:[BotLevelType]],3,FALSE) * VLOOKUP($AX$2,BotLevelWorld[#All],MATCH("HP Ratio - " &amp; VLOOKUP(CL$1,Enemies[[#All],[Name]:[BotLevelType]],9,FALSE),BotLevelWorld[#Headers],0),FALSE) * AO134</f>
        <v>0</v>
      </c>
      <c r="CM134">
        <f>VLOOKUP(Wave_Timeline!CM$1,Enemies[[#All],[Name]:[BotLevelType]],3,FALSE) * VLOOKUP($AX$2,BotLevelWorld[#All],MATCH("HP Ratio - " &amp; VLOOKUP(CM$1,Enemies[[#All],[Name]:[BotLevelType]],9,FALSE),BotLevelWorld[#Headers],0),FALSE) * AP134</f>
        <v>0</v>
      </c>
      <c r="CN134">
        <f>VLOOKUP(Wave_Timeline!CN$1,Enemies[[#All],[Name]:[BotLevelType]],3,FALSE) * VLOOKUP($AX$2,BotLevelWorld[#All],MATCH("HP Ratio - " &amp; VLOOKUP(CN$1,Enemies[[#All],[Name]:[BotLevelType]],9,FALSE),BotLevelWorld[#Headers],0),FALSE) * AQ134</f>
        <v>0</v>
      </c>
      <c r="CO134">
        <f>VLOOKUP(Wave_Timeline!CO$1,Enemies[[#All],[Name]:[BotLevelType]],3,FALSE) * VLOOKUP($AX$2,BotLevelWorld[#All],MATCH("HP Ratio - " &amp; VLOOKUP(CO$1,Enemies[[#All],[Name]:[BotLevelType]],9,FALSE),BotLevelWorld[#Headers],0),FALSE) * AR134</f>
        <v>0</v>
      </c>
      <c r="CP134">
        <f>VLOOKUP(Wave_Timeline!CP$1,Enemies[[#All],[Name]:[BotLevelType]],3,FALSE) * VLOOKUP($AX$2,BotLevelWorld[#All],MATCH("HP Ratio - " &amp; VLOOKUP(CP$1,Enemies[[#All],[Name]:[BotLevelType]],9,FALSE),BotLevelWorld[#Headers],0),FALSE) * AS134</f>
        <v>0</v>
      </c>
      <c r="CQ134">
        <f>VLOOKUP(Wave_Timeline!CQ$1,Enemies[[#All],[Name]:[BotLevelType]],3,FALSE) * VLOOKUP($AX$2,BotLevelWorld[#All],MATCH("HP Ratio - " &amp; VLOOKUP(CQ$1,Enemies[[#All],[Name]:[BotLevelType]],9,FALSE),BotLevelWorld[#Headers],0),FALSE) * AT134</f>
        <v>0</v>
      </c>
      <c r="CS134">
        <f t="shared" si="7"/>
        <v>0</v>
      </c>
    </row>
    <row r="135" spans="1:97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Y135">
        <f>VLOOKUP(Wave_Timeline!AY$1,Enemies[[#All],[Name]:[BotLevelType]],3,FALSE) * VLOOKUP($AX$2,BotLevelWorld[#All],MATCH("HP Ratio - " &amp; VLOOKUP(AY$1,Enemies[[#All],[Name]:[BotLevelType]],9,FALSE),BotLevelWorld[#Headers],0),FALSE) * B135</f>
        <v>0</v>
      </c>
      <c r="AZ135">
        <f>VLOOKUP(Wave_Timeline!AZ$1,Enemies[[#All],[Name]:[BotLevelType]],3,FALSE) * VLOOKUP($AX$2,BotLevelWorld[#All],MATCH("HP Ratio - " &amp; VLOOKUP(AZ$1,Enemies[[#All],[Name]:[BotLevelType]],9,FALSE),BotLevelWorld[#Headers],0),FALSE) * C135</f>
        <v>0</v>
      </c>
      <c r="BA135">
        <f>VLOOKUP(Wave_Timeline!BA$1,Enemies[[#All],[Name]:[BotLevelType]],3,FALSE) * VLOOKUP($AX$2,BotLevelWorld[#All],MATCH("HP Ratio - " &amp; VLOOKUP(BA$1,Enemies[[#All],[Name]:[BotLevelType]],9,FALSE),BotLevelWorld[#Headers],0),FALSE) * D135</f>
        <v>0</v>
      </c>
      <c r="BB135">
        <f>VLOOKUP(Wave_Timeline!BB$1,Enemies[[#All],[Name]:[BotLevelType]],3,FALSE) * VLOOKUP($AX$2,BotLevelWorld[#All],MATCH("HP Ratio - " &amp; VLOOKUP(BB$1,Enemies[[#All],[Name]:[BotLevelType]],9,FALSE),BotLevelWorld[#Headers],0),FALSE) * E135</f>
        <v>0</v>
      </c>
      <c r="BC135">
        <f>VLOOKUP(Wave_Timeline!BC$1,Enemies[[#All],[Name]:[BotLevelType]],3,FALSE) * VLOOKUP($AX$2,BotLevelWorld[#All],MATCH("HP Ratio - " &amp; VLOOKUP(BC$1,Enemies[[#All],[Name]:[BotLevelType]],9,FALSE),BotLevelWorld[#Headers],0),FALSE) * F135</f>
        <v>0</v>
      </c>
      <c r="BD135">
        <f>VLOOKUP(Wave_Timeline!BD$1,Enemies[[#All],[Name]:[BotLevelType]],3,FALSE) * VLOOKUP($AX$2,BotLevelWorld[#All],MATCH("HP Ratio - " &amp; VLOOKUP(BD$1,Enemies[[#All],[Name]:[BotLevelType]],9,FALSE),BotLevelWorld[#Headers],0),FALSE) * G135</f>
        <v>0</v>
      </c>
      <c r="BE135">
        <f>VLOOKUP(Wave_Timeline!BE$1,Enemies[[#All],[Name]:[BotLevelType]],3,FALSE) * VLOOKUP($AX$2,BotLevelWorld[#All],MATCH("HP Ratio - " &amp; VLOOKUP(BE$1,Enemies[[#All],[Name]:[BotLevelType]],9,FALSE),BotLevelWorld[#Headers],0),FALSE) * H135</f>
        <v>0</v>
      </c>
      <c r="BF135">
        <f>VLOOKUP(Wave_Timeline!BF$1,Enemies[[#All],[Name]:[BotLevelType]],3,FALSE) * VLOOKUP($AX$2,BotLevelWorld[#All],MATCH("HP Ratio - " &amp; VLOOKUP(BF$1,Enemies[[#All],[Name]:[BotLevelType]],9,FALSE),BotLevelWorld[#Headers],0),FALSE) * I135</f>
        <v>0</v>
      </c>
      <c r="BG135">
        <f>VLOOKUP(Wave_Timeline!BG$1,Enemies[[#All],[Name]:[BotLevelType]],3,FALSE) * VLOOKUP($AX$2,BotLevelWorld[#All],MATCH("HP Ratio - " &amp; VLOOKUP(BG$1,Enemies[[#All],[Name]:[BotLevelType]],9,FALSE),BotLevelWorld[#Headers],0),FALSE) * J135</f>
        <v>0</v>
      </c>
      <c r="BH135">
        <f>VLOOKUP(Wave_Timeline!BH$1,Enemies[[#All],[Name]:[BotLevelType]],3,FALSE) * VLOOKUP($AX$2,BotLevelWorld[#All],MATCH("HP Ratio - " &amp; VLOOKUP(BH$1,Enemies[[#All],[Name]:[BotLevelType]],9,FALSE),BotLevelWorld[#Headers],0),FALSE) * K135</f>
        <v>0</v>
      </c>
      <c r="BI135">
        <f>VLOOKUP(Wave_Timeline!BI$1,Enemies[[#All],[Name]:[BotLevelType]],3,FALSE) * VLOOKUP($AX$2,BotLevelWorld[#All],MATCH("HP Ratio - " &amp; VLOOKUP(BI$1,Enemies[[#All],[Name]:[BotLevelType]],9,FALSE),BotLevelWorld[#Headers],0),FALSE) * L135</f>
        <v>0</v>
      </c>
      <c r="BJ135">
        <f>VLOOKUP(Wave_Timeline!BJ$1,Enemies[[#All],[Name]:[BotLevelType]],3,FALSE) * VLOOKUP($AX$2,BotLevelWorld[#All],MATCH("HP Ratio - " &amp; VLOOKUP(BJ$1,Enemies[[#All],[Name]:[BotLevelType]],9,FALSE),BotLevelWorld[#Headers],0),FALSE) * M135</f>
        <v>0</v>
      </c>
      <c r="BK135">
        <f>VLOOKUP(Wave_Timeline!BK$1,Enemies[[#All],[Name]:[BotLevelType]],3,FALSE) * VLOOKUP($AX$2,BotLevelWorld[#All],MATCH("HP Ratio - " &amp; VLOOKUP(BK$1,Enemies[[#All],[Name]:[BotLevelType]],9,FALSE),BotLevelWorld[#Headers],0),FALSE) * N135</f>
        <v>0</v>
      </c>
      <c r="BL135">
        <f>VLOOKUP(Wave_Timeline!BL$1,Enemies[[#All],[Name]:[BotLevelType]],3,FALSE) * VLOOKUP($AX$2,BotLevelWorld[#All],MATCH("HP Ratio - " &amp; VLOOKUP(BL$1,Enemies[[#All],[Name]:[BotLevelType]],9,FALSE),BotLevelWorld[#Headers],0),FALSE) * O135</f>
        <v>0</v>
      </c>
      <c r="BM135">
        <f>VLOOKUP(Wave_Timeline!BM$1,Enemies[[#All],[Name]:[BotLevelType]],3,FALSE) * VLOOKUP($AX$2,BotLevelWorld[#All],MATCH("HP Ratio - " &amp; VLOOKUP(BM$1,Enemies[[#All],[Name]:[BotLevelType]],9,FALSE),BotLevelWorld[#Headers],0),FALSE) * P135</f>
        <v>0</v>
      </c>
      <c r="BN135">
        <f>VLOOKUP(Wave_Timeline!BN$1,Enemies[[#All],[Name]:[BotLevelType]],3,FALSE) * VLOOKUP($AX$2,BotLevelWorld[#All],MATCH("HP Ratio - " &amp; VLOOKUP(BN$1,Enemies[[#All],[Name]:[BotLevelType]],9,FALSE),BotLevelWorld[#Headers],0),FALSE) * Q135</f>
        <v>0</v>
      </c>
      <c r="BO135">
        <f>VLOOKUP(Wave_Timeline!BO$1,Enemies[[#All],[Name]:[BotLevelType]],3,FALSE) * VLOOKUP($AX$2,BotLevelWorld[#All],MATCH("HP Ratio - " &amp; VLOOKUP(BO$1,Enemies[[#All],[Name]:[BotLevelType]],9,FALSE),BotLevelWorld[#Headers],0),FALSE) * R135</f>
        <v>0</v>
      </c>
      <c r="BP135">
        <f>VLOOKUP(Wave_Timeline!BP$1,Enemies[[#All],[Name]:[BotLevelType]],3,FALSE) * VLOOKUP($AX$2,BotLevelWorld[#All],MATCH("HP Ratio - " &amp; VLOOKUP(BP$1,Enemies[[#All],[Name]:[BotLevelType]],9,FALSE),BotLevelWorld[#Headers],0),FALSE) * S135</f>
        <v>0</v>
      </c>
      <c r="BQ135">
        <f>VLOOKUP(Wave_Timeline!BQ$1,Enemies[[#All],[Name]:[BotLevelType]],3,FALSE) * VLOOKUP($AX$2,BotLevelWorld[#All],MATCH("HP Ratio - " &amp; VLOOKUP(BQ$1,Enemies[[#All],[Name]:[BotLevelType]],9,FALSE),BotLevelWorld[#Headers],0),FALSE) * T135</f>
        <v>0</v>
      </c>
      <c r="BR135">
        <f>VLOOKUP(Wave_Timeline!BR$1,Enemies[[#All],[Name]:[BotLevelType]],3,FALSE) * VLOOKUP($AX$2,BotLevelWorld[#All],MATCH("HP Ratio - " &amp; VLOOKUP(BR$1,Enemies[[#All],[Name]:[BotLevelType]],9,FALSE),BotLevelWorld[#Headers],0),FALSE) * U135</f>
        <v>0</v>
      </c>
      <c r="BS135">
        <f>VLOOKUP(Wave_Timeline!BS$1,Enemies[[#All],[Name]:[BotLevelType]],3,FALSE) * VLOOKUP($AX$2,BotLevelWorld[#All],MATCH("HP Ratio - " &amp; VLOOKUP(BS$1,Enemies[[#All],[Name]:[BotLevelType]],9,FALSE),BotLevelWorld[#Headers],0),FALSE) * V135</f>
        <v>0</v>
      </c>
      <c r="BT135">
        <f>VLOOKUP(Wave_Timeline!BT$1,Enemies[[#All],[Name]:[BotLevelType]],3,FALSE) * VLOOKUP($AX$2,BotLevelWorld[#All],MATCH("HP Ratio - " &amp; VLOOKUP(BT$1,Enemies[[#All],[Name]:[BotLevelType]],9,FALSE),BotLevelWorld[#Headers],0),FALSE) * W135</f>
        <v>0</v>
      </c>
      <c r="BU135">
        <f>VLOOKUP(Wave_Timeline!BU$1,Enemies[[#All],[Name]:[BotLevelType]],3,FALSE) * VLOOKUP($AX$2,BotLevelWorld[#All],MATCH("HP Ratio - " &amp; VLOOKUP(BU$1,Enemies[[#All],[Name]:[BotLevelType]],9,FALSE),BotLevelWorld[#Headers],0),FALSE) * X135</f>
        <v>0</v>
      </c>
      <c r="BV135">
        <f>VLOOKUP(Wave_Timeline!BV$1,Enemies[[#All],[Name]:[BotLevelType]],3,FALSE) * VLOOKUP($AX$2,BotLevelWorld[#All],MATCH("HP Ratio - " &amp; VLOOKUP(BV$1,Enemies[[#All],[Name]:[BotLevelType]],9,FALSE),BotLevelWorld[#Headers],0),FALSE) * Y135</f>
        <v>0</v>
      </c>
      <c r="BW135">
        <f>VLOOKUP(Wave_Timeline!BW$1,Enemies[[#All],[Name]:[BotLevelType]],3,FALSE) * VLOOKUP($AX$2,BotLevelWorld[#All],MATCH("HP Ratio - " &amp; VLOOKUP(BW$1,Enemies[[#All],[Name]:[BotLevelType]],9,FALSE),BotLevelWorld[#Headers],0),FALSE) * Z135</f>
        <v>0</v>
      </c>
      <c r="BX135">
        <f>VLOOKUP(Wave_Timeline!BX$1,Enemies[[#All],[Name]:[BotLevelType]],3,FALSE) * VLOOKUP($AX$2,BotLevelWorld[#All],MATCH("HP Ratio - " &amp; VLOOKUP(BX$1,Enemies[[#All],[Name]:[BotLevelType]],9,FALSE),BotLevelWorld[#Headers],0),FALSE) * AA135</f>
        <v>0</v>
      </c>
      <c r="BY135">
        <f>VLOOKUP(Wave_Timeline!BY$1,Enemies[[#All],[Name]:[BotLevelType]],3,FALSE) * VLOOKUP($AX$2,BotLevelWorld[#All],MATCH("HP Ratio - " &amp; VLOOKUP(BY$1,Enemies[[#All],[Name]:[BotLevelType]],9,FALSE),BotLevelWorld[#Headers],0),FALSE) * AB135</f>
        <v>0</v>
      </c>
      <c r="BZ135">
        <f>VLOOKUP(Wave_Timeline!BZ$1,Enemies[[#All],[Name]:[BotLevelType]],3,FALSE) * VLOOKUP($AX$2,BotLevelWorld[#All],MATCH("HP Ratio - " &amp; VLOOKUP(BZ$1,Enemies[[#All],[Name]:[BotLevelType]],9,FALSE),BotLevelWorld[#Headers],0),FALSE) * AC135</f>
        <v>0</v>
      </c>
      <c r="CA135">
        <f>VLOOKUP(Wave_Timeline!CA$1,Enemies[[#All],[Name]:[BotLevelType]],3,FALSE) * VLOOKUP($AX$2,BotLevelWorld[#All],MATCH("HP Ratio - " &amp; VLOOKUP(CA$1,Enemies[[#All],[Name]:[BotLevelType]],9,FALSE),BotLevelWorld[#Headers],0),FALSE) * AD135</f>
        <v>0</v>
      </c>
      <c r="CB135">
        <f>VLOOKUP(Wave_Timeline!CB$1,Enemies[[#All],[Name]:[BotLevelType]],3,FALSE) * VLOOKUP($AX$2,BotLevelWorld[#All],MATCH("HP Ratio - " &amp; VLOOKUP(CB$1,Enemies[[#All],[Name]:[BotLevelType]],9,FALSE),BotLevelWorld[#Headers],0),FALSE) * AE135</f>
        <v>0</v>
      </c>
      <c r="CC135">
        <f>VLOOKUP(Wave_Timeline!CC$1,Enemies[[#All],[Name]:[BotLevelType]],3,FALSE) * VLOOKUP($AX$2,BotLevelWorld[#All],MATCH("HP Ratio - " &amp; VLOOKUP(CC$1,Enemies[[#All],[Name]:[BotLevelType]],9,FALSE),BotLevelWorld[#Headers],0),FALSE) * AF135</f>
        <v>0</v>
      </c>
      <c r="CD135">
        <f>VLOOKUP(Wave_Timeline!CD$1,Enemies[[#All],[Name]:[BotLevelType]],3,FALSE) * VLOOKUP($AX$2,BotLevelWorld[#All],MATCH("HP Ratio - " &amp; VLOOKUP(CD$1,Enemies[[#All],[Name]:[BotLevelType]],9,FALSE),BotLevelWorld[#Headers],0),FALSE) * AG135</f>
        <v>0</v>
      </c>
      <c r="CE135">
        <f>VLOOKUP(Wave_Timeline!CE$1,Enemies[[#All],[Name]:[BotLevelType]],3,FALSE) * VLOOKUP($AX$2,BotLevelWorld[#All],MATCH("HP Ratio - " &amp; VLOOKUP(CE$1,Enemies[[#All],[Name]:[BotLevelType]],9,FALSE),BotLevelWorld[#Headers],0),FALSE) * AH135</f>
        <v>0</v>
      </c>
      <c r="CF135">
        <f>VLOOKUP(Wave_Timeline!CF$1,Enemies[[#All],[Name]:[BotLevelType]],3,FALSE) * VLOOKUP($AX$2,BotLevelWorld[#All],MATCH("HP Ratio - " &amp; VLOOKUP(CF$1,Enemies[[#All],[Name]:[BotLevelType]],9,FALSE),BotLevelWorld[#Headers],0),FALSE) * AI135</f>
        <v>0</v>
      </c>
      <c r="CG135">
        <f>VLOOKUP(Wave_Timeline!CG$1,Enemies[[#All],[Name]:[BotLevelType]],3,FALSE) * VLOOKUP($AX$2,BotLevelWorld[#All],MATCH("HP Ratio - " &amp; VLOOKUP(CG$1,Enemies[[#All],[Name]:[BotLevelType]],9,FALSE),BotLevelWorld[#Headers],0),FALSE) * AJ135</f>
        <v>0</v>
      </c>
      <c r="CH135">
        <f>VLOOKUP(Wave_Timeline!CH$1,Enemies[[#All],[Name]:[BotLevelType]],3,FALSE) * VLOOKUP($AX$2,BotLevelWorld[#All],MATCH("HP Ratio - " &amp; VLOOKUP(CH$1,Enemies[[#All],[Name]:[BotLevelType]],9,FALSE),BotLevelWorld[#Headers],0),FALSE) * AK135</f>
        <v>0</v>
      </c>
      <c r="CI135">
        <f>VLOOKUP(Wave_Timeline!CI$1,Enemies[[#All],[Name]:[BotLevelType]],3,FALSE) * VLOOKUP($AX$2,BotLevelWorld[#All],MATCH("HP Ratio - " &amp; VLOOKUP(CI$1,Enemies[[#All],[Name]:[BotLevelType]],9,FALSE),BotLevelWorld[#Headers],0),FALSE) * AL135</f>
        <v>0</v>
      </c>
      <c r="CJ135">
        <f>VLOOKUP(Wave_Timeline!CJ$1,Enemies[[#All],[Name]:[BotLevelType]],3,FALSE) * VLOOKUP($AX$2,BotLevelWorld[#All],MATCH("HP Ratio - " &amp; VLOOKUP(CJ$1,Enemies[[#All],[Name]:[BotLevelType]],9,FALSE),BotLevelWorld[#Headers],0),FALSE) * AM135</f>
        <v>0</v>
      </c>
      <c r="CK135">
        <f>VLOOKUP(Wave_Timeline!CK$1,Enemies[[#All],[Name]:[BotLevelType]],3,FALSE) * VLOOKUP($AX$2,BotLevelWorld[#All],MATCH("HP Ratio - " &amp; VLOOKUP(CK$1,Enemies[[#All],[Name]:[BotLevelType]],9,FALSE),BotLevelWorld[#Headers],0),FALSE) * AN135</f>
        <v>0</v>
      </c>
      <c r="CL135">
        <f>VLOOKUP(Wave_Timeline!CL$1,Enemies[[#All],[Name]:[BotLevelType]],3,FALSE) * VLOOKUP($AX$2,BotLevelWorld[#All],MATCH("HP Ratio - " &amp; VLOOKUP(CL$1,Enemies[[#All],[Name]:[BotLevelType]],9,FALSE),BotLevelWorld[#Headers],0),FALSE) * AO135</f>
        <v>0</v>
      </c>
      <c r="CM135">
        <f>VLOOKUP(Wave_Timeline!CM$1,Enemies[[#All],[Name]:[BotLevelType]],3,FALSE) * VLOOKUP($AX$2,BotLevelWorld[#All],MATCH("HP Ratio - " &amp; VLOOKUP(CM$1,Enemies[[#All],[Name]:[BotLevelType]],9,FALSE),BotLevelWorld[#Headers],0),FALSE) * AP135</f>
        <v>0</v>
      </c>
      <c r="CN135">
        <f>VLOOKUP(Wave_Timeline!CN$1,Enemies[[#All],[Name]:[BotLevelType]],3,FALSE) * VLOOKUP($AX$2,BotLevelWorld[#All],MATCH("HP Ratio - " &amp; VLOOKUP(CN$1,Enemies[[#All],[Name]:[BotLevelType]],9,FALSE),BotLevelWorld[#Headers],0),FALSE) * AQ135</f>
        <v>0</v>
      </c>
      <c r="CO135">
        <f>VLOOKUP(Wave_Timeline!CO$1,Enemies[[#All],[Name]:[BotLevelType]],3,FALSE) * VLOOKUP($AX$2,BotLevelWorld[#All],MATCH("HP Ratio - " &amp; VLOOKUP(CO$1,Enemies[[#All],[Name]:[BotLevelType]],9,FALSE),BotLevelWorld[#Headers],0),FALSE) * AR135</f>
        <v>0</v>
      </c>
      <c r="CP135">
        <f>VLOOKUP(Wave_Timeline!CP$1,Enemies[[#All],[Name]:[BotLevelType]],3,FALSE) * VLOOKUP($AX$2,BotLevelWorld[#All],MATCH("HP Ratio - " &amp; VLOOKUP(CP$1,Enemies[[#All],[Name]:[BotLevelType]],9,FALSE),BotLevelWorld[#Headers],0),FALSE) * AS135</f>
        <v>0</v>
      </c>
      <c r="CQ135">
        <f>VLOOKUP(Wave_Timeline!CQ$1,Enemies[[#All],[Name]:[BotLevelType]],3,FALSE) * VLOOKUP($AX$2,BotLevelWorld[#All],MATCH("HP Ratio - " &amp; VLOOKUP(CQ$1,Enemies[[#All],[Name]:[BotLevelType]],9,FALSE),BotLevelWorld[#Headers],0),FALSE) * AT135</f>
        <v>0</v>
      </c>
      <c r="CS135">
        <f t="shared" si="7"/>
        <v>0</v>
      </c>
    </row>
    <row r="136" spans="1:97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Y136">
        <f>VLOOKUP(Wave_Timeline!AY$1,Enemies[[#All],[Name]:[BotLevelType]],3,FALSE) * VLOOKUP($AX$2,BotLevelWorld[#All],MATCH("HP Ratio - " &amp; VLOOKUP(AY$1,Enemies[[#All],[Name]:[BotLevelType]],9,FALSE),BotLevelWorld[#Headers],0),FALSE) * B136</f>
        <v>0</v>
      </c>
      <c r="AZ136">
        <f>VLOOKUP(Wave_Timeline!AZ$1,Enemies[[#All],[Name]:[BotLevelType]],3,FALSE) * VLOOKUP($AX$2,BotLevelWorld[#All],MATCH("HP Ratio - " &amp; VLOOKUP(AZ$1,Enemies[[#All],[Name]:[BotLevelType]],9,FALSE),BotLevelWorld[#Headers],0),FALSE) * C136</f>
        <v>0</v>
      </c>
      <c r="BA136">
        <f>VLOOKUP(Wave_Timeline!BA$1,Enemies[[#All],[Name]:[BotLevelType]],3,FALSE) * VLOOKUP($AX$2,BotLevelWorld[#All],MATCH("HP Ratio - " &amp; VLOOKUP(BA$1,Enemies[[#All],[Name]:[BotLevelType]],9,FALSE),BotLevelWorld[#Headers],0),FALSE) * D136</f>
        <v>0</v>
      </c>
      <c r="BB136">
        <f>VLOOKUP(Wave_Timeline!BB$1,Enemies[[#All],[Name]:[BotLevelType]],3,FALSE) * VLOOKUP($AX$2,BotLevelWorld[#All],MATCH("HP Ratio - " &amp; VLOOKUP(BB$1,Enemies[[#All],[Name]:[BotLevelType]],9,FALSE),BotLevelWorld[#Headers],0),FALSE) * E136</f>
        <v>0</v>
      </c>
      <c r="BC136">
        <f>VLOOKUP(Wave_Timeline!BC$1,Enemies[[#All],[Name]:[BotLevelType]],3,FALSE) * VLOOKUP($AX$2,BotLevelWorld[#All],MATCH("HP Ratio - " &amp; VLOOKUP(BC$1,Enemies[[#All],[Name]:[BotLevelType]],9,FALSE),BotLevelWorld[#Headers],0),FALSE) * F136</f>
        <v>0</v>
      </c>
      <c r="BD136">
        <f>VLOOKUP(Wave_Timeline!BD$1,Enemies[[#All],[Name]:[BotLevelType]],3,FALSE) * VLOOKUP($AX$2,BotLevelWorld[#All],MATCH("HP Ratio - " &amp; VLOOKUP(BD$1,Enemies[[#All],[Name]:[BotLevelType]],9,FALSE),BotLevelWorld[#Headers],0),FALSE) * G136</f>
        <v>0</v>
      </c>
      <c r="BE136">
        <f>VLOOKUP(Wave_Timeline!BE$1,Enemies[[#All],[Name]:[BotLevelType]],3,FALSE) * VLOOKUP($AX$2,BotLevelWorld[#All],MATCH("HP Ratio - " &amp; VLOOKUP(BE$1,Enemies[[#All],[Name]:[BotLevelType]],9,FALSE),BotLevelWorld[#Headers],0),FALSE) * H136</f>
        <v>0</v>
      </c>
      <c r="BF136">
        <f>VLOOKUP(Wave_Timeline!BF$1,Enemies[[#All],[Name]:[BotLevelType]],3,FALSE) * VLOOKUP($AX$2,BotLevelWorld[#All],MATCH("HP Ratio - " &amp; VLOOKUP(BF$1,Enemies[[#All],[Name]:[BotLevelType]],9,FALSE),BotLevelWorld[#Headers],0),FALSE) * I136</f>
        <v>0</v>
      </c>
      <c r="BG136">
        <f>VLOOKUP(Wave_Timeline!BG$1,Enemies[[#All],[Name]:[BotLevelType]],3,FALSE) * VLOOKUP($AX$2,BotLevelWorld[#All],MATCH("HP Ratio - " &amp; VLOOKUP(BG$1,Enemies[[#All],[Name]:[BotLevelType]],9,FALSE),BotLevelWorld[#Headers],0),FALSE) * J136</f>
        <v>0</v>
      </c>
      <c r="BH136">
        <f>VLOOKUP(Wave_Timeline!BH$1,Enemies[[#All],[Name]:[BotLevelType]],3,FALSE) * VLOOKUP($AX$2,BotLevelWorld[#All],MATCH("HP Ratio - " &amp; VLOOKUP(BH$1,Enemies[[#All],[Name]:[BotLevelType]],9,FALSE),BotLevelWorld[#Headers],0),FALSE) * K136</f>
        <v>0</v>
      </c>
      <c r="BI136">
        <f>VLOOKUP(Wave_Timeline!BI$1,Enemies[[#All],[Name]:[BotLevelType]],3,FALSE) * VLOOKUP($AX$2,BotLevelWorld[#All],MATCH("HP Ratio - " &amp; VLOOKUP(BI$1,Enemies[[#All],[Name]:[BotLevelType]],9,FALSE),BotLevelWorld[#Headers],0),FALSE) * L136</f>
        <v>0</v>
      </c>
      <c r="BJ136">
        <f>VLOOKUP(Wave_Timeline!BJ$1,Enemies[[#All],[Name]:[BotLevelType]],3,FALSE) * VLOOKUP($AX$2,BotLevelWorld[#All],MATCH("HP Ratio - " &amp; VLOOKUP(BJ$1,Enemies[[#All],[Name]:[BotLevelType]],9,FALSE),BotLevelWorld[#Headers],0),FALSE) * M136</f>
        <v>0</v>
      </c>
      <c r="BK136">
        <f>VLOOKUP(Wave_Timeline!BK$1,Enemies[[#All],[Name]:[BotLevelType]],3,FALSE) * VLOOKUP($AX$2,BotLevelWorld[#All],MATCH("HP Ratio - " &amp; VLOOKUP(BK$1,Enemies[[#All],[Name]:[BotLevelType]],9,FALSE),BotLevelWorld[#Headers],0),FALSE) * N136</f>
        <v>0</v>
      </c>
      <c r="BL136">
        <f>VLOOKUP(Wave_Timeline!BL$1,Enemies[[#All],[Name]:[BotLevelType]],3,FALSE) * VLOOKUP($AX$2,BotLevelWorld[#All],MATCH("HP Ratio - " &amp; VLOOKUP(BL$1,Enemies[[#All],[Name]:[BotLevelType]],9,FALSE),BotLevelWorld[#Headers],0),FALSE) * O136</f>
        <v>0</v>
      </c>
      <c r="BM136">
        <f>VLOOKUP(Wave_Timeline!BM$1,Enemies[[#All],[Name]:[BotLevelType]],3,FALSE) * VLOOKUP($AX$2,BotLevelWorld[#All],MATCH("HP Ratio - " &amp; VLOOKUP(BM$1,Enemies[[#All],[Name]:[BotLevelType]],9,FALSE),BotLevelWorld[#Headers],0),FALSE) * P136</f>
        <v>0</v>
      </c>
      <c r="BN136">
        <f>VLOOKUP(Wave_Timeline!BN$1,Enemies[[#All],[Name]:[BotLevelType]],3,FALSE) * VLOOKUP($AX$2,BotLevelWorld[#All],MATCH("HP Ratio - " &amp; VLOOKUP(BN$1,Enemies[[#All],[Name]:[BotLevelType]],9,FALSE),BotLevelWorld[#Headers],0),FALSE) * Q136</f>
        <v>0</v>
      </c>
      <c r="BO136">
        <f>VLOOKUP(Wave_Timeline!BO$1,Enemies[[#All],[Name]:[BotLevelType]],3,FALSE) * VLOOKUP($AX$2,BotLevelWorld[#All],MATCH("HP Ratio - " &amp; VLOOKUP(BO$1,Enemies[[#All],[Name]:[BotLevelType]],9,FALSE),BotLevelWorld[#Headers],0),FALSE) * R136</f>
        <v>0</v>
      </c>
      <c r="BP136">
        <f>VLOOKUP(Wave_Timeline!BP$1,Enemies[[#All],[Name]:[BotLevelType]],3,FALSE) * VLOOKUP($AX$2,BotLevelWorld[#All],MATCH("HP Ratio - " &amp; VLOOKUP(BP$1,Enemies[[#All],[Name]:[BotLevelType]],9,FALSE),BotLevelWorld[#Headers],0),FALSE) * S136</f>
        <v>0</v>
      </c>
      <c r="BQ136">
        <f>VLOOKUP(Wave_Timeline!BQ$1,Enemies[[#All],[Name]:[BotLevelType]],3,FALSE) * VLOOKUP($AX$2,BotLevelWorld[#All],MATCH("HP Ratio - " &amp; VLOOKUP(BQ$1,Enemies[[#All],[Name]:[BotLevelType]],9,FALSE),BotLevelWorld[#Headers],0),FALSE) * T136</f>
        <v>0</v>
      </c>
      <c r="BR136">
        <f>VLOOKUP(Wave_Timeline!BR$1,Enemies[[#All],[Name]:[BotLevelType]],3,FALSE) * VLOOKUP($AX$2,BotLevelWorld[#All],MATCH("HP Ratio - " &amp; VLOOKUP(BR$1,Enemies[[#All],[Name]:[BotLevelType]],9,FALSE),BotLevelWorld[#Headers],0),FALSE) * U136</f>
        <v>0</v>
      </c>
      <c r="BS136">
        <f>VLOOKUP(Wave_Timeline!BS$1,Enemies[[#All],[Name]:[BotLevelType]],3,FALSE) * VLOOKUP($AX$2,BotLevelWorld[#All],MATCH("HP Ratio - " &amp; VLOOKUP(BS$1,Enemies[[#All],[Name]:[BotLevelType]],9,FALSE),BotLevelWorld[#Headers],0),FALSE) * V136</f>
        <v>0</v>
      </c>
      <c r="BT136">
        <f>VLOOKUP(Wave_Timeline!BT$1,Enemies[[#All],[Name]:[BotLevelType]],3,FALSE) * VLOOKUP($AX$2,BotLevelWorld[#All],MATCH("HP Ratio - " &amp; VLOOKUP(BT$1,Enemies[[#All],[Name]:[BotLevelType]],9,FALSE),BotLevelWorld[#Headers],0),FALSE) * W136</f>
        <v>0</v>
      </c>
      <c r="BU136">
        <f>VLOOKUP(Wave_Timeline!BU$1,Enemies[[#All],[Name]:[BotLevelType]],3,FALSE) * VLOOKUP($AX$2,BotLevelWorld[#All],MATCH("HP Ratio - " &amp; VLOOKUP(BU$1,Enemies[[#All],[Name]:[BotLevelType]],9,FALSE),BotLevelWorld[#Headers],0),FALSE) * X136</f>
        <v>0</v>
      </c>
      <c r="BV136">
        <f>VLOOKUP(Wave_Timeline!BV$1,Enemies[[#All],[Name]:[BotLevelType]],3,FALSE) * VLOOKUP($AX$2,BotLevelWorld[#All],MATCH("HP Ratio - " &amp; VLOOKUP(BV$1,Enemies[[#All],[Name]:[BotLevelType]],9,FALSE),BotLevelWorld[#Headers],0),FALSE) * Y136</f>
        <v>0</v>
      </c>
      <c r="BW136">
        <f>VLOOKUP(Wave_Timeline!BW$1,Enemies[[#All],[Name]:[BotLevelType]],3,FALSE) * VLOOKUP($AX$2,BotLevelWorld[#All],MATCH("HP Ratio - " &amp; VLOOKUP(BW$1,Enemies[[#All],[Name]:[BotLevelType]],9,FALSE),BotLevelWorld[#Headers],0),FALSE) * Z136</f>
        <v>0</v>
      </c>
      <c r="BX136">
        <f>VLOOKUP(Wave_Timeline!BX$1,Enemies[[#All],[Name]:[BotLevelType]],3,FALSE) * VLOOKUP($AX$2,BotLevelWorld[#All],MATCH("HP Ratio - " &amp; VLOOKUP(BX$1,Enemies[[#All],[Name]:[BotLevelType]],9,FALSE),BotLevelWorld[#Headers],0),FALSE) * AA136</f>
        <v>0</v>
      </c>
      <c r="BY136">
        <f>VLOOKUP(Wave_Timeline!BY$1,Enemies[[#All],[Name]:[BotLevelType]],3,FALSE) * VLOOKUP($AX$2,BotLevelWorld[#All],MATCH("HP Ratio - " &amp; VLOOKUP(BY$1,Enemies[[#All],[Name]:[BotLevelType]],9,FALSE),BotLevelWorld[#Headers],0),FALSE) * AB136</f>
        <v>0</v>
      </c>
      <c r="BZ136">
        <f>VLOOKUP(Wave_Timeline!BZ$1,Enemies[[#All],[Name]:[BotLevelType]],3,FALSE) * VLOOKUP($AX$2,BotLevelWorld[#All],MATCH("HP Ratio - " &amp; VLOOKUP(BZ$1,Enemies[[#All],[Name]:[BotLevelType]],9,FALSE),BotLevelWorld[#Headers],0),FALSE) * AC136</f>
        <v>0</v>
      </c>
      <c r="CA136">
        <f>VLOOKUP(Wave_Timeline!CA$1,Enemies[[#All],[Name]:[BotLevelType]],3,FALSE) * VLOOKUP($AX$2,BotLevelWorld[#All],MATCH("HP Ratio - " &amp; VLOOKUP(CA$1,Enemies[[#All],[Name]:[BotLevelType]],9,FALSE),BotLevelWorld[#Headers],0),FALSE) * AD136</f>
        <v>0</v>
      </c>
      <c r="CB136">
        <f>VLOOKUP(Wave_Timeline!CB$1,Enemies[[#All],[Name]:[BotLevelType]],3,FALSE) * VLOOKUP($AX$2,BotLevelWorld[#All],MATCH("HP Ratio - " &amp; VLOOKUP(CB$1,Enemies[[#All],[Name]:[BotLevelType]],9,FALSE),BotLevelWorld[#Headers],0),FALSE) * AE136</f>
        <v>0</v>
      </c>
      <c r="CC136">
        <f>VLOOKUP(Wave_Timeline!CC$1,Enemies[[#All],[Name]:[BotLevelType]],3,FALSE) * VLOOKUP($AX$2,BotLevelWorld[#All],MATCH("HP Ratio - " &amp; VLOOKUP(CC$1,Enemies[[#All],[Name]:[BotLevelType]],9,FALSE),BotLevelWorld[#Headers],0),FALSE) * AF136</f>
        <v>0</v>
      </c>
      <c r="CD136">
        <f>VLOOKUP(Wave_Timeline!CD$1,Enemies[[#All],[Name]:[BotLevelType]],3,FALSE) * VLOOKUP($AX$2,BotLevelWorld[#All],MATCH("HP Ratio - " &amp; VLOOKUP(CD$1,Enemies[[#All],[Name]:[BotLevelType]],9,FALSE),BotLevelWorld[#Headers],0),FALSE) * AG136</f>
        <v>0</v>
      </c>
      <c r="CE136">
        <f>VLOOKUP(Wave_Timeline!CE$1,Enemies[[#All],[Name]:[BotLevelType]],3,FALSE) * VLOOKUP($AX$2,BotLevelWorld[#All],MATCH("HP Ratio - " &amp; VLOOKUP(CE$1,Enemies[[#All],[Name]:[BotLevelType]],9,FALSE),BotLevelWorld[#Headers],0),FALSE) * AH136</f>
        <v>0</v>
      </c>
      <c r="CF136">
        <f>VLOOKUP(Wave_Timeline!CF$1,Enemies[[#All],[Name]:[BotLevelType]],3,FALSE) * VLOOKUP($AX$2,BotLevelWorld[#All],MATCH("HP Ratio - " &amp; VLOOKUP(CF$1,Enemies[[#All],[Name]:[BotLevelType]],9,FALSE),BotLevelWorld[#Headers],0),FALSE) * AI136</f>
        <v>0</v>
      </c>
      <c r="CG136">
        <f>VLOOKUP(Wave_Timeline!CG$1,Enemies[[#All],[Name]:[BotLevelType]],3,FALSE) * VLOOKUP($AX$2,BotLevelWorld[#All],MATCH("HP Ratio - " &amp; VLOOKUP(CG$1,Enemies[[#All],[Name]:[BotLevelType]],9,FALSE),BotLevelWorld[#Headers],0),FALSE) * AJ136</f>
        <v>0</v>
      </c>
      <c r="CH136">
        <f>VLOOKUP(Wave_Timeline!CH$1,Enemies[[#All],[Name]:[BotLevelType]],3,FALSE) * VLOOKUP($AX$2,BotLevelWorld[#All],MATCH("HP Ratio - " &amp; VLOOKUP(CH$1,Enemies[[#All],[Name]:[BotLevelType]],9,FALSE),BotLevelWorld[#Headers],0),FALSE) * AK136</f>
        <v>0</v>
      </c>
      <c r="CI136">
        <f>VLOOKUP(Wave_Timeline!CI$1,Enemies[[#All],[Name]:[BotLevelType]],3,FALSE) * VLOOKUP($AX$2,BotLevelWorld[#All],MATCH("HP Ratio - " &amp; VLOOKUP(CI$1,Enemies[[#All],[Name]:[BotLevelType]],9,FALSE),BotLevelWorld[#Headers],0),FALSE) * AL136</f>
        <v>0</v>
      </c>
      <c r="CJ136">
        <f>VLOOKUP(Wave_Timeline!CJ$1,Enemies[[#All],[Name]:[BotLevelType]],3,FALSE) * VLOOKUP($AX$2,BotLevelWorld[#All],MATCH("HP Ratio - " &amp; VLOOKUP(CJ$1,Enemies[[#All],[Name]:[BotLevelType]],9,FALSE),BotLevelWorld[#Headers],0),FALSE) * AM136</f>
        <v>0</v>
      </c>
      <c r="CK136">
        <f>VLOOKUP(Wave_Timeline!CK$1,Enemies[[#All],[Name]:[BotLevelType]],3,FALSE) * VLOOKUP($AX$2,BotLevelWorld[#All],MATCH("HP Ratio - " &amp; VLOOKUP(CK$1,Enemies[[#All],[Name]:[BotLevelType]],9,FALSE),BotLevelWorld[#Headers],0),FALSE) * AN136</f>
        <v>0</v>
      </c>
      <c r="CL136">
        <f>VLOOKUP(Wave_Timeline!CL$1,Enemies[[#All],[Name]:[BotLevelType]],3,FALSE) * VLOOKUP($AX$2,BotLevelWorld[#All],MATCH("HP Ratio - " &amp; VLOOKUP(CL$1,Enemies[[#All],[Name]:[BotLevelType]],9,FALSE),BotLevelWorld[#Headers],0),FALSE) * AO136</f>
        <v>0</v>
      </c>
      <c r="CM136">
        <f>VLOOKUP(Wave_Timeline!CM$1,Enemies[[#All],[Name]:[BotLevelType]],3,FALSE) * VLOOKUP($AX$2,BotLevelWorld[#All],MATCH("HP Ratio - " &amp; VLOOKUP(CM$1,Enemies[[#All],[Name]:[BotLevelType]],9,FALSE),BotLevelWorld[#Headers],0),FALSE) * AP136</f>
        <v>0</v>
      </c>
      <c r="CN136">
        <f>VLOOKUP(Wave_Timeline!CN$1,Enemies[[#All],[Name]:[BotLevelType]],3,FALSE) * VLOOKUP($AX$2,BotLevelWorld[#All],MATCH("HP Ratio - " &amp; VLOOKUP(CN$1,Enemies[[#All],[Name]:[BotLevelType]],9,FALSE),BotLevelWorld[#Headers],0),FALSE) * AQ136</f>
        <v>0</v>
      </c>
      <c r="CO136">
        <f>VLOOKUP(Wave_Timeline!CO$1,Enemies[[#All],[Name]:[BotLevelType]],3,FALSE) * VLOOKUP($AX$2,BotLevelWorld[#All],MATCH("HP Ratio - " &amp; VLOOKUP(CO$1,Enemies[[#All],[Name]:[BotLevelType]],9,FALSE),BotLevelWorld[#Headers],0),FALSE) * AR136</f>
        <v>0</v>
      </c>
      <c r="CP136">
        <f>VLOOKUP(Wave_Timeline!CP$1,Enemies[[#All],[Name]:[BotLevelType]],3,FALSE) * VLOOKUP($AX$2,BotLevelWorld[#All],MATCH("HP Ratio - " &amp; VLOOKUP(CP$1,Enemies[[#All],[Name]:[BotLevelType]],9,FALSE),BotLevelWorld[#Headers],0),FALSE) * AS136</f>
        <v>0</v>
      </c>
      <c r="CQ136">
        <f>VLOOKUP(Wave_Timeline!CQ$1,Enemies[[#All],[Name]:[BotLevelType]],3,FALSE) * VLOOKUP($AX$2,BotLevelWorld[#All],MATCH("HP Ratio - " &amp; VLOOKUP(CQ$1,Enemies[[#All],[Name]:[BotLevelType]],9,FALSE),BotLevelWorld[#Headers],0),FALSE) * AT136</f>
        <v>0</v>
      </c>
      <c r="CS136">
        <f t="shared" si="7"/>
        <v>0</v>
      </c>
    </row>
    <row r="137" spans="1:97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Y137">
        <f>VLOOKUP(Wave_Timeline!AY$1,Enemies[[#All],[Name]:[BotLevelType]],3,FALSE) * VLOOKUP($AX$2,BotLevelWorld[#All],MATCH("HP Ratio - " &amp; VLOOKUP(AY$1,Enemies[[#All],[Name]:[BotLevelType]],9,FALSE),BotLevelWorld[#Headers],0),FALSE) * B137</f>
        <v>0</v>
      </c>
      <c r="AZ137">
        <f>VLOOKUP(Wave_Timeline!AZ$1,Enemies[[#All],[Name]:[BotLevelType]],3,FALSE) * VLOOKUP($AX$2,BotLevelWorld[#All],MATCH("HP Ratio - " &amp; VLOOKUP(AZ$1,Enemies[[#All],[Name]:[BotLevelType]],9,FALSE),BotLevelWorld[#Headers],0),FALSE) * C137</f>
        <v>0</v>
      </c>
      <c r="BA137">
        <f>VLOOKUP(Wave_Timeline!BA$1,Enemies[[#All],[Name]:[BotLevelType]],3,FALSE) * VLOOKUP($AX$2,BotLevelWorld[#All],MATCH("HP Ratio - " &amp; VLOOKUP(BA$1,Enemies[[#All],[Name]:[BotLevelType]],9,FALSE),BotLevelWorld[#Headers],0),FALSE) * D137</f>
        <v>0</v>
      </c>
      <c r="BB137">
        <f>VLOOKUP(Wave_Timeline!BB$1,Enemies[[#All],[Name]:[BotLevelType]],3,FALSE) * VLOOKUP($AX$2,BotLevelWorld[#All],MATCH("HP Ratio - " &amp; VLOOKUP(BB$1,Enemies[[#All],[Name]:[BotLevelType]],9,FALSE),BotLevelWorld[#Headers],0),FALSE) * E137</f>
        <v>0</v>
      </c>
      <c r="BC137">
        <f>VLOOKUP(Wave_Timeline!BC$1,Enemies[[#All],[Name]:[BotLevelType]],3,FALSE) * VLOOKUP($AX$2,BotLevelWorld[#All],MATCH("HP Ratio - " &amp; VLOOKUP(BC$1,Enemies[[#All],[Name]:[BotLevelType]],9,FALSE),BotLevelWorld[#Headers],0),FALSE) * F137</f>
        <v>0</v>
      </c>
      <c r="BD137">
        <f>VLOOKUP(Wave_Timeline!BD$1,Enemies[[#All],[Name]:[BotLevelType]],3,FALSE) * VLOOKUP($AX$2,BotLevelWorld[#All],MATCH("HP Ratio - " &amp; VLOOKUP(BD$1,Enemies[[#All],[Name]:[BotLevelType]],9,FALSE),BotLevelWorld[#Headers],0),FALSE) * G137</f>
        <v>0</v>
      </c>
      <c r="BE137">
        <f>VLOOKUP(Wave_Timeline!BE$1,Enemies[[#All],[Name]:[BotLevelType]],3,FALSE) * VLOOKUP($AX$2,BotLevelWorld[#All],MATCH("HP Ratio - " &amp; VLOOKUP(BE$1,Enemies[[#All],[Name]:[BotLevelType]],9,FALSE),BotLevelWorld[#Headers],0),FALSE) * H137</f>
        <v>0</v>
      </c>
      <c r="BF137">
        <f>VLOOKUP(Wave_Timeline!BF$1,Enemies[[#All],[Name]:[BotLevelType]],3,FALSE) * VLOOKUP($AX$2,BotLevelWorld[#All],MATCH("HP Ratio - " &amp; VLOOKUP(BF$1,Enemies[[#All],[Name]:[BotLevelType]],9,FALSE),BotLevelWorld[#Headers],0),FALSE) * I137</f>
        <v>0</v>
      </c>
      <c r="BG137">
        <f>VLOOKUP(Wave_Timeline!BG$1,Enemies[[#All],[Name]:[BotLevelType]],3,FALSE) * VLOOKUP($AX$2,BotLevelWorld[#All],MATCH("HP Ratio - " &amp; VLOOKUP(BG$1,Enemies[[#All],[Name]:[BotLevelType]],9,FALSE),BotLevelWorld[#Headers],0),FALSE) * J137</f>
        <v>0</v>
      </c>
      <c r="BH137">
        <f>VLOOKUP(Wave_Timeline!BH$1,Enemies[[#All],[Name]:[BotLevelType]],3,FALSE) * VLOOKUP($AX$2,BotLevelWorld[#All],MATCH("HP Ratio - " &amp; VLOOKUP(BH$1,Enemies[[#All],[Name]:[BotLevelType]],9,FALSE),BotLevelWorld[#Headers],0),FALSE) * K137</f>
        <v>0</v>
      </c>
      <c r="BI137">
        <f>VLOOKUP(Wave_Timeline!BI$1,Enemies[[#All],[Name]:[BotLevelType]],3,FALSE) * VLOOKUP($AX$2,BotLevelWorld[#All],MATCH("HP Ratio - " &amp; VLOOKUP(BI$1,Enemies[[#All],[Name]:[BotLevelType]],9,FALSE),BotLevelWorld[#Headers],0),FALSE) * L137</f>
        <v>0</v>
      </c>
      <c r="BJ137">
        <f>VLOOKUP(Wave_Timeline!BJ$1,Enemies[[#All],[Name]:[BotLevelType]],3,FALSE) * VLOOKUP($AX$2,BotLevelWorld[#All],MATCH("HP Ratio - " &amp; VLOOKUP(BJ$1,Enemies[[#All],[Name]:[BotLevelType]],9,FALSE),BotLevelWorld[#Headers],0),FALSE) * M137</f>
        <v>0</v>
      </c>
      <c r="BK137">
        <f>VLOOKUP(Wave_Timeline!BK$1,Enemies[[#All],[Name]:[BotLevelType]],3,FALSE) * VLOOKUP($AX$2,BotLevelWorld[#All],MATCH("HP Ratio - " &amp; VLOOKUP(BK$1,Enemies[[#All],[Name]:[BotLevelType]],9,FALSE),BotLevelWorld[#Headers],0),FALSE) * N137</f>
        <v>0</v>
      </c>
      <c r="BL137">
        <f>VLOOKUP(Wave_Timeline!BL$1,Enemies[[#All],[Name]:[BotLevelType]],3,FALSE) * VLOOKUP($AX$2,BotLevelWorld[#All],MATCH("HP Ratio - " &amp; VLOOKUP(BL$1,Enemies[[#All],[Name]:[BotLevelType]],9,FALSE),BotLevelWorld[#Headers],0),FALSE) * O137</f>
        <v>0</v>
      </c>
      <c r="BM137">
        <f>VLOOKUP(Wave_Timeline!BM$1,Enemies[[#All],[Name]:[BotLevelType]],3,FALSE) * VLOOKUP($AX$2,BotLevelWorld[#All],MATCH("HP Ratio - " &amp; VLOOKUP(BM$1,Enemies[[#All],[Name]:[BotLevelType]],9,FALSE),BotLevelWorld[#Headers],0),FALSE) * P137</f>
        <v>0</v>
      </c>
      <c r="BN137">
        <f>VLOOKUP(Wave_Timeline!BN$1,Enemies[[#All],[Name]:[BotLevelType]],3,FALSE) * VLOOKUP($AX$2,BotLevelWorld[#All],MATCH("HP Ratio - " &amp; VLOOKUP(BN$1,Enemies[[#All],[Name]:[BotLevelType]],9,FALSE),BotLevelWorld[#Headers],0),FALSE) * Q137</f>
        <v>0</v>
      </c>
      <c r="BO137">
        <f>VLOOKUP(Wave_Timeline!BO$1,Enemies[[#All],[Name]:[BotLevelType]],3,FALSE) * VLOOKUP($AX$2,BotLevelWorld[#All],MATCH("HP Ratio - " &amp; VLOOKUP(BO$1,Enemies[[#All],[Name]:[BotLevelType]],9,FALSE),BotLevelWorld[#Headers],0),FALSE) * R137</f>
        <v>0</v>
      </c>
      <c r="BP137">
        <f>VLOOKUP(Wave_Timeline!BP$1,Enemies[[#All],[Name]:[BotLevelType]],3,FALSE) * VLOOKUP($AX$2,BotLevelWorld[#All],MATCH("HP Ratio - " &amp; VLOOKUP(BP$1,Enemies[[#All],[Name]:[BotLevelType]],9,FALSE),BotLevelWorld[#Headers],0),FALSE) * S137</f>
        <v>0</v>
      </c>
      <c r="BQ137">
        <f>VLOOKUP(Wave_Timeline!BQ$1,Enemies[[#All],[Name]:[BotLevelType]],3,FALSE) * VLOOKUP($AX$2,BotLevelWorld[#All],MATCH("HP Ratio - " &amp; VLOOKUP(BQ$1,Enemies[[#All],[Name]:[BotLevelType]],9,FALSE),BotLevelWorld[#Headers],0),FALSE) * T137</f>
        <v>0</v>
      </c>
      <c r="BR137">
        <f>VLOOKUP(Wave_Timeline!BR$1,Enemies[[#All],[Name]:[BotLevelType]],3,FALSE) * VLOOKUP($AX$2,BotLevelWorld[#All],MATCH("HP Ratio - " &amp; VLOOKUP(BR$1,Enemies[[#All],[Name]:[BotLevelType]],9,FALSE),BotLevelWorld[#Headers],0),FALSE) * U137</f>
        <v>0</v>
      </c>
      <c r="BS137">
        <f>VLOOKUP(Wave_Timeline!BS$1,Enemies[[#All],[Name]:[BotLevelType]],3,FALSE) * VLOOKUP($AX$2,BotLevelWorld[#All],MATCH("HP Ratio - " &amp; VLOOKUP(BS$1,Enemies[[#All],[Name]:[BotLevelType]],9,FALSE),BotLevelWorld[#Headers],0),FALSE) * V137</f>
        <v>0</v>
      </c>
      <c r="BT137">
        <f>VLOOKUP(Wave_Timeline!BT$1,Enemies[[#All],[Name]:[BotLevelType]],3,FALSE) * VLOOKUP($AX$2,BotLevelWorld[#All],MATCH("HP Ratio - " &amp; VLOOKUP(BT$1,Enemies[[#All],[Name]:[BotLevelType]],9,FALSE),BotLevelWorld[#Headers],0),FALSE) * W137</f>
        <v>0</v>
      </c>
      <c r="BU137">
        <f>VLOOKUP(Wave_Timeline!BU$1,Enemies[[#All],[Name]:[BotLevelType]],3,FALSE) * VLOOKUP($AX$2,BotLevelWorld[#All],MATCH("HP Ratio - " &amp; VLOOKUP(BU$1,Enemies[[#All],[Name]:[BotLevelType]],9,FALSE),BotLevelWorld[#Headers],0),FALSE) * X137</f>
        <v>0</v>
      </c>
      <c r="BV137">
        <f>VLOOKUP(Wave_Timeline!BV$1,Enemies[[#All],[Name]:[BotLevelType]],3,FALSE) * VLOOKUP($AX$2,BotLevelWorld[#All],MATCH("HP Ratio - " &amp; VLOOKUP(BV$1,Enemies[[#All],[Name]:[BotLevelType]],9,FALSE),BotLevelWorld[#Headers],0),FALSE) * Y137</f>
        <v>0</v>
      </c>
      <c r="BW137">
        <f>VLOOKUP(Wave_Timeline!BW$1,Enemies[[#All],[Name]:[BotLevelType]],3,FALSE) * VLOOKUP($AX$2,BotLevelWorld[#All],MATCH("HP Ratio - " &amp; VLOOKUP(BW$1,Enemies[[#All],[Name]:[BotLevelType]],9,FALSE),BotLevelWorld[#Headers],0),FALSE) * Z137</f>
        <v>0</v>
      </c>
      <c r="BX137">
        <f>VLOOKUP(Wave_Timeline!BX$1,Enemies[[#All],[Name]:[BotLevelType]],3,FALSE) * VLOOKUP($AX$2,BotLevelWorld[#All],MATCH("HP Ratio - " &amp; VLOOKUP(BX$1,Enemies[[#All],[Name]:[BotLevelType]],9,FALSE),BotLevelWorld[#Headers],0),FALSE) * AA137</f>
        <v>0</v>
      </c>
      <c r="BY137">
        <f>VLOOKUP(Wave_Timeline!BY$1,Enemies[[#All],[Name]:[BotLevelType]],3,FALSE) * VLOOKUP($AX$2,BotLevelWorld[#All],MATCH("HP Ratio - " &amp; VLOOKUP(BY$1,Enemies[[#All],[Name]:[BotLevelType]],9,FALSE),BotLevelWorld[#Headers],0),FALSE) * AB137</f>
        <v>0</v>
      </c>
      <c r="BZ137">
        <f>VLOOKUP(Wave_Timeline!BZ$1,Enemies[[#All],[Name]:[BotLevelType]],3,FALSE) * VLOOKUP($AX$2,BotLevelWorld[#All],MATCH("HP Ratio - " &amp; VLOOKUP(BZ$1,Enemies[[#All],[Name]:[BotLevelType]],9,FALSE),BotLevelWorld[#Headers],0),FALSE) * AC137</f>
        <v>0</v>
      </c>
      <c r="CA137">
        <f>VLOOKUP(Wave_Timeline!CA$1,Enemies[[#All],[Name]:[BotLevelType]],3,FALSE) * VLOOKUP($AX$2,BotLevelWorld[#All],MATCH("HP Ratio - " &amp; VLOOKUP(CA$1,Enemies[[#All],[Name]:[BotLevelType]],9,FALSE),BotLevelWorld[#Headers],0),FALSE) * AD137</f>
        <v>0</v>
      </c>
      <c r="CB137">
        <f>VLOOKUP(Wave_Timeline!CB$1,Enemies[[#All],[Name]:[BotLevelType]],3,FALSE) * VLOOKUP($AX$2,BotLevelWorld[#All],MATCH("HP Ratio - " &amp; VLOOKUP(CB$1,Enemies[[#All],[Name]:[BotLevelType]],9,FALSE),BotLevelWorld[#Headers],0),FALSE) * AE137</f>
        <v>0</v>
      </c>
      <c r="CC137">
        <f>VLOOKUP(Wave_Timeline!CC$1,Enemies[[#All],[Name]:[BotLevelType]],3,FALSE) * VLOOKUP($AX$2,BotLevelWorld[#All],MATCH("HP Ratio - " &amp; VLOOKUP(CC$1,Enemies[[#All],[Name]:[BotLevelType]],9,FALSE),BotLevelWorld[#Headers],0),FALSE) * AF137</f>
        <v>0</v>
      </c>
      <c r="CD137">
        <f>VLOOKUP(Wave_Timeline!CD$1,Enemies[[#All],[Name]:[BotLevelType]],3,FALSE) * VLOOKUP($AX$2,BotLevelWorld[#All],MATCH("HP Ratio - " &amp; VLOOKUP(CD$1,Enemies[[#All],[Name]:[BotLevelType]],9,FALSE),BotLevelWorld[#Headers],0),FALSE) * AG137</f>
        <v>0</v>
      </c>
      <c r="CE137">
        <f>VLOOKUP(Wave_Timeline!CE$1,Enemies[[#All],[Name]:[BotLevelType]],3,FALSE) * VLOOKUP($AX$2,BotLevelWorld[#All],MATCH("HP Ratio - " &amp; VLOOKUP(CE$1,Enemies[[#All],[Name]:[BotLevelType]],9,FALSE),BotLevelWorld[#Headers],0),FALSE) * AH137</f>
        <v>0</v>
      </c>
      <c r="CF137">
        <f>VLOOKUP(Wave_Timeline!CF$1,Enemies[[#All],[Name]:[BotLevelType]],3,FALSE) * VLOOKUP($AX$2,BotLevelWorld[#All],MATCH("HP Ratio - " &amp; VLOOKUP(CF$1,Enemies[[#All],[Name]:[BotLevelType]],9,FALSE),BotLevelWorld[#Headers],0),FALSE) * AI137</f>
        <v>0</v>
      </c>
      <c r="CG137">
        <f>VLOOKUP(Wave_Timeline!CG$1,Enemies[[#All],[Name]:[BotLevelType]],3,FALSE) * VLOOKUP($AX$2,BotLevelWorld[#All],MATCH("HP Ratio - " &amp; VLOOKUP(CG$1,Enemies[[#All],[Name]:[BotLevelType]],9,FALSE),BotLevelWorld[#Headers],0),FALSE) * AJ137</f>
        <v>0</v>
      </c>
      <c r="CH137">
        <f>VLOOKUP(Wave_Timeline!CH$1,Enemies[[#All],[Name]:[BotLevelType]],3,FALSE) * VLOOKUP($AX$2,BotLevelWorld[#All],MATCH("HP Ratio - " &amp; VLOOKUP(CH$1,Enemies[[#All],[Name]:[BotLevelType]],9,FALSE),BotLevelWorld[#Headers],0),FALSE) * AK137</f>
        <v>0</v>
      </c>
      <c r="CI137">
        <f>VLOOKUP(Wave_Timeline!CI$1,Enemies[[#All],[Name]:[BotLevelType]],3,FALSE) * VLOOKUP($AX$2,BotLevelWorld[#All],MATCH("HP Ratio - " &amp; VLOOKUP(CI$1,Enemies[[#All],[Name]:[BotLevelType]],9,FALSE),BotLevelWorld[#Headers],0),FALSE) * AL137</f>
        <v>0</v>
      </c>
      <c r="CJ137">
        <f>VLOOKUP(Wave_Timeline!CJ$1,Enemies[[#All],[Name]:[BotLevelType]],3,FALSE) * VLOOKUP($AX$2,BotLevelWorld[#All],MATCH("HP Ratio - " &amp; VLOOKUP(CJ$1,Enemies[[#All],[Name]:[BotLevelType]],9,FALSE),BotLevelWorld[#Headers],0),FALSE) * AM137</f>
        <v>0</v>
      </c>
      <c r="CK137">
        <f>VLOOKUP(Wave_Timeline!CK$1,Enemies[[#All],[Name]:[BotLevelType]],3,FALSE) * VLOOKUP($AX$2,BotLevelWorld[#All],MATCH("HP Ratio - " &amp; VLOOKUP(CK$1,Enemies[[#All],[Name]:[BotLevelType]],9,FALSE),BotLevelWorld[#Headers],0),FALSE) * AN137</f>
        <v>0</v>
      </c>
      <c r="CL137">
        <f>VLOOKUP(Wave_Timeline!CL$1,Enemies[[#All],[Name]:[BotLevelType]],3,FALSE) * VLOOKUP($AX$2,BotLevelWorld[#All],MATCH("HP Ratio - " &amp; VLOOKUP(CL$1,Enemies[[#All],[Name]:[BotLevelType]],9,FALSE),BotLevelWorld[#Headers],0),FALSE) * AO137</f>
        <v>0</v>
      </c>
      <c r="CM137">
        <f>VLOOKUP(Wave_Timeline!CM$1,Enemies[[#All],[Name]:[BotLevelType]],3,FALSE) * VLOOKUP($AX$2,BotLevelWorld[#All],MATCH("HP Ratio - " &amp; VLOOKUP(CM$1,Enemies[[#All],[Name]:[BotLevelType]],9,FALSE),BotLevelWorld[#Headers],0),FALSE) * AP137</f>
        <v>0</v>
      </c>
      <c r="CN137">
        <f>VLOOKUP(Wave_Timeline!CN$1,Enemies[[#All],[Name]:[BotLevelType]],3,FALSE) * VLOOKUP($AX$2,BotLevelWorld[#All],MATCH("HP Ratio - " &amp; VLOOKUP(CN$1,Enemies[[#All],[Name]:[BotLevelType]],9,FALSE),BotLevelWorld[#Headers],0),FALSE) * AQ137</f>
        <v>0</v>
      </c>
      <c r="CO137">
        <f>VLOOKUP(Wave_Timeline!CO$1,Enemies[[#All],[Name]:[BotLevelType]],3,FALSE) * VLOOKUP($AX$2,BotLevelWorld[#All],MATCH("HP Ratio - " &amp; VLOOKUP(CO$1,Enemies[[#All],[Name]:[BotLevelType]],9,FALSE),BotLevelWorld[#Headers],0),FALSE) * AR137</f>
        <v>0</v>
      </c>
      <c r="CP137">
        <f>VLOOKUP(Wave_Timeline!CP$1,Enemies[[#All],[Name]:[BotLevelType]],3,FALSE) * VLOOKUP($AX$2,BotLevelWorld[#All],MATCH("HP Ratio - " &amp; VLOOKUP(CP$1,Enemies[[#All],[Name]:[BotLevelType]],9,FALSE),BotLevelWorld[#Headers],0),FALSE) * AS137</f>
        <v>0</v>
      </c>
      <c r="CQ137">
        <f>VLOOKUP(Wave_Timeline!CQ$1,Enemies[[#All],[Name]:[BotLevelType]],3,FALSE) * VLOOKUP($AX$2,BotLevelWorld[#All],MATCH("HP Ratio - " &amp; VLOOKUP(CQ$1,Enemies[[#All],[Name]:[BotLevelType]],9,FALSE),BotLevelWorld[#Headers],0),FALSE) * AT137</f>
        <v>0</v>
      </c>
      <c r="CS137">
        <f t="shared" si="7"/>
        <v>0</v>
      </c>
    </row>
    <row r="138" spans="1:97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Y138">
        <f>VLOOKUP(Wave_Timeline!AY$1,Enemies[[#All],[Name]:[BotLevelType]],3,FALSE) * VLOOKUP($AX$2,BotLevelWorld[#All],MATCH("HP Ratio - " &amp; VLOOKUP(AY$1,Enemies[[#All],[Name]:[BotLevelType]],9,FALSE),BotLevelWorld[#Headers],0),FALSE) * B138</f>
        <v>0</v>
      </c>
      <c r="AZ138">
        <f>VLOOKUP(Wave_Timeline!AZ$1,Enemies[[#All],[Name]:[BotLevelType]],3,FALSE) * VLOOKUP($AX$2,BotLevelWorld[#All],MATCH("HP Ratio - " &amp; VLOOKUP(AZ$1,Enemies[[#All],[Name]:[BotLevelType]],9,FALSE),BotLevelWorld[#Headers],0),FALSE) * C138</f>
        <v>0</v>
      </c>
      <c r="BA138">
        <f>VLOOKUP(Wave_Timeline!BA$1,Enemies[[#All],[Name]:[BotLevelType]],3,FALSE) * VLOOKUP($AX$2,BotLevelWorld[#All],MATCH("HP Ratio - " &amp; VLOOKUP(BA$1,Enemies[[#All],[Name]:[BotLevelType]],9,FALSE),BotLevelWorld[#Headers],0),FALSE) * D138</f>
        <v>0</v>
      </c>
      <c r="BB138">
        <f>VLOOKUP(Wave_Timeline!BB$1,Enemies[[#All],[Name]:[BotLevelType]],3,FALSE) * VLOOKUP($AX$2,BotLevelWorld[#All],MATCH("HP Ratio - " &amp; VLOOKUP(BB$1,Enemies[[#All],[Name]:[BotLevelType]],9,FALSE),BotLevelWorld[#Headers],0),FALSE) * E138</f>
        <v>0</v>
      </c>
      <c r="BC138">
        <f>VLOOKUP(Wave_Timeline!BC$1,Enemies[[#All],[Name]:[BotLevelType]],3,FALSE) * VLOOKUP($AX$2,BotLevelWorld[#All],MATCH("HP Ratio - " &amp; VLOOKUP(BC$1,Enemies[[#All],[Name]:[BotLevelType]],9,FALSE),BotLevelWorld[#Headers],0),FALSE) * F138</f>
        <v>0</v>
      </c>
      <c r="BD138">
        <f>VLOOKUP(Wave_Timeline!BD$1,Enemies[[#All],[Name]:[BotLevelType]],3,FALSE) * VLOOKUP($AX$2,BotLevelWorld[#All],MATCH("HP Ratio - " &amp; VLOOKUP(BD$1,Enemies[[#All],[Name]:[BotLevelType]],9,FALSE),BotLevelWorld[#Headers],0),FALSE) * G138</f>
        <v>0</v>
      </c>
      <c r="BE138">
        <f>VLOOKUP(Wave_Timeline!BE$1,Enemies[[#All],[Name]:[BotLevelType]],3,FALSE) * VLOOKUP($AX$2,BotLevelWorld[#All],MATCH("HP Ratio - " &amp; VLOOKUP(BE$1,Enemies[[#All],[Name]:[BotLevelType]],9,FALSE),BotLevelWorld[#Headers],0),FALSE) * H138</f>
        <v>0</v>
      </c>
      <c r="BF138">
        <f>VLOOKUP(Wave_Timeline!BF$1,Enemies[[#All],[Name]:[BotLevelType]],3,FALSE) * VLOOKUP($AX$2,BotLevelWorld[#All],MATCH("HP Ratio - " &amp; VLOOKUP(BF$1,Enemies[[#All],[Name]:[BotLevelType]],9,FALSE),BotLevelWorld[#Headers],0),FALSE) * I138</f>
        <v>0</v>
      </c>
      <c r="BG138">
        <f>VLOOKUP(Wave_Timeline!BG$1,Enemies[[#All],[Name]:[BotLevelType]],3,FALSE) * VLOOKUP($AX$2,BotLevelWorld[#All],MATCH("HP Ratio - " &amp; VLOOKUP(BG$1,Enemies[[#All],[Name]:[BotLevelType]],9,FALSE),BotLevelWorld[#Headers],0),FALSE) * J138</f>
        <v>0</v>
      </c>
      <c r="BH138">
        <f>VLOOKUP(Wave_Timeline!BH$1,Enemies[[#All],[Name]:[BotLevelType]],3,FALSE) * VLOOKUP($AX$2,BotLevelWorld[#All],MATCH("HP Ratio - " &amp; VLOOKUP(BH$1,Enemies[[#All],[Name]:[BotLevelType]],9,FALSE),BotLevelWorld[#Headers],0),FALSE) * K138</f>
        <v>0</v>
      </c>
      <c r="BI138">
        <f>VLOOKUP(Wave_Timeline!BI$1,Enemies[[#All],[Name]:[BotLevelType]],3,FALSE) * VLOOKUP($AX$2,BotLevelWorld[#All],MATCH("HP Ratio - " &amp; VLOOKUP(BI$1,Enemies[[#All],[Name]:[BotLevelType]],9,FALSE),BotLevelWorld[#Headers],0),FALSE) * L138</f>
        <v>0</v>
      </c>
      <c r="BJ138">
        <f>VLOOKUP(Wave_Timeline!BJ$1,Enemies[[#All],[Name]:[BotLevelType]],3,FALSE) * VLOOKUP($AX$2,BotLevelWorld[#All],MATCH("HP Ratio - " &amp; VLOOKUP(BJ$1,Enemies[[#All],[Name]:[BotLevelType]],9,FALSE),BotLevelWorld[#Headers],0),FALSE) * M138</f>
        <v>0</v>
      </c>
      <c r="BK138">
        <f>VLOOKUP(Wave_Timeline!BK$1,Enemies[[#All],[Name]:[BotLevelType]],3,FALSE) * VLOOKUP($AX$2,BotLevelWorld[#All],MATCH("HP Ratio - " &amp; VLOOKUP(BK$1,Enemies[[#All],[Name]:[BotLevelType]],9,FALSE),BotLevelWorld[#Headers],0),FALSE) * N138</f>
        <v>0</v>
      </c>
      <c r="BL138">
        <f>VLOOKUP(Wave_Timeline!BL$1,Enemies[[#All],[Name]:[BotLevelType]],3,FALSE) * VLOOKUP($AX$2,BotLevelWorld[#All],MATCH("HP Ratio - " &amp; VLOOKUP(BL$1,Enemies[[#All],[Name]:[BotLevelType]],9,FALSE),BotLevelWorld[#Headers],0),FALSE) * O138</f>
        <v>0</v>
      </c>
      <c r="BM138">
        <f>VLOOKUP(Wave_Timeline!BM$1,Enemies[[#All],[Name]:[BotLevelType]],3,FALSE) * VLOOKUP($AX$2,BotLevelWorld[#All],MATCH("HP Ratio - " &amp; VLOOKUP(BM$1,Enemies[[#All],[Name]:[BotLevelType]],9,FALSE),BotLevelWorld[#Headers],0),FALSE) * P138</f>
        <v>0</v>
      </c>
      <c r="BN138">
        <f>VLOOKUP(Wave_Timeline!BN$1,Enemies[[#All],[Name]:[BotLevelType]],3,FALSE) * VLOOKUP($AX$2,BotLevelWorld[#All],MATCH("HP Ratio - " &amp; VLOOKUP(BN$1,Enemies[[#All],[Name]:[BotLevelType]],9,FALSE),BotLevelWorld[#Headers],0),FALSE) * Q138</f>
        <v>0</v>
      </c>
      <c r="BO138">
        <f>VLOOKUP(Wave_Timeline!BO$1,Enemies[[#All],[Name]:[BotLevelType]],3,FALSE) * VLOOKUP($AX$2,BotLevelWorld[#All],MATCH("HP Ratio - " &amp; VLOOKUP(BO$1,Enemies[[#All],[Name]:[BotLevelType]],9,FALSE),BotLevelWorld[#Headers],0),FALSE) * R138</f>
        <v>0</v>
      </c>
      <c r="BP138">
        <f>VLOOKUP(Wave_Timeline!BP$1,Enemies[[#All],[Name]:[BotLevelType]],3,FALSE) * VLOOKUP($AX$2,BotLevelWorld[#All],MATCH("HP Ratio - " &amp; VLOOKUP(BP$1,Enemies[[#All],[Name]:[BotLevelType]],9,FALSE),BotLevelWorld[#Headers],0),FALSE) * S138</f>
        <v>0</v>
      </c>
      <c r="BQ138">
        <f>VLOOKUP(Wave_Timeline!BQ$1,Enemies[[#All],[Name]:[BotLevelType]],3,FALSE) * VLOOKUP($AX$2,BotLevelWorld[#All],MATCH("HP Ratio - " &amp; VLOOKUP(BQ$1,Enemies[[#All],[Name]:[BotLevelType]],9,FALSE),BotLevelWorld[#Headers],0),FALSE) * T138</f>
        <v>0</v>
      </c>
      <c r="BR138">
        <f>VLOOKUP(Wave_Timeline!BR$1,Enemies[[#All],[Name]:[BotLevelType]],3,FALSE) * VLOOKUP($AX$2,BotLevelWorld[#All],MATCH("HP Ratio - " &amp; VLOOKUP(BR$1,Enemies[[#All],[Name]:[BotLevelType]],9,FALSE),BotLevelWorld[#Headers],0),FALSE) * U138</f>
        <v>0</v>
      </c>
      <c r="BS138">
        <f>VLOOKUP(Wave_Timeline!BS$1,Enemies[[#All],[Name]:[BotLevelType]],3,FALSE) * VLOOKUP($AX$2,BotLevelWorld[#All],MATCH("HP Ratio - " &amp; VLOOKUP(BS$1,Enemies[[#All],[Name]:[BotLevelType]],9,FALSE),BotLevelWorld[#Headers],0),FALSE) * V138</f>
        <v>0</v>
      </c>
      <c r="BT138">
        <f>VLOOKUP(Wave_Timeline!BT$1,Enemies[[#All],[Name]:[BotLevelType]],3,FALSE) * VLOOKUP($AX$2,BotLevelWorld[#All],MATCH("HP Ratio - " &amp; VLOOKUP(BT$1,Enemies[[#All],[Name]:[BotLevelType]],9,FALSE),BotLevelWorld[#Headers],0),FALSE) * W138</f>
        <v>0</v>
      </c>
      <c r="BU138">
        <f>VLOOKUP(Wave_Timeline!BU$1,Enemies[[#All],[Name]:[BotLevelType]],3,FALSE) * VLOOKUP($AX$2,BotLevelWorld[#All],MATCH("HP Ratio - " &amp; VLOOKUP(BU$1,Enemies[[#All],[Name]:[BotLevelType]],9,FALSE),BotLevelWorld[#Headers],0),FALSE) * X138</f>
        <v>0</v>
      </c>
      <c r="BV138">
        <f>VLOOKUP(Wave_Timeline!BV$1,Enemies[[#All],[Name]:[BotLevelType]],3,FALSE) * VLOOKUP($AX$2,BotLevelWorld[#All],MATCH("HP Ratio - " &amp; VLOOKUP(BV$1,Enemies[[#All],[Name]:[BotLevelType]],9,FALSE),BotLevelWorld[#Headers],0),FALSE) * Y138</f>
        <v>0</v>
      </c>
      <c r="BW138">
        <f>VLOOKUP(Wave_Timeline!BW$1,Enemies[[#All],[Name]:[BotLevelType]],3,FALSE) * VLOOKUP($AX$2,BotLevelWorld[#All],MATCH("HP Ratio - " &amp; VLOOKUP(BW$1,Enemies[[#All],[Name]:[BotLevelType]],9,FALSE),BotLevelWorld[#Headers],0),FALSE) * Z138</f>
        <v>0</v>
      </c>
      <c r="BX138">
        <f>VLOOKUP(Wave_Timeline!BX$1,Enemies[[#All],[Name]:[BotLevelType]],3,FALSE) * VLOOKUP($AX$2,BotLevelWorld[#All],MATCH("HP Ratio - " &amp; VLOOKUP(BX$1,Enemies[[#All],[Name]:[BotLevelType]],9,FALSE),BotLevelWorld[#Headers],0),FALSE) * AA138</f>
        <v>0</v>
      </c>
      <c r="BY138">
        <f>VLOOKUP(Wave_Timeline!BY$1,Enemies[[#All],[Name]:[BotLevelType]],3,FALSE) * VLOOKUP($AX$2,BotLevelWorld[#All],MATCH("HP Ratio - " &amp; VLOOKUP(BY$1,Enemies[[#All],[Name]:[BotLevelType]],9,FALSE),BotLevelWorld[#Headers],0),FALSE) * AB138</f>
        <v>0</v>
      </c>
      <c r="BZ138">
        <f>VLOOKUP(Wave_Timeline!BZ$1,Enemies[[#All],[Name]:[BotLevelType]],3,FALSE) * VLOOKUP($AX$2,BotLevelWorld[#All],MATCH("HP Ratio - " &amp; VLOOKUP(BZ$1,Enemies[[#All],[Name]:[BotLevelType]],9,FALSE),BotLevelWorld[#Headers],0),FALSE) * AC138</f>
        <v>0</v>
      </c>
      <c r="CA138">
        <f>VLOOKUP(Wave_Timeline!CA$1,Enemies[[#All],[Name]:[BotLevelType]],3,FALSE) * VLOOKUP($AX$2,BotLevelWorld[#All],MATCH("HP Ratio - " &amp; VLOOKUP(CA$1,Enemies[[#All],[Name]:[BotLevelType]],9,FALSE),BotLevelWorld[#Headers],0),FALSE) * AD138</f>
        <v>0</v>
      </c>
      <c r="CB138">
        <f>VLOOKUP(Wave_Timeline!CB$1,Enemies[[#All],[Name]:[BotLevelType]],3,FALSE) * VLOOKUP($AX$2,BotLevelWorld[#All],MATCH("HP Ratio - " &amp; VLOOKUP(CB$1,Enemies[[#All],[Name]:[BotLevelType]],9,FALSE),BotLevelWorld[#Headers],0),FALSE) * AE138</f>
        <v>0</v>
      </c>
      <c r="CC138">
        <f>VLOOKUP(Wave_Timeline!CC$1,Enemies[[#All],[Name]:[BotLevelType]],3,FALSE) * VLOOKUP($AX$2,BotLevelWorld[#All],MATCH("HP Ratio - " &amp; VLOOKUP(CC$1,Enemies[[#All],[Name]:[BotLevelType]],9,FALSE),BotLevelWorld[#Headers],0),FALSE) * AF138</f>
        <v>0</v>
      </c>
      <c r="CD138">
        <f>VLOOKUP(Wave_Timeline!CD$1,Enemies[[#All],[Name]:[BotLevelType]],3,FALSE) * VLOOKUP($AX$2,BotLevelWorld[#All],MATCH("HP Ratio - " &amp; VLOOKUP(CD$1,Enemies[[#All],[Name]:[BotLevelType]],9,FALSE),BotLevelWorld[#Headers],0),FALSE) * AG138</f>
        <v>0</v>
      </c>
      <c r="CE138">
        <f>VLOOKUP(Wave_Timeline!CE$1,Enemies[[#All],[Name]:[BotLevelType]],3,FALSE) * VLOOKUP($AX$2,BotLevelWorld[#All],MATCH("HP Ratio - " &amp; VLOOKUP(CE$1,Enemies[[#All],[Name]:[BotLevelType]],9,FALSE),BotLevelWorld[#Headers],0),FALSE) * AH138</f>
        <v>0</v>
      </c>
      <c r="CF138">
        <f>VLOOKUP(Wave_Timeline!CF$1,Enemies[[#All],[Name]:[BotLevelType]],3,FALSE) * VLOOKUP($AX$2,BotLevelWorld[#All],MATCH("HP Ratio - " &amp; VLOOKUP(CF$1,Enemies[[#All],[Name]:[BotLevelType]],9,FALSE),BotLevelWorld[#Headers],0),FALSE) * AI138</f>
        <v>0</v>
      </c>
      <c r="CG138">
        <f>VLOOKUP(Wave_Timeline!CG$1,Enemies[[#All],[Name]:[BotLevelType]],3,FALSE) * VLOOKUP($AX$2,BotLevelWorld[#All],MATCH("HP Ratio - " &amp; VLOOKUP(CG$1,Enemies[[#All],[Name]:[BotLevelType]],9,FALSE),BotLevelWorld[#Headers],0),FALSE) * AJ138</f>
        <v>0</v>
      </c>
      <c r="CH138">
        <f>VLOOKUP(Wave_Timeline!CH$1,Enemies[[#All],[Name]:[BotLevelType]],3,FALSE) * VLOOKUP($AX$2,BotLevelWorld[#All],MATCH("HP Ratio - " &amp; VLOOKUP(CH$1,Enemies[[#All],[Name]:[BotLevelType]],9,FALSE),BotLevelWorld[#Headers],0),FALSE) * AK138</f>
        <v>0</v>
      </c>
      <c r="CI138">
        <f>VLOOKUP(Wave_Timeline!CI$1,Enemies[[#All],[Name]:[BotLevelType]],3,FALSE) * VLOOKUP($AX$2,BotLevelWorld[#All],MATCH("HP Ratio - " &amp; VLOOKUP(CI$1,Enemies[[#All],[Name]:[BotLevelType]],9,FALSE),BotLevelWorld[#Headers],0),FALSE) * AL138</f>
        <v>0</v>
      </c>
      <c r="CJ138">
        <f>VLOOKUP(Wave_Timeline!CJ$1,Enemies[[#All],[Name]:[BotLevelType]],3,FALSE) * VLOOKUP($AX$2,BotLevelWorld[#All],MATCH("HP Ratio - " &amp; VLOOKUP(CJ$1,Enemies[[#All],[Name]:[BotLevelType]],9,FALSE),BotLevelWorld[#Headers],0),FALSE) * AM138</f>
        <v>0</v>
      </c>
      <c r="CK138">
        <f>VLOOKUP(Wave_Timeline!CK$1,Enemies[[#All],[Name]:[BotLevelType]],3,FALSE) * VLOOKUP($AX$2,BotLevelWorld[#All],MATCH("HP Ratio - " &amp; VLOOKUP(CK$1,Enemies[[#All],[Name]:[BotLevelType]],9,FALSE),BotLevelWorld[#Headers],0),FALSE) * AN138</f>
        <v>0</v>
      </c>
      <c r="CL138">
        <f>VLOOKUP(Wave_Timeline!CL$1,Enemies[[#All],[Name]:[BotLevelType]],3,FALSE) * VLOOKUP($AX$2,BotLevelWorld[#All],MATCH("HP Ratio - " &amp; VLOOKUP(CL$1,Enemies[[#All],[Name]:[BotLevelType]],9,FALSE),BotLevelWorld[#Headers],0),FALSE) * AO138</f>
        <v>0</v>
      </c>
      <c r="CM138">
        <f>VLOOKUP(Wave_Timeline!CM$1,Enemies[[#All],[Name]:[BotLevelType]],3,FALSE) * VLOOKUP($AX$2,BotLevelWorld[#All],MATCH("HP Ratio - " &amp; VLOOKUP(CM$1,Enemies[[#All],[Name]:[BotLevelType]],9,FALSE),BotLevelWorld[#Headers],0),FALSE) * AP138</f>
        <v>0</v>
      </c>
      <c r="CN138">
        <f>VLOOKUP(Wave_Timeline!CN$1,Enemies[[#All],[Name]:[BotLevelType]],3,FALSE) * VLOOKUP($AX$2,BotLevelWorld[#All],MATCH("HP Ratio - " &amp; VLOOKUP(CN$1,Enemies[[#All],[Name]:[BotLevelType]],9,FALSE),BotLevelWorld[#Headers],0),FALSE) * AQ138</f>
        <v>0</v>
      </c>
      <c r="CO138">
        <f>VLOOKUP(Wave_Timeline!CO$1,Enemies[[#All],[Name]:[BotLevelType]],3,FALSE) * VLOOKUP($AX$2,BotLevelWorld[#All],MATCH("HP Ratio - " &amp; VLOOKUP(CO$1,Enemies[[#All],[Name]:[BotLevelType]],9,FALSE),BotLevelWorld[#Headers],0),FALSE) * AR138</f>
        <v>0</v>
      </c>
      <c r="CP138">
        <f>VLOOKUP(Wave_Timeline!CP$1,Enemies[[#All],[Name]:[BotLevelType]],3,FALSE) * VLOOKUP($AX$2,BotLevelWorld[#All],MATCH("HP Ratio - " &amp; VLOOKUP(CP$1,Enemies[[#All],[Name]:[BotLevelType]],9,FALSE),BotLevelWorld[#Headers],0),FALSE) * AS138</f>
        <v>0</v>
      </c>
      <c r="CQ138">
        <f>VLOOKUP(Wave_Timeline!CQ$1,Enemies[[#All],[Name]:[BotLevelType]],3,FALSE) * VLOOKUP($AX$2,BotLevelWorld[#All],MATCH("HP Ratio - " &amp; VLOOKUP(CQ$1,Enemies[[#All],[Name]:[BotLevelType]],9,FALSE),BotLevelWorld[#Headers],0),FALSE) * AT138</f>
        <v>0</v>
      </c>
      <c r="CS138">
        <f t="shared" si="7"/>
        <v>0</v>
      </c>
    </row>
    <row r="139" spans="1:97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Y139">
        <f>VLOOKUP(Wave_Timeline!AY$1,Enemies[[#All],[Name]:[BotLevelType]],3,FALSE) * VLOOKUP($AX$2,BotLevelWorld[#All],MATCH("HP Ratio - " &amp; VLOOKUP(AY$1,Enemies[[#All],[Name]:[BotLevelType]],9,FALSE),BotLevelWorld[#Headers],0),FALSE) * B139</f>
        <v>0</v>
      </c>
      <c r="AZ139">
        <f>VLOOKUP(Wave_Timeline!AZ$1,Enemies[[#All],[Name]:[BotLevelType]],3,FALSE) * VLOOKUP($AX$2,BotLevelWorld[#All],MATCH("HP Ratio - " &amp; VLOOKUP(AZ$1,Enemies[[#All],[Name]:[BotLevelType]],9,FALSE),BotLevelWorld[#Headers],0),FALSE) * C139</f>
        <v>0</v>
      </c>
      <c r="BA139">
        <f>VLOOKUP(Wave_Timeline!BA$1,Enemies[[#All],[Name]:[BotLevelType]],3,FALSE) * VLOOKUP($AX$2,BotLevelWorld[#All],MATCH("HP Ratio - " &amp; VLOOKUP(BA$1,Enemies[[#All],[Name]:[BotLevelType]],9,FALSE),BotLevelWorld[#Headers],0),FALSE) * D139</f>
        <v>0</v>
      </c>
      <c r="BB139">
        <f>VLOOKUP(Wave_Timeline!BB$1,Enemies[[#All],[Name]:[BotLevelType]],3,FALSE) * VLOOKUP($AX$2,BotLevelWorld[#All],MATCH("HP Ratio - " &amp; VLOOKUP(BB$1,Enemies[[#All],[Name]:[BotLevelType]],9,FALSE),BotLevelWorld[#Headers],0),FALSE) * E139</f>
        <v>0</v>
      </c>
      <c r="BC139">
        <f>VLOOKUP(Wave_Timeline!BC$1,Enemies[[#All],[Name]:[BotLevelType]],3,FALSE) * VLOOKUP($AX$2,BotLevelWorld[#All],MATCH("HP Ratio - " &amp; VLOOKUP(BC$1,Enemies[[#All],[Name]:[BotLevelType]],9,FALSE),BotLevelWorld[#Headers],0),FALSE) * F139</f>
        <v>0</v>
      </c>
      <c r="BD139">
        <f>VLOOKUP(Wave_Timeline!BD$1,Enemies[[#All],[Name]:[BotLevelType]],3,FALSE) * VLOOKUP($AX$2,BotLevelWorld[#All],MATCH("HP Ratio - " &amp; VLOOKUP(BD$1,Enemies[[#All],[Name]:[BotLevelType]],9,FALSE),BotLevelWorld[#Headers],0),FALSE) * G139</f>
        <v>0</v>
      </c>
      <c r="BE139">
        <f>VLOOKUP(Wave_Timeline!BE$1,Enemies[[#All],[Name]:[BotLevelType]],3,FALSE) * VLOOKUP($AX$2,BotLevelWorld[#All],MATCH("HP Ratio - " &amp; VLOOKUP(BE$1,Enemies[[#All],[Name]:[BotLevelType]],9,FALSE),BotLevelWorld[#Headers],0),FALSE) * H139</f>
        <v>0</v>
      </c>
      <c r="BF139">
        <f>VLOOKUP(Wave_Timeline!BF$1,Enemies[[#All],[Name]:[BotLevelType]],3,FALSE) * VLOOKUP($AX$2,BotLevelWorld[#All],MATCH("HP Ratio - " &amp; VLOOKUP(BF$1,Enemies[[#All],[Name]:[BotLevelType]],9,FALSE),BotLevelWorld[#Headers],0),FALSE) * I139</f>
        <v>0</v>
      </c>
      <c r="BG139">
        <f>VLOOKUP(Wave_Timeline!BG$1,Enemies[[#All],[Name]:[BotLevelType]],3,FALSE) * VLOOKUP($AX$2,BotLevelWorld[#All],MATCH("HP Ratio - " &amp; VLOOKUP(BG$1,Enemies[[#All],[Name]:[BotLevelType]],9,FALSE),BotLevelWorld[#Headers],0),FALSE) * J139</f>
        <v>0</v>
      </c>
      <c r="BH139">
        <f>VLOOKUP(Wave_Timeline!BH$1,Enemies[[#All],[Name]:[BotLevelType]],3,FALSE) * VLOOKUP($AX$2,BotLevelWorld[#All],MATCH("HP Ratio - " &amp; VLOOKUP(BH$1,Enemies[[#All],[Name]:[BotLevelType]],9,FALSE),BotLevelWorld[#Headers],0),FALSE) * K139</f>
        <v>0</v>
      </c>
      <c r="BI139">
        <f>VLOOKUP(Wave_Timeline!BI$1,Enemies[[#All],[Name]:[BotLevelType]],3,FALSE) * VLOOKUP($AX$2,BotLevelWorld[#All],MATCH("HP Ratio - " &amp; VLOOKUP(BI$1,Enemies[[#All],[Name]:[BotLevelType]],9,FALSE),BotLevelWorld[#Headers],0),FALSE) * L139</f>
        <v>0</v>
      </c>
      <c r="BJ139">
        <f>VLOOKUP(Wave_Timeline!BJ$1,Enemies[[#All],[Name]:[BotLevelType]],3,FALSE) * VLOOKUP($AX$2,BotLevelWorld[#All],MATCH("HP Ratio - " &amp; VLOOKUP(BJ$1,Enemies[[#All],[Name]:[BotLevelType]],9,FALSE),BotLevelWorld[#Headers],0),FALSE) * M139</f>
        <v>0</v>
      </c>
      <c r="BK139">
        <f>VLOOKUP(Wave_Timeline!BK$1,Enemies[[#All],[Name]:[BotLevelType]],3,FALSE) * VLOOKUP($AX$2,BotLevelWorld[#All],MATCH("HP Ratio - " &amp; VLOOKUP(BK$1,Enemies[[#All],[Name]:[BotLevelType]],9,FALSE),BotLevelWorld[#Headers],0),FALSE) * N139</f>
        <v>0</v>
      </c>
      <c r="BL139">
        <f>VLOOKUP(Wave_Timeline!BL$1,Enemies[[#All],[Name]:[BotLevelType]],3,FALSE) * VLOOKUP($AX$2,BotLevelWorld[#All],MATCH("HP Ratio - " &amp; VLOOKUP(BL$1,Enemies[[#All],[Name]:[BotLevelType]],9,FALSE),BotLevelWorld[#Headers],0),FALSE) * O139</f>
        <v>0</v>
      </c>
      <c r="BM139">
        <f>VLOOKUP(Wave_Timeline!BM$1,Enemies[[#All],[Name]:[BotLevelType]],3,FALSE) * VLOOKUP($AX$2,BotLevelWorld[#All],MATCH("HP Ratio - " &amp; VLOOKUP(BM$1,Enemies[[#All],[Name]:[BotLevelType]],9,FALSE),BotLevelWorld[#Headers],0),FALSE) * P139</f>
        <v>0</v>
      </c>
      <c r="BN139">
        <f>VLOOKUP(Wave_Timeline!BN$1,Enemies[[#All],[Name]:[BotLevelType]],3,FALSE) * VLOOKUP($AX$2,BotLevelWorld[#All],MATCH("HP Ratio - " &amp; VLOOKUP(BN$1,Enemies[[#All],[Name]:[BotLevelType]],9,FALSE),BotLevelWorld[#Headers],0),FALSE) * Q139</f>
        <v>0</v>
      </c>
      <c r="BO139">
        <f>VLOOKUP(Wave_Timeline!BO$1,Enemies[[#All],[Name]:[BotLevelType]],3,FALSE) * VLOOKUP($AX$2,BotLevelWorld[#All],MATCH("HP Ratio - " &amp; VLOOKUP(BO$1,Enemies[[#All],[Name]:[BotLevelType]],9,FALSE),BotLevelWorld[#Headers],0),FALSE) * R139</f>
        <v>0</v>
      </c>
      <c r="BP139">
        <f>VLOOKUP(Wave_Timeline!BP$1,Enemies[[#All],[Name]:[BotLevelType]],3,FALSE) * VLOOKUP($AX$2,BotLevelWorld[#All],MATCH("HP Ratio - " &amp; VLOOKUP(BP$1,Enemies[[#All],[Name]:[BotLevelType]],9,FALSE),BotLevelWorld[#Headers],0),FALSE) * S139</f>
        <v>0</v>
      </c>
      <c r="BQ139">
        <f>VLOOKUP(Wave_Timeline!BQ$1,Enemies[[#All],[Name]:[BotLevelType]],3,FALSE) * VLOOKUP($AX$2,BotLevelWorld[#All],MATCH("HP Ratio - " &amp; VLOOKUP(BQ$1,Enemies[[#All],[Name]:[BotLevelType]],9,FALSE),BotLevelWorld[#Headers],0),FALSE) * T139</f>
        <v>0</v>
      </c>
      <c r="BR139">
        <f>VLOOKUP(Wave_Timeline!BR$1,Enemies[[#All],[Name]:[BotLevelType]],3,FALSE) * VLOOKUP($AX$2,BotLevelWorld[#All],MATCH("HP Ratio - " &amp; VLOOKUP(BR$1,Enemies[[#All],[Name]:[BotLevelType]],9,FALSE),BotLevelWorld[#Headers],0),FALSE) * U139</f>
        <v>0</v>
      </c>
      <c r="BS139">
        <f>VLOOKUP(Wave_Timeline!BS$1,Enemies[[#All],[Name]:[BotLevelType]],3,FALSE) * VLOOKUP($AX$2,BotLevelWorld[#All],MATCH("HP Ratio - " &amp; VLOOKUP(BS$1,Enemies[[#All],[Name]:[BotLevelType]],9,FALSE),BotLevelWorld[#Headers],0),FALSE) * V139</f>
        <v>0</v>
      </c>
      <c r="BT139">
        <f>VLOOKUP(Wave_Timeline!BT$1,Enemies[[#All],[Name]:[BotLevelType]],3,FALSE) * VLOOKUP($AX$2,BotLevelWorld[#All],MATCH("HP Ratio - " &amp; VLOOKUP(BT$1,Enemies[[#All],[Name]:[BotLevelType]],9,FALSE),BotLevelWorld[#Headers],0),FALSE) * W139</f>
        <v>0</v>
      </c>
      <c r="BU139">
        <f>VLOOKUP(Wave_Timeline!BU$1,Enemies[[#All],[Name]:[BotLevelType]],3,FALSE) * VLOOKUP($AX$2,BotLevelWorld[#All],MATCH("HP Ratio - " &amp; VLOOKUP(BU$1,Enemies[[#All],[Name]:[BotLevelType]],9,FALSE),BotLevelWorld[#Headers],0),FALSE) * X139</f>
        <v>0</v>
      </c>
      <c r="BV139">
        <f>VLOOKUP(Wave_Timeline!BV$1,Enemies[[#All],[Name]:[BotLevelType]],3,FALSE) * VLOOKUP($AX$2,BotLevelWorld[#All],MATCH("HP Ratio - " &amp; VLOOKUP(BV$1,Enemies[[#All],[Name]:[BotLevelType]],9,FALSE),BotLevelWorld[#Headers],0),FALSE) * Y139</f>
        <v>0</v>
      </c>
      <c r="BW139">
        <f>VLOOKUP(Wave_Timeline!BW$1,Enemies[[#All],[Name]:[BotLevelType]],3,FALSE) * VLOOKUP($AX$2,BotLevelWorld[#All],MATCH("HP Ratio - " &amp; VLOOKUP(BW$1,Enemies[[#All],[Name]:[BotLevelType]],9,FALSE),BotLevelWorld[#Headers],0),FALSE) * Z139</f>
        <v>0</v>
      </c>
      <c r="BX139">
        <f>VLOOKUP(Wave_Timeline!BX$1,Enemies[[#All],[Name]:[BotLevelType]],3,FALSE) * VLOOKUP($AX$2,BotLevelWorld[#All],MATCH("HP Ratio - " &amp; VLOOKUP(BX$1,Enemies[[#All],[Name]:[BotLevelType]],9,FALSE),BotLevelWorld[#Headers],0),FALSE) * AA139</f>
        <v>0</v>
      </c>
      <c r="BY139">
        <f>VLOOKUP(Wave_Timeline!BY$1,Enemies[[#All],[Name]:[BotLevelType]],3,FALSE) * VLOOKUP($AX$2,BotLevelWorld[#All],MATCH("HP Ratio - " &amp; VLOOKUP(BY$1,Enemies[[#All],[Name]:[BotLevelType]],9,FALSE),BotLevelWorld[#Headers],0),FALSE) * AB139</f>
        <v>0</v>
      </c>
      <c r="BZ139">
        <f>VLOOKUP(Wave_Timeline!BZ$1,Enemies[[#All],[Name]:[BotLevelType]],3,FALSE) * VLOOKUP($AX$2,BotLevelWorld[#All],MATCH("HP Ratio - " &amp; VLOOKUP(BZ$1,Enemies[[#All],[Name]:[BotLevelType]],9,FALSE),BotLevelWorld[#Headers],0),FALSE) * AC139</f>
        <v>0</v>
      </c>
      <c r="CA139">
        <f>VLOOKUP(Wave_Timeline!CA$1,Enemies[[#All],[Name]:[BotLevelType]],3,FALSE) * VLOOKUP($AX$2,BotLevelWorld[#All],MATCH("HP Ratio - " &amp; VLOOKUP(CA$1,Enemies[[#All],[Name]:[BotLevelType]],9,FALSE),BotLevelWorld[#Headers],0),FALSE) * AD139</f>
        <v>0</v>
      </c>
      <c r="CB139">
        <f>VLOOKUP(Wave_Timeline!CB$1,Enemies[[#All],[Name]:[BotLevelType]],3,FALSE) * VLOOKUP($AX$2,BotLevelWorld[#All],MATCH("HP Ratio - " &amp; VLOOKUP(CB$1,Enemies[[#All],[Name]:[BotLevelType]],9,FALSE),BotLevelWorld[#Headers],0),FALSE) * AE139</f>
        <v>0</v>
      </c>
      <c r="CC139">
        <f>VLOOKUP(Wave_Timeline!CC$1,Enemies[[#All],[Name]:[BotLevelType]],3,FALSE) * VLOOKUP($AX$2,BotLevelWorld[#All],MATCH("HP Ratio - " &amp; VLOOKUP(CC$1,Enemies[[#All],[Name]:[BotLevelType]],9,FALSE),BotLevelWorld[#Headers],0),FALSE) * AF139</f>
        <v>0</v>
      </c>
      <c r="CD139">
        <f>VLOOKUP(Wave_Timeline!CD$1,Enemies[[#All],[Name]:[BotLevelType]],3,FALSE) * VLOOKUP($AX$2,BotLevelWorld[#All],MATCH("HP Ratio - " &amp; VLOOKUP(CD$1,Enemies[[#All],[Name]:[BotLevelType]],9,FALSE),BotLevelWorld[#Headers],0),FALSE) * AG139</f>
        <v>0</v>
      </c>
      <c r="CE139">
        <f>VLOOKUP(Wave_Timeline!CE$1,Enemies[[#All],[Name]:[BotLevelType]],3,FALSE) * VLOOKUP($AX$2,BotLevelWorld[#All],MATCH("HP Ratio - " &amp; VLOOKUP(CE$1,Enemies[[#All],[Name]:[BotLevelType]],9,FALSE),BotLevelWorld[#Headers],0),FALSE) * AH139</f>
        <v>0</v>
      </c>
      <c r="CF139">
        <f>VLOOKUP(Wave_Timeline!CF$1,Enemies[[#All],[Name]:[BotLevelType]],3,FALSE) * VLOOKUP($AX$2,BotLevelWorld[#All],MATCH("HP Ratio - " &amp; VLOOKUP(CF$1,Enemies[[#All],[Name]:[BotLevelType]],9,FALSE),BotLevelWorld[#Headers],0),FALSE) * AI139</f>
        <v>0</v>
      </c>
      <c r="CG139">
        <f>VLOOKUP(Wave_Timeline!CG$1,Enemies[[#All],[Name]:[BotLevelType]],3,FALSE) * VLOOKUP($AX$2,BotLevelWorld[#All],MATCH("HP Ratio - " &amp; VLOOKUP(CG$1,Enemies[[#All],[Name]:[BotLevelType]],9,FALSE),BotLevelWorld[#Headers],0),FALSE) * AJ139</f>
        <v>0</v>
      </c>
      <c r="CH139">
        <f>VLOOKUP(Wave_Timeline!CH$1,Enemies[[#All],[Name]:[BotLevelType]],3,FALSE) * VLOOKUP($AX$2,BotLevelWorld[#All],MATCH("HP Ratio - " &amp; VLOOKUP(CH$1,Enemies[[#All],[Name]:[BotLevelType]],9,FALSE),BotLevelWorld[#Headers],0),FALSE) * AK139</f>
        <v>0</v>
      </c>
      <c r="CI139">
        <f>VLOOKUP(Wave_Timeline!CI$1,Enemies[[#All],[Name]:[BotLevelType]],3,FALSE) * VLOOKUP($AX$2,BotLevelWorld[#All],MATCH("HP Ratio - " &amp; VLOOKUP(CI$1,Enemies[[#All],[Name]:[BotLevelType]],9,FALSE),BotLevelWorld[#Headers],0),FALSE) * AL139</f>
        <v>0</v>
      </c>
      <c r="CJ139">
        <f>VLOOKUP(Wave_Timeline!CJ$1,Enemies[[#All],[Name]:[BotLevelType]],3,FALSE) * VLOOKUP($AX$2,BotLevelWorld[#All],MATCH("HP Ratio - " &amp; VLOOKUP(CJ$1,Enemies[[#All],[Name]:[BotLevelType]],9,FALSE),BotLevelWorld[#Headers],0),FALSE) * AM139</f>
        <v>0</v>
      </c>
      <c r="CK139">
        <f>VLOOKUP(Wave_Timeline!CK$1,Enemies[[#All],[Name]:[BotLevelType]],3,FALSE) * VLOOKUP($AX$2,BotLevelWorld[#All],MATCH("HP Ratio - " &amp; VLOOKUP(CK$1,Enemies[[#All],[Name]:[BotLevelType]],9,FALSE),BotLevelWorld[#Headers],0),FALSE) * AN139</f>
        <v>0</v>
      </c>
      <c r="CL139">
        <f>VLOOKUP(Wave_Timeline!CL$1,Enemies[[#All],[Name]:[BotLevelType]],3,FALSE) * VLOOKUP($AX$2,BotLevelWorld[#All],MATCH("HP Ratio - " &amp; VLOOKUP(CL$1,Enemies[[#All],[Name]:[BotLevelType]],9,FALSE),BotLevelWorld[#Headers],0),FALSE) * AO139</f>
        <v>0</v>
      </c>
      <c r="CM139">
        <f>VLOOKUP(Wave_Timeline!CM$1,Enemies[[#All],[Name]:[BotLevelType]],3,FALSE) * VLOOKUP($AX$2,BotLevelWorld[#All],MATCH("HP Ratio - " &amp; VLOOKUP(CM$1,Enemies[[#All],[Name]:[BotLevelType]],9,FALSE),BotLevelWorld[#Headers],0),FALSE) * AP139</f>
        <v>0</v>
      </c>
      <c r="CN139">
        <f>VLOOKUP(Wave_Timeline!CN$1,Enemies[[#All],[Name]:[BotLevelType]],3,FALSE) * VLOOKUP($AX$2,BotLevelWorld[#All],MATCH("HP Ratio - " &amp; VLOOKUP(CN$1,Enemies[[#All],[Name]:[BotLevelType]],9,FALSE),BotLevelWorld[#Headers],0),FALSE) * AQ139</f>
        <v>0</v>
      </c>
      <c r="CO139">
        <f>VLOOKUP(Wave_Timeline!CO$1,Enemies[[#All],[Name]:[BotLevelType]],3,FALSE) * VLOOKUP($AX$2,BotLevelWorld[#All],MATCH("HP Ratio - " &amp; VLOOKUP(CO$1,Enemies[[#All],[Name]:[BotLevelType]],9,FALSE),BotLevelWorld[#Headers],0),FALSE) * AR139</f>
        <v>0</v>
      </c>
      <c r="CP139">
        <f>VLOOKUP(Wave_Timeline!CP$1,Enemies[[#All],[Name]:[BotLevelType]],3,FALSE) * VLOOKUP($AX$2,BotLevelWorld[#All],MATCH("HP Ratio - " &amp; VLOOKUP(CP$1,Enemies[[#All],[Name]:[BotLevelType]],9,FALSE),BotLevelWorld[#Headers],0),FALSE) * AS139</f>
        <v>0</v>
      </c>
      <c r="CQ139">
        <f>VLOOKUP(Wave_Timeline!CQ$1,Enemies[[#All],[Name]:[BotLevelType]],3,FALSE) * VLOOKUP($AX$2,BotLevelWorld[#All],MATCH("HP Ratio - " &amp; VLOOKUP(CQ$1,Enemies[[#All],[Name]:[BotLevelType]],9,FALSE),BotLevelWorld[#Headers],0),FALSE) * AT139</f>
        <v>0</v>
      </c>
      <c r="CS139">
        <f t="shared" si="7"/>
        <v>0</v>
      </c>
    </row>
    <row r="140" spans="1:97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Y140">
        <f>VLOOKUP(Wave_Timeline!AY$1,Enemies[[#All],[Name]:[BotLevelType]],3,FALSE) * VLOOKUP($AX$2,BotLevelWorld[#All],MATCH("HP Ratio - " &amp; VLOOKUP(AY$1,Enemies[[#All],[Name]:[BotLevelType]],9,FALSE),BotLevelWorld[#Headers],0),FALSE) * B140</f>
        <v>0</v>
      </c>
      <c r="AZ140">
        <f>VLOOKUP(Wave_Timeline!AZ$1,Enemies[[#All],[Name]:[BotLevelType]],3,FALSE) * VLOOKUP($AX$2,BotLevelWorld[#All],MATCH("HP Ratio - " &amp; VLOOKUP(AZ$1,Enemies[[#All],[Name]:[BotLevelType]],9,FALSE),BotLevelWorld[#Headers],0),FALSE) * C140</f>
        <v>0</v>
      </c>
      <c r="BA140">
        <f>VLOOKUP(Wave_Timeline!BA$1,Enemies[[#All],[Name]:[BotLevelType]],3,FALSE) * VLOOKUP($AX$2,BotLevelWorld[#All],MATCH("HP Ratio - " &amp; VLOOKUP(BA$1,Enemies[[#All],[Name]:[BotLevelType]],9,FALSE),BotLevelWorld[#Headers],0),FALSE) * D140</f>
        <v>0</v>
      </c>
      <c r="BB140">
        <f>VLOOKUP(Wave_Timeline!BB$1,Enemies[[#All],[Name]:[BotLevelType]],3,FALSE) * VLOOKUP($AX$2,BotLevelWorld[#All],MATCH("HP Ratio - " &amp; VLOOKUP(BB$1,Enemies[[#All],[Name]:[BotLevelType]],9,FALSE),BotLevelWorld[#Headers],0),FALSE) * E140</f>
        <v>0</v>
      </c>
      <c r="BC140">
        <f>VLOOKUP(Wave_Timeline!BC$1,Enemies[[#All],[Name]:[BotLevelType]],3,FALSE) * VLOOKUP($AX$2,BotLevelWorld[#All],MATCH("HP Ratio - " &amp; VLOOKUP(BC$1,Enemies[[#All],[Name]:[BotLevelType]],9,FALSE),BotLevelWorld[#Headers],0),FALSE) * F140</f>
        <v>0</v>
      </c>
      <c r="BD140">
        <f>VLOOKUP(Wave_Timeline!BD$1,Enemies[[#All],[Name]:[BotLevelType]],3,FALSE) * VLOOKUP($AX$2,BotLevelWorld[#All],MATCH("HP Ratio - " &amp; VLOOKUP(BD$1,Enemies[[#All],[Name]:[BotLevelType]],9,FALSE),BotLevelWorld[#Headers],0),FALSE) * G140</f>
        <v>0</v>
      </c>
      <c r="BE140">
        <f>VLOOKUP(Wave_Timeline!BE$1,Enemies[[#All],[Name]:[BotLevelType]],3,FALSE) * VLOOKUP($AX$2,BotLevelWorld[#All],MATCH("HP Ratio - " &amp; VLOOKUP(BE$1,Enemies[[#All],[Name]:[BotLevelType]],9,FALSE),BotLevelWorld[#Headers],0),FALSE) * H140</f>
        <v>0</v>
      </c>
      <c r="BF140">
        <f>VLOOKUP(Wave_Timeline!BF$1,Enemies[[#All],[Name]:[BotLevelType]],3,FALSE) * VLOOKUP($AX$2,BotLevelWorld[#All],MATCH("HP Ratio - " &amp; VLOOKUP(BF$1,Enemies[[#All],[Name]:[BotLevelType]],9,FALSE),BotLevelWorld[#Headers],0),FALSE) * I140</f>
        <v>0</v>
      </c>
      <c r="BG140">
        <f>VLOOKUP(Wave_Timeline!BG$1,Enemies[[#All],[Name]:[BotLevelType]],3,FALSE) * VLOOKUP($AX$2,BotLevelWorld[#All],MATCH("HP Ratio - " &amp; VLOOKUP(BG$1,Enemies[[#All],[Name]:[BotLevelType]],9,FALSE),BotLevelWorld[#Headers],0),FALSE) * J140</f>
        <v>0</v>
      </c>
      <c r="BH140">
        <f>VLOOKUP(Wave_Timeline!BH$1,Enemies[[#All],[Name]:[BotLevelType]],3,FALSE) * VLOOKUP($AX$2,BotLevelWorld[#All],MATCH("HP Ratio - " &amp; VLOOKUP(BH$1,Enemies[[#All],[Name]:[BotLevelType]],9,FALSE),BotLevelWorld[#Headers],0),FALSE) * K140</f>
        <v>0</v>
      </c>
      <c r="BI140">
        <f>VLOOKUP(Wave_Timeline!BI$1,Enemies[[#All],[Name]:[BotLevelType]],3,FALSE) * VLOOKUP($AX$2,BotLevelWorld[#All],MATCH("HP Ratio - " &amp; VLOOKUP(BI$1,Enemies[[#All],[Name]:[BotLevelType]],9,FALSE),BotLevelWorld[#Headers],0),FALSE) * L140</f>
        <v>0</v>
      </c>
      <c r="BJ140">
        <f>VLOOKUP(Wave_Timeline!BJ$1,Enemies[[#All],[Name]:[BotLevelType]],3,FALSE) * VLOOKUP($AX$2,BotLevelWorld[#All],MATCH("HP Ratio - " &amp; VLOOKUP(BJ$1,Enemies[[#All],[Name]:[BotLevelType]],9,FALSE),BotLevelWorld[#Headers],0),FALSE) * M140</f>
        <v>0</v>
      </c>
      <c r="BK140">
        <f>VLOOKUP(Wave_Timeline!BK$1,Enemies[[#All],[Name]:[BotLevelType]],3,FALSE) * VLOOKUP($AX$2,BotLevelWorld[#All],MATCH("HP Ratio - " &amp; VLOOKUP(BK$1,Enemies[[#All],[Name]:[BotLevelType]],9,FALSE),BotLevelWorld[#Headers],0),FALSE) * N140</f>
        <v>0</v>
      </c>
      <c r="BL140">
        <f>VLOOKUP(Wave_Timeline!BL$1,Enemies[[#All],[Name]:[BotLevelType]],3,FALSE) * VLOOKUP($AX$2,BotLevelWorld[#All],MATCH("HP Ratio - " &amp; VLOOKUP(BL$1,Enemies[[#All],[Name]:[BotLevelType]],9,FALSE),BotLevelWorld[#Headers],0),FALSE) * O140</f>
        <v>0</v>
      </c>
      <c r="BM140">
        <f>VLOOKUP(Wave_Timeline!BM$1,Enemies[[#All],[Name]:[BotLevelType]],3,FALSE) * VLOOKUP($AX$2,BotLevelWorld[#All],MATCH("HP Ratio - " &amp; VLOOKUP(BM$1,Enemies[[#All],[Name]:[BotLevelType]],9,FALSE),BotLevelWorld[#Headers],0),FALSE) * P140</f>
        <v>0</v>
      </c>
      <c r="BN140">
        <f>VLOOKUP(Wave_Timeline!BN$1,Enemies[[#All],[Name]:[BotLevelType]],3,FALSE) * VLOOKUP($AX$2,BotLevelWorld[#All],MATCH("HP Ratio - " &amp; VLOOKUP(BN$1,Enemies[[#All],[Name]:[BotLevelType]],9,FALSE),BotLevelWorld[#Headers],0),FALSE) * Q140</f>
        <v>0</v>
      </c>
      <c r="BO140">
        <f>VLOOKUP(Wave_Timeline!BO$1,Enemies[[#All],[Name]:[BotLevelType]],3,FALSE) * VLOOKUP($AX$2,BotLevelWorld[#All],MATCH("HP Ratio - " &amp; VLOOKUP(BO$1,Enemies[[#All],[Name]:[BotLevelType]],9,FALSE),BotLevelWorld[#Headers],0),FALSE) * R140</f>
        <v>0</v>
      </c>
      <c r="BP140">
        <f>VLOOKUP(Wave_Timeline!BP$1,Enemies[[#All],[Name]:[BotLevelType]],3,FALSE) * VLOOKUP($AX$2,BotLevelWorld[#All],MATCH("HP Ratio - " &amp; VLOOKUP(BP$1,Enemies[[#All],[Name]:[BotLevelType]],9,FALSE),BotLevelWorld[#Headers],0),FALSE) * S140</f>
        <v>0</v>
      </c>
      <c r="BQ140">
        <f>VLOOKUP(Wave_Timeline!BQ$1,Enemies[[#All],[Name]:[BotLevelType]],3,FALSE) * VLOOKUP($AX$2,BotLevelWorld[#All],MATCH("HP Ratio - " &amp; VLOOKUP(BQ$1,Enemies[[#All],[Name]:[BotLevelType]],9,FALSE),BotLevelWorld[#Headers],0),FALSE) * T140</f>
        <v>0</v>
      </c>
      <c r="BR140">
        <f>VLOOKUP(Wave_Timeline!BR$1,Enemies[[#All],[Name]:[BotLevelType]],3,FALSE) * VLOOKUP($AX$2,BotLevelWorld[#All],MATCH("HP Ratio - " &amp; VLOOKUP(BR$1,Enemies[[#All],[Name]:[BotLevelType]],9,FALSE),BotLevelWorld[#Headers],0),FALSE) * U140</f>
        <v>0</v>
      </c>
      <c r="BS140">
        <f>VLOOKUP(Wave_Timeline!BS$1,Enemies[[#All],[Name]:[BotLevelType]],3,FALSE) * VLOOKUP($AX$2,BotLevelWorld[#All],MATCH("HP Ratio - " &amp; VLOOKUP(BS$1,Enemies[[#All],[Name]:[BotLevelType]],9,FALSE),BotLevelWorld[#Headers],0),FALSE) * V140</f>
        <v>0</v>
      </c>
      <c r="BT140">
        <f>VLOOKUP(Wave_Timeline!BT$1,Enemies[[#All],[Name]:[BotLevelType]],3,FALSE) * VLOOKUP($AX$2,BotLevelWorld[#All],MATCH("HP Ratio - " &amp; VLOOKUP(BT$1,Enemies[[#All],[Name]:[BotLevelType]],9,FALSE),BotLevelWorld[#Headers],0),FALSE) * W140</f>
        <v>0</v>
      </c>
      <c r="BU140">
        <f>VLOOKUP(Wave_Timeline!BU$1,Enemies[[#All],[Name]:[BotLevelType]],3,FALSE) * VLOOKUP($AX$2,BotLevelWorld[#All],MATCH("HP Ratio - " &amp; VLOOKUP(BU$1,Enemies[[#All],[Name]:[BotLevelType]],9,FALSE),BotLevelWorld[#Headers],0),FALSE) * X140</f>
        <v>0</v>
      </c>
      <c r="BV140">
        <f>VLOOKUP(Wave_Timeline!BV$1,Enemies[[#All],[Name]:[BotLevelType]],3,FALSE) * VLOOKUP($AX$2,BotLevelWorld[#All],MATCH("HP Ratio - " &amp; VLOOKUP(BV$1,Enemies[[#All],[Name]:[BotLevelType]],9,FALSE),BotLevelWorld[#Headers],0),FALSE) * Y140</f>
        <v>0</v>
      </c>
      <c r="BW140">
        <f>VLOOKUP(Wave_Timeline!BW$1,Enemies[[#All],[Name]:[BotLevelType]],3,FALSE) * VLOOKUP($AX$2,BotLevelWorld[#All],MATCH("HP Ratio - " &amp; VLOOKUP(BW$1,Enemies[[#All],[Name]:[BotLevelType]],9,FALSE),BotLevelWorld[#Headers],0),FALSE) * Z140</f>
        <v>0</v>
      </c>
      <c r="BX140">
        <f>VLOOKUP(Wave_Timeline!BX$1,Enemies[[#All],[Name]:[BotLevelType]],3,FALSE) * VLOOKUP($AX$2,BotLevelWorld[#All],MATCH("HP Ratio - " &amp; VLOOKUP(BX$1,Enemies[[#All],[Name]:[BotLevelType]],9,FALSE),BotLevelWorld[#Headers],0),FALSE) * AA140</f>
        <v>0</v>
      </c>
      <c r="BY140">
        <f>VLOOKUP(Wave_Timeline!BY$1,Enemies[[#All],[Name]:[BotLevelType]],3,FALSE) * VLOOKUP($AX$2,BotLevelWorld[#All],MATCH("HP Ratio - " &amp; VLOOKUP(BY$1,Enemies[[#All],[Name]:[BotLevelType]],9,FALSE),BotLevelWorld[#Headers],0),FALSE) * AB140</f>
        <v>0</v>
      </c>
      <c r="BZ140">
        <f>VLOOKUP(Wave_Timeline!BZ$1,Enemies[[#All],[Name]:[BotLevelType]],3,FALSE) * VLOOKUP($AX$2,BotLevelWorld[#All],MATCH("HP Ratio - " &amp; VLOOKUP(BZ$1,Enemies[[#All],[Name]:[BotLevelType]],9,FALSE),BotLevelWorld[#Headers],0),FALSE) * AC140</f>
        <v>0</v>
      </c>
      <c r="CA140">
        <f>VLOOKUP(Wave_Timeline!CA$1,Enemies[[#All],[Name]:[BotLevelType]],3,FALSE) * VLOOKUP($AX$2,BotLevelWorld[#All],MATCH("HP Ratio - " &amp; VLOOKUP(CA$1,Enemies[[#All],[Name]:[BotLevelType]],9,FALSE),BotLevelWorld[#Headers],0),FALSE) * AD140</f>
        <v>0</v>
      </c>
      <c r="CB140">
        <f>VLOOKUP(Wave_Timeline!CB$1,Enemies[[#All],[Name]:[BotLevelType]],3,FALSE) * VLOOKUP($AX$2,BotLevelWorld[#All],MATCH("HP Ratio - " &amp; VLOOKUP(CB$1,Enemies[[#All],[Name]:[BotLevelType]],9,FALSE),BotLevelWorld[#Headers],0),FALSE) * AE140</f>
        <v>0</v>
      </c>
      <c r="CC140">
        <f>VLOOKUP(Wave_Timeline!CC$1,Enemies[[#All],[Name]:[BotLevelType]],3,FALSE) * VLOOKUP($AX$2,BotLevelWorld[#All],MATCH("HP Ratio - " &amp; VLOOKUP(CC$1,Enemies[[#All],[Name]:[BotLevelType]],9,FALSE),BotLevelWorld[#Headers],0),FALSE) * AF140</f>
        <v>0</v>
      </c>
      <c r="CD140">
        <f>VLOOKUP(Wave_Timeline!CD$1,Enemies[[#All],[Name]:[BotLevelType]],3,FALSE) * VLOOKUP($AX$2,BotLevelWorld[#All],MATCH("HP Ratio - " &amp; VLOOKUP(CD$1,Enemies[[#All],[Name]:[BotLevelType]],9,FALSE),BotLevelWorld[#Headers],0),FALSE) * AG140</f>
        <v>0</v>
      </c>
      <c r="CE140">
        <f>VLOOKUP(Wave_Timeline!CE$1,Enemies[[#All],[Name]:[BotLevelType]],3,FALSE) * VLOOKUP($AX$2,BotLevelWorld[#All],MATCH("HP Ratio - " &amp; VLOOKUP(CE$1,Enemies[[#All],[Name]:[BotLevelType]],9,FALSE),BotLevelWorld[#Headers],0),FALSE) * AH140</f>
        <v>0</v>
      </c>
      <c r="CF140">
        <f>VLOOKUP(Wave_Timeline!CF$1,Enemies[[#All],[Name]:[BotLevelType]],3,FALSE) * VLOOKUP($AX$2,BotLevelWorld[#All],MATCH("HP Ratio - " &amp; VLOOKUP(CF$1,Enemies[[#All],[Name]:[BotLevelType]],9,FALSE),BotLevelWorld[#Headers],0),FALSE) * AI140</f>
        <v>0</v>
      </c>
      <c r="CG140">
        <f>VLOOKUP(Wave_Timeline!CG$1,Enemies[[#All],[Name]:[BotLevelType]],3,FALSE) * VLOOKUP($AX$2,BotLevelWorld[#All],MATCH("HP Ratio - " &amp; VLOOKUP(CG$1,Enemies[[#All],[Name]:[BotLevelType]],9,FALSE),BotLevelWorld[#Headers],0),FALSE) * AJ140</f>
        <v>0</v>
      </c>
      <c r="CH140">
        <f>VLOOKUP(Wave_Timeline!CH$1,Enemies[[#All],[Name]:[BotLevelType]],3,FALSE) * VLOOKUP($AX$2,BotLevelWorld[#All],MATCH("HP Ratio - " &amp; VLOOKUP(CH$1,Enemies[[#All],[Name]:[BotLevelType]],9,FALSE),BotLevelWorld[#Headers],0),FALSE) * AK140</f>
        <v>0</v>
      </c>
      <c r="CI140">
        <f>VLOOKUP(Wave_Timeline!CI$1,Enemies[[#All],[Name]:[BotLevelType]],3,FALSE) * VLOOKUP($AX$2,BotLevelWorld[#All],MATCH("HP Ratio - " &amp; VLOOKUP(CI$1,Enemies[[#All],[Name]:[BotLevelType]],9,FALSE),BotLevelWorld[#Headers],0),FALSE) * AL140</f>
        <v>0</v>
      </c>
      <c r="CJ140">
        <f>VLOOKUP(Wave_Timeline!CJ$1,Enemies[[#All],[Name]:[BotLevelType]],3,FALSE) * VLOOKUP($AX$2,BotLevelWorld[#All],MATCH("HP Ratio - " &amp; VLOOKUP(CJ$1,Enemies[[#All],[Name]:[BotLevelType]],9,FALSE),BotLevelWorld[#Headers],0),FALSE) * AM140</f>
        <v>0</v>
      </c>
      <c r="CK140">
        <f>VLOOKUP(Wave_Timeline!CK$1,Enemies[[#All],[Name]:[BotLevelType]],3,FALSE) * VLOOKUP($AX$2,BotLevelWorld[#All],MATCH("HP Ratio - " &amp; VLOOKUP(CK$1,Enemies[[#All],[Name]:[BotLevelType]],9,FALSE),BotLevelWorld[#Headers],0),FALSE) * AN140</f>
        <v>0</v>
      </c>
      <c r="CL140">
        <f>VLOOKUP(Wave_Timeline!CL$1,Enemies[[#All],[Name]:[BotLevelType]],3,FALSE) * VLOOKUP($AX$2,BotLevelWorld[#All],MATCH("HP Ratio - " &amp; VLOOKUP(CL$1,Enemies[[#All],[Name]:[BotLevelType]],9,FALSE),BotLevelWorld[#Headers],0),FALSE) * AO140</f>
        <v>0</v>
      </c>
      <c r="CM140">
        <f>VLOOKUP(Wave_Timeline!CM$1,Enemies[[#All],[Name]:[BotLevelType]],3,FALSE) * VLOOKUP($AX$2,BotLevelWorld[#All],MATCH("HP Ratio - " &amp; VLOOKUP(CM$1,Enemies[[#All],[Name]:[BotLevelType]],9,FALSE),BotLevelWorld[#Headers],0),FALSE) * AP140</f>
        <v>0</v>
      </c>
      <c r="CN140">
        <f>VLOOKUP(Wave_Timeline!CN$1,Enemies[[#All],[Name]:[BotLevelType]],3,FALSE) * VLOOKUP($AX$2,BotLevelWorld[#All],MATCH("HP Ratio - " &amp; VLOOKUP(CN$1,Enemies[[#All],[Name]:[BotLevelType]],9,FALSE),BotLevelWorld[#Headers],0),FALSE) * AQ140</f>
        <v>0</v>
      </c>
      <c r="CO140">
        <f>VLOOKUP(Wave_Timeline!CO$1,Enemies[[#All],[Name]:[BotLevelType]],3,FALSE) * VLOOKUP($AX$2,BotLevelWorld[#All],MATCH("HP Ratio - " &amp; VLOOKUP(CO$1,Enemies[[#All],[Name]:[BotLevelType]],9,FALSE),BotLevelWorld[#Headers],0),FALSE) * AR140</f>
        <v>0</v>
      </c>
      <c r="CP140">
        <f>VLOOKUP(Wave_Timeline!CP$1,Enemies[[#All],[Name]:[BotLevelType]],3,FALSE) * VLOOKUP($AX$2,BotLevelWorld[#All],MATCH("HP Ratio - " &amp; VLOOKUP(CP$1,Enemies[[#All],[Name]:[BotLevelType]],9,FALSE),BotLevelWorld[#Headers],0),FALSE) * AS140</f>
        <v>0</v>
      </c>
      <c r="CQ140">
        <f>VLOOKUP(Wave_Timeline!CQ$1,Enemies[[#All],[Name]:[BotLevelType]],3,FALSE) * VLOOKUP($AX$2,BotLevelWorld[#All],MATCH("HP Ratio - " &amp; VLOOKUP(CQ$1,Enemies[[#All],[Name]:[BotLevelType]],9,FALSE),BotLevelWorld[#Headers],0),FALSE) * AT140</f>
        <v>0</v>
      </c>
      <c r="CS140">
        <f t="shared" si="7"/>
        <v>0</v>
      </c>
    </row>
    <row r="141" spans="1:97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Y141">
        <f>VLOOKUP(Wave_Timeline!AY$1,Enemies[[#All],[Name]:[BotLevelType]],3,FALSE) * VLOOKUP($AX$2,BotLevelWorld[#All],MATCH("HP Ratio - " &amp; VLOOKUP(AY$1,Enemies[[#All],[Name]:[BotLevelType]],9,FALSE),BotLevelWorld[#Headers],0),FALSE) * B141</f>
        <v>0</v>
      </c>
      <c r="AZ141">
        <f>VLOOKUP(Wave_Timeline!AZ$1,Enemies[[#All],[Name]:[BotLevelType]],3,FALSE) * VLOOKUP($AX$2,BotLevelWorld[#All],MATCH("HP Ratio - " &amp; VLOOKUP(AZ$1,Enemies[[#All],[Name]:[BotLevelType]],9,FALSE),BotLevelWorld[#Headers],0),FALSE) * C141</f>
        <v>0</v>
      </c>
      <c r="BA141">
        <f>VLOOKUP(Wave_Timeline!BA$1,Enemies[[#All],[Name]:[BotLevelType]],3,FALSE) * VLOOKUP($AX$2,BotLevelWorld[#All],MATCH("HP Ratio - " &amp; VLOOKUP(BA$1,Enemies[[#All],[Name]:[BotLevelType]],9,FALSE),BotLevelWorld[#Headers],0),FALSE) * D141</f>
        <v>0</v>
      </c>
      <c r="BB141">
        <f>VLOOKUP(Wave_Timeline!BB$1,Enemies[[#All],[Name]:[BotLevelType]],3,FALSE) * VLOOKUP($AX$2,BotLevelWorld[#All],MATCH("HP Ratio - " &amp; VLOOKUP(BB$1,Enemies[[#All],[Name]:[BotLevelType]],9,FALSE),BotLevelWorld[#Headers],0),FALSE) * E141</f>
        <v>0</v>
      </c>
      <c r="BC141">
        <f>VLOOKUP(Wave_Timeline!BC$1,Enemies[[#All],[Name]:[BotLevelType]],3,FALSE) * VLOOKUP($AX$2,BotLevelWorld[#All],MATCH("HP Ratio - " &amp; VLOOKUP(BC$1,Enemies[[#All],[Name]:[BotLevelType]],9,FALSE),BotLevelWorld[#Headers],0),FALSE) * F141</f>
        <v>0</v>
      </c>
      <c r="BD141">
        <f>VLOOKUP(Wave_Timeline!BD$1,Enemies[[#All],[Name]:[BotLevelType]],3,FALSE) * VLOOKUP($AX$2,BotLevelWorld[#All],MATCH("HP Ratio - " &amp; VLOOKUP(BD$1,Enemies[[#All],[Name]:[BotLevelType]],9,FALSE),BotLevelWorld[#Headers],0),FALSE) * G141</f>
        <v>0</v>
      </c>
      <c r="BE141">
        <f>VLOOKUP(Wave_Timeline!BE$1,Enemies[[#All],[Name]:[BotLevelType]],3,FALSE) * VLOOKUP($AX$2,BotLevelWorld[#All],MATCH("HP Ratio - " &amp; VLOOKUP(BE$1,Enemies[[#All],[Name]:[BotLevelType]],9,FALSE),BotLevelWorld[#Headers],0),FALSE) * H141</f>
        <v>0</v>
      </c>
      <c r="BF141">
        <f>VLOOKUP(Wave_Timeline!BF$1,Enemies[[#All],[Name]:[BotLevelType]],3,FALSE) * VLOOKUP($AX$2,BotLevelWorld[#All],MATCH("HP Ratio - " &amp; VLOOKUP(BF$1,Enemies[[#All],[Name]:[BotLevelType]],9,FALSE),BotLevelWorld[#Headers],0),FALSE) * I141</f>
        <v>0</v>
      </c>
      <c r="BG141">
        <f>VLOOKUP(Wave_Timeline!BG$1,Enemies[[#All],[Name]:[BotLevelType]],3,FALSE) * VLOOKUP($AX$2,BotLevelWorld[#All],MATCH("HP Ratio - " &amp; VLOOKUP(BG$1,Enemies[[#All],[Name]:[BotLevelType]],9,FALSE),BotLevelWorld[#Headers],0),FALSE) * J141</f>
        <v>0</v>
      </c>
      <c r="BH141">
        <f>VLOOKUP(Wave_Timeline!BH$1,Enemies[[#All],[Name]:[BotLevelType]],3,FALSE) * VLOOKUP($AX$2,BotLevelWorld[#All],MATCH("HP Ratio - " &amp; VLOOKUP(BH$1,Enemies[[#All],[Name]:[BotLevelType]],9,FALSE),BotLevelWorld[#Headers],0),FALSE) * K141</f>
        <v>0</v>
      </c>
      <c r="BI141">
        <f>VLOOKUP(Wave_Timeline!BI$1,Enemies[[#All],[Name]:[BotLevelType]],3,FALSE) * VLOOKUP($AX$2,BotLevelWorld[#All],MATCH("HP Ratio - " &amp; VLOOKUP(BI$1,Enemies[[#All],[Name]:[BotLevelType]],9,FALSE),BotLevelWorld[#Headers],0),FALSE) * L141</f>
        <v>0</v>
      </c>
      <c r="BJ141">
        <f>VLOOKUP(Wave_Timeline!BJ$1,Enemies[[#All],[Name]:[BotLevelType]],3,FALSE) * VLOOKUP($AX$2,BotLevelWorld[#All],MATCH("HP Ratio - " &amp; VLOOKUP(BJ$1,Enemies[[#All],[Name]:[BotLevelType]],9,FALSE),BotLevelWorld[#Headers],0),FALSE) * M141</f>
        <v>0</v>
      </c>
      <c r="BK141">
        <f>VLOOKUP(Wave_Timeline!BK$1,Enemies[[#All],[Name]:[BotLevelType]],3,FALSE) * VLOOKUP($AX$2,BotLevelWorld[#All],MATCH("HP Ratio - " &amp; VLOOKUP(BK$1,Enemies[[#All],[Name]:[BotLevelType]],9,FALSE),BotLevelWorld[#Headers],0),FALSE) * N141</f>
        <v>0</v>
      </c>
      <c r="BL141">
        <f>VLOOKUP(Wave_Timeline!BL$1,Enemies[[#All],[Name]:[BotLevelType]],3,FALSE) * VLOOKUP($AX$2,BotLevelWorld[#All],MATCH("HP Ratio - " &amp; VLOOKUP(BL$1,Enemies[[#All],[Name]:[BotLevelType]],9,FALSE),BotLevelWorld[#Headers],0),FALSE) * O141</f>
        <v>0</v>
      </c>
      <c r="BM141">
        <f>VLOOKUP(Wave_Timeline!BM$1,Enemies[[#All],[Name]:[BotLevelType]],3,FALSE) * VLOOKUP($AX$2,BotLevelWorld[#All],MATCH("HP Ratio - " &amp; VLOOKUP(BM$1,Enemies[[#All],[Name]:[BotLevelType]],9,FALSE),BotLevelWorld[#Headers],0),FALSE) * P141</f>
        <v>0</v>
      </c>
      <c r="BN141">
        <f>VLOOKUP(Wave_Timeline!BN$1,Enemies[[#All],[Name]:[BotLevelType]],3,FALSE) * VLOOKUP($AX$2,BotLevelWorld[#All],MATCH("HP Ratio - " &amp; VLOOKUP(BN$1,Enemies[[#All],[Name]:[BotLevelType]],9,FALSE),BotLevelWorld[#Headers],0),FALSE) * Q141</f>
        <v>0</v>
      </c>
      <c r="BO141">
        <f>VLOOKUP(Wave_Timeline!BO$1,Enemies[[#All],[Name]:[BotLevelType]],3,FALSE) * VLOOKUP($AX$2,BotLevelWorld[#All],MATCH("HP Ratio - " &amp; VLOOKUP(BO$1,Enemies[[#All],[Name]:[BotLevelType]],9,FALSE),BotLevelWorld[#Headers],0),FALSE) * R141</f>
        <v>0</v>
      </c>
      <c r="BP141">
        <f>VLOOKUP(Wave_Timeline!BP$1,Enemies[[#All],[Name]:[BotLevelType]],3,FALSE) * VLOOKUP($AX$2,BotLevelWorld[#All],MATCH("HP Ratio - " &amp; VLOOKUP(BP$1,Enemies[[#All],[Name]:[BotLevelType]],9,FALSE),BotLevelWorld[#Headers],0),FALSE) * S141</f>
        <v>0</v>
      </c>
      <c r="BQ141">
        <f>VLOOKUP(Wave_Timeline!BQ$1,Enemies[[#All],[Name]:[BotLevelType]],3,FALSE) * VLOOKUP($AX$2,BotLevelWorld[#All],MATCH("HP Ratio - " &amp; VLOOKUP(BQ$1,Enemies[[#All],[Name]:[BotLevelType]],9,FALSE),BotLevelWorld[#Headers],0),FALSE) * T141</f>
        <v>0</v>
      </c>
      <c r="BR141">
        <f>VLOOKUP(Wave_Timeline!BR$1,Enemies[[#All],[Name]:[BotLevelType]],3,FALSE) * VLOOKUP($AX$2,BotLevelWorld[#All],MATCH("HP Ratio - " &amp; VLOOKUP(BR$1,Enemies[[#All],[Name]:[BotLevelType]],9,FALSE),BotLevelWorld[#Headers],0),FALSE) * U141</f>
        <v>0</v>
      </c>
      <c r="BS141">
        <f>VLOOKUP(Wave_Timeline!BS$1,Enemies[[#All],[Name]:[BotLevelType]],3,FALSE) * VLOOKUP($AX$2,BotLevelWorld[#All],MATCH("HP Ratio - " &amp; VLOOKUP(BS$1,Enemies[[#All],[Name]:[BotLevelType]],9,FALSE),BotLevelWorld[#Headers],0),FALSE) * V141</f>
        <v>0</v>
      </c>
      <c r="BT141">
        <f>VLOOKUP(Wave_Timeline!BT$1,Enemies[[#All],[Name]:[BotLevelType]],3,FALSE) * VLOOKUP($AX$2,BotLevelWorld[#All],MATCH("HP Ratio - " &amp; VLOOKUP(BT$1,Enemies[[#All],[Name]:[BotLevelType]],9,FALSE),BotLevelWorld[#Headers],0),FALSE) * W141</f>
        <v>0</v>
      </c>
      <c r="BU141">
        <f>VLOOKUP(Wave_Timeline!BU$1,Enemies[[#All],[Name]:[BotLevelType]],3,FALSE) * VLOOKUP($AX$2,BotLevelWorld[#All],MATCH("HP Ratio - " &amp; VLOOKUP(BU$1,Enemies[[#All],[Name]:[BotLevelType]],9,FALSE),BotLevelWorld[#Headers],0),FALSE) * X141</f>
        <v>0</v>
      </c>
      <c r="BV141">
        <f>VLOOKUP(Wave_Timeline!BV$1,Enemies[[#All],[Name]:[BotLevelType]],3,FALSE) * VLOOKUP($AX$2,BotLevelWorld[#All],MATCH("HP Ratio - " &amp; VLOOKUP(BV$1,Enemies[[#All],[Name]:[BotLevelType]],9,FALSE),BotLevelWorld[#Headers],0),FALSE) * Y141</f>
        <v>0</v>
      </c>
      <c r="BW141">
        <f>VLOOKUP(Wave_Timeline!BW$1,Enemies[[#All],[Name]:[BotLevelType]],3,FALSE) * VLOOKUP($AX$2,BotLevelWorld[#All],MATCH("HP Ratio - " &amp; VLOOKUP(BW$1,Enemies[[#All],[Name]:[BotLevelType]],9,FALSE),BotLevelWorld[#Headers],0),FALSE) * Z141</f>
        <v>0</v>
      </c>
      <c r="BX141">
        <f>VLOOKUP(Wave_Timeline!BX$1,Enemies[[#All],[Name]:[BotLevelType]],3,FALSE) * VLOOKUP($AX$2,BotLevelWorld[#All],MATCH("HP Ratio - " &amp; VLOOKUP(BX$1,Enemies[[#All],[Name]:[BotLevelType]],9,FALSE),BotLevelWorld[#Headers],0),FALSE) * AA141</f>
        <v>0</v>
      </c>
      <c r="BY141">
        <f>VLOOKUP(Wave_Timeline!BY$1,Enemies[[#All],[Name]:[BotLevelType]],3,FALSE) * VLOOKUP($AX$2,BotLevelWorld[#All],MATCH("HP Ratio - " &amp; VLOOKUP(BY$1,Enemies[[#All],[Name]:[BotLevelType]],9,FALSE),BotLevelWorld[#Headers],0),FALSE) * AB141</f>
        <v>0</v>
      </c>
      <c r="BZ141">
        <f>VLOOKUP(Wave_Timeline!BZ$1,Enemies[[#All],[Name]:[BotLevelType]],3,FALSE) * VLOOKUP($AX$2,BotLevelWorld[#All],MATCH("HP Ratio - " &amp; VLOOKUP(BZ$1,Enemies[[#All],[Name]:[BotLevelType]],9,FALSE),BotLevelWorld[#Headers],0),FALSE) * AC141</f>
        <v>0</v>
      </c>
      <c r="CA141">
        <f>VLOOKUP(Wave_Timeline!CA$1,Enemies[[#All],[Name]:[BotLevelType]],3,FALSE) * VLOOKUP($AX$2,BotLevelWorld[#All],MATCH("HP Ratio - " &amp; VLOOKUP(CA$1,Enemies[[#All],[Name]:[BotLevelType]],9,FALSE),BotLevelWorld[#Headers],0),FALSE) * AD141</f>
        <v>0</v>
      </c>
      <c r="CB141">
        <f>VLOOKUP(Wave_Timeline!CB$1,Enemies[[#All],[Name]:[BotLevelType]],3,FALSE) * VLOOKUP($AX$2,BotLevelWorld[#All],MATCH("HP Ratio - " &amp; VLOOKUP(CB$1,Enemies[[#All],[Name]:[BotLevelType]],9,FALSE),BotLevelWorld[#Headers],0),FALSE) * AE141</f>
        <v>0</v>
      </c>
      <c r="CC141">
        <f>VLOOKUP(Wave_Timeline!CC$1,Enemies[[#All],[Name]:[BotLevelType]],3,FALSE) * VLOOKUP($AX$2,BotLevelWorld[#All],MATCH("HP Ratio - " &amp; VLOOKUP(CC$1,Enemies[[#All],[Name]:[BotLevelType]],9,FALSE),BotLevelWorld[#Headers],0),FALSE) * AF141</f>
        <v>0</v>
      </c>
      <c r="CD141">
        <f>VLOOKUP(Wave_Timeline!CD$1,Enemies[[#All],[Name]:[BotLevelType]],3,FALSE) * VLOOKUP($AX$2,BotLevelWorld[#All],MATCH("HP Ratio - " &amp; VLOOKUP(CD$1,Enemies[[#All],[Name]:[BotLevelType]],9,FALSE),BotLevelWorld[#Headers],0),FALSE) * AG141</f>
        <v>0</v>
      </c>
      <c r="CE141">
        <f>VLOOKUP(Wave_Timeline!CE$1,Enemies[[#All],[Name]:[BotLevelType]],3,FALSE) * VLOOKUP($AX$2,BotLevelWorld[#All],MATCH("HP Ratio - " &amp; VLOOKUP(CE$1,Enemies[[#All],[Name]:[BotLevelType]],9,FALSE),BotLevelWorld[#Headers],0),FALSE) * AH141</f>
        <v>0</v>
      </c>
      <c r="CF141">
        <f>VLOOKUP(Wave_Timeline!CF$1,Enemies[[#All],[Name]:[BotLevelType]],3,FALSE) * VLOOKUP($AX$2,BotLevelWorld[#All],MATCH("HP Ratio - " &amp; VLOOKUP(CF$1,Enemies[[#All],[Name]:[BotLevelType]],9,FALSE),BotLevelWorld[#Headers],0),FALSE) * AI141</f>
        <v>0</v>
      </c>
      <c r="CG141">
        <f>VLOOKUP(Wave_Timeline!CG$1,Enemies[[#All],[Name]:[BotLevelType]],3,FALSE) * VLOOKUP($AX$2,BotLevelWorld[#All],MATCH("HP Ratio - " &amp; VLOOKUP(CG$1,Enemies[[#All],[Name]:[BotLevelType]],9,FALSE),BotLevelWorld[#Headers],0),FALSE) * AJ141</f>
        <v>0</v>
      </c>
      <c r="CH141">
        <f>VLOOKUP(Wave_Timeline!CH$1,Enemies[[#All],[Name]:[BotLevelType]],3,FALSE) * VLOOKUP($AX$2,BotLevelWorld[#All],MATCH("HP Ratio - " &amp; VLOOKUP(CH$1,Enemies[[#All],[Name]:[BotLevelType]],9,FALSE),BotLevelWorld[#Headers],0),FALSE) * AK141</f>
        <v>0</v>
      </c>
      <c r="CI141">
        <f>VLOOKUP(Wave_Timeline!CI$1,Enemies[[#All],[Name]:[BotLevelType]],3,FALSE) * VLOOKUP($AX$2,BotLevelWorld[#All],MATCH("HP Ratio - " &amp; VLOOKUP(CI$1,Enemies[[#All],[Name]:[BotLevelType]],9,FALSE),BotLevelWorld[#Headers],0),FALSE) * AL141</f>
        <v>0</v>
      </c>
      <c r="CJ141">
        <f>VLOOKUP(Wave_Timeline!CJ$1,Enemies[[#All],[Name]:[BotLevelType]],3,FALSE) * VLOOKUP($AX$2,BotLevelWorld[#All],MATCH("HP Ratio - " &amp; VLOOKUP(CJ$1,Enemies[[#All],[Name]:[BotLevelType]],9,FALSE),BotLevelWorld[#Headers],0),FALSE) * AM141</f>
        <v>0</v>
      </c>
      <c r="CK141">
        <f>VLOOKUP(Wave_Timeline!CK$1,Enemies[[#All],[Name]:[BotLevelType]],3,FALSE) * VLOOKUP($AX$2,BotLevelWorld[#All],MATCH("HP Ratio - " &amp; VLOOKUP(CK$1,Enemies[[#All],[Name]:[BotLevelType]],9,FALSE),BotLevelWorld[#Headers],0),FALSE) * AN141</f>
        <v>0</v>
      </c>
      <c r="CL141">
        <f>VLOOKUP(Wave_Timeline!CL$1,Enemies[[#All],[Name]:[BotLevelType]],3,FALSE) * VLOOKUP($AX$2,BotLevelWorld[#All],MATCH("HP Ratio - " &amp; VLOOKUP(CL$1,Enemies[[#All],[Name]:[BotLevelType]],9,FALSE),BotLevelWorld[#Headers],0),FALSE) * AO141</f>
        <v>0</v>
      </c>
      <c r="CM141">
        <f>VLOOKUP(Wave_Timeline!CM$1,Enemies[[#All],[Name]:[BotLevelType]],3,FALSE) * VLOOKUP($AX$2,BotLevelWorld[#All],MATCH("HP Ratio - " &amp; VLOOKUP(CM$1,Enemies[[#All],[Name]:[BotLevelType]],9,FALSE),BotLevelWorld[#Headers],0),FALSE) * AP141</f>
        <v>0</v>
      </c>
      <c r="CN141">
        <f>VLOOKUP(Wave_Timeline!CN$1,Enemies[[#All],[Name]:[BotLevelType]],3,FALSE) * VLOOKUP($AX$2,BotLevelWorld[#All],MATCH("HP Ratio - " &amp; VLOOKUP(CN$1,Enemies[[#All],[Name]:[BotLevelType]],9,FALSE),BotLevelWorld[#Headers],0),FALSE) * AQ141</f>
        <v>0</v>
      </c>
      <c r="CO141">
        <f>VLOOKUP(Wave_Timeline!CO$1,Enemies[[#All],[Name]:[BotLevelType]],3,FALSE) * VLOOKUP($AX$2,BotLevelWorld[#All],MATCH("HP Ratio - " &amp; VLOOKUP(CO$1,Enemies[[#All],[Name]:[BotLevelType]],9,FALSE),BotLevelWorld[#Headers],0),FALSE) * AR141</f>
        <v>0</v>
      </c>
      <c r="CP141">
        <f>VLOOKUP(Wave_Timeline!CP$1,Enemies[[#All],[Name]:[BotLevelType]],3,FALSE) * VLOOKUP($AX$2,BotLevelWorld[#All],MATCH("HP Ratio - " &amp; VLOOKUP(CP$1,Enemies[[#All],[Name]:[BotLevelType]],9,FALSE),BotLevelWorld[#Headers],0),FALSE) * AS141</f>
        <v>0</v>
      </c>
      <c r="CQ141">
        <f>VLOOKUP(Wave_Timeline!CQ$1,Enemies[[#All],[Name]:[BotLevelType]],3,FALSE) * VLOOKUP($AX$2,BotLevelWorld[#All],MATCH("HP Ratio - " &amp; VLOOKUP(CQ$1,Enemies[[#All],[Name]:[BotLevelType]],9,FALSE),BotLevelWorld[#Headers],0),FALSE) * AT141</f>
        <v>0</v>
      </c>
      <c r="CS141">
        <f t="shared" si="7"/>
        <v>0</v>
      </c>
    </row>
    <row r="142" spans="1:97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Y142">
        <f>VLOOKUP(Wave_Timeline!AY$1,Enemies[[#All],[Name]:[BotLevelType]],3,FALSE) * VLOOKUP($AX$2,BotLevelWorld[#All],MATCH("HP Ratio - " &amp; VLOOKUP(AY$1,Enemies[[#All],[Name]:[BotLevelType]],9,FALSE),BotLevelWorld[#Headers],0),FALSE) * B142</f>
        <v>0</v>
      </c>
      <c r="AZ142">
        <f>VLOOKUP(Wave_Timeline!AZ$1,Enemies[[#All],[Name]:[BotLevelType]],3,FALSE) * VLOOKUP($AX$2,BotLevelWorld[#All],MATCH("HP Ratio - " &amp; VLOOKUP(AZ$1,Enemies[[#All],[Name]:[BotLevelType]],9,FALSE),BotLevelWorld[#Headers],0),FALSE) * C142</f>
        <v>0</v>
      </c>
      <c r="BA142">
        <f>VLOOKUP(Wave_Timeline!BA$1,Enemies[[#All],[Name]:[BotLevelType]],3,FALSE) * VLOOKUP($AX$2,BotLevelWorld[#All],MATCH("HP Ratio - " &amp; VLOOKUP(BA$1,Enemies[[#All],[Name]:[BotLevelType]],9,FALSE),BotLevelWorld[#Headers],0),FALSE) * D142</f>
        <v>0</v>
      </c>
      <c r="BB142">
        <f>VLOOKUP(Wave_Timeline!BB$1,Enemies[[#All],[Name]:[BotLevelType]],3,FALSE) * VLOOKUP($AX$2,BotLevelWorld[#All],MATCH("HP Ratio - " &amp; VLOOKUP(BB$1,Enemies[[#All],[Name]:[BotLevelType]],9,FALSE),BotLevelWorld[#Headers],0),FALSE) * E142</f>
        <v>0</v>
      </c>
      <c r="BC142">
        <f>VLOOKUP(Wave_Timeline!BC$1,Enemies[[#All],[Name]:[BotLevelType]],3,FALSE) * VLOOKUP($AX$2,BotLevelWorld[#All],MATCH("HP Ratio - " &amp; VLOOKUP(BC$1,Enemies[[#All],[Name]:[BotLevelType]],9,FALSE),BotLevelWorld[#Headers],0),FALSE) * F142</f>
        <v>0</v>
      </c>
      <c r="BD142">
        <f>VLOOKUP(Wave_Timeline!BD$1,Enemies[[#All],[Name]:[BotLevelType]],3,FALSE) * VLOOKUP($AX$2,BotLevelWorld[#All],MATCH("HP Ratio - " &amp; VLOOKUP(BD$1,Enemies[[#All],[Name]:[BotLevelType]],9,FALSE),BotLevelWorld[#Headers],0),FALSE) * G142</f>
        <v>0</v>
      </c>
      <c r="BE142">
        <f>VLOOKUP(Wave_Timeline!BE$1,Enemies[[#All],[Name]:[BotLevelType]],3,FALSE) * VLOOKUP($AX$2,BotLevelWorld[#All],MATCH("HP Ratio - " &amp; VLOOKUP(BE$1,Enemies[[#All],[Name]:[BotLevelType]],9,FALSE),BotLevelWorld[#Headers],0),FALSE) * H142</f>
        <v>0</v>
      </c>
      <c r="BF142">
        <f>VLOOKUP(Wave_Timeline!BF$1,Enemies[[#All],[Name]:[BotLevelType]],3,FALSE) * VLOOKUP($AX$2,BotLevelWorld[#All],MATCH("HP Ratio - " &amp; VLOOKUP(BF$1,Enemies[[#All],[Name]:[BotLevelType]],9,FALSE),BotLevelWorld[#Headers],0),FALSE) * I142</f>
        <v>0</v>
      </c>
      <c r="BG142">
        <f>VLOOKUP(Wave_Timeline!BG$1,Enemies[[#All],[Name]:[BotLevelType]],3,FALSE) * VLOOKUP($AX$2,BotLevelWorld[#All],MATCH("HP Ratio - " &amp; VLOOKUP(BG$1,Enemies[[#All],[Name]:[BotLevelType]],9,FALSE),BotLevelWorld[#Headers],0),FALSE) * J142</f>
        <v>0</v>
      </c>
      <c r="BH142">
        <f>VLOOKUP(Wave_Timeline!BH$1,Enemies[[#All],[Name]:[BotLevelType]],3,FALSE) * VLOOKUP($AX$2,BotLevelWorld[#All],MATCH("HP Ratio - " &amp; VLOOKUP(BH$1,Enemies[[#All],[Name]:[BotLevelType]],9,FALSE),BotLevelWorld[#Headers],0),FALSE) * K142</f>
        <v>0</v>
      </c>
      <c r="BI142">
        <f>VLOOKUP(Wave_Timeline!BI$1,Enemies[[#All],[Name]:[BotLevelType]],3,FALSE) * VLOOKUP($AX$2,BotLevelWorld[#All],MATCH("HP Ratio - " &amp; VLOOKUP(BI$1,Enemies[[#All],[Name]:[BotLevelType]],9,FALSE),BotLevelWorld[#Headers],0),FALSE) * L142</f>
        <v>0</v>
      </c>
      <c r="BJ142">
        <f>VLOOKUP(Wave_Timeline!BJ$1,Enemies[[#All],[Name]:[BotLevelType]],3,FALSE) * VLOOKUP($AX$2,BotLevelWorld[#All],MATCH("HP Ratio - " &amp; VLOOKUP(BJ$1,Enemies[[#All],[Name]:[BotLevelType]],9,FALSE),BotLevelWorld[#Headers],0),FALSE) * M142</f>
        <v>0</v>
      </c>
      <c r="BK142">
        <f>VLOOKUP(Wave_Timeline!BK$1,Enemies[[#All],[Name]:[BotLevelType]],3,FALSE) * VLOOKUP($AX$2,BotLevelWorld[#All],MATCH("HP Ratio - " &amp; VLOOKUP(BK$1,Enemies[[#All],[Name]:[BotLevelType]],9,FALSE),BotLevelWorld[#Headers],0),FALSE) * N142</f>
        <v>0</v>
      </c>
      <c r="BL142">
        <f>VLOOKUP(Wave_Timeline!BL$1,Enemies[[#All],[Name]:[BotLevelType]],3,FALSE) * VLOOKUP($AX$2,BotLevelWorld[#All],MATCH("HP Ratio - " &amp; VLOOKUP(BL$1,Enemies[[#All],[Name]:[BotLevelType]],9,FALSE),BotLevelWorld[#Headers],0),FALSE) * O142</f>
        <v>0</v>
      </c>
      <c r="BM142">
        <f>VLOOKUP(Wave_Timeline!BM$1,Enemies[[#All],[Name]:[BotLevelType]],3,FALSE) * VLOOKUP($AX$2,BotLevelWorld[#All],MATCH("HP Ratio - " &amp; VLOOKUP(BM$1,Enemies[[#All],[Name]:[BotLevelType]],9,FALSE),BotLevelWorld[#Headers],0),FALSE) * P142</f>
        <v>0</v>
      </c>
      <c r="BN142">
        <f>VLOOKUP(Wave_Timeline!BN$1,Enemies[[#All],[Name]:[BotLevelType]],3,FALSE) * VLOOKUP($AX$2,BotLevelWorld[#All],MATCH("HP Ratio - " &amp; VLOOKUP(BN$1,Enemies[[#All],[Name]:[BotLevelType]],9,FALSE),BotLevelWorld[#Headers],0),FALSE) * Q142</f>
        <v>0</v>
      </c>
      <c r="BO142">
        <f>VLOOKUP(Wave_Timeline!BO$1,Enemies[[#All],[Name]:[BotLevelType]],3,FALSE) * VLOOKUP($AX$2,BotLevelWorld[#All],MATCH("HP Ratio - " &amp; VLOOKUP(BO$1,Enemies[[#All],[Name]:[BotLevelType]],9,FALSE),BotLevelWorld[#Headers],0),FALSE) * R142</f>
        <v>0</v>
      </c>
      <c r="BP142">
        <f>VLOOKUP(Wave_Timeline!BP$1,Enemies[[#All],[Name]:[BotLevelType]],3,FALSE) * VLOOKUP($AX$2,BotLevelWorld[#All],MATCH("HP Ratio - " &amp; VLOOKUP(BP$1,Enemies[[#All],[Name]:[BotLevelType]],9,FALSE),BotLevelWorld[#Headers],0),FALSE) * S142</f>
        <v>0</v>
      </c>
      <c r="BQ142">
        <f>VLOOKUP(Wave_Timeline!BQ$1,Enemies[[#All],[Name]:[BotLevelType]],3,FALSE) * VLOOKUP($AX$2,BotLevelWorld[#All],MATCH("HP Ratio - " &amp; VLOOKUP(BQ$1,Enemies[[#All],[Name]:[BotLevelType]],9,FALSE),BotLevelWorld[#Headers],0),FALSE) * T142</f>
        <v>0</v>
      </c>
      <c r="BR142">
        <f>VLOOKUP(Wave_Timeline!BR$1,Enemies[[#All],[Name]:[BotLevelType]],3,FALSE) * VLOOKUP($AX$2,BotLevelWorld[#All],MATCH("HP Ratio - " &amp; VLOOKUP(BR$1,Enemies[[#All],[Name]:[BotLevelType]],9,FALSE),BotLevelWorld[#Headers],0),FALSE) * U142</f>
        <v>0</v>
      </c>
      <c r="BS142">
        <f>VLOOKUP(Wave_Timeline!BS$1,Enemies[[#All],[Name]:[BotLevelType]],3,FALSE) * VLOOKUP($AX$2,BotLevelWorld[#All],MATCH("HP Ratio - " &amp; VLOOKUP(BS$1,Enemies[[#All],[Name]:[BotLevelType]],9,FALSE),BotLevelWorld[#Headers],0),FALSE) * V142</f>
        <v>0</v>
      </c>
      <c r="BT142">
        <f>VLOOKUP(Wave_Timeline!BT$1,Enemies[[#All],[Name]:[BotLevelType]],3,FALSE) * VLOOKUP($AX$2,BotLevelWorld[#All],MATCH("HP Ratio - " &amp; VLOOKUP(BT$1,Enemies[[#All],[Name]:[BotLevelType]],9,FALSE),BotLevelWorld[#Headers],0),FALSE) * W142</f>
        <v>0</v>
      </c>
      <c r="BU142">
        <f>VLOOKUP(Wave_Timeline!BU$1,Enemies[[#All],[Name]:[BotLevelType]],3,FALSE) * VLOOKUP($AX$2,BotLevelWorld[#All],MATCH("HP Ratio - " &amp; VLOOKUP(BU$1,Enemies[[#All],[Name]:[BotLevelType]],9,FALSE),BotLevelWorld[#Headers],0),FALSE) * X142</f>
        <v>0</v>
      </c>
      <c r="BV142">
        <f>VLOOKUP(Wave_Timeline!BV$1,Enemies[[#All],[Name]:[BotLevelType]],3,FALSE) * VLOOKUP($AX$2,BotLevelWorld[#All],MATCH("HP Ratio - " &amp; VLOOKUP(BV$1,Enemies[[#All],[Name]:[BotLevelType]],9,FALSE),BotLevelWorld[#Headers],0),FALSE) * Y142</f>
        <v>0</v>
      </c>
      <c r="BW142">
        <f>VLOOKUP(Wave_Timeline!BW$1,Enemies[[#All],[Name]:[BotLevelType]],3,FALSE) * VLOOKUP($AX$2,BotLevelWorld[#All],MATCH("HP Ratio - " &amp; VLOOKUP(BW$1,Enemies[[#All],[Name]:[BotLevelType]],9,FALSE),BotLevelWorld[#Headers],0),FALSE) * Z142</f>
        <v>0</v>
      </c>
      <c r="BX142">
        <f>VLOOKUP(Wave_Timeline!BX$1,Enemies[[#All],[Name]:[BotLevelType]],3,FALSE) * VLOOKUP($AX$2,BotLevelWorld[#All],MATCH("HP Ratio - " &amp; VLOOKUP(BX$1,Enemies[[#All],[Name]:[BotLevelType]],9,FALSE),BotLevelWorld[#Headers],0),FALSE) * AA142</f>
        <v>0</v>
      </c>
      <c r="BY142">
        <f>VLOOKUP(Wave_Timeline!BY$1,Enemies[[#All],[Name]:[BotLevelType]],3,FALSE) * VLOOKUP($AX$2,BotLevelWorld[#All],MATCH("HP Ratio - " &amp; VLOOKUP(BY$1,Enemies[[#All],[Name]:[BotLevelType]],9,FALSE),BotLevelWorld[#Headers],0),FALSE) * AB142</f>
        <v>0</v>
      </c>
      <c r="BZ142">
        <f>VLOOKUP(Wave_Timeline!BZ$1,Enemies[[#All],[Name]:[BotLevelType]],3,FALSE) * VLOOKUP($AX$2,BotLevelWorld[#All],MATCH("HP Ratio - " &amp; VLOOKUP(BZ$1,Enemies[[#All],[Name]:[BotLevelType]],9,FALSE),BotLevelWorld[#Headers],0),FALSE) * AC142</f>
        <v>0</v>
      </c>
      <c r="CA142">
        <f>VLOOKUP(Wave_Timeline!CA$1,Enemies[[#All],[Name]:[BotLevelType]],3,FALSE) * VLOOKUP($AX$2,BotLevelWorld[#All],MATCH("HP Ratio - " &amp; VLOOKUP(CA$1,Enemies[[#All],[Name]:[BotLevelType]],9,FALSE),BotLevelWorld[#Headers],0),FALSE) * AD142</f>
        <v>0</v>
      </c>
      <c r="CB142">
        <f>VLOOKUP(Wave_Timeline!CB$1,Enemies[[#All],[Name]:[BotLevelType]],3,FALSE) * VLOOKUP($AX$2,BotLevelWorld[#All],MATCH("HP Ratio - " &amp; VLOOKUP(CB$1,Enemies[[#All],[Name]:[BotLevelType]],9,FALSE),BotLevelWorld[#Headers],0),FALSE) * AE142</f>
        <v>0</v>
      </c>
      <c r="CC142">
        <f>VLOOKUP(Wave_Timeline!CC$1,Enemies[[#All],[Name]:[BotLevelType]],3,FALSE) * VLOOKUP($AX$2,BotLevelWorld[#All],MATCH("HP Ratio - " &amp; VLOOKUP(CC$1,Enemies[[#All],[Name]:[BotLevelType]],9,FALSE),BotLevelWorld[#Headers],0),FALSE) * AF142</f>
        <v>0</v>
      </c>
      <c r="CD142">
        <f>VLOOKUP(Wave_Timeline!CD$1,Enemies[[#All],[Name]:[BotLevelType]],3,FALSE) * VLOOKUP($AX$2,BotLevelWorld[#All],MATCH("HP Ratio - " &amp; VLOOKUP(CD$1,Enemies[[#All],[Name]:[BotLevelType]],9,FALSE),BotLevelWorld[#Headers],0),FALSE) * AG142</f>
        <v>0</v>
      </c>
      <c r="CE142">
        <f>VLOOKUP(Wave_Timeline!CE$1,Enemies[[#All],[Name]:[BotLevelType]],3,FALSE) * VLOOKUP($AX$2,BotLevelWorld[#All],MATCH("HP Ratio - " &amp; VLOOKUP(CE$1,Enemies[[#All],[Name]:[BotLevelType]],9,FALSE),BotLevelWorld[#Headers],0),FALSE) * AH142</f>
        <v>0</v>
      </c>
      <c r="CF142">
        <f>VLOOKUP(Wave_Timeline!CF$1,Enemies[[#All],[Name]:[BotLevelType]],3,FALSE) * VLOOKUP($AX$2,BotLevelWorld[#All],MATCH("HP Ratio - " &amp; VLOOKUP(CF$1,Enemies[[#All],[Name]:[BotLevelType]],9,FALSE),BotLevelWorld[#Headers],0),FALSE) * AI142</f>
        <v>0</v>
      </c>
      <c r="CG142">
        <f>VLOOKUP(Wave_Timeline!CG$1,Enemies[[#All],[Name]:[BotLevelType]],3,FALSE) * VLOOKUP($AX$2,BotLevelWorld[#All],MATCH("HP Ratio - " &amp; VLOOKUP(CG$1,Enemies[[#All],[Name]:[BotLevelType]],9,FALSE),BotLevelWorld[#Headers],0),FALSE) * AJ142</f>
        <v>0</v>
      </c>
      <c r="CH142">
        <f>VLOOKUP(Wave_Timeline!CH$1,Enemies[[#All],[Name]:[BotLevelType]],3,FALSE) * VLOOKUP($AX$2,BotLevelWorld[#All],MATCH("HP Ratio - " &amp; VLOOKUP(CH$1,Enemies[[#All],[Name]:[BotLevelType]],9,FALSE),BotLevelWorld[#Headers],0),FALSE) * AK142</f>
        <v>0</v>
      </c>
      <c r="CI142">
        <f>VLOOKUP(Wave_Timeline!CI$1,Enemies[[#All],[Name]:[BotLevelType]],3,FALSE) * VLOOKUP($AX$2,BotLevelWorld[#All],MATCH("HP Ratio - " &amp; VLOOKUP(CI$1,Enemies[[#All],[Name]:[BotLevelType]],9,FALSE),BotLevelWorld[#Headers],0),FALSE) * AL142</f>
        <v>0</v>
      </c>
      <c r="CJ142">
        <f>VLOOKUP(Wave_Timeline!CJ$1,Enemies[[#All],[Name]:[BotLevelType]],3,FALSE) * VLOOKUP($AX$2,BotLevelWorld[#All],MATCH("HP Ratio - " &amp; VLOOKUP(CJ$1,Enemies[[#All],[Name]:[BotLevelType]],9,FALSE),BotLevelWorld[#Headers],0),FALSE) * AM142</f>
        <v>0</v>
      </c>
      <c r="CK142">
        <f>VLOOKUP(Wave_Timeline!CK$1,Enemies[[#All],[Name]:[BotLevelType]],3,FALSE) * VLOOKUP($AX$2,BotLevelWorld[#All],MATCH("HP Ratio - " &amp; VLOOKUP(CK$1,Enemies[[#All],[Name]:[BotLevelType]],9,FALSE),BotLevelWorld[#Headers],0),FALSE) * AN142</f>
        <v>0</v>
      </c>
      <c r="CL142">
        <f>VLOOKUP(Wave_Timeline!CL$1,Enemies[[#All],[Name]:[BotLevelType]],3,FALSE) * VLOOKUP($AX$2,BotLevelWorld[#All],MATCH("HP Ratio - " &amp; VLOOKUP(CL$1,Enemies[[#All],[Name]:[BotLevelType]],9,FALSE),BotLevelWorld[#Headers],0),FALSE) * AO142</f>
        <v>0</v>
      </c>
      <c r="CM142">
        <f>VLOOKUP(Wave_Timeline!CM$1,Enemies[[#All],[Name]:[BotLevelType]],3,FALSE) * VLOOKUP($AX$2,BotLevelWorld[#All],MATCH("HP Ratio - " &amp; VLOOKUP(CM$1,Enemies[[#All],[Name]:[BotLevelType]],9,FALSE),BotLevelWorld[#Headers],0),FALSE) * AP142</f>
        <v>0</v>
      </c>
      <c r="CN142">
        <f>VLOOKUP(Wave_Timeline!CN$1,Enemies[[#All],[Name]:[BotLevelType]],3,FALSE) * VLOOKUP($AX$2,BotLevelWorld[#All],MATCH("HP Ratio - " &amp; VLOOKUP(CN$1,Enemies[[#All],[Name]:[BotLevelType]],9,FALSE),BotLevelWorld[#Headers],0),FALSE) * AQ142</f>
        <v>0</v>
      </c>
      <c r="CO142">
        <f>VLOOKUP(Wave_Timeline!CO$1,Enemies[[#All],[Name]:[BotLevelType]],3,FALSE) * VLOOKUP($AX$2,BotLevelWorld[#All],MATCH("HP Ratio - " &amp; VLOOKUP(CO$1,Enemies[[#All],[Name]:[BotLevelType]],9,FALSE),BotLevelWorld[#Headers],0),FALSE) * AR142</f>
        <v>0</v>
      </c>
      <c r="CP142">
        <f>VLOOKUP(Wave_Timeline!CP$1,Enemies[[#All],[Name]:[BotLevelType]],3,FALSE) * VLOOKUP($AX$2,BotLevelWorld[#All],MATCH("HP Ratio - " &amp; VLOOKUP(CP$1,Enemies[[#All],[Name]:[BotLevelType]],9,FALSE),BotLevelWorld[#Headers],0),FALSE) * AS142</f>
        <v>0</v>
      </c>
      <c r="CQ142">
        <f>VLOOKUP(Wave_Timeline!CQ$1,Enemies[[#All],[Name]:[BotLevelType]],3,FALSE) * VLOOKUP($AX$2,BotLevelWorld[#All],MATCH("HP Ratio - " &amp; VLOOKUP(CQ$1,Enemies[[#All],[Name]:[BotLevelType]],9,FALSE),BotLevelWorld[#Headers],0),FALSE) * AT142</f>
        <v>0</v>
      </c>
      <c r="CS142">
        <f t="shared" si="7"/>
        <v>0</v>
      </c>
    </row>
    <row r="143" spans="1:97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Y143">
        <f>VLOOKUP(Wave_Timeline!AY$1,Enemies[[#All],[Name]:[BotLevelType]],3,FALSE) * VLOOKUP($AX$2,BotLevelWorld[#All],MATCH("HP Ratio - " &amp; VLOOKUP(AY$1,Enemies[[#All],[Name]:[BotLevelType]],9,FALSE),BotLevelWorld[#Headers],0),FALSE) * B143</f>
        <v>0</v>
      </c>
      <c r="AZ143">
        <f>VLOOKUP(Wave_Timeline!AZ$1,Enemies[[#All],[Name]:[BotLevelType]],3,FALSE) * VLOOKUP($AX$2,BotLevelWorld[#All],MATCH("HP Ratio - " &amp; VLOOKUP(AZ$1,Enemies[[#All],[Name]:[BotLevelType]],9,FALSE),BotLevelWorld[#Headers],0),FALSE) * C143</f>
        <v>0</v>
      </c>
      <c r="BA143">
        <f>VLOOKUP(Wave_Timeline!BA$1,Enemies[[#All],[Name]:[BotLevelType]],3,FALSE) * VLOOKUP($AX$2,BotLevelWorld[#All],MATCH("HP Ratio - " &amp; VLOOKUP(BA$1,Enemies[[#All],[Name]:[BotLevelType]],9,FALSE),BotLevelWorld[#Headers],0),FALSE) * D143</f>
        <v>0</v>
      </c>
      <c r="BB143">
        <f>VLOOKUP(Wave_Timeline!BB$1,Enemies[[#All],[Name]:[BotLevelType]],3,FALSE) * VLOOKUP($AX$2,BotLevelWorld[#All],MATCH("HP Ratio - " &amp; VLOOKUP(BB$1,Enemies[[#All],[Name]:[BotLevelType]],9,FALSE),BotLevelWorld[#Headers],0),FALSE) * E143</f>
        <v>0</v>
      </c>
      <c r="BC143">
        <f>VLOOKUP(Wave_Timeline!BC$1,Enemies[[#All],[Name]:[BotLevelType]],3,FALSE) * VLOOKUP($AX$2,BotLevelWorld[#All],MATCH("HP Ratio - " &amp; VLOOKUP(BC$1,Enemies[[#All],[Name]:[BotLevelType]],9,FALSE),BotLevelWorld[#Headers],0),FALSE) * F143</f>
        <v>0</v>
      </c>
      <c r="BD143">
        <f>VLOOKUP(Wave_Timeline!BD$1,Enemies[[#All],[Name]:[BotLevelType]],3,FALSE) * VLOOKUP($AX$2,BotLevelWorld[#All],MATCH("HP Ratio - " &amp; VLOOKUP(BD$1,Enemies[[#All],[Name]:[BotLevelType]],9,FALSE),BotLevelWorld[#Headers],0),FALSE) * G143</f>
        <v>0</v>
      </c>
      <c r="BE143">
        <f>VLOOKUP(Wave_Timeline!BE$1,Enemies[[#All],[Name]:[BotLevelType]],3,FALSE) * VLOOKUP($AX$2,BotLevelWorld[#All],MATCH("HP Ratio - " &amp; VLOOKUP(BE$1,Enemies[[#All],[Name]:[BotLevelType]],9,FALSE),BotLevelWorld[#Headers],0),FALSE) * H143</f>
        <v>0</v>
      </c>
      <c r="BF143">
        <f>VLOOKUP(Wave_Timeline!BF$1,Enemies[[#All],[Name]:[BotLevelType]],3,FALSE) * VLOOKUP($AX$2,BotLevelWorld[#All],MATCH("HP Ratio - " &amp; VLOOKUP(BF$1,Enemies[[#All],[Name]:[BotLevelType]],9,FALSE),BotLevelWorld[#Headers],0),FALSE) * I143</f>
        <v>0</v>
      </c>
      <c r="BG143">
        <f>VLOOKUP(Wave_Timeline!BG$1,Enemies[[#All],[Name]:[BotLevelType]],3,FALSE) * VLOOKUP($AX$2,BotLevelWorld[#All],MATCH("HP Ratio - " &amp; VLOOKUP(BG$1,Enemies[[#All],[Name]:[BotLevelType]],9,FALSE),BotLevelWorld[#Headers],0),FALSE) * J143</f>
        <v>0</v>
      </c>
      <c r="BH143">
        <f>VLOOKUP(Wave_Timeline!BH$1,Enemies[[#All],[Name]:[BotLevelType]],3,FALSE) * VLOOKUP($AX$2,BotLevelWorld[#All],MATCH("HP Ratio - " &amp; VLOOKUP(BH$1,Enemies[[#All],[Name]:[BotLevelType]],9,FALSE),BotLevelWorld[#Headers],0),FALSE) * K143</f>
        <v>0</v>
      </c>
      <c r="BI143">
        <f>VLOOKUP(Wave_Timeline!BI$1,Enemies[[#All],[Name]:[BotLevelType]],3,FALSE) * VLOOKUP($AX$2,BotLevelWorld[#All],MATCH("HP Ratio - " &amp; VLOOKUP(BI$1,Enemies[[#All],[Name]:[BotLevelType]],9,FALSE),BotLevelWorld[#Headers],0),FALSE) * L143</f>
        <v>0</v>
      </c>
      <c r="BJ143">
        <f>VLOOKUP(Wave_Timeline!BJ$1,Enemies[[#All],[Name]:[BotLevelType]],3,FALSE) * VLOOKUP($AX$2,BotLevelWorld[#All],MATCH("HP Ratio - " &amp; VLOOKUP(BJ$1,Enemies[[#All],[Name]:[BotLevelType]],9,FALSE),BotLevelWorld[#Headers],0),FALSE) * M143</f>
        <v>0</v>
      </c>
      <c r="BK143">
        <f>VLOOKUP(Wave_Timeline!BK$1,Enemies[[#All],[Name]:[BotLevelType]],3,FALSE) * VLOOKUP($AX$2,BotLevelWorld[#All],MATCH("HP Ratio - " &amp; VLOOKUP(BK$1,Enemies[[#All],[Name]:[BotLevelType]],9,FALSE),BotLevelWorld[#Headers],0),FALSE) * N143</f>
        <v>0</v>
      </c>
      <c r="BL143">
        <f>VLOOKUP(Wave_Timeline!BL$1,Enemies[[#All],[Name]:[BotLevelType]],3,FALSE) * VLOOKUP($AX$2,BotLevelWorld[#All],MATCH("HP Ratio - " &amp; VLOOKUP(BL$1,Enemies[[#All],[Name]:[BotLevelType]],9,FALSE),BotLevelWorld[#Headers],0),FALSE) * O143</f>
        <v>0</v>
      </c>
      <c r="BM143">
        <f>VLOOKUP(Wave_Timeline!BM$1,Enemies[[#All],[Name]:[BotLevelType]],3,FALSE) * VLOOKUP($AX$2,BotLevelWorld[#All],MATCH("HP Ratio - " &amp; VLOOKUP(BM$1,Enemies[[#All],[Name]:[BotLevelType]],9,FALSE),BotLevelWorld[#Headers],0),FALSE) * P143</f>
        <v>0</v>
      </c>
      <c r="BN143">
        <f>VLOOKUP(Wave_Timeline!BN$1,Enemies[[#All],[Name]:[BotLevelType]],3,FALSE) * VLOOKUP($AX$2,BotLevelWorld[#All],MATCH("HP Ratio - " &amp; VLOOKUP(BN$1,Enemies[[#All],[Name]:[BotLevelType]],9,FALSE),BotLevelWorld[#Headers],0),FALSE) * Q143</f>
        <v>0</v>
      </c>
      <c r="BO143">
        <f>VLOOKUP(Wave_Timeline!BO$1,Enemies[[#All],[Name]:[BotLevelType]],3,FALSE) * VLOOKUP($AX$2,BotLevelWorld[#All],MATCH("HP Ratio - " &amp; VLOOKUP(BO$1,Enemies[[#All],[Name]:[BotLevelType]],9,FALSE),BotLevelWorld[#Headers],0),FALSE) * R143</f>
        <v>0</v>
      </c>
      <c r="BP143">
        <f>VLOOKUP(Wave_Timeline!BP$1,Enemies[[#All],[Name]:[BotLevelType]],3,FALSE) * VLOOKUP($AX$2,BotLevelWorld[#All],MATCH("HP Ratio - " &amp; VLOOKUP(BP$1,Enemies[[#All],[Name]:[BotLevelType]],9,FALSE),BotLevelWorld[#Headers],0),FALSE) * S143</f>
        <v>0</v>
      </c>
      <c r="BQ143">
        <f>VLOOKUP(Wave_Timeline!BQ$1,Enemies[[#All],[Name]:[BotLevelType]],3,FALSE) * VLOOKUP($AX$2,BotLevelWorld[#All],MATCH("HP Ratio - " &amp; VLOOKUP(BQ$1,Enemies[[#All],[Name]:[BotLevelType]],9,FALSE),BotLevelWorld[#Headers],0),FALSE) * T143</f>
        <v>0</v>
      </c>
      <c r="BR143">
        <f>VLOOKUP(Wave_Timeline!BR$1,Enemies[[#All],[Name]:[BotLevelType]],3,FALSE) * VLOOKUP($AX$2,BotLevelWorld[#All],MATCH("HP Ratio - " &amp; VLOOKUP(BR$1,Enemies[[#All],[Name]:[BotLevelType]],9,FALSE),BotLevelWorld[#Headers],0),FALSE) * U143</f>
        <v>0</v>
      </c>
      <c r="BS143">
        <f>VLOOKUP(Wave_Timeline!BS$1,Enemies[[#All],[Name]:[BotLevelType]],3,FALSE) * VLOOKUP($AX$2,BotLevelWorld[#All],MATCH("HP Ratio - " &amp; VLOOKUP(BS$1,Enemies[[#All],[Name]:[BotLevelType]],9,FALSE),BotLevelWorld[#Headers],0),FALSE) * V143</f>
        <v>0</v>
      </c>
      <c r="BT143">
        <f>VLOOKUP(Wave_Timeline!BT$1,Enemies[[#All],[Name]:[BotLevelType]],3,FALSE) * VLOOKUP($AX$2,BotLevelWorld[#All],MATCH("HP Ratio - " &amp; VLOOKUP(BT$1,Enemies[[#All],[Name]:[BotLevelType]],9,FALSE),BotLevelWorld[#Headers],0),FALSE) * W143</f>
        <v>0</v>
      </c>
      <c r="BU143">
        <f>VLOOKUP(Wave_Timeline!BU$1,Enemies[[#All],[Name]:[BotLevelType]],3,FALSE) * VLOOKUP($AX$2,BotLevelWorld[#All],MATCH("HP Ratio - " &amp; VLOOKUP(BU$1,Enemies[[#All],[Name]:[BotLevelType]],9,FALSE),BotLevelWorld[#Headers],0),FALSE) * X143</f>
        <v>0</v>
      </c>
      <c r="BV143">
        <f>VLOOKUP(Wave_Timeline!BV$1,Enemies[[#All],[Name]:[BotLevelType]],3,FALSE) * VLOOKUP($AX$2,BotLevelWorld[#All],MATCH("HP Ratio - " &amp; VLOOKUP(BV$1,Enemies[[#All],[Name]:[BotLevelType]],9,FALSE),BotLevelWorld[#Headers],0),FALSE) * Y143</f>
        <v>0</v>
      </c>
      <c r="BW143">
        <f>VLOOKUP(Wave_Timeline!BW$1,Enemies[[#All],[Name]:[BotLevelType]],3,FALSE) * VLOOKUP($AX$2,BotLevelWorld[#All],MATCH("HP Ratio - " &amp; VLOOKUP(BW$1,Enemies[[#All],[Name]:[BotLevelType]],9,FALSE),BotLevelWorld[#Headers],0),FALSE) * Z143</f>
        <v>0</v>
      </c>
      <c r="BX143">
        <f>VLOOKUP(Wave_Timeline!BX$1,Enemies[[#All],[Name]:[BotLevelType]],3,FALSE) * VLOOKUP($AX$2,BotLevelWorld[#All],MATCH("HP Ratio - " &amp; VLOOKUP(BX$1,Enemies[[#All],[Name]:[BotLevelType]],9,FALSE),BotLevelWorld[#Headers],0),FALSE) * AA143</f>
        <v>0</v>
      </c>
      <c r="BY143">
        <f>VLOOKUP(Wave_Timeline!BY$1,Enemies[[#All],[Name]:[BotLevelType]],3,FALSE) * VLOOKUP($AX$2,BotLevelWorld[#All],MATCH("HP Ratio - " &amp; VLOOKUP(BY$1,Enemies[[#All],[Name]:[BotLevelType]],9,FALSE),BotLevelWorld[#Headers],0),FALSE) * AB143</f>
        <v>0</v>
      </c>
      <c r="BZ143">
        <f>VLOOKUP(Wave_Timeline!BZ$1,Enemies[[#All],[Name]:[BotLevelType]],3,FALSE) * VLOOKUP($AX$2,BotLevelWorld[#All],MATCH("HP Ratio - " &amp; VLOOKUP(BZ$1,Enemies[[#All],[Name]:[BotLevelType]],9,FALSE),BotLevelWorld[#Headers],0),FALSE) * AC143</f>
        <v>0</v>
      </c>
      <c r="CA143">
        <f>VLOOKUP(Wave_Timeline!CA$1,Enemies[[#All],[Name]:[BotLevelType]],3,FALSE) * VLOOKUP($AX$2,BotLevelWorld[#All],MATCH("HP Ratio - " &amp; VLOOKUP(CA$1,Enemies[[#All],[Name]:[BotLevelType]],9,FALSE),BotLevelWorld[#Headers],0),FALSE) * AD143</f>
        <v>0</v>
      </c>
      <c r="CB143">
        <f>VLOOKUP(Wave_Timeline!CB$1,Enemies[[#All],[Name]:[BotLevelType]],3,FALSE) * VLOOKUP($AX$2,BotLevelWorld[#All],MATCH("HP Ratio - " &amp; VLOOKUP(CB$1,Enemies[[#All],[Name]:[BotLevelType]],9,FALSE),BotLevelWorld[#Headers],0),FALSE) * AE143</f>
        <v>0</v>
      </c>
      <c r="CC143">
        <f>VLOOKUP(Wave_Timeline!CC$1,Enemies[[#All],[Name]:[BotLevelType]],3,FALSE) * VLOOKUP($AX$2,BotLevelWorld[#All],MATCH("HP Ratio - " &amp; VLOOKUP(CC$1,Enemies[[#All],[Name]:[BotLevelType]],9,FALSE),BotLevelWorld[#Headers],0),FALSE) * AF143</f>
        <v>0</v>
      </c>
      <c r="CD143">
        <f>VLOOKUP(Wave_Timeline!CD$1,Enemies[[#All],[Name]:[BotLevelType]],3,FALSE) * VLOOKUP($AX$2,BotLevelWorld[#All],MATCH("HP Ratio - " &amp; VLOOKUP(CD$1,Enemies[[#All],[Name]:[BotLevelType]],9,FALSE),BotLevelWorld[#Headers],0),FALSE) * AG143</f>
        <v>0</v>
      </c>
      <c r="CE143">
        <f>VLOOKUP(Wave_Timeline!CE$1,Enemies[[#All],[Name]:[BotLevelType]],3,FALSE) * VLOOKUP($AX$2,BotLevelWorld[#All],MATCH("HP Ratio - " &amp; VLOOKUP(CE$1,Enemies[[#All],[Name]:[BotLevelType]],9,FALSE),BotLevelWorld[#Headers],0),FALSE) * AH143</f>
        <v>0</v>
      </c>
      <c r="CF143">
        <f>VLOOKUP(Wave_Timeline!CF$1,Enemies[[#All],[Name]:[BotLevelType]],3,FALSE) * VLOOKUP($AX$2,BotLevelWorld[#All],MATCH("HP Ratio - " &amp; VLOOKUP(CF$1,Enemies[[#All],[Name]:[BotLevelType]],9,FALSE),BotLevelWorld[#Headers],0),FALSE) * AI143</f>
        <v>0</v>
      </c>
      <c r="CG143">
        <f>VLOOKUP(Wave_Timeline!CG$1,Enemies[[#All],[Name]:[BotLevelType]],3,FALSE) * VLOOKUP($AX$2,BotLevelWorld[#All],MATCH("HP Ratio - " &amp; VLOOKUP(CG$1,Enemies[[#All],[Name]:[BotLevelType]],9,FALSE),BotLevelWorld[#Headers],0),FALSE) * AJ143</f>
        <v>0</v>
      </c>
      <c r="CH143">
        <f>VLOOKUP(Wave_Timeline!CH$1,Enemies[[#All],[Name]:[BotLevelType]],3,FALSE) * VLOOKUP($AX$2,BotLevelWorld[#All],MATCH("HP Ratio - " &amp; VLOOKUP(CH$1,Enemies[[#All],[Name]:[BotLevelType]],9,FALSE),BotLevelWorld[#Headers],0),FALSE) * AK143</f>
        <v>0</v>
      </c>
      <c r="CI143">
        <f>VLOOKUP(Wave_Timeline!CI$1,Enemies[[#All],[Name]:[BotLevelType]],3,FALSE) * VLOOKUP($AX$2,BotLevelWorld[#All],MATCH("HP Ratio - " &amp; VLOOKUP(CI$1,Enemies[[#All],[Name]:[BotLevelType]],9,FALSE),BotLevelWorld[#Headers],0),FALSE) * AL143</f>
        <v>0</v>
      </c>
      <c r="CJ143">
        <f>VLOOKUP(Wave_Timeline!CJ$1,Enemies[[#All],[Name]:[BotLevelType]],3,FALSE) * VLOOKUP($AX$2,BotLevelWorld[#All],MATCH("HP Ratio - " &amp; VLOOKUP(CJ$1,Enemies[[#All],[Name]:[BotLevelType]],9,FALSE),BotLevelWorld[#Headers],0),FALSE) * AM143</f>
        <v>0</v>
      </c>
      <c r="CK143">
        <f>VLOOKUP(Wave_Timeline!CK$1,Enemies[[#All],[Name]:[BotLevelType]],3,FALSE) * VLOOKUP($AX$2,BotLevelWorld[#All],MATCH("HP Ratio - " &amp; VLOOKUP(CK$1,Enemies[[#All],[Name]:[BotLevelType]],9,FALSE),BotLevelWorld[#Headers],0),FALSE) * AN143</f>
        <v>0</v>
      </c>
      <c r="CL143">
        <f>VLOOKUP(Wave_Timeline!CL$1,Enemies[[#All],[Name]:[BotLevelType]],3,FALSE) * VLOOKUP($AX$2,BotLevelWorld[#All],MATCH("HP Ratio - " &amp; VLOOKUP(CL$1,Enemies[[#All],[Name]:[BotLevelType]],9,FALSE),BotLevelWorld[#Headers],0),FALSE) * AO143</f>
        <v>0</v>
      </c>
      <c r="CM143">
        <f>VLOOKUP(Wave_Timeline!CM$1,Enemies[[#All],[Name]:[BotLevelType]],3,FALSE) * VLOOKUP($AX$2,BotLevelWorld[#All],MATCH("HP Ratio - " &amp; VLOOKUP(CM$1,Enemies[[#All],[Name]:[BotLevelType]],9,FALSE),BotLevelWorld[#Headers],0),FALSE) * AP143</f>
        <v>0</v>
      </c>
      <c r="CN143">
        <f>VLOOKUP(Wave_Timeline!CN$1,Enemies[[#All],[Name]:[BotLevelType]],3,FALSE) * VLOOKUP($AX$2,BotLevelWorld[#All],MATCH("HP Ratio - " &amp; VLOOKUP(CN$1,Enemies[[#All],[Name]:[BotLevelType]],9,FALSE),BotLevelWorld[#Headers],0),FALSE) * AQ143</f>
        <v>0</v>
      </c>
      <c r="CO143">
        <f>VLOOKUP(Wave_Timeline!CO$1,Enemies[[#All],[Name]:[BotLevelType]],3,FALSE) * VLOOKUP($AX$2,BotLevelWorld[#All],MATCH("HP Ratio - " &amp; VLOOKUP(CO$1,Enemies[[#All],[Name]:[BotLevelType]],9,FALSE),BotLevelWorld[#Headers],0),FALSE) * AR143</f>
        <v>0</v>
      </c>
      <c r="CP143">
        <f>VLOOKUP(Wave_Timeline!CP$1,Enemies[[#All],[Name]:[BotLevelType]],3,FALSE) * VLOOKUP($AX$2,BotLevelWorld[#All],MATCH("HP Ratio - " &amp; VLOOKUP(CP$1,Enemies[[#All],[Name]:[BotLevelType]],9,FALSE),BotLevelWorld[#Headers],0),FALSE) * AS143</f>
        <v>0</v>
      </c>
      <c r="CQ143">
        <f>VLOOKUP(Wave_Timeline!CQ$1,Enemies[[#All],[Name]:[BotLevelType]],3,FALSE) * VLOOKUP($AX$2,BotLevelWorld[#All],MATCH("HP Ratio - " &amp; VLOOKUP(CQ$1,Enemies[[#All],[Name]:[BotLevelType]],9,FALSE),BotLevelWorld[#Headers],0),FALSE) * AT143</f>
        <v>0</v>
      </c>
      <c r="CS143">
        <f t="shared" si="7"/>
        <v>0</v>
      </c>
    </row>
    <row r="144" spans="1:97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Y144">
        <f>VLOOKUP(Wave_Timeline!AY$1,Enemies[[#All],[Name]:[BotLevelType]],3,FALSE) * VLOOKUP($AX$2,BotLevelWorld[#All],MATCH("HP Ratio - " &amp; VLOOKUP(AY$1,Enemies[[#All],[Name]:[BotLevelType]],9,FALSE),BotLevelWorld[#Headers],0),FALSE) * B144</f>
        <v>0</v>
      </c>
      <c r="AZ144">
        <f>VLOOKUP(Wave_Timeline!AZ$1,Enemies[[#All],[Name]:[BotLevelType]],3,FALSE) * VLOOKUP($AX$2,BotLevelWorld[#All],MATCH("HP Ratio - " &amp; VLOOKUP(AZ$1,Enemies[[#All],[Name]:[BotLevelType]],9,FALSE),BotLevelWorld[#Headers],0),FALSE) * C144</f>
        <v>0</v>
      </c>
      <c r="BA144">
        <f>VLOOKUP(Wave_Timeline!BA$1,Enemies[[#All],[Name]:[BotLevelType]],3,FALSE) * VLOOKUP($AX$2,BotLevelWorld[#All],MATCH("HP Ratio - " &amp; VLOOKUP(BA$1,Enemies[[#All],[Name]:[BotLevelType]],9,FALSE),BotLevelWorld[#Headers],0),FALSE) * D144</f>
        <v>0</v>
      </c>
      <c r="BB144">
        <f>VLOOKUP(Wave_Timeline!BB$1,Enemies[[#All],[Name]:[BotLevelType]],3,FALSE) * VLOOKUP($AX$2,BotLevelWorld[#All],MATCH("HP Ratio - " &amp; VLOOKUP(BB$1,Enemies[[#All],[Name]:[BotLevelType]],9,FALSE),BotLevelWorld[#Headers],0),FALSE) * E144</f>
        <v>0</v>
      </c>
      <c r="BC144">
        <f>VLOOKUP(Wave_Timeline!BC$1,Enemies[[#All],[Name]:[BotLevelType]],3,FALSE) * VLOOKUP($AX$2,BotLevelWorld[#All],MATCH("HP Ratio - " &amp; VLOOKUP(BC$1,Enemies[[#All],[Name]:[BotLevelType]],9,FALSE),BotLevelWorld[#Headers],0),FALSE) * F144</f>
        <v>0</v>
      </c>
      <c r="BD144">
        <f>VLOOKUP(Wave_Timeline!BD$1,Enemies[[#All],[Name]:[BotLevelType]],3,FALSE) * VLOOKUP($AX$2,BotLevelWorld[#All],MATCH("HP Ratio - " &amp; VLOOKUP(BD$1,Enemies[[#All],[Name]:[BotLevelType]],9,FALSE),BotLevelWorld[#Headers],0),FALSE) * G144</f>
        <v>0</v>
      </c>
      <c r="BE144">
        <f>VLOOKUP(Wave_Timeline!BE$1,Enemies[[#All],[Name]:[BotLevelType]],3,FALSE) * VLOOKUP($AX$2,BotLevelWorld[#All],MATCH("HP Ratio - " &amp; VLOOKUP(BE$1,Enemies[[#All],[Name]:[BotLevelType]],9,FALSE),BotLevelWorld[#Headers],0),FALSE) * H144</f>
        <v>0</v>
      </c>
      <c r="BF144">
        <f>VLOOKUP(Wave_Timeline!BF$1,Enemies[[#All],[Name]:[BotLevelType]],3,FALSE) * VLOOKUP($AX$2,BotLevelWorld[#All],MATCH("HP Ratio - " &amp; VLOOKUP(BF$1,Enemies[[#All],[Name]:[BotLevelType]],9,FALSE),BotLevelWorld[#Headers],0),FALSE) * I144</f>
        <v>0</v>
      </c>
      <c r="BG144">
        <f>VLOOKUP(Wave_Timeline!BG$1,Enemies[[#All],[Name]:[BotLevelType]],3,FALSE) * VLOOKUP($AX$2,BotLevelWorld[#All],MATCH("HP Ratio - " &amp; VLOOKUP(BG$1,Enemies[[#All],[Name]:[BotLevelType]],9,FALSE),BotLevelWorld[#Headers],0),FALSE) * J144</f>
        <v>0</v>
      </c>
      <c r="BH144">
        <f>VLOOKUP(Wave_Timeline!BH$1,Enemies[[#All],[Name]:[BotLevelType]],3,FALSE) * VLOOKUP($AX$2,BotLevelWorld[#All],MATCH("HP Ratio - " &amp; VLOOKUP(BH$1,Enemies[[#All],[Name]:[BotLevelType]],9,FALSE),BotLevelWorld[#Headers],0),FALSE) * K144</f>
        <v>0</v>
      </c>
      <c r="BI144">
        <f>VLOOKUP(Wave_Timeline!BI$1,Enemies[[#All],[Name]:[BotLevelType]],3,FALSE) * VLOOKUP($AX$2,BotLevelWorld[#All],MATCH("HP Ratio - " &amp; VLOOKUP(BI$1,Enemies[[#All],[Name]:[BotLevelType]],9,FALSE),BotLevelWorld[#Headers],0),FALSE) * L144</f>
        <v>0</v>
      </c>
      <c r="BJ144">
        <f>VLOOKUP(Wave_Timeline!BJ$1,Enemies[[#All],[Name]:[BotLevelType]],3,FALSE) * VLOOKUP($AX$2,BotLevelWorld[#All],MATCH("HP Ratio - " &amp; VLOOKUP(BJ$1,Enemies[[#All],[Name]:[BotLevelType]],9,FALSE),BotLevelWorld[#Headers],0),FALSE) * M144</f>
        <v>0</v>
      </c>
      <c r="BK144">
        <f>VLOOKUP(Wave_Timeline!BK$1,Enemies[[#All],[Name]:[BotLevelType]],3,FALSE) * VLOOKUP($AX$2,BotLevelWorld[#All],MATCH("HP Ratio - " &amp; VLOOKUP(BK$1,Enemies[[#All],[Name]:[BotLevelType]],9,FALSE),BotLevelWorld[#Headers],0),FALSE) * N144</f>
        <v>0</v>
      </c>
      <c r="BL144">
        <f>VLOOKUP(Wave_Timeline!BL$1,Enemies[[#All],[Name]:[BotLevelType]],3,FALSE) * VLOOKUP($AX$2,BotLevelWorld[#All],MATCH("HP Ratio - " &amp; VLOOKUP(BL$1,Enemies[[#All],[Name]:[BotLevelType]],9,FALSE),BotLevelWorld[#Headers],0),FALSE) * O144</f>
        <v>0</v>
      </c>
      <c r="BM144">
        <f>VLOOKUP(Wave_Timeline!BM$1,Enemies[[#All],[Name]:[BotLevelType]],3,FALSE) * VLOOKUP($AX$2,BotLevelWorld[#All],MATCH("HP Ratio - " &amp; VLOOKUP(BM$1,Enemies[[#All],[Name]:[BotLevelType]],9,FALSE),BotLevelWorld[#Headers],0),FALSE) * P144</f>
        <v>0</v>
      </c>
      <c r="BN144">
        <f>VLOOKUP(Wave_Timeline!BN$1,Enemies[[#All],[Name]:[BotLevelType]],3,FALSE) * VLOOKUP($AX$2,BotLevelWorld[#All],MATCH("HP Ratio - " &amp; VLOOKUP(BN$1,Enemies[[#All],[Name]:[BotLevelType]],9,FALSE),BotLevelWorld[#Headers],0),FALSE) * Q144</f>
        <v>0</v>
      </c>
      <c r="BO144">
        <f>VLOOKUP(Wave_Timeline!BO$1,Enemies[[#All],[Name]:[BotLevelType]],3,FALSE) * VLOOKUP($AX$2,BotLevelWorld[#All],MATCH("HP Ratio - " &amp; VLOOKUP(BO$1,Enemies[[#All],[Name]:[BotLevelType]],9,FALSE),BotLevelWorld[#Headers],0),FALSE) * R144</f>
        <v>0</v>
      </c>
      <c r="BP144">
        <f>VLOOKUP(Wave_Timeline!BP$1,Enemies[[#All],[Name]:[BotLevelType]],3,FALSE) * VLOOKUP($AX$2,BotLevelWorld[#All],MATCH("HP Ratio - " &amp; VLOOKUP(BP$1,Enemies[[#All],[Name]:[BotLevelType]],9,FALSE),BotLevelWorld[#Headers],0),FALSE) * S144</f>
        <v>0</v>
      </c>
      <c r="BQ144">
        <f>VLOOKUP(Wave_Timeline!BQ$1,Enemies[[#All],[Name]:[BotLevelType]],3,FALSE) * VLOOKUP($AX$2,BotLevelWorld[#All],MATCH("HP Ratio - " &amp; VLOOKUP(BQ$1,Enemies[[#All],[Name]:[BotLevelType]],9,FALSE),BotLevelWorld[#Headers],0),FALSE) * T144</f>
        <v>0</v>
      </c>
      <c r="BR144">
        <f>VLOOKUP(Wave_Timeline!BR$1,Enemies[[#All],[Name]:[BotLevelType]],3,FALSE) * VLOOKUP($AX$2,BotLevelWorld[#All],MATCH("HP Ratio - " &amp; VLOOKUP(BR$1,Enemies[[#All],[Name]:[BotLevelType]],9,FALSE),BotLevelWorld[#Headers],0),FALSE) * U144</f>
        <v>0</v>
      </c>
      <c r="BS144">
        <f>VLOOKUP(Wave_Timeline!BS$1,Enemies[[#All],[Name]:[BotLevelType]],3,FALSE) * VLOOKUP($AX$2,BotLevelWorld[#All],MATCH("HP Ratio - " &amp; VLOOKUP(BS$1,Enemies[[#All],[Name]:[BotLevelType]],9,FALSE),BotLevelWorld[#Headers],0),FALSE) * V144</f>
        <v>0</v>
      </c>
      <c r="BT144">
        <f>VLOOKUP(Wave_Timeline!BT$1,Enemies[[#All],[Name]:[BotLevelType]],3,FALSE) * VLOOKUP($AX$2,BotLevelWorld[#All],MATCH("HP Ratio - " &amp; VLOOKUP(BT$1,Enemies[[#All],[Name]:[BotLevelType]],9,FALSE),BotLevelWorld[#Headers],0),FALSE) * W144</f>
        <v>0</v>
      </c>
      <c r="BU144">
        <f>VLOOKUP(Wave_Timeline!BU$1,Enemies[[#All],[Name]:[BotLevelType]],3,FALSE) * VLOOKUP($AX$2,BotLevelWorld[#All],MATCH("HP Ratio - " &amp; VLOOKUP(BU$1,Enemies[[#All],[Name]:[BotLevelType]],9,FALSE),BotLevelWorld[#Headers],0),FALSE) * X144</f>
        <v>0</v>
      </c>
      <c r="BV144">
        <f>VLOOKUP(Wave_Timeline!BV$1,Enemies[[#All],[Name]:[BotLevelType]],3,FALSE) * VLOOKUP($AX$2,BotLevelWorld[#All],MATCH("HP Ratio - " &amp; VLOOKUP(BV$1,Enemies[[#All],[Name]:[BotLevelType]],9,FALSE),BotLevelWorld[#Headers],0),FALSE) * Y144</f>
        <v>0</v>
      </c>
      <c r="BW144">
        <f>VLOOKUP(Wave_Timeline!BW$1,Enemies[[#All],[Name]:[BotLevelType]],3,FALSE) * VLOOKUP($AX$2,BotLevelWorld[#All],MATCH("HP Ratio - " &amp; VLOOKUP(BW$1,Enemies[[#All],[Name]:[BotLevelType]],9,FALSE),BotLevelWorld[#Headers],0),FALSE) * Z144</f>
        <v>0</v>
      </c>
      <c r="BX144">
        <f>VLOOKUP(Wave_Timeline!BX$1,Enemies[[#All],[Name]:[BotLevelType]],3,FALSE) * VLOOKUP($AX$2,BotLevelWorld[#All],MATCH("HP Ratio - " &amp; VLOOKUP(BX$1,Enemies[[#All],[Name]:[BotLevelType]],9,FALSE),BotLevelWorld[#Headers],0),FALSE) * AA144</f>
        <v>0</v>
      </c>
      <c r="BY144">
        <f>VLOOKUP(Wave_Timeline!BY$1,Enemies[[#All],[Name]:[BotLevelType]],3,FALSE) * VLOOKUP($AX$2,BotLevelWorld[#All],MATCH("HP Ratio - " &amp; VLOOKUP(BY$1,Enemies[[#All],[Name]:[BotLevelType]],9,FALSE),BotLevelWorld[#Headers],0),FALSE) * AB144</f>
        <v>0</v>
      </c>
      <c r="BZ144">
        <f>VLOOKUP(Wave_Timeline!BZ$1,Enemies[[#All],[Name]:[BotLevelType]],3,FALSE) * VLOOKUP($AX$2,BotLevelWorld[#All],MATCH("HP Ratio - " &amp; VLOOKUP(BZ$1,Enemies[[#All],[Name]:[BotLevelType]],9,FALSE),BotLevelWorld[#Headers],0),FALSE) * AC144</f>
        <v>0</v>
      </c>
      <c r="CA144">
        <f>VLOOKUP(Wave_Timeline!CA$1,Enemies[[#All],[Name]:[BotLevelType]],3,FALSE) * VLOOKUP($AX$2,BotLevelWorld[#All],MATCH("HP Ratio - " &amp; VLOOKUP(CA$1,Enemies[[#All],[Name]:[BotLevelType]],9,FALSE),BotLevelWorld[#Headers],0),FALSE) * AD144</f>
        <v>0</v>
      </c>
      <c r="CB144">
        <f>VLOOKUP(Wave_Timeline!CB$1,Enemies[[#All],[Name]:[BotLevelType]],3,FALSE) * VLOOKUP($AX$2,BotLevelWorld[#All],MATCH("HP Ratio - " &amp; VLOOKUP(CB$1,Enemies[[#All],[Name]:[BotLevelType]],9,FALSE),BotLevelWorld[#Headers],0),FALSE) * AE144</f>
        <v>0</v>
      </c>
      <c r="CC144">
        <f>VLOOKUP(Wave_Timeline!CC$1,Enemies[[#All],[Name]:[BotLevelType]],3,FALSE) * VLOOKUP($AX$2,BotLevelWorld[#All],MATCH("HP Ratio - " &amp; VLOOKUP(CC$1,Enemies[[#All],[Name]:[BotLevelType]],9,FALSE),BotLevelWorld[#Headers],0),FALSE) * AF144</f>
        <v>0</v>
      </c>
      <c r="CD144">
        <f>VLOOKUP(Wave_Timeline!CD$1,Enemies[[#All],[Name]:[BotLevelType]],3,FALSE) * VLOOKUP($AX$2,BotLevelWorld[#All],MATCH("HP Ratio - " &amp; VLOOKUP(CD$1,Enemies[[#All],[Name]:[BotLevelType]],9,FALSE),BotLevelWorld[#Headers],0),FALSE) * AG144</f>
        <v>0</v>
      </c>
      <c r="CE144">
        <f>VLOOKUP(Wave_Timeline!CE$1,Enemies[[#All],[Name]:[BotLevelType]],3,FALSE) * VLOOKUP($AX$2,BotLevelWorld[#All],MATCH("HP Ratio - " &amp; VLOOKUP(CE$1,Enemies[[#All],[Name]:[BotLevelType]],9,FALSE),BotLevelWorld[#Headers],0),FALSE) * AH144</f>
        <v>0</v>
      </c>
      <c r="CF144">
        <f>VLOOKUP(Wave_Timeline!CF$1,Enemies[[#All],[Name]:[BotLevelType]],3,FALSE) * VLOOKUP($AX$2,BotLevelWorld[#All],MATCH("HP Ratio - " &amp; VLOOKUP(CF$1,Enemies[[#All],[Name]:[BotLevelType]],9,FALSE),BotLevelWorld[#Headers],0),FALSE) * AI144</f>
        <v>0</v>
      </c>
      <c r="CG144">
        <f>VLOOKUP(Wave_Timeline!CG$1,Enemies[[#All],[Name]:[BotLevelType]],3,FALSE) * VLOOKUP($AX$2,BotLevelWorld[#All],MATCH("HP Ratio - " &amp; VLOOKUP(CG$1,Enemies[[#All],[Name]:[BotLevelType]],9,FALSE),BotLevelWorld[#Headers],0),FALSE) * AJ144</f>
        <v>0</v>
      </c>
      <c r="CH144">
        <f>VLOOKUP(Wave_Timeline!CH$1,Enemies[[#All],[Name]:[BotLevelType]],3,FALSE) * VLOOKUP($AX$2,BotLevelWorld[#All],MATCH("HP Ratio - " &amp; VLOOKUP(CH$1,Enemies[[#All],[Name]:[BotLevelType]],9,FALSE),BotLevelWorld[#Headers],0),FALSE) * AK144</f>
        <v>0</v>
      </c>
      <c r="CI144">
        <f>VLOOKUP(Wave_Timeline!CI$1,Enemies[[#All],[Name]:[BotLevelType]],3,FALSE) * VLOOKUP($AX$2,BotLevelWorld[#All],MATCH("HP Ratio - " &amp; VLOOKUP(CI$1,Enemies[[#All],[Name]:[BotLevelType]],9,FALSE),BotLevelWorld[#Headers],0),FALSE) * AL144</f>
        <v>0</v>
      </c>
      <c r="CJ144">
        <f>VLOOKUP(Wave_Timeline!CJ$1,Enemies[[#All],[Name]:[BotLevelType]],3,FALSE) * VLOOKUP($AX$2,BotLevelWorld[#All],MATCH("HP Ratio - " &amp; VLOOKUP(CJ$1,Enemies[[#All],[Name]:[BotLevelType]],9,FALSE),BotLevelWorld[#Headers],0),FALSE) * AM144</f>
        <v>0</v>
      </c>
      <c r="CK144">
        <f>VLOOKUP(Wave_Timeline!CK$1,Enemies[[#All],[Name]:[BotLevelType]],3,FALSE) * VLOOKUP($AX$2,BotLevelWorld[#All],MATCH("HP Ratio - " &amp; VLOOKUP(CK$1,Enemies[[#All],[Name]:[BotLevelType]],9,FALSE),BotLevelWorld[#Headers],0),FALSE) * AN144</f>
        <v>0</v>
      </c>
      <c r="CL144">
        <f>VLOOKUP(Wave_Timeline!CL$1,Enemies[[#All],[Name]:[BotLevelType]],3,FALSE) * VLOOKUP($AX$2,BotLevelWorld[#All],MATCH("HP Ratio - " &amp; VLOOKUP(CL$1,Enemies[[#All],[Name]:[BotLevelType]],9,FALSE),BotLevelWorld[#Headers],0),FALSE) * AO144</f>
        <v>0</v>
      </c>
      <c r="CM144">
        <f>VLOOKUP(Wave_Timeline!CM$1,Enemies[[#All],[Name]:[BotLevelType]],3,FALSE) * VLOOKUP($AX$2,BotLevelWorld[#All],MATCH("HP Ratio - " &amp; VLOOKUP(CM$1,Enemies[[#All],[Name]:[BotLevelType]],9,FALSE),BotLevelWorld[#Headers],0),FALSE) * AP144</f>
        <v>0</v>
      </c>
      <c r="CN144">
        <f>VLOOKUP(Wave_Timeline!CN$1,Enemies[[#All],[Name]:[BotLevelType]],3,FALSE) * VLOOKUP($AX$2,BotLevelWorld[#All],MATCH("HP Ratio - " &amp; VLOOKUP(CN$1,Enemies[[#All],[Name]:[BotLevelType]],9,FALSE),BotLevelWorld[#Headers],0),FALSE) * AQ144</f>
        <v>0</v>
      </c>
      <c r="CO144">
        <f>VLOOKUP(Wave_Timeline!CO$1,Enemies[[#All],[Name]:[BotLevelType]],3,FALSE) * VLOOKUP($AX$2,BotLevelWorld[#All],MATCH("HP Ratio - " &amp; VLOOKUP(CO$1,Enemies[[#All],[Name]:[BotLevelType]],9,FALSE),BotLevelWorld[#Headers],0),FALSE) * AR144</f>
        <v>0</v>
      </c>
      <c r="CP144">
        <f>VLOOKUP(Wave_Timeline!CP$1,Enemies[[#All],[Name]:[BotLevelType]],3,FALSE) * VLOOKUP($AX$2,BotLevelWorld[#All],MATCH("HP Ratio - " &amp; VLOOKUP(CP$1,Enemies[[#All],[Name]:[BotLevelType]],9,FALSE),BotLevelWorld[#Headers],0),FALSE) * AS144</f>
        <v>0</v>
      </c>
      <c r="CQ144">
        <f>VLOOKUP(Wave_Timeline!CQ$1,Enemies[[#All],[Name]:[BotLevelType]],3,FALSE) * VLOOKUP($AX$2,BotLevelWorld[#All],MATCH("HP Ratio - " &amp; VLOOKUP(CQ$1,Enemies[[#All],[Name]:[BotLevelType]],9,FALSE),BotLevelWorld[#Headers],0),FALSE) * AT144</f>
        <v>0</v>
      </c>
      <c r="CS144">
        <f t="shared" si="7"/>
        <v>0</v>
      </c>
    </row>
    <row r="145" spans="1:97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Y145">
        <f>VLOOKUP(Wave_Timeline!AY$1,Enemies[[#All],[Name]:[BotLevelType]],3,FALSE) * VLOOKUP($AX$2,BotLevelWorld[#All],MATCH("HP Ratio - " &amp; VLOOKUP(AY$1,Enemies[[#All],[Name]:[BotLevelType]],9,FALSE),BotLevelWorld[#Headers],0),FALSE) * B145</f>
        <v>0</v>
      </c>
      <c r="AZ145">
        <f>VLOOKUP(Wave_Timeline!AZ$1,Enemies[[#All],[Name]:[BotLevelType]],3,FALSE) * VLOOKUP($AX$2,BotLevelWorld[#All],MATCH("HP Ratio - " &amp; VLOOKUP(AZ$1,Enemies[[#All],[Name]:[BotLevelType]],9,FALSE),BotLevelWorld[#Headers],0),FALSE) * C145</f>
        <v>0</v>
      </c>
      <c r="BA145">
        <f>VLOOKUP(Wave_Timeline!BA$1,Enemies[[#All],[Name]:[BotLevelType]],3,FALSE) * VLOOKUP($AX$2,BotLevelWorld[#All],MATCH("HP Ratio - " &amp; VLOOKUP(BA$1,Enemies[[#All],[Name]:[BotLevelType]],9,FALSE),BotLevelWorld[#Headers],0),FALSE) * D145</f>
        <v>0</v>
      </c>
      <c r="BB145">
        <f>VLOOKUP(Wave_Timeline!BB$1,Enemies[[#All],[Name]:[BotLevelType]],3,FALSE) * VLOOKUP($AX$2,BotLevelWorld[#All],MATCH("HP Ratio - " &amp; VLOOKUP(BB$1,Enemies[[#All],[Name]:[BotLevelType]],9,FALSE),BotLevelWorld[#Headers],0),FALSE) * E145</f>
        <v>0</v>
      </c>
      <c r="BC145">
        <f>VLOOKUP(Wave_Timeline!BC$1,Enemies[[#All],[Name]:[BotLevelType]],3,FALSE) * VLOOKUP($AX$2,BotLevelWorld[#All],MATCH("HP Ratio - " &amp; VLOOKUP(BC$1,Enemies[[#All],[Name]:[BotLevelType]],9,FALSE),BotLevelWorld[#Headers],0),FALSE) * F145</f>
        <v>0</v>
      </c>
      <c r="BD145">
        <f>VLOOKUP(Wave_Timeline!BD$1,Enemies[[#All],[Name]:[BotLevelType]],3,FALSE) * VLOOKUP($AX$2,BotLevelWorld[#All],MATCH("HP Ratio - " &amp; VLOOKUP(BD$1,Enemies[[#All],[Name]:[BotLevelType]],9,FALSE),BotLevelWorld[#Headers],0),FALSE) * G145</f>
        <v>0</v>
      </c>
      <c r="BE145">
        <f>VLOOKUP(Wave_Timeline!BE$1,Enemies[[#All],[Name]:[BotLevelType]],3,FALSE) * VLOOKUP($AX$2,BotLevelWorld[#All],MATCH("HP Ratio - " &amp; VLOOKUP(BE$1,Enemies[[#All],[Name]:[BotLevelType]],9,FALSE),BotLevelWorld[#Headers],0),FALSE) * H145</f>
        <v>0</v>
      </c>
      <c r="BF145">
        <f>VLOOKUP(Wave_Timeline!BF$1,Enemies[[#All],[Name]:[BotLevelType]],3,FALSE) * VLOOKUP($AX$2,BotLevelWorld[#All],MATCH("HP Ratio - " &amp; VLOOKUP(BF$1,Enemies[[#All],[Name]:[BotLevelType]],9,FALSE),BotLevelWorld[#Headers],0),FALSE) * I145</f>
        <v>0</v>
      </c>
      <c r="BG145">
        <f>VLOOKUP(Wave_Timeline!BG$1,Enemies[[#All],[Name]:[BotLevelType]],3,FALSE) * VLOOKUP($AX$2,BotLevelWorld[#All],MATCH("HP Ratio - " &amp; VLOOKUP(BG$1,Enemies[[#All],[Name]:[BotLevelType]],9,FALSE),BotLevelWorld[#Headers],0),FALSE) * J145</f>
        <v>0</v>
      </c>
      <c r="BH145">
        <f>VLOOKUP(Wave_Timeline!BH$1,Enemies[[#All],[Name]:[BotLevelType]],3,FALSE) * VLOOKUP($AX$2,BotLevelWorld[#All],MATCH("HP Ratio - " &amp; VLOOKUP(BH$1,Enemies[[#All],[Name]:[BotLevelType]],9,FALSE),BotLevelWorld[#Headers],0),FALSE) * K145</f>
        <v>0</v>
      </c>
      <c r="BI145">
        <f>VLOOKUP(Wave_Timeline!BI$1,Enemies[[#All],[Name]:[BotLevelType]],3,FALSE) * VLOOKUP($AX$2,BotLevelWorld[#All],MATCH("HP Ratio - " &amp; VLOOKUP(BI$1,Enemies[[#All],[Name]:[BotLevelType]],9,FALSE),BotLevelWorld[#Headers],0),FALSE) * L145</f>
        <v>0</v>
      </c>
      <c r="BJ145">
        <f>VLOOKUP(Wave_Timeline!BJ$1,Enemies[[#All],[Name]:[BotLevelType]],3,FALSE) * VLOOKUP($AX$2,BotLevelWorld[#All],MATCH("HP Ratio - " &amp; VLOOKUP(BJ$1,Enemies[[#All],[Name]:[BotLevelType]],9,FALSE),BotLevelWorld[#Headers],0),FALSE) * M145</f>
        <v>0</v>
      </c>
      <c r="BK145">
        <f>VLOOKUP(Wave_Timeline!BK$1,Enemies[[#All],[Name]:[BotLevelType]],3,FALSE) * VLOOKUP($AX$2,BotLevelWorld[#All],MATCH("HP Ratio - " &amp; VLOOKUP(BK$1,Enemies[[#All],[Name]:[BotLevelType]],9,FALSE),BotLevelWorld[#Headers],0),FALSE) * N145</f>
        <v>0</v>
      </c>
      <c r="BL145">
        <f>VLOOKUP(Wave_Timeline!BL$1,Enemies[[#All],[Name]:[BotLevelType]],3,FALSE) * VLOOKUP($AX$2,BotLevelWorld[#All],MATCH("HP Ratio - " &amp; VLOOKUP(BL$1,Enemies[[#All],[Name]:[BotLevelType]],9,FALSE),BotLevelWorld[#Headers],0),FALSE) * O145</f>
        <v>0</v>
      </c>
      <c r="BM145">
        <f>VLOOKUP(Wave_Timeline!BM$1,Enemies[[#All],[Name]:[BotLevelType]],3,FALSE) * VLOOKUP($AX$2,BotLevelWorld[#All],MATCH("HP Ratio - " &amp; VLOOKUP(BM$1,Enemies[[#All],[Name]:[BotLevelType]],9,FALSE),BotLevelWorld[#Headers],0),FALSE) * P145</f>
        <v>0</v>
      </c>
      <c r="BN145">
        <f>VLOOKUP(Wave_Timeline!BN$1,Enemies[[#All],[Name]:[BotLevelType]],3,FALSE) * VLOOKUP($AX$2,BotLevelWorld[#All],MATCH("HP Ratio - " &amp; VLOOKUP(BN$1,Enemies[[#All],[Name]:[BotLevelType]],9,FALSE),BotLevelWorld[#Headers],0),FALSE) * Q145</f>
        <v>0</v>
      </c>
      <c r="BO145">
        <f>VLOOKUP(Wave_Timeline!BO$1,Enemies[[#All],[Name]:[BotLevelType]],3,FALSE) * VLOOKUP($AX$2,BotLevelWorld[#All],MATCH("HP Ratio - " &amp; VLOOKUP(BO$1,Enemies[[#All],[Name]:[BotLevelType]],9,FALSE),BotLevelWorld[#Headers],0),FALSE) * R145</f>
        <v>0</v>
      </c>
      <c r="BP145">
        <f>VLOOKUP(Wave_Timeline!BP$1,Enemies[[#All],[Name]:[BotLevelType]],3,FALSE) * VLOOKUP($AX$2,BotLevelWorld[#All],MATCH("HP Ratio - " &amp; VLOOKUP(BP$1,Enemies[[#All],[Name]:[BotLevelType]],9,FALSE),BotLevelWorld[#Headers],0),FALSE) * S145</f>
        <v>0</v>
      </c>
      <c r="BQ145">
        <f>VLOOKUP(Wave_Timeline!BQ$1,Enemies[[#All],[Name]:[BotLevelType]],3,FALSE) * VLOOKUP($AX$2,BotLevelWorld[#All],MATCH("HP Ratio - " &amp; VLOOKUP(BQ$1,Enemies[[#All],[Name]:[BotLevelType]],9,FALSE),BotLevelWorld[#Headers],0),FALSE) * T145</f>
        <v>0</v>
      </c>
      <c r="BR145">
        <f>VLOOKUP(Wave_Timeline!BR$1,Enemies[[#All],[Name]:[BotLevelType]],3,FALSE) * VLOOKUP($AX$2,BotLevelWorld[#All],MATCH("HP Ratio - " &amp; VLOOKUP(BR$1,Enemies[[#All],[Name]:[BotLevelType]],9,FALSE),BotLevelWorld[#Headers],0),FALSE) * U145</f>
        <v>0</v>
      </c>
      <c r="BS145">
        <f>VLOOKUP(Wave_Timeline!BS$1,Enemies[[#All],[Name]:[BotLevelType]],3,FALSE) * VLOOKUP($AX$2,BotLevelWorld[#All],MATCH("HP Ratio - " &amp; VLOOKUP(BS$1,Enemies[[#All],[Name]:[BotLevelType]],9,FALSE),BotLevelWorld[#Headers],0),FALSE) * V145</f>
        <v>0</v>
      </c>
      <c r="BT145">
        <f>VLOOKUP(Wave_Timeline!BT$1,Enemies[[#All],[Name]:[BotLevelType]],3,FALSE) * VLOOKUP($AX$2,BotLevelWorld[#All],MATCH("HP Ratio - " &amp; VLOOKUP(BT$1,Enemies[[#All],[Name]:[BotLevelType]],9,FALSE),BotLevelWorld[#Headers],0),FALSE) * W145</f>
        <v>0</v>
      </c>
      <c r="BU145">
        <f>VLOOKUP(Wave_Timeline!BU$1,Enemies[[#All],[Name]:[BotLevelType]],3,FALSE) * VLOOKUP($AX$2,BotLevelWorld[#All],MATCH("HP Ratio - " &amp; VLOOKUP(BU$1,Enemies[[#All],[Name]:[BotLevelType]],9,FALSE),BotLevelWorld[#Headers],0),FALSE) * X145</f>
        <v>0</v>
      </c>
      <c r="BV145">
        <f>VLOOKUP(Wave_Timeline!BV$1,Enemies[[#All],[Name]:[BotLevelType]],3,FALSE) * VLOOKUP($AX$2,BotLevelWorld[#All],MATCH("HP Ratio - " &amp; VLOOKUP(BV$1,Enemies[[#All],[Name]:[BotLevelType]],9,FALSE),BotLevelWorld[#Headers],0),FALSE) * Y145</f>
        <v>0</v>
      </c>
      <c r="BW145">
        <f>VLOOKUP(Wave_Timeline!BW$1,Enemies[[#All],[Name]:[BotLevelType]],3,FALSE) * VLOOKUP($AX$2,BotLevelWorld[#All],MATCH("HP Ratio - " &amp; VLOOKUP(BW$1,Enemies[[#All],[Name]:[BotLevelType]],9,FALSE),BotLevelWorld[#Headers],0),FALSE) * Z145</f>
        <v>0</v>
      </c>
      <c r="BX145">
        <f>VLOOKUP(Wave_Timeline!BX$1,Enemies[[#All],[Name]:[BotLevelType]],3,FALSE) * VLOOKUP($AX$2,BotLevelWorld[#All],MATCH("HP Ratio - " &amp; VLOOKUP(BX$1,Enemies[[#All],[Name]:[BotLevelType]],9,FALSE),BotLevelWorld[#Headers],0),FALSE) * AA145</f>
        <v>0</v>
      </c>
      <c r="BY145">
        <f>VLOOKUP(Wave_Timeline!BY$1,Enemies[[#All],[Name]:[BotLevelType]],3,FALSE) * VLOOKUP($AX$2,BotLevelWorld[#All],MATCH("HP Ratio - " &amp; VLOOKUP(BY$1,Enemies[[#All],[Name]:[BotLevelType]],9,FALSE),BotLevelWorld[#Headers],0),FALSE) * AB145</f>
        <v>0</v>
      </c>
      <c r="BZ145">
        <f>VLOOKUP(Wave_Timeline!BZ$1,Enemies[[#All],[Name]:[BotLevelType]],3,FALSE) * VLOOKUP($AX$2,BotLevelWorld[#All],MATCH("HP Ratio - " &amp; VLOOKUP(BZ$1,Enemies[[#All],[Name]:[BotLevelType]],9,FALSE),BotLevelWorld[#Headers],0),FALSE) * AC145</f>
        <v>0</v>
      </c>
      <c r="CA145">
        <f>VLOOKUP(Wave_Timeline!CA$1,Enemies[[#All],[Name]:[BotLevelType]],3,FALSE) * VLOOKUP($AX$2,BotLevelWorld[#All],MATCH("HP Ratio - " &amp; VLOOKUP(CA$1,Enemies[[#All],[Name]:[BotLevelType]],9,FALSE),BotLevelWorld[#Headers],0),FALSE) * AD145</f>
        <v>0</v>
      </c>
      <c r="CB145">
        <f>VLOOKUP(Wave_Timeline!CB$1,Enemies[[#All],[Name]:[BotLevelType]],3,FALSE) * VLOOKUP($AX$2,BotLevelWorld[#All],MATCH("HP Ratio - " &amp; VLOOKUP(CB$1,Enemies[[#All],[Name]:[BotLevelType]],9,FALSE),BotLevelWorld[#Headers],0),FALSE) * AE145</f>
        <v>0</v>
      </c>
      <c r="CC145">
        <f>VLOOKUP(Wave_Timeline!CC$1,Enemies[[#All],[Name]:[BotLevelType]],3,FALSE) * VLOOKUP($AX$2,BotLevelWorld[#All],MATCH("HP Ratio - " &amp; VLOOKUP(CC$1,Enemies[[#All],[Name]:[BotLevelType]],9,FALSE),BotLevelWorld[#Headers],0),FALSE) * AF145</f>
        <v>0</v>
      </c>
      <c r="CD145">
        <f>VLOOKUP(Wave_Timeline!CD$1,Enemies[[#All],[Name]:[BotLevelType]],3,FALSE) * VLOOKUP($AX$2,BotLevelWorld[#All],MATCH("HP Ratio - " &amp; VLOOKUP(CD$1,Enemies[[#All],[Name]:[BotLevelType]],9,FALSE),BotLevelWorld[#Headers],0),FALSE) * AG145</f>
        <v>0</v>
      </c>
      <c r="CE145">
        <f>VLOOKUP(Wave_Timeline!CE$1,Enemies[[#All],[Name]:[BotLevelType]],3,FALSE) * VLOOKUP($AX$2,BotLevelWorld[#All],MATCH("HP Ratio - " &amp; VLOOKUP(CE$1,Enemies[[#All],[Name]:[BotLevelType]],9,FALSE),BotLevelWorld[#Headers],0),FALSE) * AH145</f>
        <v>0</v>
      </c>
      <c r="CF145">
        <f>VLOOKUP(Wave_Timeline!CF$1,Enemies[[#All],[Name]:[BotLevelType]],3,FALSE) * VLOOKUP($AX$2,BotLevelWorld[#All],MATCH("HP Ratio - " &amp; VLOOKUP(CF$1,Enemies[[#All],[Name]:[BotLevelType]],9,FALSE),BotLevelWorld[#Headers],0),FALSE) * AI145</f>
        <v>0</v>
      </c>
      <c r="CG145">
        <f>VLOOKUP(Wave_Timeline!CG$1,Enemies[[#All],[Name]:[BotLevelType]],3,FALSE) * VLOOKUP($AX$2,BotLevelWorld[#All],MATCH("HP Ratio - " &amp; VLOOKUP(CG$1,Enemies[[#All],[Name]:[BotLevelType]],9,FALSE),BotLevelWorld[#Headers],0),FALSE) * AJ145</f>
        <v>0</v>
      </c>
      <c r="CH145">
        <f>VLOOKUP(Wave_Timeline!CH$1,Enemies[[#All],[Name]:[BotLevelType]],3,FALSE) * VLOOKUP($AX$2,BotLevelWorld[#All],MATCH("HP Ratio - " &amp; VLOOKUP(CH$1,Enemies[[#All],[Name]:[BotLevelType]],9,FALSE),BotLevelWorld[#Headers],0),FALSE) * AK145</f>
        <v>0</v>
      </c>
      <c r="CI145">
        <f>VLOOKUP(Wave_Timeline!CI$1,Enemies[[#All],[Name]:[BotLevelType]],3,FALSE) * VLOOKUP($AX$2,BotLevelWorld[#All],MATCH("HP Ratio - " &amp; VLOOKUP(CI$1,Enemies[[#All],[Name]:[BotLevelType]],9,FALSE),BotLevelWorld[#Headers],0),FALSE) * AL145</f>
        <v>0</v>
      </c>
      <c r="CJ145">
        <f>VLOOKUP(Wave_Timeline!CJ$1,Enemies[[#All],[Name]:[BotLevelType]],3,FALSE) * VLOOKUP($AX$2,BotLevelWorld[#All],MATCH("HP Ratio - " &amp; VLOOKUP(CJ$1,Enemies[[#All],[Name]:[BotLevelType]],9,FALSE),BotLevelWorld[#Headers],0),FALSE) * AM145</f>
        <v>0</v>
      </c>
      <c r="CK145">
        <f>VLOOKUP(Wave_Timeline!CK$1,Enemies[[#All],[Name]:[BotLevelType]],3,FALSE) * VLOOKUP($AX$2,BotLevelWorld[#All],MATCH("HP Ratio - " &amp; VLOOKUP(CK$1,Enemies[[#All],[Name]:[BotLevelType]],9,FALSE),BotLevelWorld[#Headers],0),FALSE) * AN145</f>
        <v>0</v>
      </c>
      <c r="CL145">
        <f>VLOOKUP(Wave_Timeline!CL$1,Enemies[[#All],[Name]:[BotLevelType]],3,FALSE) * VLOOKUP($AX$2,BotLevelWorld[#All],MATCH("HP Ratio - " &amp; VLOOKUP(CL$1,Enemies[[#All],[Name]:[BotLevelType]],9,FALSE),BotLevelWorld[#Headers],0),FALSE) * AO145</f>
        <v>0</v>
      </c>
      <c r="CM145">
        <f>VLOOKUP(Wave_Timeline!CM$1,Enemies[[#All],[Name]:[BotLevelType]],3,FALSE) * VLOOKUP($AX$2,BotLevelWorld[#All],MATCH("HP Ratio - " &amp; VLOOKUP(CM$1,Enemies[[#All],[Name]:[BotLevelType]],9,FALSE),BotLevelWorld[#Headers],0),FALSE) * AP145</f>
        <v>0</v>
      </c>
      <c r="CN145">
        <f>VLOOKUP(Wave_Timeline!CN$1,Enemies[[#All],[Name]:[BotLevelType]],3,FALSE) * VLOOKUP($AX$2,BotLevelWorld[#All],MATCH("HP Ratio - " &amp; VLOOKUP(CN$1,Enemies[[#All],[Name]:[BotLevelType]],9,FALSE),BotLevelWorld[#Headers],0),FALSE) * AQ145</f>
        <v>0</v>
      </c>
      <c r="CO145">
        <f>VLOOKUP(Wave_Timeline!CO$1,Enemies[[#All],[Name]:[BotLevelType]],3,FALSE) * VLOOKUP($AX$2,BotLevelWorld[#All],MATCH("HP Ratio - " &amp; VLOOKUP(CO$1,Enemies[[#All],[Name]:[BotLevelType]],9,FALSE),BotLevelWorld[#Headers],0),FALSE) * AR145</f>
        <v>0</v>
      </c>
      <c r="CP145">
        <f>VLOOKUP(Wave_Timeline!CP$1,Enemies[[#All],[Name]:[BotLevelType]],3,FALSE) * VLOOKUP($AX$2,BotLevelWorld[#All],MATCH("HP Ratio - " &amp; VLOOKUP(CP$1,Enemies[[#All],[Name]:[BotLevelType]],9,FALSE),BotLevelWorld[#Headers],0),FALSE) * AS145</f>
        <v>0</v>
      </c>
      <c r="CQ145">
        <f>VLOOKUP(Wave_Timeline!CQ$1,Enemies[[#All],[Name]:[BotLevelType]],3,FALSE) * VLOOKUP($AX$2,BotLevelWorld[#All],MATCH("HP Ratio - " &amp; VLOOKUP(CQ$1,Enemies[[#All],[Name]:[BotLevelType]],9,FALSE),BotLevelWorld[#Headers],0),FALSE) * AT145</f>
        <v>0</v>
      </c>
      <c r="CS145">
        <f t="shared" si="7"/>
        <v>0</v>
      </c>
    </row>
    <row r="146" spans="1:97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Y146">
        <f>VLOOKUP(Wave_Timeline!AY$1,Enemies[[#All],[Name]:[BotLevelType]],3,FALSE) * VLOOKUP($AX$2,BotLevelWorld[#All],MATCH("HP Ratio - " &amp; VLOOKUP(AY$1,Enemies[[#All],[Name]:[BotLevelType]],9,FALSE),BotLevelWorld[#Headers],0),FALSE) * B146</f>
        <v>0</v>
      </c>
      <c r="AZ146">
        <f>VLOOKUP(Wave_Timeline!AZ$1,Enemies[[#All],[Name]:[BotLevelType]],3,FALSE) * VLOOKUP($AX$2,BotLevelWorld[#All],MATCH("HP Ratio - " &amp; VLOOKUP(AZ$1,Enemies[[#All],[Name]:[BotLevelType]],9,FALSE),BotLevelWorld[#Headers],0),FALSE) * C146</f>
        <v>0</v>
      </c>
      <c r="BA146">
        <f>VLOOKUP(Wave_Timeline!BA$1,Enemies[[#All],[Name]:[BotLevelType]],3,FALSE) * VLOOKUP($AX$2,BotLevelWorld[#All],MATCH("HP Ratio - " &amp; VLOOKUP(BA$1,Enemies[[#All],[Name]:[BotLevelType]],9,FALSE),BotLevelWorld[#Headers],0),FALSE) * D146</f>
        <v>0</v>
      </c>
      <c r="BB146">
        <f>VLOOKUP(Wave_Timeline!BB$1,Enemies[[#All],[Name]:[BotLevelType]],3,FALSE) * VLOOKUP($AX$2,BotLevelWorld[#All],MATCH("HP Ratio - " &amp; VLOOKUP(BB$1,Enemies[[#All],[Name]:[BotLevelType]],9,FALSE),BotLevelWorld[#Headers],0),FALSE) * E146</f>
        <v>0</v>
      </c>
      <c r="BC146">
        <f>VLOOKUP(Wave_Timeline!BC$1,Enemies[[#All],[Name]:[BotLevelType]],3,FALSE) * VLOOKUP($AX$2,BotLevelWorld[#All],MATCH("HP Ratio - " &amp; VLOOKUP(BC$1,Enemies[[#All],[Name]:[BotLevelType]],9,FALSE),BotLevelWorld[#Headers],0),FALSE) * F146</f>
        <v>0</v>
      </c>
      <c r="BD146">
        <f>VLOOKUP(Wave_Timeline!BD$1,Enemies[[#All],[Name]:[BotLevelType]],3,FALSE) * VLOOKUP($AX$2,BotLevelWorld[#All],MATCH("HP Ratio - " &amp; VLOOKUP(BD$1,Enemies[[#All],[Name]:[BotLevelType]],9,FALSE),BotLevelWorld[#Headers],0),FALSE) * G146</f>
        <v>0</v>
      </c>
      <c r="BE146">
        <f>VLOOKUP(Wave_Timeline!BE$1,Enemies[[#All],[Name]:[BotLevelType]],3,FALSE) * VLOOKUP($AX$2,BotLevelWorld[#All],MATCH("HP Ratio - " &amp; VLOOKUP(BE$1,Enemies[[#All],[Name]:[BotLevelType]],9,FALSE),BotLevelWorld[#Headers],0),FALSE) * H146</f>
        <v>0</v>
      </c>
      <c r="BF146">
        <f>VLOOKUP(Wave_Timeline!BF$1,Enemies[[#All],[Name]:[BotLevelType]],3,FALSE) * VLOOKUP($AX$2,BotLevelWorld[#All],MATCH("HP Ratio - " &amp; VLOOKUP(BF$1,Enemies[[#All],[Name]:[BotLevelType]],9,FALSE),BotLevelWorld[#Headers],0),FALSE) * I146</f>
        <v>0</v>
      </c>
      <c r="BG146">
        <f>VLOOKUP(Wave_Timeline!BG$1,Enemies[[#All],[Name]:[BotLevelType]],3,FALSE) * VLOOKUP($AX$2,BotLevelWorld[#All],MATCH("HP Ratio - " &amp; VLOOKUP(BG$1,Enemies[[#All],[Name]:[BotLevelType]],9,FALSE),BotLevelWorld[#Headers],0),FALSE) * J146</f>
        <v>0</v>
      </c>
      <c r="BH146">
        <f>VLOOKUP(Wave_Timeline!BH$1,Enemies[[#All],[Name]:[BotLevelType]],3,FALSE) * VLOOKUP($AX$2,BotLevelWorld[#All],MATCH("HP Ratio - " &amp; VLOOKUP(BH$1,Enemies[[#All],[Name]:[BotLevelType]],9,FALSE),BotLevelWorld[#Headers],0),FALSE) * K146</f>
        <v>0</v>
      </c>
      <c r="BI146">
        <f>VLOOKUP(Wave_Timeline!BI$1,Enemies[[#All],[Name]:[BotLevelType]],3,FALSE) * VLOOKUP($AX$2,BotLevelWorld[#All],MATCH("HP Ratio - " &amp; VLOOKUP(BI$1,Enemies[[#All],[Name]:[BotLevelType]],9,FALSE),BotLevelWorld[#Headers],0),FALSE) * L146</f>
        <v>0</v>
      </c>
      <c r="BJ146">
        <f>VLOOKUP(Wave_Timeline!BJ$1,Enemies[[#All],[Name]:[BotLevelType]],3,FALSE) * VLOOKUP($AX$2,BotLevelWorld[#All],MATCH("HP Ratio - " &amp; VLOOKUP(BJ$1,Enemies[[#All],[Name]:[BotLevelType]],9,FALSE),BotLevelWorld[#Headers],0),FALSE) * M146</f>
        <v>0</v>
      </c>
      <c r="BK146">
        <f>VLOOKUP(Wave_Timeline!BK$1,Enemies[[#All],[Name]:[BotLevelType]],3,FALSE) * VLOOKUP($AX$2,BotLevelWorld[#All],MATCH("HP Ratio - " &amp; VLOOKUP(BK$1,Enemies[[#All],[Name]:[BotLevelType]],9,FALSE),BotLevelWorld[#Headers],0),FALSE) * N146</f>
        <v>0</v>
      </c>
      <c r="BL146">
        <f>VLOOKUP(Wave_Timeline!BL$1,Enemies[[#All],[Name]:[BotLevelType]],3,FALSE) * VLOOKUP($AX$2,BotLevelWorld[#All],MATCH("HP Ratio - " &amp; VLOOKUP(BL$1,Enemies[[#All],[Name]:[BotLevelType]],9,FALSE),BotLevelWorld[#Headers],0),FALSE) * O146</f>
        <v>0</v>
      </c>
      <c r="BM146">
        <f>VLOOKUP(Wave_Timeline!BM$1,Enemies[[#All],[Name]:[BotLevelType]],3,FALSE) * VLOOKUP($AX$2,BotLevelWorld[#All],MATCH("HP Ratio - " &amp; VLOOKUP(BM$1,Enemies[[#All],[Name]:[BotLevelType]],9,FALSE),BotLevelWorld[#Headers],0),FALSE) * P146</f>
        <v>0</v>
      </c>
      <c r="BN146">
        <f>VLOOKUP(Wave_Timeline!BN$1,Enemies[[#All],[Name]:[BotLevelType]],3,FALSE) * VLOOKUP($AX$2,BotLevelWorld[#All],MATCH("HP Ratio - " &amp; VLOOKUP(BN$1,Enemies[[#All],[Name]:[BotLevelType]],9,FALSE),BotLevelWorld[#Headers],0),FALSE) * Q146</f>
        <v>0</v>
      </c>
      <c r="BO146">
        <f>VLOOKUP(Wave_Timeline!BO$1,Enemies[[#All],[Name]:[BotLevelType]],3,FALSE) * VLOOKUP($AX$2,BotLevelWorld[#All],MATCH("HP Ratio - " &amp; VLOOKUP(BO$1,Enemies[[#All],[Name]:[BotLevelType]],9,FALSE),BotLevelWorld[#Headers],0),FALSE) * R146</f>
        <v>0</v>
      </c>
      <c r="BP146">
        <f>VLOOKUP(Wave_Timeline!BP$1,Enemies[[#All],[Name]:[BotLevelType]],3,FALSE) * VLOOKUP($AX$2,BotLevelWorld[#All],MATCH("HP Ratio - " &amp; VLOOKUP(BP$1,Enemies[[#All],[Name]:[BotLevelType]],9,FALSE),BotLevelWorld[#Headers],0),FALSE) * S146</f>
        <v>0</v>
      </c>
      <c r="BQ146">
        <f>VLOOKUP(Wave_Timeline!BQ$1,Enemies[[#All],[Name]:[BotLevelType]],3,FALSE) * VLOOKUP($AX$2,BotLevelWorld[#All],MATCH("HP Ratio - " &amp; VLOOKUP(BQ$1,Enemies[[#All],[Name]:[BotLevelType]],9,FALSE),BotLevelWorld[#Headers],0),FALSE) * T146</f>
        <v>0</v>
      </c>
      <c r="BR146">
        <f>VLOOKUP(Wave_Timeline!BR$1,Enemies[[#All],[Name]:[BotLevelType]],3,FALSE) * VLOOKUP($AX$2,BotLevelWorld[#All],MATCH("HP Ratio - " &amp; VLOOKUP(BR$1,Enemies[[#All],[Name]:[BotLevelType]],9,FALSE),BotLevelWorld[#Headers],0),FALSE) * U146</f>
        <v>0</v>
      </c>
      <c r="BS146">
        <f>VLOOKUP(Wave_Timeline!BS$1,Enemies[[#All],[Name]:[BotLevelType]],3,FALSE) * VLOOKUP($AX$2,BotLevelWorld[#All],MATCH("HP Ratio - " &amp; VLOOKUP(BS$1,Enemies[[#All],[Name]:[BotLevelType]],9,FALSE),BotLevelWorld[#Headers],0),FALSE) * V146</f>
        <v>0</v>
      </c>
      <c r="BT146">
        <f>VLOOKUP(Wave_Timeline!BT$1,Enemies[[#All],[Name]:[BotLevelType]],3,FALSE) * VLOOKUP($AX$2,BotLevelWorld[#All],MATCH("HP Ratio - " &amp; VLOOKUP(BT$1,Enemies[[#All],[Name]:[BotLevelType]],9,FALSE),BotLevelWorld[#Headers],0),FALSE) * W146</f>
        <v>0</v>
      </c>
      <c r="BU146">
        <f>VLOOKUP(Wave_Timeline!BU$1,Enemies[[#All],[Name]:[BotLevelType]],3,FALSE) * VLOOKUP($AX$2,BotLevelWorld[#All],MATCH("HP Ratio - " &amp; VLOOKUP(BU$1,Enemies[[#All],[Name]:[BotLevelType]],9,FALSE),BotLevelWorld[#Headers],0),FALSE) * X146</f>
        <v>0</v>
      </c>
      <c r="BV146">
        <f>VLOOKUP(Wave_Timeline!BV$1,Enemies[[#All],[Name]:[BotLevelType]],3,FALSE) * VLOOKUP($AX$2,BotLevelWorld[#All],MATCH("HP Ratio - " &amp; VLOOKUP(BV$1,Enemies[[#All],[Name]:[BotLevelType]],9,FALSE),BotLevelWorld[#Headers],0),FALSE) * Y146</f>
        <v>0</v>
      </c>
      <c r="BW146">
        <f>VLOOKUP(Wave_Timeline!BW$1,Enemies[[#All],[Name]:[BotLevelType]],3,FALSE) * VLOOKUP($AX$2,BotLevelWorld[#All],MATCH("HP Ratio - " &amp; VLOOKUP(BW$1,Enemies[[#All],[Name]:[BotLevelType]],9,FALSE),BotLevelWorld[#Headers],0),FALSE) * Z146</f>
        <v>0</v>
      </c>
      <c r="BX146">
        <f>VLOOKUP(Wave_Timeline!BX$1,Enemies[[#All],[Name]:[BotLevelType]],3,FALSE) * VLOOKUP($AX$2,BotLevelWorld[#All],MATCH("HP Ratio - " &amp; VLOOKUP(BX$1,Enemies[[#All],[Name]:[BotLevelType]],9,FALSE),BotLevelWorld[#Headers],0),FALSE) * AA146</f>
        <v>0</v>
      </c>
      <c r="BY146">
        <f>VLOOKUP(Wave_Timeline!BY$1,Enemies[[#All],[Name]:[BotLevelType]],3,FALSE) * VLOOKUP($AX$2,BotLevelWorld[#All],MATCH("HP Ratio - " &amp; VLOOKUP(BY$1,Enemies[[#All],[Name]:[BotLevelType]],9,FALSE),BotLevelWorld[#Headers],0),FALSE) * AB146</f>
        <v>0</v>
      </c>
      <c r="BZ146">
        <f>VLOOKUP(Wave_Timeline!BZ$1,Enemies[[#All],[Name]:[BotLevelType]],3,FALSE) * VLOOKUP($AX$2,BotLevelWorld[#All],MATCH("HP Ratio - " &amp; VLOOKUP(BZ$1,Enemies[[#All],[Name]:[BotLevelType]],9,FALSE),BotLevelWorld[#Headers],0),FALSE) * AC146</f>
        <v>0</v>
      </c>
      <c r="CA146">
        <f>VLOOKUP(Wave_Timeline!CA$1,Enemies[[#All],[Name]:[BotLevelType]],3,FALSE) * VLOOKUP($AX$2,BotLevelWorld[#All],MATCH("HP Ratio - " &amp; VLOOKUP(CA$1,Enemies[[#All],[Name]:[BotLevelType]],9,FALSE),BotLevelWorld[#Headers],0),FALSE) * AD146</f>
        <v>0</v>
      </c>
      <c r="CB146">
        <f>VLOOKUP(Wave_Timeline!CB$1,Enemies[[#All],[Name]:[BotLevelType]],3,FALSE) * VLOOKUP($AX$2,BotLevelWorld[#All],MATCH("HP Ratio - " &amp; VLOOKUP(CB$1,Enemies[[#All],[Name]:[BotLevelType]],9,FALSE),BotLevelWorld[#Headers],0),FALSE) * AE146</f>
        <v>0</v>
      </c>
      <c r="CC146">
        <f>VLOOKUP(Wave_Timeline!CC$1,Enemies[[#All],[Name]:[BotLevelType]],3,FALSE) * VLOOKUP($AX$2,BotLevelWorld[#All],MATCH("HP Ratio - " &amp; VLOOKUP(CC$1,Enemies[[#All],[Name]:[BotLevelType]],9,FALSE),BotLevelWorld[#Headers],0),FALSE) * AF146</f>
        <v>0</v>
      </c>
      <c r="CD146">
        <f>VLOOKUP(Wave_Timeline!CD$1,Enemies[[#All],[Name]:[BotLevelType]],3,FALSE) * VLOOKUP($AX$2,BotLevelWorld[#All],MATCH("HP Ratio - " &amp; VLOOKUP(CD$1,Enemies[[#All],[Name]:[BotLevelType]],9,FALSE),BotLevelWorld[#Headers],0),FALSE) * AG146</f>
        <v>0</v>
      </c>
      <c r="CE146">
        <f>VLOOKUP(Wave_Timeline!CE$1,Enemies[[#All],[Name]:[BotLevelType]],3,FALSE) * VLOOKUP($AX$2,BotLevelWorld[#All],MATCH("HP Ratio - " &amp; VLOOKUP(CE$1,Enemies[[#All],[Name]:[BotLevelType]],9,FALSE),BotLevelWorld[#Headers],0),FALSE) * AH146</f>
        <v>0</v>
      </c>
      <c r="CF146">
        <f>VLOOKUP(Wave_Timeline!CF$1,Enemies[[#All],[Name]:[BotLevelType]],3,FALSE) * VLOOKUP($AX$2,BotLevelWorld[#All],MATCH("HP Ratio - " &amp; VLOOKUP(CF$1,Enemies[[#All],[Name]:[BotLevelType]],9,FALSE),BotLevelWorld[#Headers],0),FALSE) * AI146</f>
        <v>0</v>
      </c>
      <c r="CG146">
        <f>VLOOKUP(Wave_Timeline!CG$1,Enemies[[#All],[Name]:[BotLevelType]],3,FALSE) * VLOOKUP($AX$2,BotLevelWorld[#All],MATCH("HP Ratio - " &amp; VLOOKUP(CG$1,Enemies[[#All],[Name]:[BotLevelType]],9,FALSE),BotLevelWorld[#Headers],0),FALSE) * AJ146</f>
        <v>0</v>
      </c>
      <c r="CH146">
        <f>VLOOKUP(Wave_Timeline!CH$1,Enemies[[#All],[Name]:[BotLevelType]],3,FALSE) * VLOOKUP($AX$2,BotLevelWorld[#All],MATCH("HP Ratio - " &amp; VLOOKUP(CH$1,Enemies[[#All],[Name]:[BotLevelType]],9,FALSE),BotLevelWorld[#Headers],0),FALSE) * AK146</f>
        <v>0</v>
      </c>
      <c r="CI146">
        <f>VLOOKUP(Wave_Timeline!CI$1,Enemies[[#All],[Name]:[BotLevelType]],3,FALSE) * VLOOKUP($AX$2,BotLevelWorld[#All],MATCH("HP Ratio - " &amp; VLOOKUP(CI$1,Enemies[[#All],[Name]:[BotLevelType]],9,FALSE),BotLevelWorld[#Headers],0),FALSE) * AL146</f>
        <v>0</v>
      </c>
      <c r="CJ146">
        <f>VLOOKUP(Wave_Timeline!CJ$1,Enemies[[#All],[Name]:[BotLevelType]],3,FALSE) * VLOOKUP($AX$2,BotLevelWorld[#All],MATCH("HP Ratio - " &amp; VLOOKUP(CJ$1,Enemies[[#All],[Name]:[BotLevelType]],9,FALSE),BotLevelWorld[#Headers],0),FALSE) * AM146</f>
        <v>0</v>
      </c>
      <c r="CK146">
        <f>VLOOKUP(Wave_Timeline!CK$1,Enemies[[#All],[Name]:[BotLevelType]],3,FALSE) * VLOOKUP($AX$2,BotLevelWorld[#All],MATCH("HP Ratio - " &amp; VLOOKUP(CK$1,Enemies[[#All],[Name]:[BotLevelType]],9,FALSE),BotLevelWorld[#Headers],0),FALSE) * AN146</f>
        <v>0</v>
      </c>
      <c r="CL146">
        <f>VLOOKUP(Wave_Timeline!CL$1,Enemies[[#All],[Name]:[BotLevelType]],3,FALSE) * VLOOKUP($AX$2,BotLevelWorld[#All],MATCH("HP Ratio - " &amp; VLOOKUP(CL$1,Enemies[[#All],[Name]:[BotLevelType]],9,FALSE),BotLevelWorld[#Headers],0),FALSE) * AO146</f>
        <v>0</v>
      </c>
      <c r="CM146">
        <f>VLOOKUP(Wave_Timeline!CM$1,Enemies[[#All],[Name]:[BotLevelType]],3,FALSE) * VLOOKUP($AX$2,BotLevelWorld[#All],MATCH("HP Ratio - " &amp; VLOOKUP(CM$1,Enemies[[#All],[Name]:[BotLevelType]],9,FALSE),BotLevelWorld[#Headers],0),FALSE) * AP146</f>
        <v>0</v>
      </c>
      <c r="CN146">
        <f>VLOOKUP(Wave_Timeline!CN$1,Enemies[[#All],[Name]:[BotLevelType]],3,FALSE) * VLOOKUP($AX$2,BotLevelWorld[#All],MATCH("HP Ratio - " &amp; VLOOKUP(CN$1,Enemies[[#All],[Name]:[BotLevelType]],9,FALSE),BotLevelWorld[#Headers],0),FALSE) * AQ146</f>
        <v>0</v>
      </c>
      <c r="CO146">
        <f>VLOOKUP(Wave_Timeline!CO$1,Enemies[[#All],[Name]:[BotLevelType]],3,FALSE) * VLOOKUP($AX$2,BotLevelWorld[#All],MATCH("HP Ratio - " &amp; VLOOKUP(CO$1,Enemies[[#All],[Name]:[BotLevelType]],9,FALSE),BotLevelWorld[#Headers],0),FALSE) * AR146</f>
        <v>0</v>
      </c>
      <c r="CP146">
        <f>VLOOKUP(Wave_Timeline!CP$1,Enemies[[#All],[Name]:[BotLevelType]],3,FALSE) * VLOOKUP($AX$2,BotLevelWorld[#All],MATCH("HP Ratio - " &amp; VLOOKUP(CP$1,Enemies[[#All],[Name]:[BotLevelType]],9,FALSE),BotLevelWorld[#Headers],0),FALSE) * AS146</f>
        <v>0</v>
      </c>
      <c r="CQ146">
        <f>VLOOKUP(Wave_Timeline!CQ$1,Enemies[[#All],[Name]:[BotLevelType]],3,FALSE) * VLOOKUP($AX$2,BotLevelWorld[#All],MATCH("HP Ratio - " &amp; VLOOKUP(CQ$1,Enemies[[#All],[Name]:[BotLevelType]],9,FALSE),BotLevelWorld[#Headers],0),FALSE) * AT146</f>
        <v>0</v>
      </c>
      <c r="CS146">
        <f t="shared" si="7"/>
        <v>0</v>
      </c>
    </row>
    <row r="147" spans="1:97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Y147">
        <f>VLOOKUP(Wave_Timeline!AY$1,Enemies[[#All],[Name]:[BotLevelType]],3,FALSE) * VLOOKUP($AX$2,BotLevelWorld[#All],MATCH("HP Ratio - " &amp; VLOOKUP(AY$1,Enemies[[#All],[Name]:[BotLevelType]],9,FALSE),BotLevelWorld[#Headers],0),FALSE) * B147</f>
        <v>0</v>
      </c>
      <c r="AZ147">
        <f>VLOOKUP(Wave_Timeline!AZ$1,Enemies[[#All],[Name]:[BotLevelType]],3,FALSE) * VLOOKUP($AX$2,BotLevelWorld[#All],MATCH("HP Ratio - " &amp; VLOOKUP(AZ$1,Enemies[[#All],[Name]:[BotLevelType]],9,FALSE),BotLevelWorld[#Headers],0),FALSE) * C147</f>
        <v>0</v>
      </c>
      <c r="BA147">
        <f>VLOOKUP(Wave_Timeline!BA$1,Enemies[[#All],[Name]:[BotLevelType]],3,FALSE) * VLOOKUP($AX$2,BotLevelWorld[#All],MATCH("HP Ratio - " &amp; VLOOKUP(BA$1,Enemies[[#All],[Name]:[BotLevelType]],9,FALSE),BotLevelWorld[#Headers],0),FALSE) * D147</f>
        <v>0</v>
      </c>
      <c r="BB147">
        <f>VLOOKUP(Wave_Timeline!BB$1,Enemies[[#All],[Name]:[BotLevelType]],3,FALSE) * VLOOKUP($AX$2,BotLevelWorld[#All],MATCH("HP Ratio - " &amp; VLOOKUP(BB$1,Enemies[[#All],[Name]:[BotLevelType]],9,FALSE),BotLevelWorld[#Headers],0),FALSE) * E147</f>
        <v>0</v>
      </c>
      <c r="BC147">
        <f>VLOOKUP(Wave_Timeline!BC$1,Enemies[[#All],[Name]:[BotLevelType]],3,FALSE) * VLOOKUP($AX$2,BotLevelWorld[#All],MATCH("HP Ratio - " &amp; VLOOKUP(BC$1,Enemies[[#All],[Name]:[BotLevelType]],9,FALSE),BotLevelWorld[#Headers],0),FALSE) * F147</f>
        <v>0</v>
      </c>
      <c r="BD147">
        <f>VLOOKUP(Wave_Timeline!BD$1,Enemies[[#All],[Name]:[BotLevelType]],3,FALSE) * VLOOKUP($AX$2,BotLevelWorld[#All],MATCH("HP Ratio - " &amp; VLOOKUP(BD$1,Enemies[[#All],[Name]:[BotLevelType]],9,FALSE),BotLevelWorld[#Headers],0),FALSE) * G147</f>
        <v>0</v>
      </c>
      <c r="BE147">
        <f>VLOOKUP(Wave_Timeline!BE$1,Enemies[[#All],[Name]:[BotLevelType]],3,FALSE) * VLOOKUP($AX$2,BotLevelWorld[#All],MATCH("HP Ratio - " &amp; VLOOKUP(BE$1,Enemies[[#All],[Name]:[BotLevelType]],9,FALSE),BotLevelWorld[#Headers],0),FALSE) * H147</f>
        <v>0</v>
      </c>
      <c r="BF147">
        <f>VLOOKUP(Wave_Timeline!BF$1,Enemies[[#All],[Name]:[BotLevelType]],3,FALSE) * VLOOKUP($AX$2,BotLevelWorld[#All],MATCH("HP Ratio - " &amp; VLOOKUP(BF$1,Enemies[[#All],[Name]:[BotLevelType]],9,FALSE),BotLevelWorld[#Headers],0),FALSE) * I147</f>
        <v>0</v>
      </c>
      <c r="BG147">
        <f>VLOOKUP(Wave_Timeline!BG$1,Enemies[[#All],[Name]:[BotLevelType]],3,FALSE) * VLOOKUP($AX$2,BotLevelWorld[#All],MATCH("HP Ratio - " &amp; VLOOKUP(BG$1,Enemies[[#All],[Name]:[BotLevelType]],9,FALSE),BotLevelWorld[#Headers],0),FALSE) * J147</f>
        <v>0</v>
      </c>
      <c r="BH147">
        <f>VLOOKUP(Wave_Timeline!BH$1,Enemies[[#All],[Name]:[BotLevelType]],3,FALSE) * VLOOKUP($AX$2,BotLevelWorld[#All],MATCH("HP Ratio - " &amp; VLOOKUP(BH$1,Enemies[[#All],[Name]:[BotLevelType]],9,FALSE),BotLevelWorld[#Headers],0),FALSE) * K147</f>
        <v>0</v>
      </c>
      <c r="BI147">
        <f>VLOOKUP(Wave_Timeline!BI$1,Enemies[[#All],[Name]:[BotLevelType]],3,FALSE) * VLOOKUP($AX$2,BotLevelWorld[#All],MATCH("HP Ratio - " &amp; VLOOKUP(BI$1,Enemies[[#All],[Name]:[BotLevelType]],9,FALSE),BotLevelWorld[#Headers],0),FALSE) * L147</f>
        <v>0</v>
      </c>
      <c r="BJ147">
        <f>VLOOKUP(Wave_Timeline!BJ$1,Enemies[[#All],[Name]:[BotLevelType]],3,FALSE) * VLOOKUP($AX$2,BotLevelWorld[#All],MATCH("HP Ratio - " &amp; VLOOKUP(BJ$1,Enemies[[#All],[Name]:[BotLevelType]],9,FALSE),BotLevelWorld[#Headers],0),FALSE) * M147</f>
        <v>0</v>
      </c>
      <c r="BK147">
        <f>VLOOKUP(Wave_Timeline!BK$1,Enemies[[#All],[Name]:[BotLevelType]],3,FALSE) * VLOOKUP($AX$2,BotLevelWorld[#All],MATCH("HP Ratio - " &amp; VLOOKUP(BK$1,Enemies[[#All],[Name]:[BotLevelType]],9,FALSE),BotLevelWorld[#Headers],0),FALSE) * N147</f>
        <v>0</v>
      </c>
      <c r="BL147">
        <f>VLOOKUP(Wave_Timeline!BL$1,Enemies[[#All],[Name]:[BotLevelType]],3,FALSE) * VLOOKUP($AX$2,BotLevelWorld[#All],MATCH("HP Ratio - " &amp; VLOOKUP(BL$1,Enemies[[#All],[Name]:[BotLevelType]],9,FALSE),BotLevelWorld[#Headers],0),FALSE) * O147</f>
        <v>0</v>
      </c>
      <c r="BM147">
        <f>VLOOKUP(Wave_Timeline!BM$1,Enemies[[#All],[Name]:[BotLevelType]],3,FALSE) * VLOOKUP($AX$2,BotLevelWorld[#All],MATCH("HP Ratio - " &amp; VLOOKUP(BM$1,Enemies[[#All],[Name]:[BotLevelType]],9,FALSE),BotLevelWorld[#Headers],0),FALSE) * P147</f>
        <v>0</v>
      </c>
      <c r="BN147">
        <f>VLOOKUP(Wave_Timeline!BN$1,Enemies[[#All],[Name]:[BotLevelType]],3,FALSE) * VLOOKUP($AX$2,BotLevelWorld[#All],MATCH("HP Ratio - " &amp; VLOOKUP(BN$1,Enemies[[#All],[Name]:[BotLevelType]],9,FALSE),BotLevelWorld[#Headers],0),FALSE) * Q147</f>
        <v>0</v>
      </c>
      <c r="BO147">
        <f>VLOOKUP(Wave_Timeline!BO$1,Enemies[[#All],[Name]:[BotLevelType]],3,FALSE) * VLOOKUP($AX$2,BotLevelWorld[#All],MATCH("HP Ratio - " &amp; VLOOKUP(BO$1,Enemies[[#All],[Name]:[BotLevelType]],9,FALSE),BotLevelWorld[#Headers],0),FALSE) * R147</f>
        <v>0</v>
      </c>
      <c r="BP147">
        <f>VLOOKUP(Wave_Timeline!BP$1,Enemies[[#All],[Name]:[BotLevelType]],3,FALSE) * VLOOKUP($AX$2,BotLevelWorld[#All],MATCH("HP Ratio - " &amp; VLOOKUP(BP$1,Enemies[[#All],[Name]:[BotLevelType]],9,FALSE),BotLevelWorld[#Headers],0),FALSE) * S147</f>
        <v>0</v>
      </c>
      <c r="BQ147">
        <f>VLOOKUP(Wave_Timeline!BQ$1,Enemies[[#All],[Name]:[BotLevelType]],3,FALSE) * VLOOKUP($AX$2,BotLevelWorld[#All],MATCH("HP Ratio - " &amp; VLOOKUP(BQ$1,Enemies[[#All],[Name]:[BotLevelType]],9,FALSE),BotLevelWorld[#Headers],0),FALSE) * T147</f>
        <v>0</v>
      </c>
      <c r="BR147">
        <f>VLOOKUP(Wave_Timeline!BR$1,Enemies[[#All],[Name]:[BotLevelType]],3,FALSE) * VLOOKUP($AX$2,BotLevelWorld[#All],MATCH("HP Ratio - " &amp; VLOOKUP(BR$1,Enemies[[#All],[Name]:[BotLevelType]],9,FALSE),BotLevelWorld[#Headers],0),FALSE) * U147</f>
        <v>0</v>
      </c>
      <c r="BS147">
        <f>VLOOKUP(Wave_Timeline!BS$1,Enemies[[#All],[Name]:[BotLevelType]],3,FALSE) * VLOOKUP($AX$2,BotLevelWorld[#All],MATCH("HP Ratio - " &amp; VLOOKUP(BS$1,Enemies[[#All],[Name]:[BotLevelType]],9,FALSE),BotLevelWorld[#Headers],0),FALSE) * V147</f>
        <v>0</v>
      </c>
      <c r="BT147">
        <f>VLOOKUP(Wave_Timeline!BT$1,Enemies[[#All],[Name]:[BotLevelType]],3,FALSE) * VLOOKUP($AX$2,BotLevelWorld[#All],MATCH("HP Ratio - " &amp; VLOOKUP(BT$1,Enemies[[#All],[Name]:[BotLevelType]],9,FALSE),BotLevelWorld[#Headers],0),FALSE) * W147</f>
        <v>0</v>
      </c>
      <c r="BU147">
        <f>VLOOKUP(Wave_Timeline!BU$1,Enemies[[#All],[Name]:[BotLevelType]],3,FALSE) * VLOOKUP($AX$2,BotLevelWorld[#All],MATCH("HP Ratio - " &amp; VLOOKUP(BU$1,Enemies[[#All],[Name]:[BotLevelType]],9,FALSE),BotLevelWorld[#Headers],0),FALSE) * X147</f>
        <v>0</v>
      </c>
      <c r="BV147">
        <f>VLOOKUP(Wave_Timeline!BV$1,Enemies[[#All],[Name]:[BotLevelType]],3,FALSE) * VLOOKUP($AX$2,BotLevelWorld[#All],MATCH("HP Ratio - " &amp; VLOOKUP(BV$1,Enemies[[#All],[Name]:[BotLevelType]],9,FALSE),BotLevelWorld[#Headers],0),FALSE) * Y147</f>
        <v>0</v>
      </c>
      <c r="BW147">
        <f>VLOOKUP(Wave_Timeline!BW$1,Enemies[[#All],[Name]:[BotLevelType]],3,FALSE) * VLOOKUP($AX$2,BotLevelWorld[#All],MATCH("HP Ratio - " &amp; VLOOKUP(BW$1,Enemies[[#All],[Name]:[BotLevelType]],9,FALSE),BotLevelWorld[#Headers],0),FALSE) * Z147</f>
        <v>0</v>
      </c>
      <c r="BX147">
        <f>VLOOKUP(Wave_Timeline!BX$1,Enemies[[#All],[Name]:[BotLevelType]],3,FALSE) * VLOOKUP($AX$2,BotLevelWorld[#All],MATCH("HP Ratio - " &amp; VLOOKUP(BX$1,Enemies[[#All],[Name]:[BotLevelType]],9,FALSE),BotLevelWorld[#Headers],0),FALSE) * AA147</f>
        <v>0</v>
      </c>
      <c r="BY147">
        <f>VLOOKUP(Wave_Timeline!BY$1,Enemies[[#All],[Name]:[BotLevelType]],3,FALSE) * VLOOKUP($AX$2,BotLevelWorld[#All],MATCH("HP Ratio - " &amp; VLOOKUP(BY$1,Enemies[[#All],[Name]:[BotLevelType]],9,FALSE),BotLevelWorld[#Headers],0),FALSE) * AB147</f>
        <v>0</v>
      </c>
      <c r="BZ147">
        <f>VLOOKUP(Wave_Timeline!BZ$1,Enemies[[#All],[Name]:[BotLevelType]],3,FALSE) * VLOOKUP($AX$2,BotLevelWorld[#All],MATCH("HP Ratio - " &amp; VLOOKUP(BZ$1,Enemies[[#All],[Name]:[BotLevelType]],9,FALSE),BotLevelWorld[#Headers],0),FALSE) * AC147</f>
        <v>0</v>
      </c>
      <c r="CA147">
        <f>VLOOKUP(Wave_Timeline!CA$1,Enemies[[#All],[Name]:[BotLevelType]],3,FALSE) * VLOOKUP($AX$2,BotLevelWorld[#All],MATCH("HP Ratio - " &amp; VLOOKUP(CA$1,Enemies[[#All],[Name]:[BotLevelType]],9,FALSE),BotLevelWorld[#Headers],0),FALSE) * AD147</f>
        <v>0</v>
      </c>
      <c r="CB147">
        <f>VLOOKUP(Wave_Timeline!CB$1,Enemies[[#All],[Name]:[BotLevelType]],3,FALSE) * VLOOKUP($AX$2,BotLevelWorld[#All],MATCH("HP Ratio - " &amp; VLOOKUP(CB$1,Enemies[[#All],[Name]:[BotLevelType]],9,FALSE),BotLevelWorld[#Headers],0),FALSE) * AE147</f>
        <v>0</v>
      </c>
      <c r="CC147">
        <f>VLOOKUP(Wave_Timeline!CC$1,Enemies[[#All],[Name]:[BotLevelType]],3,FALSE) * VLOOKUP($AX$2,BotLevelWorld[#All],MATCH("HP Ratio - " &amp; VLOOKUP(CC$1,Enemies[[#All],[Name]:[BotLevelType]],9,FALSE),BotLevelWorld[#Headers],0),FALSE) * AF147</f>
        <v>0</v>
      </c>
      <c r="CD147">
        <f>VLOOKUP(Wave_Timeline!CD$1,Enemies[[#All],[Name]:[BotLevelType]],3,FALSE) * VLOOKUP($AX$2,BotLevelWorld[#All],MATCH("HP Ratio - " &amp; VLOOKUP(CD$1,Enemies[[#All],[Name]:[BotLevelType]],9,FALSE),BotLevelWorld[#Headers],0),FALSE) * AG147</f>
        <v>0</v>
      </c>
      <c r="CE147">
        <f>VLOOKUP(Wave_Timeline!CE$1,Enemies[[#All],[Name]:[BotLevelType]],3,FALSE) * VLOOKUP($AX$2,BotLevelWorld[#All],MATCH("HP Ratio - " &amp; VLOOKUP(CE$1,Enemies[[#All],[Name]:[BotLevelType]],9,FALSE),BotLevelWorld[#Headers],0),FALSE) * AH147</f>
        <v>0</v>
      </c>
      <c r="CF147">
        <f>VLOOKUP(Wave_Timeline!CF$1,Enemies[[#All],[Name]:[BotLevelType]],3,FALSE) * VLOOKUP($AX$2,BotLevelWorld[#All],MATCH("HP Ratio - " &amp; VLOOKUP(CF$1,Enemies[[#All],[Name]:[BotLevelType]],9,FALSE),BotLevelWorld[#Headers],0),FALSE) * AI147</f>
        <v>0</v>
      </c>
      <c r="CG147">
        <f>VLOOKUP(Wave_Timeline!CG$1,Enemies[[#All],[Name]:[BotLevelType]],3,FALSE) * VLOOKUP($AX$2,BotLevelWorld[#All],MATCH("HP Ratio - " &amp; VLOOKUP(CG$1,Enemies[[#All],[Name]:[BotLevelType]],9,FALSE),BotLevelWorld[#Headers],0),FALSE) * AJ147</f>
        <v>0</v>
      </c>
      <c r="CH147">
        <f>VLOOKUP(Wave_Timeline!CH$1,Enemies[[#All],[Name]:[BotLevelType]],3,FALSE) * VLOOKUP($AX$2,BotLevelWorld[#All],MATCH("HP Ratio - " &amp; VLOOKUP(CH$1,Enemies[[#All],[Name]:[BotLevelType]],9,FALSE),BotLevelWorld[#Headers],0),FALSE) * AK147</f>
        <v>0</v>
      </c>
      <c r="CI147">
        <f>VLOOKUP(Wave_Timeline!CI$1,Enemies[[#All],[Name]:[BotLevelType]],3,FALSE) * VLOOKUP($AX$2,BotLevelWorld[#All],MATCH("HP Ratio - " &amp; VLOOKUP(CI$1,Enemies[[#All],[Name]:[BotLevelType]],9,FALSE),BotLevelWorld[#Headers],0),FALSE) * AL147</f>
        <v>0</v>
      </c>
      <c r="CJ147">
        <f>VLOOKUP(Wave_Timeline!CJ$1,Enemies[[#All],[Name]:[BotLevelType]],3,FALSE) * VLOOKUP($AX$2,BotLevelWorld[#All],MATCH("HP Ratio - " &amp; VLOOKUP(CJ$1,Enemies[[#All],[Name]:[BotLevelType]],9,FALSE),BotLevelWorld[#Headers],0),FALSE) * AM147</f>
        <v>0</v>
      </c>
      <c r="CK147">
        <f>VLOOKUP(Wave_Timeline!CK$1,Enemies[[#All],[Name]:[BotLevelType]],3,FALSE) * VLOOKUP($AX$2,BotLevelWorld[#All],MATCH("HP Ratio - " &amp; VLOOKUP(CK$1,Enemies[[#All],[Name]:[BotLevelType]],9,FALSE),BotLevelWorld[#Headers],0),FALSE) * AN147</f>
        <v>0</v>
      </c>
      <c r="CL147">
        <f>VLOOKUP(Wave_Timeline!CL$1,Enemies[[#All],[Name]:[BotLevelType]],3,FALSE) * VLOOKUP($AX$2,BotLevelWorld[#All],MATCH("HP Ratio - " &amp; VLOOKUP(CL$1,Enemies[[#All],[Name]:[BotLevelType]],9,FALSE),BotLevelWorld[#Headers],0),FALSE) * AO147</f>
        <v>0</v>
      </c>
      <c r="CM147">
        <f>VLOOKUP(Wave_Timeline!CM$1,Enemies[[#All],[Name]:[BotLevelType]],3,FALSE) * VLOOKUP($AX$2,BotLevelWorld[#All],MATCH("HP Ratio - " &amp; VLOOKUP(CM$1,Enemies[[#All],[Name]:[BotLevelType]],9,FALSE),BotLevelWorld[#Headers],0),FALSE) * AP147</f>
        <v>0</v>
      </c>
      <c r="CN147">
        <f>VLOOKUP(Wave_Timeline!CN$1,Enemies[[#All],[Name]:[BotLevelType]],3,FALSE) * VLOOKUP($AX$2,BotLevelWorld[#All],MATCH("HP Ratio - " &amp; VLOOKUP(CN$1,Enemies[[#All],[Name]:[BotLevelType]],9,FALSE),BotLevelWorld[#Headers],0),FALSE) * AQ147</f>
        <v>0</v>
      </c>
      <c r="CO147">
        <f>VLOOKUP(Wave_Timeline!CO$1,Enemies[[#All],[Name]:[BotLevelType]],3,FALSE) * VLOOKUP($AX$2,BotLevelWorld[#All],MATCH("HP Ratio - " &amp; VLOOKUP(CO$1,Enemies[[#All],[Name]:[BotLevelType]],9,FALSE),BotLevelWorld[#Headers],0),FALSE) * AR147</f>
        <v>0</v>
      </c>
      <c r="CP147">
        <f>VLOOKUP(Wave_Timeline!CP$1,Enemies[[#All],[Name]:[BotLevelType]],3,FALSE) * VLOOKUP($AX$2,BotLevelWorld[#All],MATCH("HP Ratio - " &amp; VLOOKUP(CP$1,Enemies[[#All],[Name]:[BotLevelType]],9,FALSE),BotLevelWorld[#Headers],0),FALSE) * AS147</f>
        <v>0</v>
      </c>
      <c r="CQ147">
        <f>VLOOKUP(Wave_Timeline!CQ$1,Enemies[[#All],[Name]:[BotLevelType]],3,FALSE) * VLOOKUP($AX$2,BotLevelWorld[#All],MATCH("HP Ratio - " &amp; VLOOKUP(CQ$1,Enemies[[#All],[Name]:[BotLevelType]],9,FALSE),BotLevelWorld[#Headers],0),FALSE) * AT147</f>
        <v>0</v>
      </c>
      <c r="CS147">
        <f t="shared" si="7"/>
        <v>0</v>
      </c>
    </row>
    <row r="148" spans="1:97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Y148">
        <f>VLOOKUP(Wave_Timeline!AY$1,Enemies[[#All],[Name]:[BotLevelType]],3,FALSE) * VLOOKUP($AX$2,BotLevelWorld[#All],MATCH("HP Ratio - " &amp; VLOOKUP(AY$1,Enemies[[#All],[Name]:[BotLevelType]],9,FALSE),BotLevelWorld[#Headers],0),FALSE) * B148</f>
        <v>0</v>
      </c>
      <c r="AZ148">
        <f>VLOOKUP(Wave_Timeline!AZ$1,Enemies[[#All],[Name]:[BotLevelType]],3,FALSE) * VLOOKUP($AX$2,BotLevelWorld[#All],MATCH("HP Ratio - " &amp; VLOOKUP(AZ$1,Enemies[[#All],[Name]:[BotLevelType]],9,FALSE),BotLevelWorld[#Headers],0),FALSE) * C148</f>
        <v>0</v>
      </c>
      <c r="BA148">
        <f>VLOOKUP(Wave_Timeline!BA$1,Enemies[[#All],[Name]:[BotLevelType]],3,FALSE) * VLOOKUP($AX$2,BotLevelWorld[#All],MATCH("HP Ratio - " &amp; VLOOKUP(BA$1,Enemies[[#All],[Name]:[BotLevelType]],9,FALSE),BotLevelWorld[#Headers],0),FALSE) * D148</f>
        <v>0</v>
      </c>
      <c r="BB148">
        <f>VLOOKUP(Wave_Timeline!BB$1,Enemies[[#All],[Name]:[BotLevelType]],3,FALSE) * VLOOKUP($AX$2,BotLevelWorld[#All],MATCH("HP Ratio - " &amp; VLOOKUP(BB$1,Enemies[[#All],[Name]:[BotLevelType]],9,FALSE),BotLevelWorld[#Headers],0),FALSE) * E148</f>
        <v>0</v>
      </c>
      <c r="BC148">
        <f>VLOOKUP(Wave_Timeline!BC$1,Enemies[[#All],[Name]:[BotLevelType]],3,FALSE) * VLOOKUP($AX$2,BotLevelWorld[#All],MATCH("HP Ratio - " &amp; VLOOKUP(BC$1,Enemies[[#All],[Name]:[BotLevelType]],9,FALSE),BotLevelWorld[#Headers],0),FALSE) * F148</f>
        <v>0</v>
      </c>
      <c r="BD148">
        <f>VLOOKUP(Wave_Timeline!BD$1,Enemies[[#All],[Name]:[BotLevelType]],3,FALSE) * VLOOKUP($AX$2,BotLevelWorld[#All],MATCH("HP Ratio - " &amp; VLOOKUP(BD$1,Enemies[[#All],[Name]:[BotLevelType]],9,FALSE),BotLevelWorld[#Headers],0),FALSE) * G148</f>
        <v>0</v>
      </c>
      <c r="BE148">
        <f>VLOOKUP(Wave_Timeline!BE$1,Enemies[[#All],[Name]:[BotLevelType]],3,FALSE) * VLOOKUP($AX$2,BotLevelWorld[#All],MATCH("HP Ratio - " &amp; VLOOKUP(BE$1,Enemies[[#All],[Name]:[BotLevelType]],9,FALSE),BotLevelWorld[#Headers],0),FALSE) * H148</f>
        <v>0</v>
      </c>
      <c r="BF148">
        <f>VLOOKUP(Wave_Timeline!BF$1,Enemies[[#All],[Name]:[BotLevelType]],3,FALSE) * VLOOKUP($AX$2,BotLevelWorld[#All],MATCH("HP Ratio - " &amp; VLOOKUP(BF$1,Enemies[[#All],[Name]:[BotLevelType]],9,FALSE),BotLevelWorld[#Headers],0),FALSE) * I148</f>
        <v>0</v>
      </c>
      <c r="BG148">
        <f>VLOOKUP(Wave_Timeline!BG$1,Enemies[[#All],[Name]:[BotLevelType]],3,FALSE) * VLOOKUP($AX$2,BotLevelWorld[#All],MATCH("HP Ratio - " &amp; VLOOKUP(BG$1,Enemies[[#All],[Name]:[BotLevelType]],9,FALSE),BotLevelWorld[#Headers],0),FALSE) * J148</f>
        <v>0</v>
      </c>
      <c r="BH148">
        <f>VLOOKUP(Wave_Timeline!BH$1,Enemies[[#All],[Name]:[BotLevelType]],3,FALSE) * VLOOKUP($AX$2,BotLevelWorld[#All],MATCH("HP Ratio - " &amp; VLOOKUP(BH$1,Enemies[[#All],[Name]:[BotLevelType]],9,FALSE),BotLevelWorld[#Headers],0),FALSE) * K148</f>
        <v>0</v>
      </c>
      <c r="BI148">
        <f>VLOOKUP(Wave_Timeline!BI$1,Enemies[[#All],[Name]:[BotLevelType]],3,FALSE) * VLOOKUP($AX$2,BotLevelWorld[#All],MATCH("HP Ratio - " &amp; VLOOKUP(BI$1,Enemies[[#All],[Name]:[BotLevelType]],9,FALSE),BotLevelWorld[#Headers],0),FALSE) * L148</f>
        <v>0</v>
      </c>
      <c r="BJ148">
        <f>VLOOKUP(Wave_Timeline!BJ$1,Enemies[[#All],[Name]:[BotLevelType]],3,FALSE) * VLOOKUP($AX$2,BotLevelWorld[#All],MATCH("HP Ratio - " &amp; VLOOKUP(BJ$1,Enemies[[#All],[Name]:[BotLevelType]],9,FALSE),BotLevelWorld[#Headers],0),FALSE) * M148</f>
        <v>0</v>
      </c>
      <c r="BK148">
        <f>VLOOKUP(Wave_Timeline!BK$1,Enemies[[#All],[Name]:[BotLevelType]],3,FALSE) * VLOOKUP($AX$2,BotLevelWorld[#All],MATCH("HP Ratio - " &amp; VLOOKUP(BK$1,Enemies[[#All],[Name]:[BotLevelType]],9,FALSE),BotLevelWorld[#Headers],0),FALSE) * N148</f>
        <v>0</v>
      </c>
      <c r="BL148">
        <f>VLOOKUP(Wave_Timeline!BL$1,Enemies[[#All],[Name]:[BotLevelType]],3,FALSE) * VLOOKUP($AX$2,BotLevelWorld[#All],MATCH("HP Ratio - " &amp; VLOOKUP(BL$1,Enemies[[#All],[Name]:[BotLevelType]],9,FALSE),BotLevelWorld[#Headers],0),FALSE) * O148</f>
        <v>0</v>
      </c>
      <c r="BM148">
        <f>VLOOKUP(Wave_Timeline!BM$1,Enemies[[#All],[Name]:[BotLevelType]],3,FALSE) * VLOOKUP($AX$2,BotLevelWorld[#All],MATCH("HP Ratio - " &amp; VLOOKUP(BM$1,Enemies[[#All],[Name]:[BotLevelType]],9,FALSE),BotLevelWorld[#Headers],0),FALSE) * P148</f>
        <v>0</v>
      </c>
      <c r="BN148">
        <f>VLOOKUP(Wave_Timeline!BN$1,Enemies[[#All],[Name]:[BotLevelType]],3,FALSE) * VLOOKUP($AX$2,BotLevelWorld[#All],MATCH("HP Ratio - " &amp; VLOOKUP(BN$1,Enemies[[#All],[Name]:[BotLevelType]],9,FALSE),BotLevelWorld[#Headers],0),FALSE) * Q148</f>
        <v>0</v>
      </c>
      <c r="BO148">
        <f>VLOOKUP(Wave_Timeline!BO$1,Enemies[[#All],[Name]:[BotLevelType]],3,FALSE) * VLOOKUP($AX$2,BotLevelWorld[#All],MATCH("HP Ratio - " &amp; VLOOKUP(BO$1,Enemies[[#All],[Name]:[BotLevelType]],9,FALSE),BotLevelWorld[#Headers],0),FALSE) * R148</f>
        <v>0</v>
      </c>
      <c r="BP148">
        <f>VLOOKUP(Wave_Timeline!BP$1,Enemies[[#All],[Name]:[BotLevelType]],3,FALSE) * VLOOKUP($AX$2,BotLevelWorld[#All],MATCH("HP Ratio - " &amp; VLOOKUP(BP$1,Enemies[[#All],[Name]:[BotLevelType]],9,FALSE),BotLevelWorld[#Headers],0),FALSE) * S148</f>
        <v>0</v>
      </c>
      <c r="BQ148">
        <f>VLOOKUP(Wave_Timeline!BQ$1,Enemies[[#All],[Name]:[BotLevelType]],3,FALSE) * VLOOKUP($AX$2,BotLevelWorld[#All],MATCH("HP Ratio - " &amp; VLOOKUP(BQ$1,Enemies[[#All],[Name]:[BotLevelType]],9,FALSE),BotLevelWorld[#Headers],0),FALSE) * T148</f>
        <v>0</v>
      </c>
      <c r="BR148">
        <f>VLOOKUP(Wave_Timeline!BR$1,Enemies[[#All],[Name]:[BotLevelType]],3,FALSE) * VLOOKUP($AX$2,BotLevelWorld[#All],MATCH("HP Ratio - " &amp; VLOOKUP(BR$1,Enemies[[#All],[Name]:[BotLevelType]],9,FALSE),BotLevelWorld[#Headers],0),FALSE) * U148</f>
        <v>0</v>
      </c>
      <c r="BS148">
        <f>VLOOKUP(Wave_Timeline!BS$1,Enemies[[#All],[Name]:[BotLevelType]],3,FALSE) * VLOOKUP($AX$2,BotLevelWorld[#All],MATCH("HP Ratio - " &amp; VLOOKUP(BS$1,Enemies[[#All],[Name]:[BotLevelType]],9,FALSE),BotLevelWorld[#Headers],0),FALSE) * V148</f>
        <v>0</v>
      </c>
      <c r="BT148">
        <f>VLOOKUP(Wave_Timeline!BT$1,Enemies[[#All],[Name]:[BotLevelType]],3,FALSE) * VLOOKUP($AX$2,BotLevelWorld[#All],MATCH("HP Ratio - " &amp; VLOOKUP(BT$1,Enemies[[#All],[Name]:[BotLevelType]],9,FALSE),BotLevelWorld[#Headers],0),FALSE) * W148</f>
        <v>0</v>
      </c>
      <c r="BU148">
        <f>VLOOKUP(Wave_Timeline!BU$1,Enemies[[#All],[Name]:[BotLevelType]],3,FALSE) * VLOOKUP($AX$2,BotLevelWorld[#All],MATCH("HP Ratio - " &amp; VLOOKUP(BU$1,Enemies[[#All],[Name]:[BotLevelType]],9,FALSE),BotLevelWorld[#Headers],0),FALSE) * X148</f>
        <v>0</v>
      </c>
      <c r="BV148">
        <f>VLOOKUP(Wave_Timeline!BV$1,Enemies[[#All],[Name]:[BotLevelType]],3,FALSE) * VLOOKUP($AX$2,BotLevelWorld[#All],MATCH("HP Ratio - " &amp; VLOOKUP(BV$1,Enemies[[#All],[Name]:[BotLevelType]],9,FALSE),BotLevelWorld[#Headers],0),FALSE) * Y148</f>
        <v>0</v>
      </c>
      <c r="BW148">
        <f>VLOOKUP(Wave_Timeline!BW$1,Enemies[[#All],[Name]:[BotLevelType]],3,FALSE) * VLOOKUP($AX$2,BotLevelWorld[#All],MATCH("HP Ratio - " &amp; VLOOKUP(BW$1,Enemies[[#All],[Name]:[BotLevelType]],9,FALSE),BotLevelWorld[#Headers],0),FALSE) * Z148</f>
        <v>0</v>
      </c>
      <c r="BX148">
        <f>VLOOKUP(Wave_Timeline!BX$1,Enemies[[#All],[Name]:[BotLevelType]],3,FALSE) * VLOOKUP($AX$2,BotLevelWorld[#All],MATCH("HP Ratio - " &amp; VLOOKUP(BX$1,Enemies[[#All],[Name]:[BotLevelType]],9,FALSE),BotLevelWorld[#Headers],0),FALSE) * AA148</f>
        <v>0</v>
      </c>
      <c r="BY148">
        <f>VLOOKUP(Wave_Timeline!BY$1,Enemies[[#All],[Name]:[BotLevelType]],3,FALSE) * VLOOKUP($AX$2,BotLevelWorld[#All],MATCH("HP Ratio - " &amp; VLOOKUP(BY$1,Enemies[[#All],[Name]:[BotLevelType]],9,FALSE),BotLevelWorld[#Headers],0),FALSE) * AB148</f>
        <v>0</v>
      </c>
      <c r="BZ148">
        <f>VLOOKUP(Wave_Timeline!BZ$1,Enemies[[#All],[Name]:[BotLevelType]],3,FALSE) * VLOOKUP($AX$2,BotLevelWorld[#All],MATCH("HP Ratio - " &amp; VLOOKUP(BZ$1,Enemies[[#All],[Name]:[BotLevelType]],9,FALSE),BotLevelWorld[#Headers],0),FALSE) * AC148</f>
        <v>0</v>
      </c>
      <c r="CA148">
        <f>VLOOKUP(Wave_Timeline!CA$1,Enemies[[#All],[Name]:[BotLevelType]],3,FALSE) * VLOOKUP($AX$2,BotLevelWorld[#All],MATCH("HP Ratio - " &amp; VLOOKUP(CA$1,Enemies[[#All],[Name]:[BotLevelType]],9,FALSE),BotLevelWorld[#Headers],0),FALSE) * AD148</f>
        <v>0</v>
      </c>
      <c r="CB148">
        <f>VLOOKUP(Wave_Timeline!CB$1,Enemies[[#All],[Name]:[BotLevelType]],3,FALSE) * VLOOKUP($AX$2,BotLevelWorld[#All],MATCH("HP Ratio - " &amp; VLOOKUP(CB$1,Enemies[[#All],[Name]:[BotLevelType]],9,FALSE),BotLevelWorld[#Headers],0),FALSE) * AE148</f>
        <v>0</v>
      </c>
      <c r="CC148">
        <f>VLOOKUP(Wave_Timeline!CC$1,Enemies[[#All],[Name]:[BotLevelType]],3,FALSE) * VLOOKUP($AX$2,BotLevelWorld[#All],MATCH("HP Ratio - " &amp; VLOOKUP(CC$1,Enemies[[#All],[Name]:[BotLevelType]],9,FALSE),BotLevelWorld[#Headers],0),FALSE) * AF148</f>
        <v>0</v>
      </c>
      <c r="CD148">
        <f>VLOOKUP(Wave_Timeline!CD$1,Enemies[[#All],[Name]:[BotLevelType]],3,FALSE) * VLOOKUP($AX$2,BotLevelWorld[#All],MATCH("HP Ratio - " &amp; VLOOKUP(CD$1,Enemies[[#All],[Name]:[BotLevelType]],9,FALSE),BotLevelWorld[#Headers],0),FALSE) * AG148</f>
        <v>0</v>
      </c>
      <c r="CE148">
        <f>VLOOKUP(Wave_Timeline!CE$1,Enemies[[#All],[Name]:[BotLevelType]],3,FALSE) * VLOOKUP($AX$2,BotLevelWorld[#All],MATCH("HP Ratio - " &amp; VLOOKUP(CE$1,Enemies[[#All],[Name]:[BotLevelType]],9,FALSE),BotLevelWorld[#Headers],0),FALSE) * AH148</f>
        <v>0</v>
      </c>
      <c r="CF148">
        <f>VLOOKUP(Wave_Timeline!CF$1,Enemies[[#All],[Name]:[BotLevelType]],3,FALSE) * VLOOKUP($AX$2,BotLevelWorld[#All],MATCH("HP Ratio - " &amp; VLOOKUP(CF$1,Enemies[[#All],[Name]:[BotLevelType]],9,FALSE),BotLevelWorld[#Headers],0),FALSE) * AI148</f>
        <v>0</v>
      </c>
      <c r="CG148">
        <f>VLOOKUP(Wave_Timeline!CG$1,Enemies[[#All],[Name]:[BotLevelType]],3,FALSE) * VLOOKUP($AX$2,BotLevelWorld[#All],MATCH("HP Ratio - " &amp; VLOOKUP(CG$1,Enemies[[#All],[Name]:[BotLevelType]],9,FALSE),BotLevelWorld[#Headers],0),FALSE) * AJ148</f>
        <v>0</v>
      </c>
      <c r="CH148">
        <f>VLOOKUP(Wave_Timeline!CH$1,Enemies[[#All],[Name]:[BotLevelType]],3,FALSE) * VLOOKUP($AX$2,BotLevelWorld[#All],MATCH("HP Ratio - " &amp; VLOOKUP(CH$1,Enemies[[#All],[Name]:[BotLevelType]],9,FALSE),BotLevelWorld[#Headers],0),FALSE) * AK148</f>
        <v>0</v>
      </c>
      <c r="CI148">
        <f>VLOOKUP(Wave_Timeline!CI$1,Enemies[[#All],[Name]:[BotLevelType]],3,FALSE) * VLOOKUP($AX$2,BotLevelWorld[#All],MATCH("HP Ratio - " &amp; VLOOKUP(CI$1,Enemies[[#All],[Name]:[BotLevelType]],9,FALSE),BotLevelWorld[#Headers],0),FALSE) * AL148</f>
        <v>0</v>
      </c>
      <c r="CJ148">
        <f>VLOOKUP(Wave_Timeline!CJ$1,Enemies[[#All],[Name]:[BotLevelType]],3,FALSE) * VLOOKUP($AX$2,BotLevelWorld[#All],MATCH("HP Ratio - " &amp; VLOOKUP(CJ$1,Enemies[[#All],[Name]:[BotLevelType]],9,FALSE),BotLevelWorld[#Headers],0),FALSE) * AM148</f>
        <v>0</v>
      </c>
      <c r="CK148">
        <f>VLOOKUP(Wave_Timeline!CK$1,Enemies[[#All],[Name]:[BotLevelType]],3,FALSE) * VLOOKUP($AX$2,BotLevelWorld[#All],MATCH("HP Ratio - " &amp; VLOOKUP(CK$1,Enemies[[#All],[Name]:[BotLevelType]],9,FALSE),BotLevelWorld[#Headers],0),FALSE) * AN148</f>
        <v>0</v>
      </c>
      <c r="CL148">
        <f>VLOOKUP(Wave_Timeline!CL$1,Enemies[[#All],[Name]:[BotLevelType]],3,FALSE) * VLOOKUP($AX$2,BotLevelWorld[#All],MATCH("HP Ratio - " &amp; VLOOKUP(CL$1,Enemies[[#All],[Name]:[BotLevelType]],9,FALSE),BotLevelWorld[#Headers],0),FALSE) * AO148</f>
        <v>0</v>
      </c>
      <c r="CM148">
        <f>VLOOKUP(Wave_Timeline!CM$1,Enemies[[#All],[Name]:[BotLevelType]],3,FALSE) * VLOOKUP($AX$2,BotLevelWorld[#All],MATCH("HP Ratio - " &amp; VLOOKUP(CM$1,Enemies[[#All],[Name]:[BotLevelType]],9,FALSE),BotLevelWorld[#Headers],0),FALSE) * AP148</f>
        <v>0</v>
      </c>
      <c r="CN148">
        <f>VLOOKUP(Wave_Timeline!CN$1,Enemies[[#All],[Name]:[BotLevelType]],3,FALSE) * VLOOKUP($AX$2,BotLevelWorld[#All],MATCH("HP Ratio - " &amp; VLOOKUP(CN$1,Enemies[[#All],[Name]:[BotLevelType]],9,FALSE),BotLevelWorld[#Headers],0),FALSE) * AQ148</f>
        <v>0</v>
      </c>
      <c r="CO148">
        <f>VLOOKUP(Wave_Timeline!CO$1,Enemies[[#All],[Name]:[BotLevelType]],3,FALSE) * VLOOKUP($AX$2,BotLevelWorld[#All],MATCH("HP Ratio - " &amp; VLOOKUP(CO$1,Enemies[[#All],[Name]:[BotLevelType]],9,FALSE),BotLevelWorld[#Headers],0),FALSE) * AR148</f>
        <v>0</v>
      </c>
      <c r="CP148">
        <f>VLOOKUP(Wave_Timeline!CP$1,Enemies[[#All],[Name]:[BotLevelType]],3,FALSE) * VLOOKUP($AX$2,BotLevelWorld[#All],MATCH("HP Ratio - " &amp; VLOOKUP(CP$1,Enemies[[#All],[Name]:[BotLevelType]],9,FALSE),BotLevelWorld[#Headers],0),FALSE) * AS148</f>
        <v>0</v>
      </c>
      <c r="CQ148">
        <f>VLOOKUP(Wave_Timeline!CQ$1,Enemies[[#All],[Name]:[BotLevelType]],3,FALSE) * VLOOKUP($AX$2,BotLevelWorld[#All],MATCH("HP Ratio - " &amp; VLOOKUP(CQ$1,Enemies[[#All],[Name]:[BotLevelType]],9,FALSE),BotLevelWorld[#Headers],0),FALSE) * AT148</f>
        <v>0</v>
      </c>
      <c r="CS148">
        <f t="shared" si="7"/>
        <v>0</v>
      </c>
    </row>
    <row r="149" spans="1:97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Y149">
        <f>VLOOKUP(Wave_Timeline!AY$1,Enemies[[#All],[Name]:[BotLevelType]],3,FALSE) * VLOOKUP($AX$2,BotLevelWorld[#All],MATCH("HP Ratio - " &amp; VLOOKUP(AY$1,Enemies[[#All],[Name]:[BotLevelType]],9,FALSE),BotLevelWorld[#Headers],0),FALSE) * B149</f>
        <v>0</v>
      </c>
      <c r="AZ149">
        <f>VLOOKUP(Wave_Timeline!AZ$1,Enemies[[#All],[Name]:[BotLevelType]],3,FALSE) * VLOOKUP($AX$2,BotLevelWorld[#All],MATCH("HP Ratio - " &amp; VLOOKUP(AZ$1,Enemies[[#All],[Name]:[BotLevelType]],9,FALSE),BotLevelWorld[#Headers],0),FALSE) * C149</f>
        <v>0</v>
      </c>
      <c r="BA149">
        <f>VLOOKUP(Wave_Timeline!BA$1,Enemies[[#All],[Name]:[BotLevelType]],3,FALSE) * VLOOKUP($AX$2,BotLevelWorld[#All],MATCH("HP Ratio - " &amp; VLOOKUP(BA$1,Enemies[[#All],[Name]:[BotLevelType]],9,FALSE),BotLevelWorld[#Headers],0),FALSE) * D149</f>
        <v>0</v>
      </c>
      <c r="BB149">
        <f>VLOOKUP(Wave_Timeline!BB$1,Enemies[[#All],[Name]:[BotLevelType]],3,FALSE) * VLOOKUP($AX$2,BotLevelWorld[#All],MATCH("HP Ratio - " &amp; VLOOKUP(BB$1,Enemies[[#All],[Name]:[BotLevelType]],9,FALSE),BotLevelWorld[#Headers],0),FALSE) * E149</f>
        <v>0</v>
      </c>
      <c r="BC149">
        <f>VLOOKUP(Wave_Timeline!BC$1,Enemies[[#All],[Name]:[BotLevelType]],3,FALSE) * VLOOKUP($AX$2,BotLevelWorld[#All],MATCH("HP Ratio - " &amp; VLOOKUP(BC$1,Enemies[[#All],[Name]:[BotLevelType]],9,FALSE),BotLevelWorld[#Headers],0),FALSE) * F149</f>
        <v>0</v>
      </c>
      <c r="BD149">
        <f>VLOOKUP(Wave_Timeline!BD$1,Enemies[[#All],[Name]:[BotLevelType]],3,FALSE) * VLOOKUP($AX$2,BotLevelWorld[#All],MATCH("HP Ratio - " &amp; VLOOKUP(BD$1,Enemies[[#All],[Name]:[BotLevelType]],9,FALSE),BotLevelWorld[#Headers],0),FALSE) * G149</f>
        <v>0</v>
      </c>
      <c r="BE149">
        <f>VLOOKUP(Wave_Timeline!BE$1,Enemies[[#All],[Name]:[BotLevelType]],3,FALSE) * VLOOKUP($AX$2,BotLevelWorld[#All],MATCH("HP Ratio - " &amp; VLOOKUP(BE$1,Enemies[[#All],[Name]:[BotLevelType]],9,FALSE),BotLevelWorld[#Headers],0),FALSE) * H149</f>
        <v>0</v>
      </c>
      <c r="BF149">
        <f>VLOOKUP(Wave_Timeline!BF$1,Enemies[[#All],[Name]:[BotLevelType]],3,FALSE) * VLOOKUP($AX$2,BotLevelWorld[#All],MATCH("HP Ratio - " &amp; VLOOKUP(BF$1,Enemies[[#All],[Name]:[BotLevelType]],9,FALSE),BotLevelWorld[#Headers],0),FALSE) * I149</f>
        <v>0</v>
      </c>
      <c r="BG149">
        <f>VLOOKUP(Wave_Timeline!BG$1,Enemies[[#All],[Name]:[BotLevelType]],3,FALSE) * VLOOKUP($AX$2,BotLevelWorld[#All],MATCH("HP Ratio - " &amp; VLOOKUP(BG$1,Enemies[[#All],[Name]:[BotLevelType]],9,FALSE),BotLevelWorld[#Headers],0),FALSE) * J149</f>
        <v>0</v>
      </c>
      <c r="BH149">
        <f>VLOOKUP(Wave_Timeline!BH$1,Enemies[[#All],[Name]:[BotLevelType]],3,FALSE) * VLOOKUP($AX$2,BotLevelWorld[#All],MATCH("HP Ratio - " &amp; VLOOKUP(BH$1,Enemies[[#All],[Name]:[BotLevelType]],9,FALSE),BotLevelWorld[#Headers],0),FALSE) * K149</f>
        <v>0</v>
      </c>
      <c r="BI149">
        <f>VLOOKUP(Wave_Timeline!BI$1,Enemies[[#All],[Name]:[BotLevelType]],3,FALSE) * VLOOKUP($AX$2,BotLevelWorld[#All],MATCH("HP Ratio - " &amp; VLOOKUP(BI$1,Enemies[[#All],[Name]:[BotLevelType]],9,FALSE),BotLevelWorld[#Headers],0),FALSE) * L149</f>
        <v>0</v>
      </c>
      <c r="BJ149">
        <f>VLOOKUP(Wave_Timeline!BJ$1,Enemies[[#All],[Name]:[BotLevelType]],3,FALSE) * VLOOKUP($AX$2,BotLevelWorld[#All],MATCH("HP Ratio - " &amp; VLOOKUP(BJ$1,Enemies[[#All],[Name]:[BotLevelType]],9,FALSE),BotLevelWorld[#Headers],0),FALSE) * M149</f>
        <v>0</v>
      </c>
      <c r="BK149">
        <f>VLOOKUP(Wave_Timeline!BK$1,Enemies[[#All],[Name]:[BotLevelType]],3,FALSE) * VLOOKUP($AX$2,BotLevelWorld[#All],MATCH("HP Ratio - " &amp; VLOOKUP(BK$1,Enemies[[#All],[Name]:[BotLevelType]],9,FALSE),BotLevelWorld[#Headers],0),FALSE) * N149</f>
        <v>0</v>
      </c>
      <c r="BL149">
        <f>VLOOKUP(Wave_Timeline!BL$1,Enemies[[#All],[Name]:[BotLevelType]],3,FALSE) * VLOOKUP($AX$2,BotLevelWorld[#All],MATCH("HP Ratio - " &amp; VLOOKUP(BL$1,Enemies[[#All],[Name]:[BotLevelType]],9,FALSE),BotLevelWorld[#Headers],0),FALSE) * O149</f>
        <v>0</v>
      </c>
      <c r="BM149">
        <f>VLOOKUP(Wave_Timeline!BM$1,Enemies[[#All],[Name]:[BotLevelType]],3,FALSE) * VLOOKUP($AX$2,BotLevelWorld[#All],MATCH("HP Ratio - " &amp; VLOOKUP(BM$1,Enemies[[#All],[Name]:[BotLevelType]],9,FALSE),BotLevelWorld[#Headers],0),FALSE) * P149</f>
        <v>0</v>
      </c>
      <c r="BN149">
        <f>VLOOKUP(Wave_Timeline!BN$1,Enemies[[#All],[Name]:[BotLevelType]],3,FALSE) * VLOOKUP($AX$2,BotLevelWorld[#All],MATCH("HP Ratio - " &amp; VLOOKUP(BN$1,Enemies[[#All],[Name]:[BotLevelType]],9,FALSE),BotLevelWorld[#Headers],0),FALSE) * Q149</f>
        <v>0</v>
      </c>
      <c r="BO149">
        <f>VLOOKUP(Wave_Timeline!BO$1,Enemies[[#All],[Name]:[BotLevelType]],3,FALSE) * VLOOKUP($AX$2,BotLevelWorld[#All],MATCH("HP Ratio - " &amp; VLOOKUP(BO$1,Enemies[[#All],[Name]:[BotLevelType]],9,FALSE),BotLevelWorld[#Headers],0),FALSE) * R149</f>
        <v>0</v>
      </c>
      <c r="BP149">
        <f>VLOOKUP(Wave_Timeline!BP$1,Enemies[[#All],[Name]:[BotLevelType]],3,FALSE) * VLOOKUP($AX$2,BotLevelWorld[#All],MATCH("HP Ratio - " &amp; VLOOKUP(BP$1,Enemies[[#All],[Name]:[BotLevelType]],9,FALSE),BotLevelWorld[#Headers],0),FALSE) * S149</f>
        <v>0</v>
      </c>
      <c r="BQ149">
        <f>VLOOKUP(Wave_Timeline!BQ$1,Enemies[[#All],[Name]:[BotLevelType]],3,FALSE) * VLOOKUP($AX$2,BotLevelWorld[#All],MATCH("HP Ratio - " &amp; VLOOKUP(BQ$1,Enemies[[#All],[Name]:[BotLevelType]],9,FALSE),BotLevelWorld[#Headers],0),FALSE) * T149</f>
        <v>0</v>
      </c>
      <c r="BR149">
        <f>VLOOKUP(Wave_Timeline!BR$1,Enemies[[#All],[Name]:[BotLevelType]],3,FALSE) * VLOOKUP($AX$2,BotLevelWorld[#All],MATCH("HP Ratio - " &amp; VLOOKUP(BR$1,Enemies[[#All],[Name]:[BotLevelType]],9,FALSE),BotLevelWorld[#Headers],0),FALSE) * U149</f>
        <v>0</v>
      </c>
      <c r="BS149">
        <f>VLOOKUP(Wave_Timeline!BS$1,Enemies[[#All],[Name]:[BotLevelType]],3,FALSE) * VLOOKUP($AX$2,BotLevelWorld[#All],MATCH("HP Ratio - " &amp; VLOOKUP(BS$1,Enemies[[#All],[Name]:[BotLevelType]],9,FALSE),BotLevelWorld[#Headers],0),FALSE) * V149</f>
        <v>0</v>
      </c>
      <c r="BT149">
        <f>VLOOKUP(Wave_Timeline!BT$1,Enemies[[#All],[Name]:[BotLevelType]],3,FALSE) * VLOOKUP($AX$2,BotLevelWorld[#All],MATCH("HP Ratio - " &amp; VLOOKUP(BT$1,Enemies[[#All],[Name]:[BotLevelType]],9,FALSE),BotLevelWorld[#Headers],0),FALSE) * W149</f>
        <v>0</v>
      </c>
      <c r="BU149">
        <f>VLOOKUP(Wave_Timeline!BU$1,Enemies[[#All],[Name]:[BotLevelType]],3,FALSE) * VLOOKUP($AX$2,BotLevelWorld[#All],MATCH("HP Ratio - " &amp; VLOOKUP(BU$1,Enemies[[#All],[Name]:[BotLevelType]],9,FALSE),BotLevelWorld[#Headers],0),FALSE) * X149</f>
        <v>0</v>
      </c>
      <c r="BV149">
        <f>VLOOKUP(Wave_Timeline!BV$1,Enemies[[#All],[Name]:[BotLevelType]],3,FALSE) * VLOOKUP($AX$2,BotLevelWorld[#All],MATCH("HP Ratio - " &amp; VLOOKUP(BV$1,Enemies[[#All],[Name]:[BotLevelType]],9,FALSE),BotLevelWorld[#Headers],0),FALSE) * Y149</f>
        <v>0</v>
      </c>
      <c r="BW149">
        <f>VLOOKUP(Wave_Timeline!BW$1,Enemies[[#All],[Name]:[BotLevelType]],3,FALSE) * VLOOKUP($AX$2,BotLevelWorld[#All],MATCH("HP Ratio - " &amp; VLOOKUP(BW$1,Enemies[[#All],[Name]:[BotLevelType]],9,FALSE),BotLevelWorld[#Headers],0),FALSE) * Z149</f>
        <v>0</v>
      </c>
      <c r="BX149">
        <f>VLOOKUP(Wave_Timeline!BX$1,Enemies[[#All],[Name]:[BotLevelType]],3,FALSE) * VLOOKUP($AX$2,BotLevelWorld[#All],MATCH("HP Ratio - " &amp; VLOOKUP(BX$1,Enemies[[#All],[Name]:[BotLevelType]],9,FALSE),BotLevelWorld[#Headers],0),FALSE) * AA149</f>
        <v>0</v>
      </c>
      <c r="BY149">
        <f>VLOOKUP(Wave_Timeline!BY$1,Enemies[[#All],[Name]:[BotLevelType]],3,FALSE) * VLOOKUP($AX$2,BotLevelWorld[#All],MATCH("HP Ratio - " &amp; VLOOKUP(BY$1,Enemies[[#All],[Name]:[BotLevelType]],9,FALSE),BotLevelWorld[#Headers],0),FALSE) * AB149</f>
        <v>0</v>
      </c>
      <c r="BZ149">
        <f>VLOOKUP(Wave_Timeline!BZ$1,Enemies[[#All],[Name]:[BotLevelType]],3,FALSE) * VLOOKUP($AX$2,BotLevelWorld[#All],MATCH("HP Ratio - " &amp; VLOOKUP(BZ$1,Enemies[[#All],[Name]:[BotLevelType]],9,FALSE),BotLevelWorld[#Headers],0),FALSE) * AC149</f>
        <v>0</v>
      </c>
      <c r="CA149">
        <f>VLOOKUP(Wave_Timeline!CA$1,Enemies[[#All],[Name]:[BotLevelType]],3,FALSE) * VLOOKUP($AX$2,BotLevelWorld[#All],MATCH("HP Ratio - " &amp; VLOOKUP(CA$1,Enemies[[#All],[Name]:[BotLevelType]],9,FALSE),BotLevelWorld[#Headers],0),FALSE) * AD149</f>
        <v>0</v>
      </c>
      <c r="CB149">
        <f>VLOOKUP(Wave_Timeline!CB$1,Enemies[[#All],[Name]:[BotLevelType]],3,FALSE) * VLOOKUP($AX$2,BotLevelWorld[#All],MATCH("HP Ratio - " &amp; VLOOKUP(CB$1,Enemies[[#All],[Name]:[BotLevelType]],9,FALSE),BotLevelWorld[#Headers],0),FALSE) * AE149</f>
        <v>0</v>
      </c>
      <c r="CC149">
        <f>VLOOKUP(Wave_Timeline!CC$1,Enemies[[#All],[Name]:[BotLevelType]],3,FALSE) * VLOOKUP($AX$2,BotLevelWorld[#All],MATCH("HP Ratio - " &amp; VLOOKUP(CC$1,Enemies[[#All],[Name]:[BotLevelType]],9,FALSE),BotLevelWorld[#Headers],0),FALSE) * AF149</f>
        <v>0</v>
      </c>
      <c r="CD149">
        <f>VLOOKUP(Wave_Timeline!CD$1,Enemies[[#All],[Name]:[BotLevelType]],3,FALSE) * VLOOKUP($AX$2,BotLevelWorld[#All],MATCH("HP Ratio - " &amp; VLOOKUP(CD$1,Enemies[[#All],[Name]:[BotLevelType]],9,FALSE),BotLevelWorld[#Headers],0),FALSE) * AG149</f>
        <v>0</v>
      </c>
      <c r="CE149">
        <f>VLOOKUP(Wave_Timeline!CE$1,Enemies[[#All],[Name]:[BotLevelType]],3,FALSE) * VLOOKUP($AX$2,BotLevelWorld[#All],MATCH("HP Ratio - " &amp; VLOOKUP(CE$1,Enemies[[#All],[Name]:[BotLevelType]],9,FALSE),BotLevelWorld[#Headers],0),FALSE) * AH149</f>
        <v>0</v>
      </c>
      <c r="CF149">
        <f>VLOOKUP(Wave_Timeline!CF$1,Enemies[[#All],[Name]:[BotLevelType]],3,FALSE) * VLOOKUP($AX$2,BotLevelWorld[#All],MATCH("HP Ratio - " &amp; VLOOKUP(CF$1,Enemies[[#All],[Name]:[BotLevelType]],9,FALSE),BotLevelWorld[#Headers],0),FALSE) * AI149</f>
        <v>0</v>
      </c>
      <c r="CG149">
        <f>VLOOKUP(Wave_Timeline!CG$1,Enemies[[#All],[Name]:[BotLevelType]],3,FALSE) * VLOOKUP($AX$2,BotLevelWorld[#All],MATCH("HP Ratio - " &amp; VLOOKUP(CG$1,Enemies[[#All],[Name]:[BotLevelType]],9,FALSE),BotLevelWorld[#Headers],0),FALSE) * AJ149</f>
        <v>0</v>
      </c>
      <c r="CH149">
        <f>VLOOKUP(Wave_Timeline!CH$1,Enemies[[#All],[Name]:[BotLevelType]],3,FALSE) * VLOOKUP($AX$2,BotLevelWorld[#All],MATCH("HP Ratio - " &amp; VLOOKUP(CH$1,Enemies[[#All],[Name]:[BotLevelType]],9,FALSE),BotLevelWorld[#Headers],0),FALSE) * AK149</f>
        <v>0</v>
      </c>
      <c r="CI149">
        <f>VLOOKUP(Wave_Timeline!CI$1,Enemies[[#All],[Name]:[BotLevelType]],3,FALSE) * VLOOKUP($AX$2,BotLevelWorld[#All],MATCH("HP Ratio - " &amp; VLOOKUP(CI$1,Enemies[[#All],[Name]:[BotLevelType]],9,FALSE),BotLevelWorld[#Headers],0),FALSE) * AL149</f>
        <v>0</v>
      </c>
      <c r="CJ149">
        <f>VLOOKUP(Wave_Timeline!CJ$1,Enemies[[#All],[Name]:[BotLevelType]],3,FALSE) * VLOOKUP($AX$2,BotLevelWorld[#All],MATCH("HP Ratio - " &amp; VLOOKUP(CJ$1,Enemies[[#All],[Name]:[BotLevelType]],9,FALSE),BotLevelWorld[#Headers],0),FALSE) * AM149</f>
        <v>0</v>
      </c>
      <c r="CK149">
        <f>VLOOKUP(Wave_Timeline!CK$1,Enemies[[#All],[Name]:[BotLevelType]],3,FALSE) * VLOOKUP($AX$2,BotLevelWorld[#All],MATCH("HP Ratio - " &amp; VLOOKUP(CK$1,Enemies[[#All],[Name]:[BotLevelType]],9,FALSE),BotLevelWorld[#Headers],0),FALSE) * AN149</f>
        <v>0</v>
      </c>
      <c r="CL149">
        <f>VLOOKUP(Wave_Timeline!CL$1,Enemies[[#All],[Name]:[BotLevelType]],3,FALSE) * VLOOKUP($AX$2,BotLevelWorld[#All],MATCH("HP Ratio - " &amp; VLOOKUP(CL$1,Enemies[[#All],[Name]:[BotLevelType]],9,FALSE),BotLevelWorld[#Headers],0),FALSE) * AO149</f>
        <v>0</v>
      </c>
      <c r="CM149">
        <f>VLOOKUP(Wave_Timeline!CM$1,Enemies[[#All],[Name]:[BotLevelType]],3,FALSE) * VLOOKUP($AX$2,BotLevelWorld[#All],MATCH("HP Ratio - " &amp; VLOOKUP(CM$1,Enemies[[#All],[Name]:[BotLevelType]],9,FALSE),BotLevelWorld[#Headers],0),FALSE) * AP149</f>
        <v>0</v>
      </c>
      <c r="CN149">
        <f>VLOOKUP(Wave_Timeline!CN$1,Enemies[[#All],[Name]:[BotLevelType]],3,FALSE) * VLOOKUP($AX$2,BotLevelWorld[#All],MATCH("HP Ratio - " &amp; VLOOKUP(CN$1,Enemies[[#All],[Name]:[BotLevelType]],9,FALSE),BotLevelWorld[#Headers],0),FALSE) * AQ149</f>
        <v>0</v>
      </c>
      <c r="CO149">
        <f>VLOOKUP(Wave_Timeline!CO$1,Enemies[[#All],[Name]:[BotLevelType]],3,FALSE) * VLOOKUP($AX$2,BotLevelWorld[#All],MATCH("HP Ratio - " &amp; VLOOKUP(CO$1,Enemies[[#All],[Name]:[BotLevelType]],9,FALSE),BotLevelWorld[#Headers],0),FALSE) * AR149</f>
        <v>0</v>
      </c>
      <c r="CP149">
        <f>VLOOKUP(Wave_Timeline!CP$1,Enemies[[#All],[Name]:[BotLevelType]],3,FALSE) * VLOOKUP($AX$2,BotLevelWorld[#All],MATCH("HP Ratio - " &amp; VLOOKUP(CP$1,Enemies[[#All],[Name]:[BotLevelType]],9,FALSE),BotLevelWorld[#Headers],0),FALSE) * AS149</f>
        <v>0</v>
      </c>
      <c r="CQ149">
        <f>VLOOKUP(Wave_Timeline!CQ$1,Enemies[[#All],[Name]:[BotLevelType]],3,FALSE) * VLOOKUP($AX$2,BotLevelWorld[#All],MATCH("HP Ratio - " &amp; VLOOKUP(CQ$1,Enemies[[#All],[Name]:[BotLevelType]],9,FALSE),BotLevelWorld[#Headers],0),FALSE) * AT149</f>
        <v>0</v>
      </c>
      <c r="CS149">
        <f t="shared" si="7"/>
        <v>0</v>
      </c>
    </row>
    <row r="150" spans="1:97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Y150">
        <f>VLOOKUP(Wave_Timeline!AY$1,Enemies[[#All],[Name]:[BotLevelType]],3,FALSE) * VLOOKUP($AX$2,BotLevelWorld[#All],MATCH("HP Ratio - " &amp; VLOOKUP(AY$1,Enemies[[#All],[Name]:[BotLevelType]],9,FALSE),BotLevelWorld[#Headers],0),FALSE) * B150</f>
        <v>0</v>
      </c>
      <c r="AZ150">
        <f>VLOOKUP(Wave_Timeline!AZ$1,Enemies[[#All],[Name]:[BotLevelType]],3,FALSE) * VLOOKUP($AX$2,BotLevelWorld[#All],MATCH("HP Ratio - " &amp; VLOOKUP(AZ$1,Enemies[[#All],[Name]:[BotLevelType]],9,FALSE),BotLevelWorld[#Headers],0),FALSE) * C150</f>
        <v>0</v>
      </c>
      <c r="BA150">
        <f>VLOOKUP(Wave_Timeline!BA$1,Enemies[[#All],[Name]:[BotLevelType]],3,FALSE) * VLOOKUP($AX$2,BotLevelWorld[#All],MATCH("HP Ratio - " &amp; VLOOKUP(BA$1,Enemies[[#All],[Name]:[BotLevelType]],9,FALSE),BotLevelWorld[#Headers],0),FALSE) * D150</f>
        <v>0</v>
      </c>
      <c r="BB150">
        <f>VLOOKUP(Wave_Timeline!BB$1,Enemies[[#All],[Name]:[BotLevelType]],3,FALSE) * VLOOKUP($AX$2,BotLevelWorld[#All],MATCH("HP Ratio - " &amp; VLOOKUP(BB$1,Enemies[[#All],[Name]:[BotLevelType]],9,FALSE),BotLevelWorld[#Headers],0),FALSE) * E150</f>
        <v>0</v>
      </c>
      <c r="BC150">
        <f>VLOOKUP(Wave_Timeline!BC$1,Enemies[[#All],[Name]:[BotLevelType]],3,FALSE) * VLOOKUP($AX$2,BotLevelWorld[#All],MATCH("HP Ratio - " &amp; VLOOKUP(BC$1,Enemies[[#All],[Name]:[BotLevelType]],9,FALSE),BotLevelWorld[#Headers],0),FALSE) * F150</f>
        <v>0</v>
      </c>
      <c r="BD150">
        <f>VLOOKUP(Wave_Timeline!BD$1,Enemies[[#All],[Name]:[BotLevelType]],3,FALSE) * VLOOKUP($AX$2,BotLevelWorld[#All],MATCH("HP Ratio - " &amp; VLOOKUP(BD$1,Enemies[[#All],[Name]:[BotLevelType]],9,FALSE),BotLevelWorld[#Headers],0),FALSE) * G150</f>
        <v>0</v>
      </c>
      <c r="BE150">
        <f>VLOOKUP(Wave_Timeline!BE$1,Enemies[[#All],[Name]:[BotLevelType]],3,FALSE) * VLOOKUP($AX$2,BotLevelWorld[#All],MATCH("HP Ratio - " &amp; VLOOKUP(BE$1,Enemies[[#All],[Name]:[BotLevelType]],9,FALSE),BotLevelWorld[#Headers],0),FALSE) * H150</f>
        <v>0</v>
      </c>
      <c r="BF150">
        <f>VLOOKUP(Wave_Timeline!BF$1,Enemies[[#All],[Name]:[BotLevelType]],3,FALSE) * VLOOKUP($AX$2,BotLevelWorld[#All],MATCH("HP Ratio - " &amp; VLOOKUP(BF$1,Enemies[[#All],[Name]:[BotLevelType]],9,FALSE),BotLevelWorld[#Headers],0),FALSE) * I150</f>
        <v>0</v>
      </c>
      <c r="BG150">
        <f>VLOOKUP(Wave_Timeline!BG$1,Enemies[[#All],[Name]:[BotLevelType]],3,FALSE) * VLOOKUP($AX$2,BotLevelWorld[#All],MATCH("HP Ratio - " &amp; VLOOKUP(BG$1,Enemies[[#All],[Name]:[BotLevelType]],9,FALSE),BotLevelWorld[#Headers],0),FALSE) * J150</f>
        <v>0</v>
      </c>
      <c r="BH150">
        <f>VLOOKUP(Wave_Timeline!BH$1,Enemies[[#All],[Name]:[BotLevelType]],3,FALSE) * VLOOKUP($AX$2,BotLevelWorld[#All],MATCH("HP Ratio - " &amp; VLOOKUP(BH$1,Enemies[[#All],[Name]:[BotLevelType]],9,FALSE),BotLevelWorld[#Headers],0),FALSE) * K150</f>
        <v>0</v>
      </c>
      <c r="BI150">
        <f>VLOOKUP(Wave_Timeline!BI$1,Enemies[[#All],[Name]:[BotLevelType]],3,FALSE) * VLOOKUP($AX$2,BotLevelWorld[#All],MATCH("HP Ratio - " &amp; VLOOKUP(BI$1,Enemies[[#All],[Name]:[BotLevelType]],9,FALSE),BotLevelWorld[#Headers],0),FALSE) * L150</f>
        <v>0</v>
      </c>
      <c r="BJ150">
        <f>VLOOKUP(Wave_Timeline!BJ$1,Enemies[[#All],[Name]:[BotLevelType]],3,FALSE) * VLOOKUP($AX$2,BotLevelWorld[#All],MATCH("HP Ratio - " &amp; VLOOKUP(BJ$1,Enemies[[#All],[Name]:[BotLevelType]],9,FALSE),BotLevelWorld[#Headers],0),FALSE) * M150</f>
        <v>0</v>
      </c>
      <c r="BK150">
        <f>VLOOKUP(Wave_Timeline!BK$1,Enemies[[#All],[Name]:[BotLevelType]],3,FALSE) * VLOOKUP($AX$2,BotLevelWorld[#All],MATCH("HP Ratio - " &amp; VLOOKUP(BK$1,Enemies[[#All],[Name]:[BotLevelType]],9,FALSE),BotLevelWorld[#Headers],0),FALSE) * N150</f>
        <v>0</v>
      </c>
      <c r="BL150">
        <f>VLOOKUP(Wave_Timeline!BL$1,Enemies[[#All],[Name]:[BotLevelType]],3,FALSE) * VLOOKUP($AX$2,BotLevelWorld[#All],MATCH("HP Ratio - " &amp; VLOOKUP(BL$1,Enemies[[#All],[Name]:[BotLevelType]],9,FALSE),BotLevelWorld[#Headers],0),FALSE) * O150</f>
        <v>0</v>
      </c>
      <c r="BM150">
        <f>VLOOKUP(Wave_Timeline!BM$1,Enemies[[#All],[Name]:[BotLevelType]],3,FALSE) * VLOOKUP($AX$2,BotLevelWorld[#All],MATCH("HP Ratio - " &amp; VLOOKUP(BM$1,Enemies[[#All],[Name]:[BotLevelType]],9,FALSE),BotLevelWorld[#Headers],0),FALSE) * P150</f>
        <v>0</v>
      </c>
      <c r="BN150">
        <f>VLOOKUP(Wave_Timeline!BN$1,Enemies[[#All],[Name]:[BotLevelType]],3,FALSE) * VLOOKUP($AX$2,BotLevelWorld[#All],MATCH("HP Ratio - " &amp; VLOOKUP(BN$1,Enemies[[#All],[Name]:[BotLevelType]],9,FALSE),BotLevelWorld[#Headers],0),FALSE) * Q150</f>
        <v>0</v>
      </c>
      <c r="BO150">
        <f>VLOOKUP(Wave_Timeline!BO$1,Enemies[[#All],[Name]:[BotLevelType]],3,FALSE) * VLOOKUP($AX$2,BotLevelWorld[#All],MATCH("HP Ratio - " &amp; VLOOKUP(BO$1,Enemies[[#All],[Name]:[BotLevelType]],9,FALSE),BotLevelWorld[#Headers],0),FALSE) * R150</f>
        <v>0</v>
      </c>
      <c r="BP150">
        <f>VLOOKUP(Wave_Timeline!BP$1,Enemies[[#All],[Name]:[BotLevelType]],3,FALSE) * VLOOKUP($AX$2,BotLevelWorld[#All],MATCH("HP Ratio - " &amp; VLOOKUP(BP$1,Enemies[[#All],[Name]:[BotLevelType]],9,FALSE),BotLevelWorld[#Headers],0),FALSE) * S150</f>
        <v>0</v>
      </c>
      <c r="BQ150">
        <f>VLOOKUP(Wave_Timeline!BQ$1,Enemies[[#All],[Name]:[BotLevelType]],3,FALSE) * VLOOKUP($AX$2,BotLevelWorld[#All],MATCH("HP Ratio - " &amp; VLOOKUP(BQ$1,Enemies[[#All],[Name]:[BotLevelType]],9,FALSE),BotLevelWorld[#Headers],0),FALSE) * T150</f>
        <v>0</v>
      </c>
      <c r="BR150">
        <f>VLOOKUP(Wave_Timeline!BR$1,Enemies[[#All],[Name]:[BotLevelType]],3,FALSE) * VLOOKUP($AX$2,BotLevelWorld[#All],MATCH("HP Ratio - " &amp; VLOOKUP(BR$1,Enemies[[#All],[Name]:[BotLevelType]],9,FALSE),BotLevelWorld[#Headers],0),FALSE) * U150</f>
        <v>0</v>
      </c>
      <c r="BS150">
        <f>VLOOKUP(Wave_Timeline!BS$1,Enemies[[#All],[Name]:[BotLevelType]],3,FALSE) * VLOOKUP($AX$2,BotLevelWorld[#All],MATCH("HP Ratio - " &amp; VLOOKUP(BS$1,Enemies[[#All],[Name]:[BotLevelType]],9,FALSE),BotLevelWorld[#Headers],0),FALSE) * V150</f>
        <v>0</v>
      </c>
      <c r="BT150">
        <f>VLOOKUP(Wave_Timeline!BT$1,Enemies[[#All],[Name]:[BotLevelType]],3,FALSE) * VLOOKUP($AX$2,BotLevelWorld[#All],MATCH("HP Ratio - " &amp; VLOOKUP(BT$1,Enemies[[#All],[Name]:[BotLevelType]],9,FALSE),BotLevelWorld[#Headers],0),FALSE) * W150</f>
        <v>0</v>
      </c>
      <c r="BU150">
        <f>VLOOKUP(Wave_Timeline!BU$1,Enemies[[#All],[Name]:[BotLevelType]],3,FALSE) * VLOOKUP($AX$2,BotLevelWorld[#All],MATCH("HP Ratio - " &amp; VLOOKUP(BU$1,Enemies[[#All],[Name]:[BotLevelType]],9,FALSE),BotLevelWorld[#Headers],0),FALSE) * X150</f>
        <v>0</v>
      </c>
      <c r="BV150">
        <f>VLOOKUP(Wave_Timeline!BV$1,Enemies[[#All],[Name]:[BotLevelType]],3,FALSE) * VLOOKUP($AX$2,BotLevelWorld[#All],MATCH("HP Ratio - " &amp; VLOOKUP(BV$1,Enemies[[#All],[Name]:[BotLevelType]],9,FALSE),BotLevelWorld[#Headers],0),FALSE) * Y150</f>
        <v>0</v>
      </c>
      <c r="BW150">
        <f>VLOOKUP(Wave_Timeline!BW$1,Enemies[[#All],[Name]:[BotLevelType]],3,FALSE) * VLOOKUP($AX$2,BotLevelWorld[#All],MATCH("HP Ratio - " &amp; VLOOKUP(BW$1,Enemies[[#All],[Name]:[BotLevelType]],9,FALSE),BotLevelWorld[#Headers],0),FALSE) * Z150</f>
        <v>0</v>
      </c>
      <c r="BX150">
        <f>VLOOKUP(Wave_Timeline!BX$1,Enemies[[#All],[Name]:[BotLevelType]],3,FALSE) * VLOOKUP($AX$2,BotLevelWorld[#All],MATCH("HP Ratio - " &amp; VLOOKUP(BX$1,Enemies[[#All],[Name]:[BotLevelType]],9,FALSE),BotLevelWorld[#Headers],0),FALSE) * AA150</f>
        <v>0</v>
      </c>
      <c r="BY150">
        <f>VLOOKUP(Wave_Timeline!BY$1,Enemies[[#All],[Name]:[BotLevelType]],3,FALSE) * VLOOKUP($AX$2,BotLevelWorld[#All],MATCH("HP Ratio - " &amp; VLOOKUP(BY$1,Enemies[[#All],[Name]:[BotLevelType]],9,FALSE),BotLevelWorld[#Headers],0),FALSE) * AB150</f>
        <v>0</v>
      </c>
      <c r="BZ150">
        <f>VLOOKUP(Wave_Timeline!BZ$1,Enemies[[#All],[Name]:[BotLevelType]],3,FALSE) * VLOOKUP($AX$2,BotLevelWorld[#All],MATCH("HP Ratio - " &amp; VLOOKUP(BZ$1,Enemies[[#All],[Name]:[BotLevelType]],9,FALSE),BotLevelWorld[#Headers],0),FALSE) * AC150</f>
        <v>0</v>
      </c>
      <c r="CA150">
        <f>VLOOKUP(Wave_Timeline!CA$1,Enemies[[#All],[Name]:[BotLevelType]],3,FALSE) * VLOOKUP($AX$2,BotLevelWorld[#All],MATCH("HP Ratio - " &amp; VLOOKUP(CA$1,Enemies[[#All],[Name]:[BotLevelType]],9,FALSE),BotLevelWorld[#Headers],0),FALSE) * AD150</f>
        <v>0</v>
      </c>
      <c r="CB150">
        <f>VLOOKUP(Wave_Timeline!CB$1,Enemies[[#All],[Name]:[BotLevelType]],3,FALSE) * VLOOKUP($AX$2,BotLevelWorld[#All],MATCH("HP Ratio - " &amp; VLOOKUP(CB$1,Enemies[[#All],[Name]:[BotLevelType]],9,FALSE),BotLevelWorld[#Headers],0),FALSE) * AE150</f>
        <v>0</v>
      </c>
      <c r="CC150">
        <f>VLOOKUP(Wave_Timeline!CC$1,Enemies[[#All],[Name]:[BotLevelType]],3,FALSE) * VLOOKUP($AX$2,BotLevelWorld[#All],MATCH("HP Ratio - " &amp; VLOOKUP(CC$1,Enemies[[#All],[Name]:[BotLevelType]],9,FALSE),BotLevelWorld[#Headers],0),FALSE) * AF150</f>
        <v>0</v>
      </c>
      <c r="CD150">
        <f>VLOOKUP(Wave_Timeline!CD$1,Enemies[[#All],[Name]:[BotLevelType]],3,FALSE) * VLOOKUP($AX$2,BotLevelWorld[#All],MATCH("HP Ratio - " &amp; VLOOKUP(CD$1,Enemies[[#All],[Name]:[BotLevelType]],9,FALSE),BotLevelWorld[#Headers],0),FALSE) * AG150</f>
        <v>0</v>
      </c>
      <c r="CE150">
        <f>VLOOKUP(Wave_Timeline!CE$1,Enemies[[#All],[Name]:[BotLevelType]],3,FALSE) * VLOOKUP($AX$2,BotLevelWorld[#All],MATCH("HP Ratio - " &amp; VLOOKUP(CE$1,Enemies[[#All],[Name]:[BotLevelType]],9,FALSE),BotLevelWorld[#Headers],0),FALSE) * AH150</f>
        <v>0</v>
      </c>
      <c r="CF150">
        <f>VLOOKUP(Wave_Timeline!CF$1,Enemies[[#All],[Name]:[BotLevelType]],3,FALSE) * VLOOKUP($AX$2,BotLevelWorld[#All],MATCH("HP Ratio - " &amp; VLOOKUP(CF$1,Enemies[[#All],[Name]:[BotLevelType]],9,FALSE),BotLevelWorld[#Headers],0),FALSE) * AI150</f>
        <v>0</v>
      </c>
      <c r="CG150">
        <f>VLOOKUP(Wave_Timeline!CG$1,Enemies[[#All],[Name]:[BotLevelType]],3,FALSE) * VLOOKUP($AX$2,BotLevelWorld[#All],MATCH("HP Ratio - " &amp; VLOOKUP(CG$1,Enemies[[#All],[Name]:[BotLevelType]],9,FALSE),BotLevelWorld[#Headers],0),FALSE) * AJ150</f>
        <v>0</v>
      </c>
      <c r="CH150">
        <f>VLOOKUP(Wave_Timeline!CH$1,Enemies[[#All],[Name]:[BotLevelType]],3,FALSE) * VLOOKUP($AX$2,BotLevelWorld[#All],MATCH("HP Ratio - " &amp; VLOOKUP(CH$1,Enemies[[#All],[Name]:[BotLevelType]],9,FALSE),BotLevelWorld[#Headers],0),FALSE) * AK150</f>
        <v>0</v>
      </c>
      <c r="CI150">
        <f>VLOOKUP(Wave_Timeline!CI$1,Enemies[[#All],[Name]:[BotLevelType]],3,FALSE) * VLOOKUP($AX$2,BotLevelWorld[#All],MATCH("HP Ratio - " &amp; VLOOKUP(CI$1,Enemies[[#All],[Name]:[BotLevelType]],9,FALSE),BotLevelWorld[#Headers],0),FALSE) * AL150</f>
        <v>0</v>
      </c>
      <c r="CJ150">
        <f>VLOOKUP(Wave_Timeline!CJ$1,Enemies[[#All],[Name]:[BotLevelType]],3,FALSE) * VLOOKUP($AX$2,BotLevelWorld[#All],MATCH("HP Ratio - " &amp; VLOOKUP(CJ$1,Enemies[[#All],[Name]:[BotLevelType]],9,FALSE),BotLevelWorld[#Headers],0),FALSE) * AM150</f>
        <v>0</v>
      </c>
      <c r="CK150">
        <f>VLOOKUP(Wave_Timeline!CK$1,Enemies[[#All],[Name]:[BotLevelType]],3,FALSE) * VLOOKUP($AX$2,BotLevelWorld[#All],MATCH("HP Ratio - " &amp; VLOOKUP(CK$1,Enemies[[#All],[Name]:[BotLevelType]],9,FALSE),BotLevelWorld[#Headers],0),FALSE) * AN150</f>
        <v>0</v>
      </c>
      <c r="CL150">
        <f>VLOOKUP(Wave_Timeline!CL$1,Enemies[[#All],[Name]:[BotLevelType]],3,FALSE) * VLOOKUP($AX$2,BotLevelWorld[#All],MATCH("HP Ratio - " &amp; VLOOKUP(CL$1,Enemies[[#All],[Name]:[BotLevelType]],9,FALSE),BotLevelWorld[#Headers],0),FALSE) * AO150</f>
        <v>0</v>
      </c>
      <c r="CM150">
        <f>VLOOKUP(Wave_Timeline!CM$1,Enemies[[#All],[Name]:[BotLevelType]],3,FALSE) * VLOOKUP($AX$2,BotLevelWorld[#All],MATCH("HP Ratio - " &amp; VLOOKUP(CM$1,Enemies[[#All],[Name]:[BotLevelType]],9,FALSE),BotLevelWorld[#Headers],0),FALSE) * AP150</f>
        <v>0</v>
      </c>
      <c r="CN150">
        <f>VLOOKUP(Wave_Timeline!CN$1,Enemies[[#All],[Name]:[BotLevelType]],3,FALSE) * VLOOKUP($AX$2,BotLevelWorld[#All],MATCH("HP Ratio - " &amp; VLOOKUP(CN$1,Enemies[[#All],[Name]:[BotLevelType]],9,FALSE),BotLevelWorld[#Headers],0),FALSE) * AQ150</f>
        <v>0</v>
      </c>
      <c r="CO150">
        <f>VLOOKUP(Wave_Timeline!CO$1,Enemies[[#All],[Name]:[BotLevelType]],3,FALSE) * VLOOKUP($AX$2,BotLevelWorld[#All],MATCH("HP Ratio - " &amp; VLOOKUP(CO$1,Enemies[[#All],[Name]:[BotLevelType]],9,FALSE),BotLevelWorld[#Headers],0),FALSE) * AR150</f>
        <v>0</v>
      </c>
      <c r="CP150">
        <f>VLOOKUP(Wave_Timeline!CP$1,Enemies[[#All],[Name]:[BotLevelType]],3,FALSE) * VLOOKUP($AX$2,BotLevelWorld[#All],MATCH("HP Ratio - " &amp; VLOOKUP(CP$1,Enemies[[#All],[Name]:[BotLevelType]],9,FALSE),BotLevelWorld[#Headers],0),FALSE) * AS150</f>
        <v>0</v>
      </c>
      <c r="CQ150">
        <f>VLOOKUP(Wave_Timeline!CQ$1,Enemies[[#All],[Name]:[BotLevelType]],3,FALSE) * VLOOKUP($AX$2,BotLevelWorld[#All],MATCH("HP Ratio - " &amp; VLOOKUP(CQ$1,Enemies[[#All],[Name]:[BotLevelType]],9,FALSE),BotLevelWorld[#Headers],0),FALSE) * AT150</f>
        <v>0</v>
      </c>
      <c r="CS150">
        <f t="shared" si="7"/>
        <v>0</v>
      </c>
    </row>
    <row r="151" spans="1:97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Y151">
        <f>VLOOKUP(Wave_Timeline!AY$1,Enemies[[#All],[Name]:[BotLevelType]],3,FALSE) * VLOOKUP($AX$2,BotLevelWorld[#All],MATCH("HP Ratio - " &amp; VLOOKUP(AY$1,Enemies[[#All],[Name]:[BotLevelType]],9,FALSE),BotLevelWorld[#Headers],0),FALSE) * B151</f>
        <v>0</v>
      </c>
      <c r="AZ151">
        <f>VLOOKUP(Wave_Timeline!AZ$1,Enemies[[#All],[Name]:[BotLevelType]],3,FALSE) * VLOOKUP($AX$2,BotLevelWorld[#All],MATCH("HP Ratio - " &amp; VLOOKUP(AZ$1,Enemies[[#All],[Name]:[BotLevelType]],9,FALSE),BotLevelWorld[#Headers],0),FALSE) * C151</f>
        <v>0</v>
      </c>
      <c r="BA151">
        <f>VLOOKUP(Wave_Timeline!BA$1,Enemies[[#All],[Name]:[BotLevelType]],3,FALSE) * VLOOKUP($AX$2,BotLevelWorld[#All],MATCH("HP Ratio - " &amp; VLOOKUP(BA$1,Enemies[[#All],[Name]:[BotLevelType]],9,FALSE),BotLevelWorld[#Headers],0),FALSE) * D151</f>
        <v>0</v>
      </c>
      <c r="BB151">
        <f>VLOOKUP(Wave_Timeline!BB$1,Enemies[[#All],[Name]:[BotLevelType]],3,FALSE) * VLOOKUP($AX$2,BotLevelWorld[#All],MATCH("HP Ratio - " &amp; VLOOKUP(BB$1,Enemies[[#All],[Name]:[BotLevelType]],9,FALSE),BotLevelWorld[#Headers],0),FALSE) * E151</f>
        <v>0</v>
      </c>
      <c r="BC151">
        <f>VLOOKUP(Wave_Timeline!BC$1,Enemies[[#All],[Name]:[BotLevelType]],3,FALSE) * VLOOKUP($AX$2,BotLevelWorld[#All],MATCH("HP Ratio - " &amp; VLOOKUP(BC$1,Enemies[[#All],[Name]:[BotLevelType]],9,FALSE),BotLevelWorld[#Headers],0),FALSE) * F151</f>
        <v>0</v>
      </c>
      <c r="BD151">
        <f>VLOOKUP(Wave_Timeline!BD$1,Enemies[[#All],[Name]:[BotLevelType]],3,FALSE) * VLOOKUP($AX$2,BotLevelWorld[#All],MATCH("HP Ratio - " &amp; VLOOKUP(BD$1,Enemies[[#All],[Name]:[BotLevelType]],9,FALSE),BotLevelWorld[#Headers],0),FALSE) * G151</f>
        <v>0</v>
      </c>
      <c r="BE151">
        <f>VLOOKUP(Wave_Timeline!BE$1,Enemies[[#All],[Name]:[BotLevelType]],3,FALSE) * VLOOKUP($AX$2,BotLevelWorld[#All],MATCH("HP Ratio - " &amp; VLOOKUP(BE$1,Enemies[[#All],[Name]:[BotLevelType]],9,FALSE),BotLevelWorld[#Headers],0),FALSE) * H151</f>
        <v>0</v>
      </c>
      <c r="BF151">
        <f>VLOOKUP(Wave_Timeline!BF$1,Enemies[[#All],[Name]:[BotLevelType]],3,FALSE) * VLOOKUP($AX$2,BotLevelWorld[#All],MATCH("HP Ratio - " &amp; VLOOKUP(BF$1,Enemies[[#All],[Name]:[BotLevelType]],9,FALSE),BotLevelWorld[#Headers],0),FALSE) * I151</f>
        <v>0</v>
      </c>
      <c r="BG151">
        <f>VLOOKUP(Wave_Timeline!BG$1,Enemies[[#All],[Name]:[BotLevelType]],3,FALSE) * VLOOKUP($AX$2,BotLevelWorld[#All],MATCH("HP Ratio - " &amp; VLOOKUP(BG$1,Enemies[[#All],[Name]:[BotLevelType]],9,FALSE),BotLevelWorld[#Headers],0),FALSE) * J151</f>
        <v>0</v>
      </c>
      <c r="BH151">
        <f>VLOOKUP(Wave_Timeline!BH$1,Enemies[[#All],[Name]:[BotLevelType]],3,FALSE) * VLOOKUP($AX$2,BotLevelWorld[#All],MATCH("HP Ratio - " &amp; VLOOKUP(BH$1,Enemies[[#All],[Name]:[BotLevelType]],9,FALSE),BotLevelWorld[#Headers],0),FALSE) * K151</f>
        <v>0</v>
      </c>
      <c r="BI151">
        <f>VLOOKUP(Wave_Timeline!BI$1,Enemies[[#All],[Name]:[BotLevelType]],3,FALSE) * VLOOKUP($AX$2,BotLevelWorld[#All],MATCH("HP Ratio - " &amp; VLOOKUP(BI$1,Enemies[[#All],[Name]:[BotLevelType]],9,FALSE),BotLevelWorld[#Headers],0),FALSE) * L151</f>
        <v>0</v>
      </c>
      <c r="BJ151">
        <f>VLOOKUP(Wave_Timeline!BJ$1,Enemies[[#All],[Name]:[BotLevelType]],3,FALSE) * VLOOKUP($AX$2,BotLevelWorld[#All],MATCH("HP Ratio - " &amp; VLOOKUP(BJ$1,Enemies[[#All],[Name]:[BotLevelType]],9,FALSE),BotLevelWorld[#Headers],0),FALSE) * M151</f>
        <v>0</v>
      </c>
      <c r="BK151">
        <f>VLOOKUP(Wave_Timeline!BK$1,Enemies[[#All],[Name]:[BotLevelType]],3,FALSE) * VLOOKUP($AX$2,BotLevelWorld[#All],MATCH("HP Ratio - " &amp; VLOOKUP(BK$1,Enemies[[#All],[Name]:[BotLevelType]],9,FALSE),BotLevelWorld[#Headers],0),FALSE) * N151</f>
        <v>0</v>
      </c>
      <c r="BL151">
        <f>VLOOKUP(Wave_Timeline!BL$1,Enemies[[#All],[Name]:[BotLevelType]],3,FALSE) * VLOOKUP($AX$2,BotLevelWorld[#All],MATCH("HP Ratio - " &amp; VLOOKUP(BL$1,Enemies[[#All],[Name]:[BotLevelType]],9,FALSE),BotLevelWorld[#Headers],0),FALSE) * O151</f>
        <v>0</v>
      </c>
      <c r="BM151">
        <f>VLOOKUP(Wave_Timeline!BM$1,Enemies[[#All],[Name]:[BotLevelType]],3,FALSE) * VLOOKUP($AX$2,BotLevelWorld[#All],MATCH("HP Ratio - " &amp; VLOOKUP(BM$1,Enemies[[#All],[Name]:[BotLevelType]],9,FALSE),BotLevelWorld[#Headers],0),FALSE) * P151</f>
        <v>0</v>
      </c>
      <c r="BN151">
        <f>VLOOKUP(Wave_Timeline!BN$1,Enemies[[#All],[Name]:[BotLevelType]],3,FALSE) * VLOOKUP($AX$2,BotLevelWorld[#All],MATCH("HP Ratio - " &amp; VLOOKUP(BN$1,Enemies[[#All],[Name]:[BotLevelType]],9,FALSE),BotLevelWorld[#Headers],0),FALSE) * Q151</f>
        <v>0</v>
      </c>
      <c r="BO151">
        <f>VLOOKUP(Wave_Timeline!BO$1,Enemies[[#All],[Name]:[BotLevelType]],3,FALSE) * VLOOKUP($AX$2,BotLevelWorld[#All],MATCH("HP Ratio - " &amp; VLOOKUP(BO$1,Enemies[[#All],[Name]:[BotLevelType]],9,FALSE),BotLevelWorld[#Headers],0),FALSE) * R151</f>
        <v>0</v>
      </c>
      <c r="BP151">
        <f>VLOOKUP(Wave_Timeline!BP$1,Enemies[[#All],[Name]:[BotLevelType]],3,FALSE) * VLOOKUP($AX$2,BotLevelWorld[#All],MATCH("HP Ratio - " &amp; VLOOKUP(BP$1,Enemies[[#All],[Name]:[BotLevelType]],9,FALSE),BotLevelWorld[#Headers],0),FALSE) * S151</f>
        <v>0</v>
      </c>
      <c r="BQ151">
        <f>VLOOKUP(Wave_Timeline!BQ$1,Enemies[[#All],[Name]:[BotLevelType]],3,FALSE) * VLOOKUP($AX$2,BotLevelWorld[#All],MATCH("HP Ratio - " &amp; VLOOKUP(BQ$1,Enemies[[#All],[Name]:[BotLevelType]],9,FALSE),BotLevelWorld[#Headers],0),FALSE) * T151</f>
        <v>0</v>
      </c>
      <c r="BR151">
        <f>VLOOKUP(Wave_Timeline!BR$1,Enemies[[#All],[Name]:[BotLevelType]],3,FALSE) * VLOOKUP($AX$2,BotLevelWorld[#All],MATCH("HP Ratio - " &amp; VLOOKUP(BR$1,Enemies[[#All],[Name]:[BotLevelType]],9,FALSE),BotLevelWorld[#Headers],0),FALSE) * U151</f>
        <v>0</v>
      </c>
      <c r="BS151">
        <f>VLOOKUP(Wave_Timeline!BS$1,Enemies[[#All],[Name]:[BotLevelType]],3,FALSE) * VLOOKUP($AX$2,BotLevelWorld[#All],MATCH("HP Ratio - " &amp; VLOOKUP(BS$1,Enemies[[#All],[Name]:[BotLevelType]],9,FALSE),BotLevelWorld[#Headers],0),FALSE) * V151</f>
        <v>0</v>
      </c>
      <c r="BT151">
        <f>VLOOKUP(Wave_Timeline!BT$1,Enemies[[#All],[Name]:[BotLevelType]],3,FALSE) * VLOOKUP($AX$2,BotLevelWorld[#All],MATCH("HP Ratio - " &amp; VLOOKUP(BT$1,Enemies[[#All],[Name]:[BotLevelType]],9,FALSE),BotLevelWorld[#Headers],0),FALSE) * W151</f>
        <v>0</v>
      </c>
      <c r="BU151">
        <f>VLOOKUP(Wave_Timeline!BU$1,Enemies[[#All],[Name]:[BotLevelType]],3,FALSE) * VLOOKUP($AX$2,BotLevelWorld[#All],MATCH("HP Ratio - " &amp; VLOOKUP(BU$1,Enemies[[#All],[Name]:[BotLevelType]],9,FALSE),BotLevelWorld[#Headers],0),FALSE) * X151</f>
        <v>0</v>
      </c>
      <c r="BV151">
        <f>VLOOKUP(Wave_Timeline!BV$1,Enemies[[#All],[Name]:[BotLevelType]],3,FALSE) * VLOOKUP($AX$2,BotLevelWorld[#All],MATCH("HP Ratio - " &amp; VLOOKUP(BV$1,Enemies[[#All],[Name]:[BotLevelType]],9,FALSE),BotLevelWorld[#Headers],0),FALSE) * Y151</f>
        <v>0</v>
      </c>
      <c r="BW151">
        <f>VLOOKUP(Wave_Timeline!BW$1,Enemies[[#All],[Name]:[BotLevelType]],3,FALSE) * VLOOKUP($AX$2,BotLevelWorld[#All],MATCH("HP Ratio - " &amp; VLOOKUP(BW$1,Enemies[[#All],[Name]:[BotLevelType]],9,FALSE),BotLevelWorld[#Headers],0),FALSE) * Z151</f>
        <v>0</v>
      </c>
      <c r="BX151">
        <f>VLOOKUP(Wave_Timeline!BX$1,Enemies[[#All],[Name]:[BotLevelType]],3,FALSE) * VLOOKUP($AX$2,BotLevelWorld[#All],MATCH("HP Ratio - " &amp; VLOOKUP(BX$1,Enemies[[#All],[Name]:[BotLevelType]],9,FALSE),BotLevelWorld[#Headers],0),FALSE) * AA151</f>
        <v>0</v>
      </c>
      <c r="BY151">
        <f>VLOOKUP(Wave_Timeline!BY$1,Enemies[[#All],[Name]:[BotLevelType]],3,FALSE) * VLOOKUP($AX$2,BotLevelWorld[#All],MATCH("HP Ratio - " &amp; VLOOKUP(BY$1,Enemies[[#All],[Name]:[BotLevelType]],9,FALSE),BotLevelWorld[#Headers],0),FALSE) * AB151</f>
        <v>0</v>
      </c>
      <c r="BZ151">
        <f>VLOOKUP(Wave_Timeline!BZ$1,Enemies[[#All],[Name]:[BotLevelType]],3,FALSE) * VLOOKUP($AX$2,BotLevelWorld[#All],MATCH("HP Ratio - " &amp; VLOOKUP(BZ$1,Enemies[[#All],[Name]:[BotLevelType]],9,FALSE),BotLevelWorld[#Headers],0),FALSE) * AC151</f>
        <v>0</v>
      </c>
      <c r="CA151">
        <f>VLOOKUP(Wave_Timeline!CA$1,Enemies[[#All],[Name]:[BotLevelType]],3,FALSE) * VLOOKUP($AX$2,BotLevelWorld[#All],MATCH("HP Ratio - " &amp; VLOOKUP(CA$1,Enemies[[#All],[Name]:[BotLevelType]],9,FALSE),BotLevelWorld[#Headers],0),FALSE) * AD151</f>
        <v>0</v>
      </c>
      <c r="CB151">
        <f>VLOOKUP(Wave_Timeline!CB$1,Enemies[[#All],[Name]:[BotLevelType]],3,FALSE) * VLOOKUP($AX$2,BotLevelWorld[#All],MATCH("HP Ratio - " &amp; VLOOKUP(CB$1,Enemies[[#All],[Name]:[BotLevelType]],9,FALSE),BotLevelWorld[#Headers],0),FALSE) * AE151</f>
        <v>0</v>
      </c>
      <c r="CC151">
        <f>VLOOKUP(Wave_Timeline!CC$1,Enemies[[#All],[Name]:[BotLevelType]],3,FALSE) * VLOOKUP($AX$2,BotLevelWorld[#All],MATCH("HP Ratio - " &amp; VLOOKUP(CC$1,Enemies[[#All],[Name]:[BotLevelType]],9,FALSE),BotLevelWorld[#Headers],0),FALSE) * AF151</f>
        <v>0</v>
      </c>
      <c r="CD151">
        <f>VLOOKUP(Wave_Timeline!CD$1,Enemies[[#All],[Name]:[BotLevelType]],3,FALSE) * VLOOKUP($AX$2,BotLevelWorld[#All],MATCH("HP Ratio - " &amp; VLOOKUP(CD$1,Enemies[[#All],[Name]:[BotLevelType]],9,FALSE),BotLevelWorld[#Headers],0),FALSE) * AG151</f>
        <v>0</v>
      </c>
      <c r="CE151">
        <f>VLOOKUP(Wave_Timeline!CE$1,Enemies[[#All],[Name]:[BotLevelType]],3,FALSE) * VLOOKUP($AX$2,BotLevelWorld[#All],MATCH("HP Ratio - " &amp; VLOOKUP(CE$1,Enemies[[#All],[Name]:[BotLevelType]],9,FALSE),BotLevelWorld[#Headers],0),FALSE) * AH151</f>
        <v>0</v>
      </c>
      <c r="CF151">
        <f>VLOOKUP(Wave_Timeline!CF$1,Enemies[[#All],[Name]:[BotLevelType]],3,FALSE) * VLOOKUP($AX$2,BotLevelWorld[#All],MATCH("HP Ratio - " &amp; VLOOKUP(CF$1,Enemies[[#All],[Name]:[BotLevelType]],9,FALSE),BotLevelWorld[#Headers],0),FALSE) * AI151</f>
        <v>0</v>
      </c>
      <c r="CG151">
        <f>VLOOKUP(Wave_Timeline!CG$1,Enemies[[#All],[Name]:[BotLevelType]],3,FALSE) * VLOOKUP($AX$2,BotLevelWorld[#All],MATCH("HP Ratio - " &amp; VLOOKUP(CG$1,Enemies[[#All],[Name]:[BotLevelType]],9,FALSE),BotLevelWorld[#Headers],0),FALSE) * AJ151</f>
        <v>0</v>
      </c>
      <c r="CH151">
        <f>VLOOKUP(Wave_Timeline!CH$1,Enemies[[#All],[Name]:[BotLevelType]],3,FALSE) * VLOOKUP($AX$2,BotLevelWorld[#All],MATCH("HP Ratio - " &amp; VLOOKUP(CH$1,Enemies[[#All],[Name]:[BotLevelType]],9,FALSE),BotLevelWorld[#Headers],0),FALSE) * AK151</f>
        <v>0</v>
      </c>
      <c r="CI151">
        <f>VLOOKUP(Wave_Timeline!CI$1,Enemies[[#All],[Name]:[BotLevelType]],3,FALSE) * VLOOKUP($AX$2,BotLevelWorld[#All],MATCH("HP Ratio - " &amp; VLOOKUP(CI$1,Enemies[[#All],[Name]:[BotLevelType]],9,FALSE),BotLevelWorld[#Headers],0),FALSE) * AL151</f>
        <v>0</v>
      </c>
      <c r="CJ151">
        <f>VLOOKUP(Wave_Timeline!CJ$1,Enemies[[#All],[Name]:[BotLevelType]],3,FALSE) * VLOOKUP($AX$2,BotLevelWorld[#All],MATCH("HP Ratio - " &amp; VLOOKUP(CJ$1,Enemies[[#All],[Name]:[BotLevelType]],9,FALSE),BotLevelWorld[#Headers],0),FALSE) * AM151</f>
        <v>0</v>
      </c>
      <c r="CK151">
        <f>VLOOKUP(Wave_Timeline!CK$1,Enemies[[#All],[Name]:[BotLevelType]],3,FALSE) * VLOOKUP($AX$2,BotLevelWorld[#All],MATCH("HP Ratio - " &amp; VLOOKUP(CK$1,Enemies[[#All],[Name]:[BotLevelType]],9,FALSE),BotLevelWorld[#Headers],0),FALSE) * AN151</f>
        <v>0</v>
      </c>
      <c r="CL151">
        <f>VLOOKUP(Wave_Timeline!CL$1,Enemies[[#All],[Name]:[BotLevelType]],3,FALSE) * VLOOKUP($AX$2,BotLevelWorld[#All],MATCH("HP Ratio - " &amp; VLOOKUP(CL$1,Enemies[[#All],[Name]:[BotLevelType]],9,FALSE),BotLevelWorld[#Headers],0),FALSE) * AO151</f>
        <v>0</v>
      </c>
      <c r="CM151">
        <f>VLOOKUP(Wave_Timeline!CM$1,Enemies[[#All],[Name]:[BotLevelType]],3,FALSE) * VLOOKUP($AX$2,BotLevelWorld[#All],MATCH("HP Ratio - " &amp; VLOOKUP(CM$1,Enemies[[#All],[Name]:[BotLevelType]],9,FALSE),BotLevelWorld[#Headers],0),FALSE) * AP151</f>
        <v>0</v>
      </c>
      <c r="CN151">
        <f>VLOOKUP(Wave_Timeline!CN$1,Enemies[[#All],[Name]:[BotLevelType]],3,FALSE) * VLOOKUP($AX$2,BotLevelWorld[#All],MATCH("HP Ratio - " &amp; VLOOKUP(CN$1,Enemies[[#All],[Name]:[BotLevelType]],9,FALSE),BotLevelWorld[#Headers],0),FALSE) * AQ151</f>
        <v>0</v>
      </c>
      <c r="CO151">
        <f>VLOOKUP(Wave_Timeline!CO$1,Enemies[[#All],[Name]:[BotLevelType]],3,FALSE) * VLOOKUP($AX$2,BotLevelWorld[#All],MATCH("HP Ratio - " &amp; VLOOKUP(CO$1,Enemies[[#All],[Name]:[BotLevelType]],9,FALSE),BotLevelWorld[#Headers],0),FALSE) * AR151</f>
        <v>0</v>
      </c>
      <c r="CP151">
        <f>VLOOKUP(Wave_Timeline!CP$1,Enemies[[#All],[Name]:[BotLevelType]],3,FALSE) * VLOOKUP($AX$2,BotLevelWorld[#All],MATCH("HP Ratio - " &amp; VLOOKUP(CP$1,Enemies[[#All],[Name]:[BotLevelType]],9,FALSE),BotLevelWorld[#Headers],0),FALSE) * AS151</f>
        <v>0</v>
      </c>
      <c r="CQ151">
        <f>VLOOKUP(Wave_Timeline!CQ$1,Enemies[[#All],[Name]:[BotLevelType]],3,FALSE) * VLOOKUP($AX$2,BotLevelWorld[#All],MATCH("HP Ratio - " &amp; VLOOKUP(CQ$1,Enemies[[#All],[Name]:[BotLevelType]],9,FALSE),BotLevelWorld[#Headers],0),FALSE) * AT151</f>
        <v>0</v>
      </c>
      <c r="CS151">
        <f t="shared" si="7"/>
        <v>0</v>
      </c>
    </row>
    <row r="152" spans="1:97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Y152">
        <f>VLOOKUP(Wave_Timeline!AY$1,Enemies[[#All],[Name]:[BotLevelType]],3,FALSE) * VLOOKUP($AX$2,BotLevelWorld[#All],MATCH("HP Ratio - " &amp; VLOOKUP(AY$1,Enemies[[#All],[Name]:[BotLevelType]],9,FALSE),BotLevelWorld[#Headers],0),FALSE) * B152</f>
        <v>0</v>
      </c>
      <c r="AZ152">
        <f>VLOOKUP(Wave_Timeline!AZ$1,Enemies[[#All],[Name]:[BotLevelType]],3,FALSE) * VLOOKUP($AX$2,BotLevelWorld[#All],MATCH("HP Ratio - " &amp; VLOOKUP(AZ$1,Enemies[[#All],[Name]:[BotLevelType]],9,FALSE),BotLevelWorld[#Headers],0),FALSE) * C152</f>
        <v>0</v>
      </c>
      <c r="BA152">
        <f>VLOOKUP(Wave_Timeline!BA$1,Enemies[[#All],[Name]:[BotLevelType]],3,FALSE) * VLOOKUP($AX$2,BotLevelWorld[#All],MATCH("HP Ratio - " &amp; VLOOKUP(BA$1,Enemies[[#All],[Name]:[BotLevelType]],9,FALSE),BotLevelWorld[#Headers],0),FALSE) * D152</f>
        <v>0</v>
      </c>
      <c r="BB152">
        <f>VLOOKUP(Wave_Timeline!BB$1,Enemies[[#All],[Name]:[BotLevelType]],3,FALSE) * VLOOKUP($AX$2,BotLevelWorld[#All],MATCH("HP Ratio - " &amp; VLOOKUP(BB$1,Enemies[[#All],[Name]:[BotLevelType]],9,FALSE),BotLevelWorld[#Headers],0),FALSE) * E152</f>
        <v>0</v>
      </c>
      <c r="BC152">
        <f>VLOOKUP(Wave_Timeline!BC$1,Enemies[[#All],[Name]:[BotLevelType]],3,FALSE) * VLOOKUP($AX$2,BotLevelWorld[#All],MATCH("HP Ratio - " &amp; VLOOKUP(BC$1,Enemies[[#All],[Name]:[BotLevelType]],9,FALSE),BotLevelWorld[#Headers],0),FALSE) * F152</f>
        <v>0</v>
      </c>
      <c r="BD152">
        <f>VLOOKUP(Wave_Timeline!BD$1,Enemies[[#All],[Name]:[BotLevelType]],3,FALSE) * VLOOKUP($AX$2,BotLevelWorld[#All],MATCH("HP Ratio - " &amp; VLOOKUP(BD$1,Enemies[[#All],[Name]:[BotLevelType]],9,FALSE),BotLevelWorld[#Headers],0),FALSE) * G152</f>
        <v>0</v>
      </c>
      <c r="BE152">
        <f>VLOOKUP(Wave_Timeline!BE$1,Enemies[[#All],[Name]:[BotLevelType]],3,FALSE) * VLOOKUP($AX$2,BotLevelWorld[#All],MATCH("HP Ratio - " &amp; VLOOKUP(BE$1,Enemies[[#All],[Name]:[BotLevelType]],9,FALSE),BotLevelWorld[#Headers],0),FALSE) * H152</f>
        <v>0</v>
      </c>
      <c r="BF152">
        <f>VLOOKUP(Wave_Timeline!BF$1,Enemies[[#All],[Name]:[BotLevelType]],3,FALSE) * VLOOKUP($AX$2,BotLevelWorld[#All],MATCH("HP Ratio - " &amp; VLOOKUP(BF$1,Enemies[[#All],[Name]:[BotLevelType]],9,FALSE),BotLevelWorld[#Headers],0),FALSE) * I152</f>
        <v>0</v>
      </c>
      <c r="BG152">
        <f>VLOOKUP(Wave_Timeline!BG$1,Enemies[[#All],[Name]:[BotLevelType]],3,FALSE) * VLOOKUP($AX$2,BotLevelWorld[#All],MATCH("HP Ratio - " &amp; VLOOKUP(BG$1,Enemies[[#All],[Name]:[BotLevelType]],9,FALSE),BotLevelWorld[#Headers],0),FALSE) * J152</f>
        <v>0</v>
      </c>
      <c r="BH152">
        <f>VLOOKUP(Wave_Timeline!BH$1,Enemies[[#All],[Name]:[BotLevelType]],3,FALSE) * VLOOKUP($AX$2,BotLevelWorld[#All],MATCH("HP Ratio - " &amp; VLOOKUP(BH$1,Enemies[[#All],[Name]:[BotLevelType]],9,FALSE),BotLevelWorld[#Headers],0),FALSE) * K152</f>
        <v>0</v>
      </c>
      <c r="BI152">
        <f>VLOOKUP(Wave_Timeline!BI$1,Enemies[[#All],[Name]:[BotLevelType]],3,FALSE) * VLOOKUP($AX$2,BotLevelWorld[#All],MATCH("HP Ratio - " &amp; VLOOKUP(BI$1,Enemies[[#All],[Name]:[BotLevelType]],9,FALSE),BotLevelWorld[#Headers],0),FALSE) * L152</f>
        <v>0</v>
      </c>
      <c r="BJ152">
        <f>VLOOKUP(Wave_Timeline!BJ$1,Enemies[[#All],[Name]:[BotLevelType]],3,FALSE) * VLOOKUP($AX$2,BotLevelWorld[#All],MATCH("HP Ratio - " &amp; VLOOKUP(BJ$1,Enemies[[#All],[Name]:[BotLevelType]],9,FALSE),BotLevelWorld[#Headers],0),FALSE) * M152</f>
        <v>0</v>
      </c>
      <c r="BK152">
        <f>VLOOKUP(Wave_Timeline!BK$1,Enemies[[#All],[Name]:[BotLevelType]],3,FALSE) * VLOOKUP($AX$2,BotLevelWorld[#All],MATCH("HP Ratio - " &amp; VLOOKUP(BK$1,Enemies[[#All],[Name]:[BotLevelType]],9,FALSE),BotLevelWorld[#Headers],0),FALSE) * N152</f>
        <v>0</v>
      </c>
      <c r="BL152">
        <f>VLOOKUP(Wave_Timeline!BL$1,Enemies[[#All],[Name]:[BotLevelType]],3,FALSE) * VLOOKUP($AX$2,BotLevelWorld[#All],MATCH("HP Ratio - " &amp; VLOOKUP(BL$1,Enemies[[#All],[Name]:[BotLevelType]],9,FALSE),BotLevelWorld[#Headers],0),FALSE) * O152</f>
        <v>0</v>
      </c>
      <c r="BM152">
        <f>VLOOKUP(Wave_Timeline!BM$1,Enemies[[#All],[Name]:[BotLevelType]],3,FALSE) * VLOOKUP($AX$2,BotLevelWorld[#All],MATCH("HP Ratio - " &amp; VLOOKUP(BM$1,Enemies[[#All],[Name]:[BotLevelType]],9,FALSE),BotLevelWorld[#Headers],0),FALSE) * P152</f>
        <v>0</v>
      </c>
      <c r="BN152">
        <f>VLOOKUP(Wave_Timeline!BN$1,Enemies[[#All],[Name]:[BotLevelType]],3,FALSE) * VLOOKUP($AX$2,BotLevelWorld[#All],MATCH("HP Ratio - " &amp; VLOOKUP(BN$1,Enemies[[#All],[Name]:[BotLevelType]],9,FALSE),BotLevelWorld[#Headers],0),FALSE) * Q152</f>
        <v>0</v>
      </c>
      <c r="BO152">
        <f>VLOOKUP(Wave_Timeline!BO$1,Enemies[[#All],[Name]:[BotLevelType]],3,FALSE) * VLOOKUP($AX$2,BotLevelWorld[#All],MATCH("HP Ratio - " &amp; VLOOKUP(BO$1,Enemies[[#All],[Name]:[BotLevelType]],9,FALSE),BotLevelWorld[#Headers],0),FALSE) * R152</f>
        <v>0</v>
      </c>
      <c r="BP152">
        <f>VLOOKUP(Wave_Timeline!BP$1,Enemies[[#All],[Name]:[BotLevelType]],3,FALSE) * VLOOKUP($AX$2,BotLevelWorld[#All],MATCH("HP Ratio - " &amp; VLOOKUP(BP$1,Enemies[[#All],[Name]:[BotLevelType]],9,FALSE),BotLevelWorld[#Headers],0),FALSE) * S152</f>
        <v>0</v>
      </c>
      <c r="BQ152">
        <f>VLOOKUP(Wave_Timeline!BQ$1,Enemies[[#All],[Name]:[BotLevelType]],3,FALSE) * VLOOKUP($AX$2,BotLevelWorld[#All],MATCH("HP Ratio - " &amp; VLOOKUP(BQ$1,Enemies[[#All],[Name]:[BotLevelType]],9,FALSE),BotLevelWorld[#Headers],0),FALSE) * T152</f>
        <v>0</v>
      </c>
      <c r="BR152">
        <f>VLOOKUP(Wave_Timeline!BR$1,Enemies[[#All],[Name]:[BotLevelType]],3,FALSE) * VLOOKUP($AX$2,BotLevelWorld[#All],MATCH("HP Ratio - " &amp; VLOOKUP(BR$1,Enemies[[#All],[Name]:[BotLevelType]],9,FALSE),BotLevelWorld[#Headers],0),FALSE) * U152</f>
        <v>0</v>
      </c>
      <c r="BS152">
        <f>VLOOKUP(Wave_Timeline!BS$1,Enemies[[#All],[Name]:[BotLevelType]],3,FALSE) * VLOOKUP($AX$2,BotLevelWorld[#All],MATCH("HP Ratio - " &amp; VLOOKUP(BS$1,Enemies[[#All],[Name]:[BotLevelType]],9,FALSE),BotLevelWorld[#Headers],0),FALSE) * V152</f>
        <v>0</v>
      </c>
      <c r="BT152">
        <f>VLOOKUP(Wave_Timeline!BT$1,Enemies[[#All],[Name]:[BotLevelType]],3,FALSE) * VLOOKUP($AX$2,BotLevelWorld[#All],MATCH("HP Ratio - " &amp; VLOOKUP(BT$1,Enemies[[#All],[Name]:[BotLevelType]],9,FALSE),BotLevelWorld[#Headers],0),FALSE) * W152</f>
        <v>0</v>
      </c>
      <c r="BU152">
        <f>VLOOKUP(Wave_Timeline!BU$1,Enemies[[#All],[Name]:[BotLevelType]],3,FALSE) * VLOOKUP($AX$2,BotLevelWorld[#All],MATCH("HP Ratio - " &amp; VLOOKUP(BU$1,Enemies[[#All],[Name]:[BotLevelType]],9,FALSE),BotLevelWorld[#Headers],0),FALSE) * X152</f>
        <v>0</v>
      </c>
      <c r="BV152">
        <f>VLOOKUP(Wave_Timeline!BV$1,Enemies[[#All],[Name]:[BotLevelType]],3,FALSE) * VLOOKUP($AX$2,BotLevelWorld[#All],MATCH("HP Ratio - " &amp; VLOOKUP(BV$1,Enemies[[#All],[Name]:[BotLevelType]],9,FALSE),BotLevelWorld[#Headers],0),FALSE) * Y152</f>
        <v>0</v>
      </c>
      <c r="BW152">
        <f>VLOOKUP(Wave_Timeline!BW$1,Enemies[[#All],[Name]:[BotLevelType]],3,FALSE) * VLOOKUP($AX$2,BotLevelWorld[#All],MATCH("HP Ratio - " &amp; VLOOKUP(BW$1,Enemies[[#All],[Name]:[BotLevelType]],9,FALSE),BotLevelWorld[#Headers],0),FALSE) * Z152</f>
        <v>0</v>
      </c>
      <c r="BX152">
        <f>VLOOKUP(Wave_Timeline!BX$1,Enemies[[#All],[Name]:[BotLevelType]],3,FALSE) * VLOOKUP($AX$2,BotLevelWorld[#All],MATCH("HP Ratio - " &amp; VLOOKUP(BX$1,Enemies[[#All],[Name]:[BotLevelType]],9,FALSE),BotLevelWorld[#Headers],0),FALSE) * AA152</f>
        <v>0</v>
      </c>
      <c r="BY152">
        <f>VLOOKUP(Wave_Timeline!BY$1,Enemies[[#All],[Name]:[BotLevelType]],3,FALSE) * VLOOKUP($AX$2,BotLevelWorld[#All],MATCH("HP Ratio - " &amp; VLOOKUP(BY$1,Enemies[[#All],[Name]:[BotLevelType]],9,FALSE),BotLevelWorld[#Headers],0),FALSE) * AB152</f>
        <v>0</v>
      </c>
      <c r="BZ152">
        <f>VLOOKUP(Wave_Timeline!BZ$1,Enemies[[#All],[Name]:[BotLevelType]],3,FALSE) * VLOOKUP($AX$2,BotLevelWorld[#All],MATCH("HP Ratio - " &amp; VLOOKUP(BZ$1,Enemies[[#All],[Name]:[BotLevelType]],9,FALSE),BotLevelWorld[#Headers],0),FALSE) * AC152</f>
        <v>0</v>
      </c>
      <c r="CA152">
        <f>VLOOKUP(Wave_Timeline!CA$1,Enemies[[#All],[Name]:[BotLevelType]],3,FALSE) * VLOOKUP($AX$2,BotLevelWorld[#All],MATCH("HP Ratio - " &amp; VLOOKUP(CA$1,Enemies[[#All],[Name]:[BotLevelType]],9,FALSE),BotLevelWorld[#Headers],0),FALSE) * AD152</f>
        <v>0</v>
      </c>
      <c r="CB152">
        <f>VLOOKUP(Wave_Timeline!CB$1,Enemies[[#All],[Name]:[BotLevelType]],3,FALSE) * VLOOKUP($AX$2,BotLevelWorld[#All],MATCH("HP Ratio - " &amp; VLOOKUP(CB$1,Enemies[[#All],[Name]:[BotLevelType]],9,FALSE),BotLevelWorld[#Headers],0),FALSE) * AE152</f>
        <v>0</v>
      </c>
      <c r="CC152">
        <f>VLOOKUP(Wave_Timeline!CC$1,Enemies[[#All],[Name]:[BotLevelType]],3,FALSE) * VLOOKUP($AX$2,BotLevelWorld[#All],MATCH("HP Ratio - " &amp; VLOOKUP(CC$1,Enemies[[#All],[Name]:[BotLevelType]],9,FALSE),BotLevelWorld[#Headers],0),FALSE) * AF152</f>
        <v>0</v>
      </c>
      <c r="CD152">
        <f>VLOOKUP(Wave_Timeline!CD$1,Enemies[[#All],[Name]:[BotLevelType]],3,FALSE) * VLOOKUP($AX$2,BotLevelWorld[#All],MATCH("HP Ratio - " &amp; VLOOKUP(CD$1,Enemies[[#All],[Name]:[BotLevelType]],9,FALSE),BotLevelWorld[#Headers],0),FALSE) * AG152</f>
        <v>0</v>
      </c>
      <c r="CE152">
        <f>VLOOKUP(Wave_Timeline!CE$1,Enemies[[#All],[Name]:[BotLevelType]],3,FALSE) * VLOOKUP($AX$2,BotLevelWorld[#All],MATCH("HP Ratio - " &amp; VLOOKUP(CE$1,Enemies[[#All],[Name]:[BotLevelType]],9,FALSE),BotLevelWorld[#Headers],0),FALSE) * AH152</f>
        <v>0</v>
      </c>
      <c r="CF152">
        <f>VLOOKUP(Wave_Timeline!CF$1,Enemies[[#All],[Name]:[BotLevelType]],3,FALSE) * VLOOKUP($AX$2,BotLevelWorld[#All],MATCH("HP Ratio - " &amp; VLOOKUP(CF$1,Enemies[[#All],[Name]:[BotLevelType]],9,FALSE),BotLevelWorld[#Headers],0),FALSE) * AI152</f>
        <v>0</v>
      </c>
      <c r="CG152">
        <f>VLOOKUP(Wave_Timeline!CG$1,Enemies[[#All],[Name]:[BotLevelType]],3,FALSE) * VLOOKUP($AX$2,BotLevelWorld[#All],MATCH("HP Ratio - " &amp; VLOOKUP(CG$1,Enemies[[#All],[Name]:[BotLevelType]],9,FALSE),BotLevelWorld[#Headers],0),FALSE) * AJ152</f>
        <v>0</v>
      </c>
      <c r="CH152">
        <f>VLOOKUP(Wave_Timeline!CH$1,Enemies[[#All],[Name]:[BotLevelType]],3,FALSE) * VLOOKUP($AX$2,BotLevelWorld[#All],MATCH("HP Ratio - " &amp; VLOOKUP(CH$1,Enemies[[#All],[Name]:[BotLevelType]],9,FALSE),BotLevelWorld[#Headers],0),FALSE) * AK152</f>
        <v>0</v>
      </c>
      <c r="CI152">
        <f>VLOOKUP(Wave_Timeline!CI$1,Enemies[[#All],[Name]:[BotLevelType]],3,FALSE) * VLOOKUP($AX$2,BotLevelWorld[#All],MATCH("HP Ratio - " &amp; VLOOKUP(CI$1,Enemies[[#All],[Name]:[BotLevelType]],9,FALSE),BotLevelWorld[#Headers],0),FALSE) * AL152</f>
        <v>0</v>
      </c>
      <c r="CJ152">
        <f>VLOOKUP(Wave_Timeline!CJ$1,Enemies[[#All],[Name]:[BotLevelType]],3,FALSE) * VLOOKUP($AX$2,BotLevelWorld[#All],MATCH("HP Ratio - " &amp; VLOOKUP(CJ$1,Enemies[[#All],[Name]:[BotLevelType]],9,FALSE),BotLevelWorld[#Headers],0),FALSE) * AM152</f>
        <v>0</v>
      </c>
      <c r="CK152">
        <f>VLOOKUP(Wave_Timeline!CK$1,Enemies[[#All],[Name]:[BotLevelType]],3,FALSE) * VLOOKUP($AX$2,BotLevelWorld[#All],MATCH("HP Ratio - " &amp; VLOOKUP(CK$1,Enemies[[#All],[Name]:[BotLevelType]],9,FALSE),BotLevelWorld[#Headers],0),FALSE) * AN152</f>
        <v>0</v>
      </c>
      <c r="CL152">
        <f>VLOOKUP(Wave_Timeline!CL$1,Enemies[[#All],[Name]:[BotLevelType]],3,FALSE) * VLOOKUP($AX$2,BotLevelWorld[#All],MATCH("HP Ratio - " &amp; VLOOKUP(CL$1,Enemies[[#All],[Name]:[BotLevelType]],9,FALSE),BotLevelWorld[#Headers],0),FALSE) * AO152</f>
        <v>0</v>
      </c>
      <c r="CM152">
        <f>VLOOKUP(Wave_Timeline!CM$1,Enemies[[#All],[Name]:[BotLevelType]],3,FALSE) * VLOOKUP($AX$2,BotLevelWorld[#All],MATCH("HP Ratio - " &amp; VLOOKUP(CM$1,Enemies[[#All],[Name]:[BotLevelType]],9,FALSE),BotLevelWorld[#Headers],0),FALSE) * AP152</f>
        <v>0</v>
      </c>
      <c r="CN152">
        <f>VLOOKUP(Wave_Timeline!CN$1,Enemies[[#All],[Name]:[BotLevelType]],3,FALSE) * VLOOKUP($AX$2,BotLevelWorld[#All],MATCH("HP Ratio - " &amp; VLOOKUP(CN$1,Enemies[[#All],[Name]:[BotLevelType]],9,FALSE),BotLevelWorld[#Headers],0),FALSE) * AQ152</f>
        <v>0</v>
      </c>
      <c r="CO152">
        <f>VLOOKUP(Wave_Timeline!CO$1,Enemies[[#All],[Name]:[BotLevelType]],3,FALSE) * VLOOKUP($AX$2,BotLevelWorld[#All],MATCH("HP Ratio - " &amp; VLOOKUP(CO$1,Enemies[[#All],[Name]:[BotLevelType]],9,FALSE),BotLevelWorld[#Headers],0),FALSE) * AR152</f>
        <v>0</v>
      </c>
      <c r="CP152">
        <f>VLOOKUP(Wave_Timeline!CP$1,Enemies[[#All],[Name]:[BotLevelType]],3,FALSE) * VLOOKUP($AX$2,BotLevelWorld[#All],MATCH("HP Ratio - " &amp; VLOOKUP(CP$1,Enemies[[#All],[Name]:[BotLevelType]],9,FALSE),BotLevelWorld[#Headers],0),FALSE) * AS152</f>
        <v>0</v>
      </c>
      <c r="CQ152">
        <f>VLOOKUP(Wave_Timeline!CQ$1,Enemies[[#All],[Name]:[BotLevelType]],3,FALSE) * VLOOKUP($AX$2,BotLevelWorld[#All],MATCH("HP Ratio - " &amp; VLOOKUP(CQ$1,Enemies[[#All],[Name]:[BotLevelType]],9,FALSE),BotLevelWorld[#Headers],0),FALSE) * AT152</f>
        <v>0</v>
      </c>
      <c r="CS152">
        <f t="shared" si="7"/>
        <v>0</v>
      </c>
    </row>
    <row r="153" spans="1:97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Y153">
        <f>VLOOKUP(Wave_Timeline!AY$1,Enemies[[#All],[Name]:[BotLevelType]],3,FALSE) * VLOOKUP($AX$2,BotLevelWorld[#All],MATCH("HP Ratio - " &amp; VLOOKUP(AY$1,Enemies[[#All],[Name]:[BotLevelType]],9,FALSE),BotLevelWorld[#Headers],0),FALSE) * B153</f>
        <v>0</v>
      </c>
      <c r="AZ153">
        <f>VLOOKUP(Wave_Timeline!AZ$1,Enemies[[#All],[Name]:[BotLevelType]],3,FALSE) * VLOOKUP($AX$2,BotLevelWorld[#All],MATCH("HP Ratio - " &amp; VLOOKUP(AZ$1,Enemies[[#All],[Name]:[BotLevelType]],9,FALSE),BotLevelWorld[#Headers],0),FALSE) * C153</f>
        <v>0</v>
      </c>
      <c r="BA153">
        <f>VLOOKUP(Wave_Timeline!BA$1,Enemies[[#All],[Name]:[BotLevelType]],3,FALSE) * VLOOKUP($AX$2,BotLevelWorld[#All],MATCH("HP Ratio - " &amp; VLOOKUP(BA$1,Enemies[[#All],[Name]:[BotLevelType]],9,FALSE),BotLevelWorld[#Headers],0),FALSE) * D153</f>
        <v>0</v>
      </c>
      <c r="BB153">
        <f>VLOOKUP(Wave_Timeline!BB$1,Enemies[[#All],[Name]:[BotLevelType]],3,FALSE) * VLOOKUP($AX$2,BotLevelWorld[#All],MATCH("HP Ratio - " &amp; VLOOKUP(BB$1,Enemies[[#All],[Name]:[BotLevelType]],9,FALSE),BotLevelWorld[#Headers],0),FALSE) * E153</f>
        <v>0</v>
      </c>
      <c r="BC153">
        <f>VLOOKUP(Wave_Timeline!BC$1,Enemies[[#All],[Name]:[BotLevelType]],3,FALSE) * VLOOKUP($AX$2,BotLevelWorld[#All],MATCH("HP Ratio - " &amp; VLOOKUP(BC$1,Enemies[[#All],[Name]:[BotLevelType]],9,FALSE),BotLevelWorld[#Headers],0),FALSE) * F153</f>
        <v>0</v>
      </c>
      <c r="BD153">
        <f>VLOOKUP(Wave_Timeline!BD$1,Enemies[[#All],[Name]:[BotLevelType]],3,FALSE) * VLOOKUP($AX$2,BotLevelWorld[#All],MATCH("HP Ratio - " &amp; VLOOKUP(BD$1,Enemies[[#All],[Name]:[BotLevelType]],9,FALSE),BotLevelWorld[#Headers],0),FALSE) * G153</f>
        <v>0</v>
      </c>
      <c r="BE153">
        <f>VLOOKUP(Wave_Timeline!BE$1,Enemies[[#All],[Name]:[BotLevelType]],3,FALSE) * VLOOKUP($AX$2,BotLevelWorld[#All],MATCH("HP Ratio - " &amp; VLOOKUP(BE$1,Enemies[[#All],[Name]:[BotLevelType]],9,FALSE),BotLevelWorld[#Headers],0),FALSE) * H153</f>
        <v>0</v>
      </c>
      <c r="BF153">
        <f>VLOOKUP(Wave_Timeline!BF$1,Enemies[[#All],[Name]:[BotLevelType]],3,FALSE) * VLOOKUP($AX$2,BotLevelWorld[#All],MATCH("HP Ratio - " &amp; VLOOKUP(BF$1,Enemies[[#All],[Name]:[BotLevelType]],9,FALSE),BotLevelWorld[#Headers],0),FALSE) * I153</f>
        <v>0</v>
      </c>
      <c r="BG153">
        <f>VLOOKUP(Wave_Timeline!BG$1,Enemies[[#All],[Name]:[BotLevelType]],3,FALSE) * VLOOKUP($AX$2,BotLevelWorld[#All],MATCH("HP Ratio - " &amp; VLOOKUP(BG$1,Enemies[[#All],[Name]:[BotLevelType]],9,FALSE),BotLevelWorld[#Headers],0),FALSE) * J153</f>
        <v>0</v>
      </c>
      <c r="BH153">
        <f>VLOOKUP(Wave_Timeline!BH$1,Enemies[[#All],[Name]:[BotLevelType]],3,FALSE) * VLOOKUP($AX$2,BotLevelWorld[#All],MATCH("HP Ratio - " &amp; VLOOKUP(BH$1,Enemies[[#All],[Name]:[BotLevelType]],9,FALSE),BotLevelWorld[#Headers],0),FALSE) * K153</f>
        <v>0</v>
      </c>
      <c r="BI153">
        <f>VLOOKUP(Wave_Timeline!BI$1,Enemies[[#All],[Name]:[BotLevelType]],3,FALSE) * VLOOKUP($AX$2,BotLevelWorld[#All],MATCH("HP Ratio - " &amp; VLOOKUP(BI$1,Enemies[[#All],[Name]:[BotLevelType]],9,FALSE),BotLevelWorld[#Headers],0),FALSE) * L153</f>
        <v>0</v>
      </c>
      <c r="BJ153">
        <f>VLOOKUP(Wave_Timeline!BJ$1,Enemies[[#All],[Name]:[BotLevelType]],3,FALSE) * VLOOKUP($AX$2,BotLevelWorld[#All],MATCH("HP Ratio - " &amp; VLOOKUP(BJ$1,Enemies[[#All],[Name]:[BotLevelType]],9,FALSE),BotLevelWorld[#Headers],0),FALSE) * M153</f>
        <v>0</v>
      </c>
      <c r="BK153">
        <f>VLOOKUP(Wave_Timeline!BK$1,Enemies[[#All],[Name]:[BotLevelType]],3,FALSE) * VLOOKUP($AX$2,BotLevelWorld[#All],MATCH("HP Ratio - " &amp; VLOOKUP(BK$1,Enemies[[#All],[Name]:[BotLevelType]],9,FALSE),BotLevelWorld[#Headers],0),FALSE) * N153</f>
        <v>0</v>
      </c>
      <c r="BL153">
        <f>VLOOKUP(Wave_Timeline!BL$1,Enemies[[#All],[Name]:[BotLevelType]],3,FALSE) * VLOOKUP($AX$2,BotLevelWorld[#All],MATCH("HP Ratio - " &amp; VLOOKUP(BL$1,Enemies[[#All],[Name]:[BotLevelType]],9,FALSE),BotLevelWorld[#Headers],0),FALSE) * O153</f>
        <v>0</v>
      </c>
      <c r="BM153">
        <f>VLOOKUP(Wave_Timeline!BM$1,Enemies[[#All],[Name]:[BotLevelType]],3,FALSE) * VLOOKUP($AX$2,BotLevelWorld[#All],MATCH("HP Ratio - " &amp; VLOOKUP(BM$1,Enemies[[#All],[Name]:[BotLevelType]],9,FALSE),BotLevelWorld[#Headers],0),FALSE) * P153</f>
        <v>0</v>
      </c>
      <c r="BN153">
        <f>VLOOKUP(Wave_Timeline!BN$1,Enemies[[#All],[Name]:[BotLevelType]],3,FALSE) * VLOOKUP($AX$2,BotLevelWorld[#All],MATCH("HP Ratio - " &amp; VLOOKUP(BN$1,Enemies[[#All],[Name]:[BotLevelType]],9,FALSE),BotLevelWorld[#Headers],0),FALSE) * Q153</f>
        <v>0</v>
      </c>
      <c r="BO153">
        <f>VLOOKUP(Wave_Timeline!BO$1,Enemies[[#All],[Name]:[BotLevelType]],3,FALSE) * VLOOKUP($AX$2,BotLevelWorld[#All],MATCH("HP Ratio - " &amp; VLOOKUP(BO$1,Enemies[[#All],[Name]:[BotLevelType]],9,FALSE),BotLevelWorld[#Headers],0),FALSE) * R153</f>
        <v>0</v>
      </c>
      <c r="BP153">
        <f>VLOOKUP(Wave_Timeline!BP$1,Enemies[[#All],[Name]:[BotLevelType]],3,FALSE) * VLOOKUP($AX$2,BotLevelWorld[#All],MATCH("HP Ratio - " &amp; VLOOKUP(BP$1,Enemies[[#All],[Name]:[BotLevelType]],9,FALSE),BotLevelWorld[#Headers],0),FALSE) * S153</f>
        <v>0</v>
      </c>
      <c r="BQ153">
        <f>VLOOKUP(Wave_Timeline!BQ$1,Enemies[[#All],[Name]:[BotLevelType]],3,FALSE) * VLOOKUP($AX$2,BotLevelWorld[#All],MATCH("HP Ratio - " &amp; VLOOKUP(BQ$1,Enemies[[#All],[Name]:[BotLevelType]],9,FALSE),BotLevelWorld[#Headers],0),FALSE) * T153</f>
        <v>0</v>
      </c>
      <c r="BR153">
        <f>VLOOKUP(Wave_Timeline!BR$1,Enemies[[#All],[Name]:[BotLevelType]],3,FALSE) * VLOOKUP($AX$2,BotLevelWorld[#All],MATCH("HP Ratio - " &amp; VLOOKUP(BR$1,Enemies[[#All],[Name]:[BotLevelType]],9,FALSE),BotLevelWorld[#Headers],0),FALSE) * U153</f>
        <v>0</v>
      </c>
      <c r="BS153">
        <f>VLOOKUP(Wave_Timeline!BS$1,Enemies[[#All],[Name]:[BotLevelType]],3,FALSE) * VLOOKUP($AX$2,BotLevelWorld[#All],MATCH("HP Ratio - " &amp; VLOOKUP(BS$1,Enemies[[#All],[Name]:[BotLevelType]],9,FALSE),BotLevelWorld[#Headers],0),FALSE) * V153</f>
        <v>0</v>
      </c>
      <c r="BT153">
        <f>VLOOKUP(Wave_Timeline!BT$1,Enemies[[#All],[Name]:[BotLevelType]],3,FALSE) * VLOOKUP($AX$2,BotLevelWorld[#All],MATCH("HP Ratio - " &amp; VLOOKUP(BT$1,Enemies[[#All],[Name]:[BotLevelType]],9,FALSE),BotLevelWorld[#Headers],0),FALSE) * W153</f>
        <v>0</v>
      </c>
      <c r="BU153">
        <f>VLOOKUP(Wave_Timeline!BU$1,Enemies[[#All],[Name]:[BotLevelType]],3,FALSE) * VLOOKUP($AX$2,BotLevelWorld[#All],MATCH("HP Ratio - " &amp; VLOOKUP(BU$1,Enemies[[#All],[Name]:[BotLevelType]],9,FALSE),BotLevelWorld[#Headers],0),FALSE) * X153</f>
        <v>0</v>
      </c>
      <c r="BV153">
        <f>VLOOKUP(Wave_Timeline!BV$1,Enemies[[#All],[Name]:[BotLevelType]],3,FALSE) * VLOOKUP($AX$2,BotLevelWorld[#All],MATCH("HP Ratio - " &amp; VLOOKUP(BV$1,Enemies[[#All],[Name]:[BotLevelType]],9,FALSE),BotLevelWorld[#Headers],0),FALSE) * Y153</f>
        <v>0</v>
      </c>
      <c r="BW153">
        <f>VLOOKUP(Wave_Timeline!BW$1,Enemies[[#All],[Name]:[BotLevelType]],3,FALSE) * VLOOKUP($AX$2,BotLevelWorld[#All],MATCH("HP Ratio - " &amp; VLOOKUP(BW$1,Enemies[[#All],[Name]:[BotLevelType]],9,FALSE),BotLevelWorld[#Headers],0),FALSE) * Z153</f>
        <v>0</v>
      </c>
      <c r="BX153">
        <f>VLOOKUP(Wave_Timeline!BX$1,Enemies[[#All],[Name]:[BotLevelType]],3,FALSE) * VLOOKUP($AX$2,BotLevelWorld[#All],MATCH("HP Ratio - " &amp; VLOOKUP(BX$1,Enemies[[#All],[Name]:[BotLevelType]],9,FALSE),BotLevelWorld[#Headers],0),FALSE) * AA153</f>
        <v>0</v>
      </c>
      <c r="BY153">
        <f>VLOOKUP(Wave_Timeline!BY$1,Enemies[[#All],[Name]:[BotLevelType]],3,FALSE) * VLOOKUP($AX$2,BotLevelWorld[#All],MATCH("HP Ratio - " &amp; VLOOKUP(BY$1,Enemies[[#All],[Name]:[BotLevelType]],9,FALSE),BotLevelWorld[#Headers],0),FALSE) * AB153</f>
        <v>0</v>
      </c>
      <c r="BZ153">
        <f>VLOOKUP(Wave_Timeline!BZ$1,Enemies[[#All],[Name]:[BotLevelType]],3,FALSE) * VLOOKUP($AX$2,BotLevelWorld[#All],MATCH("HP Ratio - " &amp; VLOOKUP(BZ$1,Enemies[[#All],[Name]:[BotLevelType]],9,FALSE),BotLevelWorld[#Headers],0),FALSE) * AC153</f>
        <v>0</v>
      </c>
      <c r="CA153">
        <f>VLOOKUP(Wave_Timeline!CA$1,Enemies[[#All],[Name]:[BotLevelType]],3,FALSE) * VLOOKUP($AX$2,BotLevelWorld[#All],MATCH("HP Ratio - " &amp; VLOOKUP(CA$1,Enemies[[#All],[Name]:[BotLevelType]],9,FALSE),BotLevelWorld[#Headers],0),FALSE) * AD153</f>
        <v>0</v>
      </c>
      <c r="CB153">
        <f>VLOOKUP(Wave_Timeline!CB$1,Enemies[[#All],[Name]:[BotLevelType]],3,FALSE) * VLOOKUP($AX$2,BotLevelWorld[#All],MATCH("HP Ratio - " &amp; VLOOKUP(CB$1,Enemies[[#All],[Name]:[BotLevelType]],9,FALSE),BotLevelWorld[#Headers],0),FALSE) * AE153</f>
        <v>0</v>
      </c>
      <c r="CC153">
        <f>VLOOKUP(Wave_Timeline!CC$1,Enemies[[#All],[Name]:[BotLevelType]],3,FALSE) * VLOOKUP($AX$2,BotLevelWorld[#All],MATCH("HP Ratio - " &amp; VLOOKUP(CC$1,Enemies[[#All],[Name]:[BotLevelType]],9,FALSE),BotLevelWorld[#Headers],0),FALSE) * AF153</f>
        <v>0</v>
      </c>
      <c r="CD153">
        <f>VLOOKUP(Wave_Timeline!CD$1,Enemies[[#All],[Name]:[BotLevelType]],3,FALSE) * VLOOKUP($AX$2,BotLevelWorld[#All],MATCH("HP Ratio - " &amp; VLOOKUP(CD$1,Enemies[[#All],[Name]:[BotLevelType]],9,FALSE),BotLevelWorld[#Headers],0),FALSE) * AG153</f>
        <v>0</v>
      </c>
      <c r="CE153">
        <f>VLOOKUP(Wave_Timeline!CE$1,Enemies[[#All],[Name]:[BotLevelType]],3,FALSE) * VLOOKUP($AX$2,BotLevelWorld[#All],MATCH("HP Ratio - " &amp; VLOOKUP(CE$1,Enemies[[#All],[Name]:[BotLevelType]],9,FALSE),BotLevelWorld[#Headers],0),FALSE) * AH153</f>
        <v>0</v>
      </c>
      <c r="CF153">
        <f>VLOOKUP(Wave_Timeline!CF$1,Enemies[[#All],[Name]:[BotLevelType]],3,FALSE) * VLOOKUP($AX$2,BotLevelWorld[#All],MATCH("HP Ratio - " &amp; VLOOKUP(CF$1,Enemies[[#All],[Name]:[BotLevelType]],9,FALSE),BotLevelWorld[#Headers],0),FALSE) * AI153</f>
        <v>0</v>
      </c>
      <c r="CG153">
        <f>VLOOKUP(Wave_Timeline!CG$1,Enemies[[#All],[Name]:[BotLevelType]],3,FALSE) * VLOOKUP($AX$2,BotLevelWorld[#All],MATCH("HP Ratio - " &amp; VLOOKUP(CG$1,Enemies[[#All],[Name]:[BotLevelType]],9,FALSE),BotLevelWorld[#Headers],0),FALSE) * AJ153</f>
        <v>0</v>
      </c>
      <c r="CH153">
        <f>VLOOKUP(Wave_Timeline!CH$1,Enemies[[#All],[Name]:[BotLevelType]],3,FALSE) * VLOOKUP($AX$2,BotLevelWorld[#All],MATCH("HP Ratio - " &amp; VLOOKUP(CH$1,Enemies[[#All],[Name]:[BotLevelType]],9,FALSE),BotLevelWorld[#Headers],0),FALSE) * AK153</f>
        <v>0</v>
      </c>
      <c r="CI153">
        <f>VLOOKUP(Wave_Timeline!CI$1,Enemies[[#All],[Name]:[BotLevelType]],3,FALSE) * VLOOKUP($AX$2,BotLevelWorld[#All],MATCH("HP Ratio - " &amp; VLOOKUP(CI$1,Enemies[[#All],[Name]:[BotLevelType]],9,FALSE),BotLevelWorld[#Headers],0),FALSE) * AL153</f>
        <v>0</v>
      </c>
      <c r="CJ153">
        <f>VLOOKUP(Wave_Timeline!CJ$1,Enemies[[#All],[Name]:[BotLevelType]],3,FALSE) * VLOOKUP($AX$2,BotLevelWorld[#All],MATCH("HP Ratio - " &amp; VLOOKUP(CJ$1,Enemies[[#All],[Name]:[BotLevelType]],9,FALSE),BotLevelWorld[#Headers],0),FALSE) * AM153</f>
        <v>0</v>
      </c>
      <c r="CK153">
        <f>VLOOKUP(Wave_Timeline!CK$1,Enemies[[#All],[Name]:[BotLevelType]],3,FALSE) * VLOOKUP($AX$2,BotLevelWorld[#All],MATCH("HP Ratio - " &amp; VLOOKUP(CK$1,Enemies[[#All],[Name]:[BotLevelType]],9,FALSE),BotLevelWorld[#Headers],0),FALSE) * AN153</f>
        <v>0</v>
      </c>
      <c r="CL153">
        <f>VLOOKUP(Wave_Timeline!CL$1,Enemies[[#All],[Name]:[BotLevelType]],3,FALSE) * VLOOKUP($AX$2,BotLevelWorld[#All],MATCH("HP Ratio - " &amp; VLOOKUP(CL$1,Enemies[[#All],[Name]:[BotLevelType]],9,FALSE),BotLevelWorld[#Headers],0),FALSE) * AO153</f>
        <v>0</v>
      </c>
      <c r="CM153">
        <f>VLOOKUP(Wave_Timeline!CM$1,Enemies[[#All],[Name]:[BotLevelType]],3,FALSE) * VLOOKUP($AX$2,BotLevelWorld[#All],MATCH("HP Ratio - " &amp; VLOOKUP(CM$1,Enemies[[#All],[Name]:[BotLevelType]],9,FALSE),BotLevelWorld[#Headers],0),FALSE) * AP153</f>
        <v>0</v>
      </c>
      <c r="CN153">
        <f>VLOOKUP(Wave_Timeline!CN$1,Enemies[[#All],[Name]:[BotLevelType]],3,FALSE) * VLOOKUP($AX$2,BotLevelWorld[#All],MATCH("HP Ratio - " &amp; VLOOKUP(CN$1,Enemies[[#All],[Name]:[BotLevelType]],9,FALSE),BotLevelWorld[#Headers],0),FALSE) * AQ153</f>
        <v>0</v>
      </c>
      <c r="CO153">
        <f>VLOOKUP(Wave_Timeline!CO$1,Enemies[[#All],[Name]:[BotLevelType]],3,FALSE) * VLOOKUP($AX$2,BotLevelWorld[#All],MATCH("HP Ratio - " &amp; VLOOKUP(CO$1,Enemies[[#All],[Name]:[BotLevelType]],9,FALSE),BotLevelWorld[#Headers],0),FALSE) * AR153</f>
        <v>0</v>
      </c>
      <c r="CP153">
        <f>VLOOKUP(Wave_Timeline!CP$1,Enemies[[#All],[Name]:[BotLevelType]],3,FALSE) * VLOOKUP($AX$2,BotLevelWorld[#All],MATCH("HP Ratio - " &amp; VLOOKUP(CP$1,Enemies[[#All],[Name]:[BotLevelType]],9,FALSE),BotLevelWorld[#Headers],0),FALSE) * AS153</f>
        <v>0</v>
      </c>
      <c r="CQ153">
        <f>VLOOKUP(Wave_Timeline!CQ$1,Enemies[[#All],[Name]:[BotLevelType]],3,FALSE) * VLOOKUP($AX$2,BotLevelWorld[#All],MATCH("HP Ratio - " &amp; VLOOKUP(CQ$1,Enemies[[#All],[Name]:[BotLevelType]],9,FALSE),BotLevelWorld[#Headers],0),FALSE) * AT153</f>
        <v>0</v>
      </c>
      <c r="CS153">
        <f t="shared" si="7"/>
        <v>0</v>
      </c>
    </row>
    <row r="154" spans="1:97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Y154">
        <f>VLOOKUP(Wave_Timeline!AY$1,Enemies[[#All],[Name]:[BotLevelType]],3,FALSE) * VLOOKUP($AX$2,BotLevelWorld[#All],MATCH("HP Ratio - " &amp; VLOOKUP(AY$1,Enemies[[#All],[Name]:[BotLevelType]],9,FALSE),BotLevelWorld[#Headers],0),FALSE) * B154</f>
        <v>0</v>
      </c>
      <c r="AZ154">
        <f>VLOOKUP(Wave_Timeline!AZ$1,Enemies[[#All],[Name]:[BotLevelType]],3,FALSE) * VLOOKUP($AX$2,BotLevelWorld[#All],MATCH("HP Ratio - " &amp; VLOOKUP(AZ$1,Enemies[[#All],[Name]:[BotLevelType]],9,FALSE),BotLevelWorld[#Headers],0),FALSE) * C154</f>
        <v>0</v>
      </c>
      <c r="BA154">
        <f>VLOOKUP(Wave_Timeline!BA$1,Enemies[[#All],[Name]:[BotLevelType]],3,FALSE) * VLOOKUP($AX$2,BotLevelWorld[#All],MATCH("HP Ratio - " &amp; VLOOKUP(BA$1,Enemies[[#All],[Name]:[BotLevelType]],9,FALSE),BotLevelWorld[#Headers],0),FALSE) * D154</f>
        <v>0</v>
      </c>
      <c r="BB154">
        <f>VLOOKUP(Wave_Timeline!BB$1,Enemies[[#All],[Name]:[BotLevelType]],3,FALSE) * VLOOKUP($AX$2,BotLevelWorld[#All],MATCH("HP Ratio - " &amp; VLOOKUP(BB$1,Enemies[[#All],[Name]:[BotLevelType]],9,FALSE),BotLevelWorld[#Headers],0),FALSE) * E154</f>
        <v>0</v>
      </c>
      <c r="BC154">
        <f>VLOOKUP(Wave_Timeline!BC$1,Enemies[[#All],[Name]:[BotLevelType]],3,FALSE) * VLOOKUP($AX$2,BotLevelWorld[#All],MATCH("HP Ratio - " &amp; VLOOKUP(BC$1,Enemies[[#All],[Name]:[BotLevelType]],9,FALSE),BotLevelWorld[#Headers],0),FALSE) * F154</f>
        <v>0</v>
      </c>
      <c r="BD154">
        <f>VLOOKUP(Wave_Timeline!BD$1,Enemies[[#All],[Name]:[BotLevelType]],3,FALSE) * VLOOKUP($AX$2,BotLevelWorld[#All],MATCH("HP Ratio - " &amp; VLOOKUP(BD$1,Enemies[[#All],[Name]:[BotLevelType]],9,FALSE),BotLevelWorld[#Headers],0),FALSE) * G154</f>
        <v>0</v>
      </c>
      <c r="BE154">
        <f>VLOOKUP(Wave_Timeline!BE$1,Enemies[[#All],[Name]:[BotLevelType]],3,FALSE) * VLOOKUP($AX$2,BotLevelWorld[#All],MATCH("HP Ratio - " &amp; VLOOKUP(BE$1,Enemies[[#All],[Name]:[BotLevelType]],9,FALSE),BotLevelWorld[#Headers],0),FALSE) * H154</f>
        <v>0</v>
      </c>
      <c r="BF154">
        <f>VLOOKUP(Wave_Timeline!BF$1,Enemies[[#All],[Name]:[BotLevelType]],3,FALSE) * VLOOKUP($AX$2,BotLevelWorld[#All],MATCH("HP Ratio - " &amp; VLOOKUP(BF$1,Enemies[[#All],[Name]:[BotLevelType]],9,FALSE),BotLevelWorld[#Headers],0),FALSE) * I154</f>
        <v>0</v>
      </c>
      <c r="BG154">
        <f>VLOOKUP(Wave_Timeline!BG$1,Enemies[[#All],[Name]:[BotLevelType]],3,FALSE) * VLOOKUP($AX$2,BotLevelWorld[#All],MATCH("HP Ratio - " &amp; VLOOKUP(BG$1,Enemies[[#All],[Name]:[BotLevelType]],9,FALSE),BotLevelWorld[#Headers],0),FALSE) * J154</f>
        <v>0</v>
      </c>
      <c r="BH154">
        <f>VLOOKUP(Wave_Timeline!BH$1,Enemies[[#All],[Name]:[BotLevelType]],3,FALSE) * VLOOKUP($AX$2,BotLevelWorld[#All],MATCH("HP Ratio - " &amp; VLOOKUP(BH$1,Enemies[[#All],[Name]:[BotLevelType]],9,FALSE),BotLevelWorld[#Headers],0),FALSE) * K154</f>
        <v>0</v>
      </c>
      <c r="BI154">
        <f>VLOOKUP(Wave_Timeline!BI$1,Enemies[[#All],[Name]:[BotLevelType]],3,FALSE) * VLOOKUP($AX$2,BotLevelWorld[#All],MATCH("HP Ratio - " &amp; VLOOKUP(BI$1,Enemies[[#All],[Name]:[BotLevelType]],9,FALSE),BotLevelWorld[#Headers],0),FALSE) * L154</f>
        <v>0</v>
      </c>
      <c r="BJ154">
        <f>VLOOKUP(Wave_Timeline!BJ$1,Enemies[[#All],[Name]:[BotLevelType]],3,FALSE) * VLOOKUP($AX$2,BotLevelWorld[#All],MATCH("HP Ratio - " &amp; VLOOKUP(BJ$1,Enemies[[#All],[Name]:[BotLevelType]],9,FALSE),BotLevelWorld[#Headers],0),FALSE) * M154</f>
        <v>0</v>
      </c>
      <c r="BK154">
        <f>VLOOKUP(Wave_Timeline!BK$1,Enemies[[#All],[Name]:[BotLevelType]],3,FALSE) * VLOOKUP($AX$2,BotLevelWorld[#All],MATCH("HP Ratio - " &amp; VLOOKUP(BK$1,Enemies[[#All],[Name]:[BotLevelType]],9,FALSE),BotLevelWorld[#Headers],0),FALSE) * N154</f>
        <v>0</v>
      </c>
      <c r="BL154">
        <f>VLOOKUP(Wave_Timeline!BL$1,Enemies[[#All],[Name]:[BotLevelType]],3,FALSE) * VLOOKUP($AX$2,BotLevelWorld[#All],MATCH("HP Ratio - " &amp; VLOOKUP(BL$1,Enemies[[#All],[Name]:[BotLevelType]],9,FALSE),BotLevelWorld[#Headers],0),FALSE) * O154</f>
        <v>0</v>
      </c>
      <c r="BM154">
        <f>VLOOKUP(Wave_Timeline!BM$1,Enemies[[#All],[Name]:[BotLevelType]],3,FALSE) * VLOOKUP($AX$2,BotLevelWorld[#All],MATCH("HP Ratio - " &amp; VLOOKUP(BM$1,Enemies[[#All],[Name]:[BotLevelType]],9,FALSE),BotLevelWorld[#Headers],0),FALSE) * P154</f>
        <v>0</v>
      </c>
      <c r="BN154">
        <f>VLOOKUP(Wave_Timeline!BN$1,Enemies[[#All],[Name]:[BotLevelType]],3,FALSE) * VLOOKUP($AX$2,BotLevelWorld[#All],MATCH("HP Ratio - " &amp; VLOOKUP(BN$1,Enemies[[#All],[Name]:[BotLevelType]],9,FALSE),BotLevelWorld[#Headers],0),FALSE) * Q154</f>
        <v>0</v>
      </c>
      <c r="BO154">
        <f>VLOOKUP(Wave_Timeline!BO$1,Enemies[[#All],[Name]:[BotLevelType]],3,FALSE) * VLOOKUP($AX$2,BotLevelWorld[#All],MATCH("HP Ratio - " &amp; VLOOKUP(BO$1,Enemies[[#All],[Name]:[BotLevelType]],9,FALSE),BotLevelWorld[#Headers],0),FALSE) * R154</f>
        <v>0</v>
      </c>
      <c r="BP154">
        <f>VLOOKUP(Wave_Timeline!BP$1,Enemies[[#All],[Name]:[BotLevelType]],3,FALSE) * VLOOKUP($AX$2,BotLevelWorld[#All],MATCH("HP Ratio - " &amp; VLOOKUP(BP$1,Enemies[[#All],[Name]:[BotLevelType]],9,FALSE),BotLevelWorld[#Headers],0),FALSE) * S154</f>
        <v>0</v>
      </c>
      <c r="BQ154">
        <f>VLOOKUP(Wave_Timeline!BQ$1,Enemies[[#All],[Name]:[BotLevelType]],3,FALSE) * VLOOKUP($AX$2,BotLevelWorld[#All],MATCH("HP Ratio - " &amp; VLOOKUP(BQ$1,Enemies[[#All],[Name]:[BotLevelType]],9,FALSE),BotLevelWorld[#Headers],0),FALSE) * T154</f>
        <v>0</v>
      </c>
      <c r="BR154">
        <f>VLOOKUP(Wave_Timeline!BR$1,Enemies[[#All],[Name]:[BotLevelType]],3,FALSE) * VLOOKUP($AX$2,BotLevelWorld[#All],MATCH("HP Ratio - " &amp; VLOOKUP(BR$1,Enemies[[#All],[Name]:[BotLevelType]],9,FALSE),BotLevelWorld[#Headers],0),FALSE) * U154</f>
        <v>0</v>
      </c>
      <c r="BS154">
        <f>VLOOKUP(Wave_Timeline!BS$1,Enemies[[#All],[Name]:[BotLevelType]],3,FALSE) * VLOOKUP($AX$2,BotLevelWorld[#All],MATCH("HP Ratio - " &amp; VLOOKUP(BS$1,Enemies[[#All],[Name]:[BotLevelType]],9,FALSE),BotLevelWorld[#Headers],0),FALSE) * V154</f>
        <v>0</v>
      </c>
      <c r="BT154">
        <f>VLOOKUP(Wave_Timeline!BT$1,Enemies[[#All],[Name]:[BotLevelType]],3,FALSE) * VLOOKUP($AX$2,BotLevelWorld[#All],MATCH("HP Ratio - " &amp; VLOOKUP(BT$1,Enemies[[#All],[Name]:[BotLevelType]],9,FALSE),BotLevelWorld[#Headers],0),FALSE) * W154</f>
        <v>0</v>
      </c>
      <c r="BU154">
        <f>VLOOKUP(Wave_Timeline!BU$1,Enemies[[#All],[Name]:[BotLevelType]],3,FALSE) * VLOOKUP($AX$2,BotLevelWorld[#All],MATCH("HP Ratio - " &amp; VLOOKUP(BU$1,Enemies[[#All],[Name]:[BotLevelType]],9,FALSE),BotLevelWorld[#Headers],0),FALSE) * X154</f>
        <v>0</v>
      </c>
      <c r="BV154">
        <f>VLOOKUP(Wave_Timeline!BV$1,Enemies[[#All],[Name]:[BotLevelType]],3,FALSE) * VLOOKUP($AX$2,BotLevelWorld[#All],MATCH("HP Ratio - " &amp; VLOOKUP(BV$1,Enemies[[#All],[Name]:[BotLevelType]],9,FALSE),BotLevelWorld[#Headers],0),FALSE) * Y154</f>
        <v>0</v>
      </c>
      <c r="BW154">
        <f>VLOOKUP(Wave_Timeline!BW$1,Enemies[[#All],[Name]:[BotLevelType]],3,FALSE) * VLOOKUP($AX$2,BotLevelWorld[#All],MATCH("HP Ratio - " &amp; VLOOKUP(BW$1,Enemies[[#All],[Name]:[BotLevelType]],9,FALSE),BotLevelWorld[#Headers],0),FALSE) * Z154</f>
        <v>0</v>
      </c>
      <c r="BX154">
        <f>VLOOKUP(Wave_Timeline!BX$1,Enemies[[#All],[Name]:[BotLevelType]],3,FALSE) * VLOOKUP($AX$2,BotLevelWorld[#All],MATCH("HP Ratio - " &amp; VLOOKUP(BX$1,Enemies[[#All],[Name]:[BotLevelType]],9,FALSE),BotLevelWorld[#Headers],0),FALSE) * AA154</f>
        <v>0</v>
      </c>
      <c r="BY154">
        <f>VLOOKUP(Wave_Timeline!BY$1,Enemies[[#All],[Name]:[BotLevelType]],3,FALSE) * VLOOKUP($AX$2,BotLevelWorld[#All],MATCH("HP Ratio - " &amp; VLOOKUP(BY$1,Enemies[[#All],[Name]:[BotLevelType]],9,FALSE),BotLevelWorld[#Headers],0),FALSE) * AB154</f>
        <v>0</v>
      </c>
      <c r="BZ154">
        <f>VLOOKUP(Wave_Timeline!BZ$1,Enemies[[#All],[Name]:[BotLevelType]],3,FALSE) * VLOOKUP($AX$2,BotLevelWorld[#All],MATCH("HP Ratio - " &amp; VLOOKUP(BZ$1,Enemies[[#All],[Name]:[BotLevelType]],9,FALSE),BotLevelWorld[#Headers],0),FALSE) * AC154</f>
        <v>0</v>
      </c>
      <c r="CA154">
        <f>VLOOKUP(Wave_Timeline!CA$1,Enemies[[#All],[Name]:[BotLevelType]],3,FALSE) * VLOOKUP($AX$2,BotLevelWorld[#All],MATCH("HP Ratio - " &amp; VLOOKUP(CA$1,Enemies[[#All],[Name]:[BotLevelType]],9,FALSE),BotLevelWorld[#Headers],0),FALSE) * AD154</f>
        <v>0</v>
      </c>
      <c r="CB154">
        <f>VLOOKUP(Wave_Timeline!CB$1,Enemies[[#All],[Name]:[BotLevelType]],3,FALSE) * VLOOKUP($AX$2,BotLevelWorld[#All],MATCH("HP Ratio - " &amp; VLOOKUP(CB$1,Enemies[[#All],[Name]:[BotLevelType]],9,FALSE),BotLevelWorld[#Headers],0),FALSE) * AE154</f>
        <v>0</v>
      </c>
      <c r="CC154">
        <f>VLOOKUP(Wave_Timeline!CC$1,Enemies[[#All],[Name]:[BotLevelType]],3,FALSE) * VLOOKUP($AX$2,BotLevelWorld[#All],MATCH("HP Ratio - " &amp; VLOOKUP(CC$1,Enemies[[#All],[Name]:[BotLevelType]],9,FALSE),BotLevelWorld[#Headers],0),FALSE) * AF154</f>
        <v>0</v>
      </c>
      <c r="CD154">
        <f>VLOOKUP(Wave_Timeline!CD$1,Enemies[[#All],[Name]:[BotLevelType]],3,FALSE) * VLOOKUP($AX$2,BotLevelWorld[#All],MATCH("HP Ratio - " &amp; VLOOKUP(CD$1,Enemies[[#All],[Name]:[BotLevelType]],9,FALSE),BotLevelWorld[#Headers],0),FALSE) * AG154</f>
        <v>0</v>
      </c>
      <c r="CE154">
        <f>VLOOKUP(Wave_Timeline!CE$1,Enemies[[#All],[Name]:[BotLevelType]],3,FALSE) * VLOOKUP($AX$2,BotLevelWorld[#All],MATCH("HP Ratio - " &amp; VLOOKUP(CE$1,Enemies[[#All],[Name]:[BotLevelType]],9,FALSE),BotLevelWorld[#Headers],0),FALSE) * AH154</f>
        <v>0</v>
      </c>
      <c r="CF154">
        <f>VLOOKUP(Wave_Timeline!CF$1,Enemies[[#All],[Name]:[BotLevelType]],3,FALSE) * VLOOKUP($AX$2,BotLevelWorld[#All],MATCH("HP Ratio - " &amp; VLOOKUP(CF$1,Enemies[[#All],[Name]:[BotLevelType]],9,FALSE),BotLevelWorld[#Headers],0),FALSE) * AI154</f>
        <v>0</v>
      </c>
      <c r="CG154">
        <f>VLOOKUP(Wave_Timeline!CG$1,Enemies[[#All],[Name]:[BotLevelType]],3,FALSE) * VLOOKUP($AX$2,BotLevelWorld[#All],MATCH("HP Ratio - " &amp; VLOOKUP(CG$1,Enemies[[#All],[Name]:[BotLevelType]],9,FALSE),BotLevelWorld[#Headers],0),FALSE) * AJ154</f>
        <v>0</v>
      </c>
      <c r="CH154">
        <f>VLOOKUP(Wave_Timeline!CH$1,Enemies[[#All],[Name]:[BotLevelType]],3,FALSE) * VLOOKUP($AX$2,BotLevelWorld[#All],MATCH("HP Ratio - " &amp; VLOOKUP(CH$1,Enemies[[#All],[Name]:[BotLevelType]],9,FALSE),BotLevelWorld[#Headers],0),FALSE) * AK154</f>
        <v>0</v>
      </c>
      <c r="CI154">
        <f>VLOOKUP(Wave_Timeline!CI$1,Enemies[[#All],[Name]:[BotLevelType]],3,FALSE) * VLOOKUP($AX$2,BotLevelWorld[#All],MATCH("HP Ratio - " &amp; VLOOKUP(CI$1,Enemies[[#All],[Name]:[BotLevelType]],9,FALSE),BotLevelWorld[#Headers],0),FALSE) * AL154</f>
        <v>0</v>
      </c>
      <c r="CJ154">
        <f>VLOOKUP(Wave_Timeline!CJ$1,Enemies[[#All],[Name]:[BotLevelType]],3,FALSE) * VLOOKUP($AX$2,BotLevelWorld[#All],MATCH("HP Ratio - " &amp; VLOOKUP(CJ$1,Enemies[[#All],[Name]:[BotLevelType]],9,FALSE),BotLevelWorld[#Headers],0),FALSE) * AM154</f>
        <v>0</v>
      </c>
      <c r="CK154">
        <f>VLOOKUP(Wave_Timeline!CK$1,Enemies[[#All],[Name]:[BotLevelType]],3,FALSE) * VLOOKUP($AX$2,BotLevelWorld[#All],MATCH("HP Ratio - " &amp; VLOOKUP(CK$1,Enemies[[#All],[Name]:[BotLevelType]],9,FALSE),BotLevelWorld[#Headers],0),FALSE) * AN154</f>
        <v>0</v>
      </c>
      <c r="CL154">
        <f>VLOOKUP(Wave_Timeline!CL$1,Enemies[[#All],[Name]:[BotLevelType]],3,FALSE) * VLOOKUP($AX$2,BotLevelWorld[#All],MATCH("HP Ratio - " &amp; VLOOKUP(CL$1,Enemies[[#All],[Name]:[BotLevelType]],9,FALSE),BotLevelWorld[#Headers],0),FALSE) * AO154</f>
        <v>0</v>
      </c>
      <c r="CM154">
        <f>VLOOKUP(Wave_Timeline!CM$1,Enemies[[#All],[Name]:[BotLevelType]],3,FALSE) * VLOOKUP($AX$2,BotLevelWorld[#All],MATCH("HP Ratio - " &amp; VLOOKUP(CM$1,Enemies[[#All],[Name]:[BotLevelType]],9,FALSE),BotLevelWorld[#Headers],0),FALSE) * AP154</f>
        <v>0</v>
      </c>
      <c r="CN154">
        <f>VLOOKUP(Wave_Timeline!CN$1,Enemies[[#All],[Name]:[BotLevelType]],3,FALSE) * VLOOKUP($AX$2,BotLevelWorld[#All],MATCH("HP Ratio - " &amp; VLOOKUP(CN$1,Enemies[[#All],[Name]:[BotLevelType]],9,FALSE),BotLevelWorld[#Headers],0),FALSE) * AQ154</f>
        <v>0</v>
      </c>
      <c r="CO154">
        <f>VLOOKUP(Wave_Timeline!CO$1,Enemies[[#All],[Name]:[BotLevelType]],3,FALSE) * VLOOKUP($AX$2,BotLevelWorld[#All],MATCH("HP Ratio - " &amp; VLOOKUP(CO$1,Enemies[[#All],[Name]:[BotLevelType]],9,FALSE),BotLevelWorld[#Headers],0),FALSE) * AR154</f>
        <v>0</v>
      </c>
      <c r="CP154">
        <f>VLOOKUP(Wave_Timeline!CP$1,Enemies[[#All],[Name]:[BotLevelType]],3,FALSE) * VLOOKUP($AX$2,BotLevelWorld[#All],MATCH("HP Ratio - " &amp; VLOOKUP(CP$1,Enemies[[#All],[Name]:[BotLevelType]],9,FALSE),BotLevelWorld[#Headers],0),FALSE) * AS154</f>
        <v>0</v>
      </c>
      <c r="CQ154">
        <f>VLOOKUP(Wave_Timeline!CQ$1,Enemies[[#All],[Name]:[BotLevelType]],3,FALSE) * VLOOKUP($AX$2,BotLevelWorld[#All],MATCH("HP Ratio - " &amp; VLOOKUP(CQ$1,Enemies[[#All],[Name]:[BotLevelType]],9,FALSE),BotLevelWorld[#Headers],0),FALSE) * AT154</f>
        <v>0</v>
      </c>
      <c r="CS154">
        <f t="shared" si="7"/>
        <v>0</v>
      </c>
    </row>
    <row r="155" spans="1:97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Y155">
        <f>VLOOKUP(Wave_Timeline!AY$1,Enemies[[#All],[Name]:[BotLevelType]],3,FALSE) * VLOOKUP($AX$2,BotLevelWorld[#All],MATCH("HP Ratio - " &amp; VLOOKUP(AY$1,Enemies[[#All],[Name]:[BotLevelType]],9,FALSE),BotLevelWorld[#Headers],0),FALSE) * B155</f>
        <v>0</v>
      </c>
      <c r="AZ155">
        <f>VLOOKUP(Wave_Timeline!AZ$1,Enemies[[#All],[Name]:[BotLevelType]],3,FALSE) * VLOOKUP($AX$2,BotLevelWorld[#All],MATCH("HP Ratio - " &amp; VLOOKUP(AZ$1,Enemies[[#All],[Name]:[BotLevelType]],9,FALSE),BotLevelWorld[#Headers],0),FALSE) * C155</f>
        <v>0</v>
      </c>
      <c r="BA155">
        <f>VLOOKUP(Wave_Timeline!BA$1,Enemies[[#All],[Name]:[BotLevelType]],3,FALSE) * VLOOKUP($AX$2,BotLevelWorld[#All],MATCH("HP Ratio - " &amp; VLOOKUP(BA$1,Enemies[[#All],[Name]:[BotLevelType]],9,FALSE),BotLevelWorld[#Headers],0),FALSE) * D155</f>
        <v>0</v>
      </c>
      <c r="BB155">
        <f>VLOOKUP(Wave_Timeline!BB$1,Enemies[[#All],[Name]:[BotLevelType]],3,FALSE) * VLOOKUP($AX$2,BotLevelWorld[#All],MATCH("HP Ratio - " &amp; VLOOKUP(BB$1,Enemies[[#All],[Name]:[BotLevelType]],9,FALSE),BotLevelWorld[#Headers],0),FALSE) * E155</f>
        <v>0</v>
      </c>
      <c r="BC155">
        <f>VLOOKUP(Wave_Timeline!BC$1,Enemies[[#All],[Name]:[BotLevelType]],3,FALSE) * VLOOKUP($AX$2,BotLevelWorld[#All],MATCH("HP Ratio - " &amp; VLOOKUP(BC$1,Enemies[[#All],[Name]:[BotLevelType]],9,FALSE),BotLevelWorld[#Headers],0),FALSE) * F155</f>
        <v>0</v>
      </c>
      <c r="BD155">
        <f>VLOOKUP(Wave_Timeline!BD$1,Enemies[[#All],[Name]:[BotLevelType]],3,FALSE) * VLOOKUP($AX$2,BotLevelWorld[#All],MATCH("HP Ratio - " &amp; VLOOKUP(BD$1,Enemies[[#All],[Name]:[BotLevelType]],9,FALSE),BotLevelWorld[#Headers],0),FALSE) * G155</f>
        <v>0</v>
      </c>
      <c r="BE155">
        <f>VLOOKUP(Wave_Timeline!BE$1,Enemies[[#All],[Name]:[BotLevelType]],3,FALSE) * VLOOKUP($AX$2,BotLevelWorld[#All],MATCH("HP Ratio - " &amp; VLOOKUP(BE$1,Enemies[[#All],[Name]:[BotLevelType]],9,FALSE),BotLevelWorld[#Headers],0),FALSE) * H155</f>
        <v>0</v>
      </c>
      <c r="BF155">
        <f>VLOOKUP(Wave_Timeline!BF$1,Enemies[[#All],[Name]:[BotLevelType]],3,FALSE) * VLOOKUP($AX$2,BotLevelWorld[#All],MATCH("HP Ratio - " &amp; VLOOKUP(BF$1,Enemies[[#All],[Name]:[BotLevelType]],9,FALSE),BotLevelWorld[#Headers],0),FALSE) * I155</f>
        <v>0</v>
      </c>
      <c r="BG155">
        <f>VLOOKUP(Wave_Timeline!BG$1,Enemies[[#All],[Name]:[BotLevelType]],3,FALSE) * VLOOKUP($AX$2,BotLevelWorld[#All],MATCH("HP Ratio - " &amp; VLOOKUP(BG$1,Enemies[[#All],[Name]:[BotLevelType]],9,FALSE),BotLevelWorld[#Headers],0),FALSE) * J155</f>
        <v>0</v>
      </c>
      <c r="BH155">
        <f>VLOOKUP(Wave_Timeline!BH$1,Enemies[[#All],[Name]:[BotLevelType]],3,FALSE) * VLOOKUP($AX$2,BotLevelWorld[#All],MATCH("HP Ratio - " &amp; VLOOKUP(BH$1,Enemies[[#All],[Name]:[BotLevelType]],9,FALSE),BotLevelWorld[#Headers],0),FALSE) * K155</f>
        <v>0</v>
      </c>
      <c r="BI155">
        <f>VLOOKUP(Wave_Timeline!BI$1,Enemies[[#All],[Name]:[BotLevelType]],3,FALSE) * VLOOKUP($AX$2,BotLevelWorld[#All],MATCH("HP Ratio - " &amp; VLOOKUP(BI$1,Enemies[[#All],[Name]:[BotLevelType]],9,FALSE),BotLevelWorld[#Headers],0),FALSE) * L155</f>
        <v>0</v>
      </c>
      <c r="BJ155">
        <f>VLOOKUP(Wave_Timeline!BJ$1,Enemies[[#All],[Name]:[BotLevelType]],3,FALSE) * VLOOKUP($AX$2,BotLevelWorld[#All],MATCH("HP Ratio - " &amp; VLOOKUP(BJ$1,Enemies[[#All],[Name]:[BotLevelType]],9,FALSE),BotLevelWorld[#Headers],0),FALSE) * M155</f>
        <v>0</v>
      </c>
      <c r="BK155">
        <f>VLOOKUP(Wave_Timeline!BK$1,Enemies[[#All],[Name]:[BotLevelType]],3,FALSE) * VLOOKUP($AX$2,BotLevelWorld[#All],MATCH("HP Ratio - " &amp; VLOOKUP(BK$1,Enemies[[#All],[Name]:[BotLevelType]],9,FALSE),BotLevelWorld[#Headers],0),FALSE) * N155</f>
        <v>0</v>
      </c>
      <c r="BL155">
        <f>VLOOKUP(Wave_Timeline!BL$1,Enemies[[#All],[Name]:[BotLevelType]],3,FALSE) * VLOOKUP($AX$2,BotLevelWorld[#All],MATCH("HP Ratio - " &amp; VLOOKUP(BL$1,Enemies[[#All],[Name]:[BotLevelType]],9,FALSE),BotLevelWorld[#Headers],0),FALSE) * O155</f>
        <v>0</v>
      </c>
      <c r="BM155">
        <f>VLOOKUP(Wave_Timeline!BM$1,Enemies[[#All],[Name]:[BotLevelType]],3,FALSE) * VLOOKUP($AX$2,BotLevelWorld[#All],MATCH("HP Ratio - " &amp; VLOOKUP(BM$1,Enemies[[#All],[Name]:[BotLevelType]],9,FALSE),BotLevelWorld[#Headers],0),FALSE) * P155</f>
        <v>0</v>
      </c>
      <c r="BN155">
        <f>VLOOKUP(Wave_Timeline!BN$1,Enemies[[#All],[Name]:[BotLevelType]],3,FALSE) * VLOOKUP($AX$2,BotLevelWorld[#All],MATCH("HP Ratio - " &amp; VLOOKUP(BN$1,Enemies[[#All],[Name]:[BotLevelType]],9,FALSE),BotLevelWorld[#Headers],0),FALSE) * Q155</f>
        <v>0</v>
      </c>
      <c r="BO155">
        <f>VLOOKUP(Wave_Timeline!BO$1,Enemies[[#All],[Name]:[BotLevelType]],3,FALSE) * VLOOKUP($AX$2,BotLevelWorld[#All],MATCH("HP Ratio - " &amp; VLOOKUP(BO$1,Enemies[[#All],[Name]:[BotLevelType]],9,FALSE),BotLevelWorld[#Headers],0),FALSE) * R155</f>
        <v>0</v>
      </c>
      <c r="BP155">
        <f>VLOOKUP(Wave_Timeline!BP$1,Enemies[[#All],[Name]:[BotLevelType]],3,FALSE) * VLOOKUP($AX$2,BotLevelWorld[#All],MATCH("HP Ratio - " &amp; VLOOKUP(BP$1,Enemies[[#All],[Name]:[BotLevelType]],9,FALSE),BotLevelWorld[#Headers],0),FALSE) * S155</f>
        <v>0</v>
      </c>
      <c r="BQ155">
        <f>VLOOKUP(Wave_Timeline!BQ$1,Enemies[[#All],[Name]:[BotLevelType]],3,FALSE) * VLOOKUP($AX$2,BotLevelWorld[#All],MATCH("HP Ratio - " &amp; VLOOKUP(BQ$1,Enemies[[#All],[Name]:[BotLevelType]],9,FALSE),BotLevelWorld[#Headers],0),FALSE) * T155</f>
        <v>0</v>
      </c>
      <c r="BR155">
        <f>VLOOKUP(Wave_Timeline!BR$1,Enemies[[#All],[Name]:[BotLevelType]],3,FALSE) * VLOOKUP($AX$2,BotLevelWorld[#All],MATCH("HP Ratio - " &amp; VLOOKUP(BR$1,Enemies[[#All],[Name]:[BotLevelType]],9,FALSE),BotLevelWorld[#Headers],0),FALSE) * U155</f>
        <v>0</v>
      </c>
      <c r="BS155">
        <f>VLOOKUP(Wave_Timeline!BS$1,Enemies[[#All],[Name]:[BotLevelType]],3,FALSE) * VLOOKUP($AX$2,BotLevelWorld[#All],MATCH("HP Ratio - " &amp; VLOOKUP(BS$1,Enemies[[#All],[Name]:[BotLevelType]],9,FALSE),BotLevelWorld[#Headers],0),FALSE) * V155</f>
        <v>0</v>
      </c>
      <c r="BT155">
        <f>VLOOKUP(Wave_Timeline!BT$1,Enemies[[#All],[Name]:[BotLevelType]],3,FALSE) * VLOOKUP($AX$2,BotLevelWorld[#All],MATCH("HP Ratio - " &amp; VLOOKUP(BT$1,Enemies[[#All],[Name]:[BotLevelType]],9,FALSE),BotLevelWorld[#Headers],0),FALSE) * W155</f>
        <v>0</v>
      </c>
      <c r="BU155">
        <f>VLOOKUP(Wave_Timeline!BU$1,Enemies[[#All],[Name]:[BotLevelType]],3,FALSE) * VLOOKUP($AX$2,BotLevelWorld[#All],MATCH("HP Ratio - " &amp; VLOOKUP(BU$1,Enemies[[#All],[Name]:[BotLevelType]],9,FALSE),BotLevelWorld[#Headers],0),FALSE) * X155</f>
        <v>0</v>
      </c>
      <c r="BV155">
        <f>VLOOKUP(Wave_Timeline!BV$1,Enemies[[#All],[Name]:[BotLevelType]],3,FALSE) * VLOOKUP($AX$2,BotLevelWorld[#All],MATCH("HP Ratio - " &amp; VLOOKUP(BV$1,Enemies[[#All],[Name]:[BotLevelType]],9,FALSE),BotLevelWorld[#Headers],0),FALSE) * Y155</f>
        <v>0</v>
      </c>
      <c r="BW155">
        <f>VLOOKUP(Wave_Timeline!BW$1,Enemies[[#All],[Name]:[BotLevelType]],3,FALSE) * VLOOKUP($AX$2,BotLevelWorld[#All],MATCH("HP Ratio - " &amp; VLOOKUP(BW$1,Enemies[[#All],[Name]:[BotLevelType]],9,FALSE),BotLevelWorld[#Headers],0),FALSE) * Z155</f>
        <v>0</v>
      </c>
      <c r="BX155">
        <f>VLOOKUP(Wave_Timeline!BX$1,Enemies[[#All],[Name]:[BotLevelType]],3,FALSE) * VLOOKUP($AX$2,BotLevelWorld[#All],MATCH("HP Ratio - " &amp; VLOOKUP(BX$1,Enemies[[#All],[Name]:[BotLevelType]],9,FALSE),BotLevelWorld[#Headers],0),FALSE) * AA155</f>
        <v>0</v>
      </c>
      <c r="BY155">
        <f>VLOOKUP(Wave_Timeline!BY$1,Enemies[[#All],[Name]:[BotLevelType]],3,FALSE) * VLOOKUP($AX$2,BotLevelWorld[#All],MATCH("HP Ratio - " &amp; VLOOKUP(BY$1,Enemies[[#All],[Name]:[BotLevelType]],9,FALSE),BotLevelWorld[#Headers],0),FALSE) * AB155</f>
        <v>0</v>
      </c>
      <c r="BZ155">
        <f>VLOOKUP(Wave_Timeline!BZ$1,Enemies[[#All],[Name]:[BotLevelType]],3,FALSE) * VLOOKUP($AX$2,BotLevelWorld[#All],MATCH("HP Ratio - " &amp; VLOOKUP(BZ$1,Enemies[[#All],[Name]:[BotLevelType]],9,FALSE),BotLevelWorld[#Headers],0),FALSE) * AC155</f>
        <v>0</v>
      </c>
      <c r="CA155">
        <f>VLOOKUP(Wave_Timeline!CA$1,Enemies[[#All],[Name]:[BotLevelType]],3,FALSE) * VLOOKUP($AX$2,BotLevelWorld[#All],MATCH("HP Ratio - " &amp; VLOOKUP(CA$1,Enemies[[#All],[Name]:[BotLevelType]],9,FALSE),BotLevelWorld[#Headers],0),FALSE) * AD155</f>
        <v>0</v>
      </c>
      <c r="CB155">
        <f>VLOOKUP(Wave_Timeline!CB$1,Enemies[[#All],[Name]:[BotLevelType]],3,FALSE) * VLOOKUP($AX$2,BotLevelWorld[#All],MATCH("HP Ratio - " &amp; VLOOKUP(CB$1,Enemies[[#All],[Name]:[BotLevelType]],9,FALSE),BotLevelWorld[#Headers],0),FALSE) * AE155</f>
        <v>0</v>
      </c>
      <c r="CC155">
        <f>VLOOKUP(Wave_Timeline!CC$1,Enemies[[#All],[Name]:[BotLevelType]],3,FALSE) * VLOOKUP($AX$2,BotLevelWorld[#All],MATCH("HP Ratio - " &amp; VLOOKUP(CC$1,Enemies[[#All],[Name]:[BotLevelType]],9,FALSE),BotLevelWorld[#Headers],0),FALSE) * AF155</f>
        <v>0</v>
      </c>
      <c r="CD155">
        <f>VLOOKUP(Wave_Timeline!CD$1,Enemies[[#All],[Name]:[BotLevelType]],3,FALSE) * VLOOKUP($AX$2,BotLevelWorld[#All],MATCH("HP Ratio - " &amp; VLOOKUP(CD$1,Enemies[[#All],[Name]:[BotLevelType]],9,FALSE),BotLevelWorld[#Headers],0),FALSE) * AG155</f>
        <v>0</v>
      </c>
      <c r="CE155">
        <f>VLOOKUP(Wave_Timeline!CE$1,Enemies[[#All],[Name]:[BotLevelType]],3,FALSE) * VLOOKUP($AX$2,BotLevelWorld[#All],MATCH("HP Ratio - " &amp; VLOOKUP(CE$1,Enemies[[#All],[Name]:[BotLevelType]],9,FALSE),BotLevelWorld[#Headers],0),FALSE) * AH155</f>
        <v>0</v>
      </c>
      <c r="CF155">
        <f>VLOOKUP(Wave_Timeline!CF$1,Enemies[[#All],[Name]:[BotLevelType]],3,FALSE) * VLOOKUP($AX$2,BotLevelWorld[#All],MATCH("HP Ratio - " &amp; VLOOKUP(CF$1,Enemies[[#All],[Name]:[BotLevelType]],9,FALSE),BotLevelWorld[#Headers],0),FALSE) * AI155</f>
        <v>0</v>
      </c>
      <c r="CG155">
        <f>VLOOKUP(Wave_Timeline!CG$1,Enemies[[#All],[Name]:[BotLevelType]],3,FALSE) * VLOOKUP($AX$2,BotLevelWorld[#All],MATCH("HP Ratio - " &amp; VLOOKUP(CG$1,Enemies[[#All],[Name]:[BotLevelType]],9,FALSE),BotLevelWorld[#Headers],0),FALSE) * AJ155</f>
        <v>0</v>
      </c>
      <c r="CH155">
        <f>VLOOKUP(Wave_Timeline!CH$1,Enemies[[#All],[Name]:[BotLevelType]],3,FALSE) * VLOOKUP($AX$2,BotLevelWorld[#All],MATCH("HP Ratio - " &amp; VLOOKUP(CH$1,Enemies[[#All],[Name]:[BotLevelType]],9,FALSE),BotLevelWorld[#Headers],0),FALSE) * AK155</f>
        <v>0</v>
      </c>
      <c r="CI155">
        <f>VLOOKUP(Wave_Timeline!CI$1,Enemies[[#All],[Name]:[BotLevelType]],3,FALSE) * VLOOKUP($AX$2,BotLevelWorld[#All],MATCH("HP Ratio - " &amp; VLOOKUP(CI$1,Enemies[[#All],[Name]:[BotLevelType]],9,FALSE),BotLevelWorld[#Headers],0),FALSE) * AL155</f>
        <v>0</v>
      </c>
      <c r="CJ155">
        <f>VLOOKUP(Wave_Timeline!CJ$1,Enemies[[#All],[Name]:[BotLevelType]],3,FALSE) * VLOOKUP($AX$2,BotLevelWorld[#All],MATCH("HP Ratio - " &amp; VLOOKUP(CJ$1,Enemies[[#All],[Name]:[BotLevelType]],9,FALSE),BotLevelWorld[#Headers],0),FALSE) * AM155</f>
        <v>0</v>
      </c>
      <c r="CK155">
        <f>VLOOKUP(Wave_Timeline!CK$1,Enemies[[#All],[Name]:[BotLevelType]],3,FALSE) * VLOOKUP($AX$2,BotLevelWorld[#All],MATCH("HP Ratio - " &amp; VLOOKUP(CK$1,Enemies[[#All],[Name]:[BotLevelType]],9,FALSE),BotLevelWorld[#Headers],0),FALSE) * AN155</f>
        <v>0</v>
      </c>
      <c r="CL155">
        <f>VLOOKUP(Wave_Timeline!CL$1,Enemies[[#All],[Name]:[BotLevelType]],3,FALSE) * VLOOKUP($AX$2,BotLevelWorld[#All],MATCH("HP Ratio - " &amp; VLOOKUP(CL$1,Enemies[[#All],[Name]:[BotLevelType]],9,FALSE),BotLevelWorld[#Headers],0),FALSE) * AO155</f>
        <v>0</v>
      </c>
      <c r="CM155">
        <f>VLOOKUP(Wave_Timeline!CM$1,Enemies[[#All],[Name]:[BotLevelType]],3,FALSE) * VLOOKUP($AX$2,BotLevelWorld[#All],MATCH("HP Ratio - " &amp; VLOOKUP(CM$1,Enemies[[#All],[Name]:[BotLevelType]],9,FALSE),BotLevelWorld[#Headers],0),FALSE) * AP155</f>
        <v>0</v>
      </c>
      <c r="CN155">
        <f>VLOOKUP(Wave_Timeline!CN$1,Enemies[[#All],[Name]:[BotLevelType]],3,FALSE) * VLOOKUP($AX$2,BotLevelWorld[#All],MATCH("HP Ratio - " &amp; VLOOKUP(CN$1,Enemies[[#All],[Name]:[BotLevelType]],9,FALSE),BotLevelWorld[#Headers],0),FALSE) * AQ155</f>
        <v>0</v>
      </c>
      <c r="CO155">
        <f>VLOOKUP(Wave_Timeline!CO$1,Enemies[[#All],[Name]:[BotLevelType]],3,FALSE) * VLOOKUP($AX$2,BotLevelWorld[#All],MATCH("HP Ratio - " &amp; VLOOKUP(CO$1,Enemies[[#All],[Name]:[BotLevelType]],9,FALSE),BotLevelWorld[#Headers],0),FALSE) * AR155</f>
        <v>0</v>
      </c>
      <c r="CP155">
        <f>VLOOKUP(Wave_Timeline!CP$1,Enemies[[#All],[Name]:[BotLevelType]],3,FALSE) * VLOOKUP($AX$2,BotLevelWorld[#All],MATCH("HP Ratio - " &amp; VLOOKUP(CP$1,Enemies[[#All],[Name]:[BotLevelType]],9,FALSE),BotLevelWorld[#Headers],0),FALSE) * AS155</f>
        <v>0</v>
      </c>
      <c r="CQ155">
        <f>VLOOKUP(Wave_Timeline!CQ$1,Enemies[[#All],[Name]:[BotLevelType]],3,FALSE) * VLOOKUP($AX$2,BotLevelWorld[#All],MATCH("HP Ratio - " &amp; VLOOKUP(CQ$1,Enemies[[#All],[Name]:[BotLevelType]],9,FALSE),BotLevelWorld[#Headers],0),FALSE) * AT155</f>
        <v>0</v>
      </c>
      <c r="CS155">
        <f t="shared" si="7"/>
        <v>0</v>
      </c>
    </row>
    <row r="156" spans="1:97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Y156">
        <f>VLOOKUP(Wave_Timeline!AY$1,Enemies[[#All],[Name]:[BotLevelType]],3,FALSE) * VLOOKUP($AX$2,BotLevelWorld[#All],MATCH("HP Ratio - " &amp; VLOOKUP(AY$1,Enemies[[#All],[Name]:[BotLevelType]],9,FALSE),BotLevelWorld[#Headers],0),FALSE) * B156</f>
        <v>0</v>
      </c>
      <c r="AZ156">
        <f>VLOOKUP(Wave_Timeline!AZ$1,Enemies[[#All],[Name]:[BotLevelType]],3,FALSE) * VLOOKUP($AX$2,BotLevelWorld[#All],MATCH("HP Ratio - " &amp; VLOOKUP(AZ$1,Enemies[[#All],[Name]:[BotLevelType]],9,FALSE),BotLevelWorld[#Headers],0),FALSE) * C156</f>
        <v>0</v>
      </c>
      <c r="BA156">
        <f>VLOOKUP(Wave_Timeline!BA$1,Enemies[[#All],[Name]:[BotLevelType]],3,FALSE) * VLOOKUP($AX$2,BotLevelWorld[#All],MATCH("HP Ratio - " &amp; VLOOKUP(BA$1,Enemies[[#All],[Name]:[BotLevelType]],9,FALSE),BotLevelWorld[#Headers],0),FALSE) * D156</f>
        <v>0</v>
      </c>
      <c r="BB156">
        <f>VLOOKUP(Wave_Timeline!BB$1,Enemies[[#All],[Name]:[BotLevelType]],3,FALSE) * VLOOKUP($AX$2,BotLevelWorld[#All],MATCH("HP Ratio - " &amp; VLOOKUP(BB$1,Enemies[[#All],[Name]:[BotLevelType]],9,FALSE),BotLevelWorld[#Headers],0),FALSE) * E156</f>
        <v>0</v>
      </c>
      <c r="BC156">
        <f>VLOOKUP(Wave_Timeline!BC$1,Enemies[[#All],[Name]:[BotLevelType]],3,FALSE) * VLOOKUP($AX$2,BotLevelWorld[#All],MATCH("HP Ratio - " &amp; VLOOKUP(BC$1,Enemies[[#All],[Name]:[BotLevelType]],9,FALSE),BotLevelWorld[#Headers],0),FALSE) * F156</f>
        <v>0</v>
      </c>
      <c r="BD156">
        <f>VLOOKUP(Wave_Timeline!BD$1,Enemies[[#All],[Name]:[BotLevelType]],3,FALSE) * VLOOKUP($AX$2,BotLevelWorld[#All],MATCH("HP Ratio - " &amp; VLOOKUP(BD$1,Enemies[[#All],[Name]:[BotLevelType]],9,FALSE),BotLevelWorld[#Headers],0),FALSE) * G156</f>
        <v>0</v>
      </c>
      <c r="BE156">
        <f>VLOOKUP(Wave_Timeline!BE$1,Enemies[[#All],[Name]:[BotLevelType]],3,FALSE) * VLOOKUP($AX$2,BotLevelWorld[#All],MATCH("HP Ratio - " &amp; VLOOKUP(BE$1,Enemies[[#All],[Name]:[BotLevelType]],9,FALSE),BotLevelWorld[#Headers],0),FALSE) * H156</f>
        <v>0</v>
      </c>
      <c r="BF156">
        <f>VLOOKUP(Wave_Timeline!BF$1,Enemies[[#All],[Name]:[BotLevelType]],3,FALSE) * VLOOKUP($AX$2,BotLevelWorld[#All],MATCH("HP Ratio - " &amp; VLOOKUP(BF$1,Enemies[[#All],[Name]:[BotLevelType]],9,FALSE),BotLevelWorld[#Headers],0),FALSE) * I156</f>
        <v>0</v>
      </c>
      <c r="BG156">
        <f>VLOOKUP(Wave_Timeline!BG$1,Enemies[[#All],[Name]:[BotLevelType]],3,FALSE) * VLOOKUP($AX$2,BotLevelWorld[#All],MATCH("HP Ratio - " &amp; VLOOKUP(BG$1,Enemies[[#All],[Name]:[BotLevelType]],9,FALSE),BotLevelWorld[#Headers],0),FALSE) * J156</f>
        <v>0</v>
      </c>
      <c r="BH156">
        <f>VLOOKUP(Wave_Timeline!BH$1,Enemies[[#All],[Name]:[BotLevelType]],3,FALSE) * VLOOKUP($AX$2,BotLevelWorld[#All],MATCH("HP Ratio - " &amp; VLOOKUP(BH$1,Enemies[[#All],[Name]:[BotLevelType]],9,FALSE),BotLevelWorld[#Headers],0),FALSE) * K156</f>
        <v>0</v>
      </c>
      <c r="BI156">
        <f>VLOOKUP(Wave_Timeline!BI$1,Enemies[[#All],[Name]:[BotLevelType]],3,FALSE) * VLOOKUP($AX$2,BotLevelWorld[#All],MATCH("HP Ratio - " &amp; VLOOKUP(BI$1,Enemies[[#All],[Name]:[BotLevelType]],9,FALSE),BotLevelWorld[#Headers],0),FALSE) * L156</f>
        <v>0</v>
      </c>
      <c r="BJ156">
        <f>VLOOKUP(Wave_Timeline!BJ$1,Enemies[[#All],[Name]:[BotLevelType]],3,FALSE) * VLOOKUP($AX$2,BotLevelWorld[#All],MATCH("HP Ratio - " &amp; VLOOKUP(BJ$1,Enemies[[#All],[Name]:[BotLevelType]],9,FALSE),BotLevelWorld[#Headers],0),FALSE) * M156</f>
        <v>0</v>
      </c>
      <c r="BK156">
        <f>VLOOKUP(Wave_Timeline!BK$1,Enemies[[#All],[Name]:[BotLevelType]],3,FALSE) * VLOOKUP($AX$2,BotLevelWorld[#All],MATCH("HP Ratio - " &amp; VLOOKUP(BK$1,Enemies[[#All],[Name]:[BotLevelType]],9,FALSE),BotLevelWorld[#Headers],0),FALSE) * N156</f>
        <v>0</v>
      </c>
      <c r="BL156">
        <f>VLOOKUP(Wave_Timeline!BL$1,Enemies[[#All],[Name]:[BotLevelType]],3,FALSE) * VLOOKUP($AX$2,BotLevelWorld[#All],MATCH("HP Ratio - " &amp; VLOOKUP(BL$1,Enemies[[#All],[Name]:[BotLevelType]],9,FALSE),BotLevelWorld[#Headers],0),FALSE) * O156</f>
        <v>0</v>
      </c>
      <c r="BM156">
        <f>VLOOKUP(Wave_Timeline!BM$1,Enemies[[#All],[Name]:[BotLevelType]],3,FALSE) * VLOOKUP($AX$2,BotLevelWorld[#All],MATCH("HP Ratio - " &amp; VLOOKUP(BM$1,Enemies[[#All],[Name]:[BotLevelType]],9,FALSE),BotLevelWorld[#Headers],0),FALSE) * P156</f>
        <v>0</v>
      </c>
      <c r="BN156">
        <f>VLOOKUP(Wave_Timeline!BN$1,Enemies[[#All],[Name]:[BotLevelType]],3,FALSE) * VLOOKUP($AX$2,BotLevelWorld[#All],MATCH("HP Ratio - " &amp; VLOOKUP(BN$1,Enemies[[#All],[Name]:[BotLevelType]],9,FALSE),BotLevelWorld[#Headers],0),FALSE) * Q156</f>
        <v>0</v>
      </c>
      <c r="BO156">
        <f>VLOOKUP(Wave_Timeline!BO$1,Enemies[[#All],[Name]:[BotLevelType]],3,FALSE) * VLOOKUP($AX$2,BotLevelWorld[#All],MATCH("HP Ratio - " &amp; VLOOKUP(BO$1,Enemies[[#All],[Name]:[BotLevelType]],9,FALSE),BotLevelWorld[#Headers],0),FALSE) * R156</f>
        <v>0</v>
      </c>
      <c r="BP156">
        <f>VLOOKUP(Wave_Timeline!BP$1,Enemies[[#All],[Name]:[BotLevelType]],3,FALSE) * VLOOKUP($AX$2,BotLevelWorld[#All],MATCH("HP Ratio - " &amp; VLOOKUP(BP$1,Enemies[[#All],[Name]:[BotLevelType]],9,FALSE),BotLevelWorld[#Headers],0),FALSE) * S156</f>
        <v>0</v>
      </c>
      <c r="BQ156">
        <f>VLOOKUP(Wave_Timeline!BQ$1,Enemies[[#All],[Name]:[BotLevelType]],3,FALSE) * VLOOKUP($AX$2,BotLevelWorld[#All],MATCH("HP Ratio - " &amp; VLOOKUP(BQ$1,Enemies[[#All],[Name]:[BotLevelType]],9,FALSE),BotLevelWorld[#Headers],0),FALSE) * T156</f>
        <v>0</v>
      </c>
      <c r="BR156">
        <f>VLOOKUP(Wave_Timeline!BR$1,Enemies[[#All],[Name]:[BotLevelType]],3,FALSE) * VLOOKUP($AX$2,BotLevelWorld[#All],MATCH("HP Ratio - " &amp; VLOOKUP(BR$1,Enemies[[#All],[Name]:[BotLevelType]],9,FALSE),BotLevelWorld[#Headers],0),FALSE) * U156</f>
        <v>0</v>
      </c>
      <c r="BS156">
        <f>VLOOKUP(Wave_Timeline!BS$1,Enemies[[#All],[Name]:[BotLevelType]],3,FALSE) * VLOOKUP($AX$2,BotLevelWorld[#All],MATCH("HP Ratio - " &amp; VLOOKUP(BS$1,Enemies[[#All],[Name]:[BotLevelType]],9,FALSE),BotLevelWorld[#Headers],0),FALSE) * V156</f>
        <v>0</v>
      </c>
      <c r="BT156">
        <f>VLOOKUP(Wave_Timeline!BT$1,Enemies[[#All],[Name]:[BotLevelType]],3,FALSE) * VLOOKUP($AX$2,BotLevelWorld[#All],MATCH("HP Ratio - " &amp; VLOOKUP(BT$1,Enemies[[#All],[Name]:[BotLevelType]],9,FALSE),BotLevelWorld[#Headers],0),FALSE) * W156</f>
        <v>0</v>
      </c>
      <c r="BU156">
        <f>VLOOKUP(Wave_Timeline!BU$1,Enemies[[#All],[Name]:[BotLevelType]],3,FALSE) * VLOOKUP($AX$2,BotLevelWorld[#All],MATCH("HP Ratio - " &amp; VLOOKUP(BU$1,Enemies[[#All],[Name]:[BotLevelType]],9,FALSE),BotLevelWorld[#Headers],0),FALSE) * X156</f>
        <v>0</v>
      </c>
      <c r="BV156">
        <f>VLOOKUP(Wave_Timeline!BV$1,Enemies[[#All],[Name]:[BotLevelType]],3,FALSE) * VLOOKUP($AX$2,BotLevelWorld[#All],MATCH("HP Ratio - " &amp; VLOOKUP(BV$1,Enemies[[#All],[Name]:[BotLevelType]],9,FALSE),BotLevelWorld[#Headers],0),FALSE) * Y156</f>
        <v>0</v>
      </c>
      <c r="BW156">
        <f>VLOOKUP(Wave_Timeline!BW$1,Enemies[[#All],[Name]:[BotLevelType]],3,FALSE) * VLOOKUP($AX$2,BotLevelWorld[#All],MATCH("HP Ratio - " &amp; VLOOKUP(BW$1,Enemies[[#All],[Name]:[BotLevelType]],9,FALSE),BotLevelWorld[#Headers],0),FALSE) * Z156</f>
        <v>0</v>
      </c>
      <c r="BX156">
        <f>VLOOKUP(Wave_Timeline!BX$1,Enemies[[#All],[Name]:[BotLevelType]],3,FALSE) * VLOOKUP($AX$2,BotLevelWorld[#All],MATCH("HP Ratio - " &amp; VLOOKUP(BX$1,Enemies[[#All],[Name]:[BotLevelType]],9,FALSE),BotLevelWorld[#Headers],0),FALSE) * AA156</f>
        <v>0</v>
      </c>
      <c r="BY156">
        <f>VLOOKUP(Wave_Timeline!BY$1,Enemies[[#All],[Name]:[BotLevelType]],3,FALSE) * VLOOKUP($AX$2,BotLevelWorld[#All],MATCH("HP Ratio - " &amp; VLOOKUP(BY$1,Enemies[[#All],[Name]:[BotLevelType]],9,FALSE),BotLevelWorld[#Headers],0),FALSE) * AB156</f>
        <v>0</v>
      </c>
      <c r="BZ156">
        <f>VLOOKUP(Wave_Timeline!BZ$1,Enemies[[#All],[Name]:[BotLevelType]],3,FALSE) * VLOOKUP($AX$2,BotLevelWorld[#All],MATCH("HP Ratio - " &amp; VLOOKUP(BZ$1,Enemies[[#All],[Name]:[BotLevelType]],9,FALSE),BotLevelWorld[#Headers],0),FALSE) * AC156</f>
        <v>0</v>
      </c>
      <c r="CA156">
        <f>VLOOKUP(Wave_Timeline!CA$1,Enemies[[#All],[Name]:[BotLevelType]],3,FALSE) * VLOOKUP($AX$2,BotLevelWorld[#All],MATCH("HP Ratio - " &amp; VLOOKUP(CA$1,Enemies[[#All],[Name]:[BotLevelType]],9,FALSE),BotLevelWorld[#Headers],0),FALSE) * AD156</f>
        <v>0</v>
      </c>
      <c r="CB156">
        <f>VLOOKUP(Wave_Timeline!CB$1,Enemies[[#All],[Name]:[BotLevelType]],3,FALSE) * VLOOKUP($AX$2,BotLevelWorld[#All],MATCH("HP Ratio - " &amp; VLOOKUP(CB$1,Enemies[[#All],[Name]:[BotLevelType]],9,FALSE),BotLevelWorld[#Headers],0),FALSE) * AE156</f>
        <v>0</v>
      </c>
      <c r="CC156">
        <f>VLOOKUP(Wave_Timeline!CC$1,Enemies[[#All],[Name]:[BotLevelType]],3,FALSE) * VLOOKUP($AX$2,BotLevelWorld[#All],MATCH("HP Ratio - " &amp; VLOOKUP(CC$1,Enemies[[#All],[Name]:[BotLevelType]],9,FALSE),BotLevelWorld[#Headers],0),FALSE) * AF156</f>
        <v>0</v>
      </c>
      <c r="CD156">
        <f>VLOOKUP(Wave_Timeline!CD$1,Enemies[[#All],[Name]:[BotLevelType]],3,FALSE) * VLOOKUP($AX$2,BotLevelWorld[#All],MATCH("HP Ratio - " &amp; VLOOKUP(CD$1,Enemies[[#All],[Name]:[BotLevelType]],9,FALSE),BotLevelWorld[#Headers],0),FALSE) * AG156</f>
        <v>0</v>
      </c>
      <c r="CE156">
        <f>VLOOKUP(Wave_Timeline!CE$1,Enemies[[#All],[Name]:[BotLevelType]],3,FALSE) * VLOOKUP($AX$2,BotLevelWorld[#All],MATCH("HP Ratio - " &amp; VLOOKUP(CE$1,Enemies[[#All],[Name]:[BotLevelType]],9,FALSE),BotLevelWorld[#Headers],0),FALSE) * AH156</f>
        <v>0</v>
      </c>
      <c r="CF156">
        <f>VLOOKUP(Wave_Timeline!CF$1,Enemies[[#All],[Name]:[BotLevelType]],3,FALSE) * VLOOKUP($AX$2,BotLevelWorld[#All],MATCH("HP Ratio - " &amp; VLOOKUP(CF$1,Enemies[[#All],[Name]:[BotLevelType]],9,FALSE),BotLevelWorld[#Headers],0),FALSE) * AI156</f>
        <v>0</v>
      </c>
      <c r="CG156">
        <f>VLOOKUP(Wave_Timeline!CG$1,Enemies[[#All],[Name]:[BotLevelType]],3,FALSE) * VLOOKUP($AX$2,BotLevelWorld[#All],MATCH("HP Ratio - " &amp; VLOOKUP(CG$1,Enemies[[#All],[Name]:[BotLevelType]],9,FALSE),BotLevelWorld[#Headers],0),FALSE) * AJ156</f>
        <v>0</v>
      </c>
      <c r="CH156">
        <f>VLOOKUP(Wave_Timeline!CH$1,Enemies[[#All],[Name]:[BotLevelType]],3,FALSE) * VLOOKUP($AX$2,BotLevelWorld[#All],MATCH("HP Ratio - " &amp; VLOOKUP(CH$1,Enemies[[#All],[Name]:[BotLevelType]],9,FALSE),BotLevelWorld[#Headers],0),FALSE) * AK156</f>
        <v>0</v>
      </c>
      <c r="CI156">
        <f>VLOOKUP(Wave_Timeline!CI$1,Enemies[[#All],[Name]:[BotLevelType]],3,FALSE) * VLOOKUP($AX$2,BotLevelWorld[#All],MATCH("HP Ratio - " &amp; VLOOKUP(CI$1,Enemies[[#All],[Name]:[BotLevelType]],9,FALSE),BotLevelWorld[#Headers],0),FALSE) * AL156</f>
        <v>0</v>
      </c>
      <c r="CJ156">
        <f>VLOOKUP(Wave_Timeline!CJ$1,Enemies[[#All],[Name]:[BotLevelType]],3,FALSE) * VLOOKUP($AX$2,BotLevelWorld[#All],MATCH("HP Ratio - " &amp; VLOOKUP(CJ$1,Enemies[[#All],[Name]:[BotLevelType]],9,FALSE),BotLevelWorld[#Headers],0),FALSE) * AM156</f>
        <v>0</v>
      </c>
      <c r="CK156">
        <f>VLOOKUP(Wave_Timeline!CK$1,Enemies[[#All],[Name]:[BotLevelType]],3,FALSE) * VLOOKUP($AX$2,BotLevelWorld[#All],MATCH("HP Ratio - " &amp; VLOOKUP(CK$1,Enemies[[#All],[Name]:[BotLevelType]],9,FALSE),BotLevelWorld[#Headers],0),FALSE) * AN156</f>
        <v>0</v>
      </c>
      <c r="CL156">
        <f>VLOOKUP(Wave_Timeline!CL$1,Enemies[[#All],[Name]:[BotLevelType]],3,FALSE) * VLOOKUP($AX$2,BotLevelWorld[#All],MATCH("HP Ratio - " &amp; VLOOKUP(CL$1,Enemies[[#All],[Name]:[BotLevelType]],9,FALSE),BotLevelWorld[#Headers],0),FALSE) * AO156</f>
        <v>0</v>
      </c>
      <c r="CM156">
        <f>VLOOKUP(Wave_Timeline!CM$1,Enemies[[#All],[Name]:[BotLevelType]],3,FALSE) * VLOOKUP($AX$2,BotLevelWorld[#All],MATCH("HP Ratio - " &amp; VLOOKUP(CM$1,Enemies[[#All],[Name]:[BotLevelType]],9,FALSE),BotLevelWorld[#Headers],0),FALSE) * AP156</f>
        <v>0</v>
      </c>
      <c r="CN156">
        <f>VLOOKUP(Wave_Timeline!CN$1,Enemies[[#All],[Name]:[BotLevelType]],3,FALSE) * VLOOKUP($AX$2,BotLevelWorld[#All],MATCH("HP Ratio - " &amp; VLOOKUP(CN$1,Enemies[[#All],[Name]:[BotLevelType]],9,FALSE),BotLevelWorld[#Headers],0),FALSE) * AQ156</f>
        <v>0</v>
      </c>
      <c r="CO156">
        <f>VLOOKUP(Wave_Timeline!CO$1,Enemies[[#All],[Name]:[BotLevelType]],3,FALSE) * VLOOKUP($AX$2,BotLevelWorld[#All],MATCH("HP Ratio - " &amp; VLOOKUP(CO$1,Enemies[[#All],[Name]:[BotLevelType]],9,FALSE),BotLevelWorld[#Headers],0),FALSE) * AR156</f>
        <v>0</v>
      </c>
      <c r="CP156">
        <f>VLOOKUP(Wave_Timeline!CP$1,Enemies[[#All],[Name]:[BotLevelType]],3,FALSE) * VLOOKUP($AX$2,BotLevelWorld[#All],MATCH("HP Ratio - " &amp; VLOOKUP(CP$1,Enemies[[#All],[Name]:[BotLevelType]],9,FALSE),BotLevelWorld[#Headers],0),FALSE) * AS156</f>
        <v>0</v>
      </c>
      <c r="CQ156">
        <f>VLOOKUP(Wave_Timeline!CQ$1,Enemies[[#All],[Name]:[BotLevelType]],3,FALSE) * VLOOKUP($AX$2,BotLevelWorld[#All],MATCH("HP Ratio - " &amp; VLOOKUP(CQ$1,Enemies[[#All],[Name]:[BotLevelType]],9,FALSE),BotLevelWorld[#Headers],0),FALSE) * AT156</f>
        <v>0</v>
      </c>
      <c r="CS156">
        <f t="shared" si="7"/>
        <v>0</v>
      </c>
    </row>
    <row r="157" spans="1:97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Y157">
        <f>VLOOKUP(Wave_Timeline!AY$1,Enemies[[#All],[Name]:[BotLevelType]],3,FALSE) * VLOOKUP($AX$2,BotLevelWorld[#All],MATCH("HP Ratio - " &amp; VLOOKUP(AY$1,Enemies[[#All],[Name]:[BotLevelType]],9,FALSE),BotLevelWorld[#Headers],0),FALSE) * B157</f>
        <v>0</v>
      </c>
      <c r="AZ157">
        <f>VLOOKUP(Wave_Timeline!AZ$1,Enemies[[#All],[Name]:[BotLevelType]],3,FALSE) * VLOOKUP($AX$2,BotLevelWorld[#All],MATCH("HP Ratio - " &amp; VLOOKUP(AZ$1,Enemies[[#All],[Name]:[BotLevelType]],9,FALSE),BotLevelWorld[#Headers],0),FALSE) * C157</f>
        <v>0</v>
      </c>
      <c r="BA157">
        <f>VLOOKUP(Wave_Timeline!BA$1,Enemies[[#All],[Name]:[BotLevelType]],3,FALSE) * VLOOKUP($AX$2,BotLevelWorld[#All],MATCH("HP Ratio - " &amp; VLOOKUP(BA$1,Enemies[[#All],[Name]:[BotLevelType]],9,FALSE),BotLevelWorld[#Headers],0),FALSE) * D157</f>
        <v>0</v>
      </c>
      <c r="BB157">
        <f>VLOOKUP(Wave_Timeline!BB$1,Enemies[[#All],[Name]:[BotLevelType]],3,FALSE) * VLOOKUP($AX$2,BotLevelWorld[#All],MATCH("HP Ratio - " &amp; VLOOKUP(BB$1,Enemies[[#All],[Name]:[BotLevelType]],9,FALSE),BotLevelWorld[#Headers],0),FALSE) * E157</f>
        <v>0</v>
      </c>
      <c r="BC157">
        <f>VLOOKUP(Wave_Timeline!BC$1,Enemies[[#All],[Name]:[BotLevelType]],3,FALSE) * VLOOKUP($AX$2,BotLevelWorld[#All],MATCH("HP Ratio - " &amp; VLOOKUP(BC$1,Enemies[[#All],[Name]:[BotLevelType]],9,FALSE),BotLevelWorld[#Headers],0),FALSE) * F157</f>
        <v>0</v>
      </c>
      <c r="BD157">
        <f>VLOOKUP(Wave_Timeline!BD$1,Enemies[[#All],[Name]:[BotLevelType]],3,FALSE) * VLOOKUP($AX$2,BotLevelWorld[#All],MATCH("HP Ratio - " &amp; VLOOKUP(BD$1,Enemies[[#All],[Name]:[BotLevelType]],9,FALSE),BotLevelWorld[#Headers],0),FALSE) * G157</f>
        <v>0</v>
      </c>
      <c r="BE157">
        <f>VLOOKUP(Wave_Timeline!BE$1,Enemies[[#All],[Name]:[BotLevelType]],3,FALSE) * VLOOKUP($AX$2,BotLevelWorld[#All],MATCH("HP Ratio - " &amp; VLOOKUP(BE$1,Enemies[[#All],[Name]:[BotLevelType]],9,FALSE),BotLevelWorld[#Headers],0),FALSE) * H157</f>
        <v>0</v>
      </c>
      <c r="BF157">
        <f>VLOOKUP(Wave_Timeline!BF$1,Enemies[[#All],[Name]:[BotLevelType]],3,FALSE) * VLOOKUP($AX$2,BotLevelWorld[#All],MATCH("HP Ratio - " &amp; VLOOKUP(BF$1,Enemies[[#All],[Name]:[BotLevelType]],9,FALSE),BotLevelWorld[#Headers],0),FALSE) * I157</f>
        <v>0</v>
      </c>
      <c r="BG157">
        <f>VLOOKUP(Wave_Timeline!BG$1,Enemies[[#All],[Name]:[BotLevelType]],3,FALSE) * VLOOKUP($AX$2,BotLevelWorld[#All],MATCH("HP Ratio - " &amp; VLOOKUP(BG$1,Enemies[[#All],[Name]:[BotLevelType]],9,FALSE),BotLevelWorld[#Headers],0),FALSE) * J157</f>
        <v>0</v>
      </c>
      <c r="BH157">
        <f>VLOOKUP(Wave_Timeline!BH$1,Enemies[[#All],[Name]:[BotLevelType]],3,FALSE) * VLOOKUP($AX$2,BotLevelWorld[#All],MATCH("HP Ratio - " &amp; VLOOKUP(BH$1,Enemies[[#All],[Name]:[BotLevelType]],9,FALSE),BotLevelWorld[#Headers],0),FALSE) * K157</f>
        <v>0</v>
      </c>
      <c r="BI157">
        <f>VLOOKUP(Wave_Timeline!BI$1,Enemies[[#All],[Name]:[BotLevelType]],3,FALSE) * VLOOKUP($AX$2,BotLevelWorld[#All],MATCH("HP Ratio - " &amp; VLOOKUP(BI$1,Enemies[[#All],[Name]:[BotLevelType]],9,FALSE),BotLevelWorld[#Headers],0),FALSE) * L157</f>
        <v>0</v>
      </c>
      <c r="BJ157">
        <f>VLOOKUP(Wave_Timeline!BJ$1,Enemies[[#All],[Name]:[BotLevelType]],3,FALSE) * VLOOKUP($AX$2,BotLevelWorld[#All],MATCH("HP Ratio - " &amp; VLOOKUP(BJ$1,Enemies[[#All],[Name]:[BotLevelType]],9,FALSE),BotLevelWorld[#Headers],0),FALSE) * M157</f>
        <v>0</v>
      </c>
      <c r="BK157">
        <f>VLOOKUP(Wave_Timeline!BK$1,Enemies[[#All],[Name]:[BotLevelType]],3,FALSE) * VLOOKUP($AX$2,BotLevelWorld[#All],MATCH("HP Ratio - " &amp; VLOOKUP(BK$1,Enemies[[#All],[Name]:[BotLevelType]],9,FALSE),BotLevelWorld[#Headers],0),FALSE) * N157</f>
        <v>0</v>
      </c>
      <c r="BL157">
        <f>VLOOKUP(Wave_Timeline!BL$1,Enemies[[#All],[Name]:[BotLevelType]],3,FALSE) * VLOOKUP($AX$2,BotLevelWorld[#All],MATCH("HP Ratio - " &amp; VLOOKUP(BL$1,Enemies[[#All],[Name]:[BotLevelType]],9,FALSE),BotLevelWorld[#Headers],0),FALSE) * O157</f>
        <v>0</v>
      </c>
      <c r="BM157">
        <f>VLOOKUP(Wave_Timeline!BM$1,Enemies[[#All],[Name]:[BotLevelType]],3,FALSE) * VLOOKUP($AX$2,BotLevelWorld[#All],MATCH("HP Ratio - " &amp; VLOOKUP(BM$1,Enemies[[#All],[Name]:[BotLevelType]],9,FALSE),BotLevelWorld[#Headers],0),FALSE) * P157</f>
        <v>0</v>
      </c>
      <c r="BN157">
        <f>VLOOKUP(Wave_Timeline!BN$1,Enemies[[#All],[Name]:[BotLevelType]],3,FALSE) * VLOOKUP($AX$2,BotLevelWorld[#All],MATCH("HP Ratio - " &amp; VLOOKUP(BN$1,Enemies[[#All],[Name]:[BotLevelType]],9,FALSE),BotLevelWorld[#Headers],0),FALSE) * Q157</f>
        <v>0</v>
      </c>
      <c r="BO157">
        <f>VLOOKUP(Wave_Timeline!BO$1,Enemies[[#All],[Name]:[BotLevelType]],3,FALSE) * VLOOKUP($AX$2,BotLevelWorld[#All],MATCH("HP Ratio - " &amp; VLOOKUP(BO$1,Enemies[[#All],[Name]:[BotLevelType]],9,FALSE),BotLevelWorld[#Headers],0),FALSE) * R157</f>
        <v>0</v>
      </c>
      <c r="BP157">
        <f>VLOOKUP(Wave_Timeline!BP$1,Enemies[[#All],[Name]:[BotLevelType]],3,FALSE) * VLOOKUP($AX$2,BotLevelWorld[#All],MATCH("HP Ratio - " &amp; VLOOKUP(BP$1,Enemies[[#All],[Name]:[BotLevelType]],9,FALSE),BotLevelWorld[#Headers],0),FALSE) * S157</f>
        <v>0</v>
      </c>
      <c r="BQ157">
        <f>VLOOKUP(Wave_Timeline!BQ$1,Enemies[[#All],[Name]:[BotLevelType]],3,FALSE) * VLOOKUP($AX$2,BotLevelWorld[#All],MATCH("HP Ratio - " &amp; VLOOKUP(BQ$1,Enemies[[#All],[Name]:[BotLevelType]],9,FALSE),BotLevelWorld[#Headers],0),FALSE) * T157</f>
        <v>0</v>
      </c>
      <c r="BR157">
        <f>VLOOKUP(Wave_Timeline!BR$1,Enemies[[#All],[Name]:[BotLevelType]],3,FALSE) * VLOOKUP($AX$2,BotLevelWorld[#All],MATCH("HP Ratio - " &amp; VLOOKUP(BR$1,Enemies[[#All],[Name]:[BotLevelType]],9,FALSE),BotLevelWorld[#Headers],0),FALSE) * U157</f>
        <v>0</v>
      </c>
      <c r="BS157">
        <f>VLOOKUP(Wave_Timeline!BS$1,Enemies[[#All],[Name]:[BotLevelType]],3,FALSE) * VLOOKUP($AX$2,BotLevelWorld[#All],MATCH("HP Ratio - " &amp; VLOOKUP(BS$1,Enemies[[#All],[Name]:[BotLevelType]],9,FALSE),BotLevelWorld[#Headers],0),FALSE) * V157</f>
        <v>0</v>
      </c>
      <c r="BT157">
        <f>VLOOKUP(Wave_Timeline!BT$1,Enemies[[#All],[Name]:[BotLevelType]],3,FALSE) * VLOOKUP($AX$2,BotLevelWorld[#All],MATCH("HP Ratio - " &amp; VLOOKUP(BT$1,Enemies[[#All],[Name]:[BotLevelType]],9,FALSE),BotLevelWorld[#Headers],0),FALSE) * W157</f>
        <v>0</v>
      </c>
      <c r="BU157">
        <f>VLOOKUP(Wave_Timeline!BU$1,Enemies[[#All],[Name]:[BotLevelType]],3,FALSE) * VLOOKUP($AX$2,BotLevelWorld[#All],MATCH("HP Ratio - " &amp; VLOOKUP(BU$1,Enemies[[#All],[Name]:[BotLevelType]],9,FALSE),BotLevelWorld[#Headers],0),FALSE) * X157</f>
        <v>0</v>
      </c>
      <c r="BV157">
        <f>VLOOKUP(Wave_Timeline!BV$1,Enemies[[#All],[Name]:[BotLevelType]],3,FALSE) * VLOOKUP($AX$2,BotLevelWorld[#All],MATCH("HP Ratio - " &amp; VLOOKUP(BV$1,Enemies[[#All],[Name]:[BotLevelType]],9,FALSE),BotLevelWorld[#Headers],0),FALSE) * Y157</f>
        <v>0</v>
      </c>
      <c r="BW157">
        <f>VLOOKUP(Wave_Timeline!BW$1,Enemies[[#All],[Name]:[BotLevelType]],3,FALSE) * VLOOKUP($AX$2,BotLevelWorld[#All],MATCH("HP Ratio - " &amp; VLOOKUP(BW$1,Enemies[[#All],[Name]:[BotLevelType]],9,FALSE),BotLevelWorld[#Headers],0),FALSE) * Z157</f>
        <v>0</v>
      </c>
      <c r="BX157">
        <f>VLOOKUP(Wave_Timeline!BX$1,Enemies[[#All],[Name]:[BotLevelType]],3,FALSE) * VLOOKUP($AX$2,BotLevelWorld[#All],MATCH("HP Ratio - " &amp; VLOOKUP(BX$1,Enemies[[#All],[Name]:[BotLevelType]],9,FALSE),BotLevelWorld[#Headers],0),FALSE) * AA157</f>
        <v>0</v>
      </c>
      <c r="BY157">
        <f>VLOOKUP(Wave_Timeline!BY$1,Enemies[[#All],[Name]:[BotLevelType]],3,FALSE) * VLOOKUP($AX$2,BotLevelWorld[#All],MATCH("HP Ratio - " &amp; VLOOKUP(BY$1,Enemies[[#All],[Name]:[BotLevelType]],9,FALSE),BotLevelWorld[#Headers],0),FALSE) * AB157</f>
        <v>0</v>
      </c>
      <c r="BZ157">
        <f>VLOOKUP(Wave_Timeline!BZ$1,Enemies[[#All],[Name]:[BotLevelType]],3,FALSE) * VLOOKUP($AX$2,BotLevelWorld[#All],MATCH("HP Ratio - " &amp; VLOOKUP(BZ$1,Enemies[[#All],[Name]:[BotLevelType]],9,FALSE),BotLevelWorld[#Headers],0),FALSE) * AC157</f>
        <v>0</v>
      </c>
      <c r="CA157">
        <f>VLOOKUP(Wave_Timeline!CA$1,Enemies[[#All],[Name]:[BotLevelType]],3,FALSE) * VLOOKUP($AX$2,BotLevelWorld[#All],MATCH("HP Ratio - " &amp; VLOOKUP(CA$1,Enemies[[#All],[Name]:[BotLevelType]],9,FALSE),BotLevelWorld[#Headers],0),FALSE) * AD157</f>
        <v>0</v>
      </c>
      <c r="CB157">
        <f>VLOOKUP(Wave_Timeline!CB$1,Enemies[[#All],[Name]:[BotLevelType]],3,FALSE) * VLOOKUP($AX$2,BotLevelWorld[#All],MATCH("HP Ratio - " &amp; VLOOKUP(CB$1,Enemies[[#All],[Name]:[BotLevelType]],9,FALSE),BotLevelWorld[#Headers],0),FALSE) * AE157</f>
        <v>0</v>
      </c>
      <c r="CC157">
        <f>VLOOKUP(Wave_Timeline!CC$1,Enemies[[#All],[Name]:[BotLevelType]],3,FALSE) * VLOOKUP($AX$2,BotLevelWorld[#All],MATCH("HP Ratio - " &amp; VLOOKUP(CC$1,Enemies[[#All],[Name]:[BotLevelType]],9,FALSE),BotLevelWorld[#Headers],0),FALSE) * AF157</f>
        <v>0</v>
      </c>
      <c r="CD157">
        <f>VLOOKUP(Wave_Timeline!CD$1,Enemies[[#All],[Name]:[BotLevelType]],3,FALSE) * VLOOKUP($AX$2,BotLevelWorld[#All],MATCH("HP Ratio - " &amp; VLOOKUP(CD$1,Enemies[[#All],[Name]:[BotLevelType]],9,FALSE),BotLevelWorld[#Headers],0),FALSE) * AG157</f>
        <v>0</v>
      </c>
      <c r="CE157">
        <f>VLOOKUP(Wave_Timeline!CE$1,Enemies[[#All],[Name]:[BotLevelType]],3,FALSE) * VLOOKUP($AX$2,BotLevelWorld[#All],MATCH("HP Ratio - " &amp; VLOOKUP(CE$1,Enemies[[#All],[Name]:[BotLevelType]],9,FALSE),BotLevelWorld[#Headers],0),FALSE) * AH157</f>
        <v>0</v>
      </c>
      <c r="CF157">
        <f>VLOOKUP(Wave_Timeline!CF$1,Enemies[[#All],[Name]:[BotLevelType]],3,FALSE) * VLOOKUP($AX$2,BotLevelWorld[#All],MATCH("HP Ratio - " &amp; VLOOKUP(CF$1,Enemies[[#All],[Name]:[BotLevelType]],9,FALSE),BotLevelWorld[#Headers],0),FALSE) * AI157</f>
        <v>0</v>
      </c>
      <c r="CG157">
        <f>VLOOKUP(Wave_Timeline!CG$1,Enemies[[#All],[Name]:[BotLevelType]],3,FALSE) * VLOOKUP($AX$2,BotLevelWorld[#All],MATCH("HP Ratio - " &amp; VLOOKUP(CG$1,Enemies[[#All],[Name]:[BotLevelType]],9,FALSE),BotLevelWorld[#Headers],0),FALSE) * AJ157</f>
        <v>0</v>
      </c>
      <c r="CH157">
        <f>VLOOKUP(Wave_Timeline!CH$1,Enemies[[#All],[Name]:[BotLevelType]],3,FALSE) * VLOOKUP($AX$2,BotLevelWorld[#All],MATCH("HP Ratio - " &amp; VLOOKUP(CH$1,Enemies[[#All],[Name]:[BotLevelType]],9,FALSE),BotLevelWorld[#Headers],0),FALSE) * AK157</f>
        <v>0</v>
      </c>
      <c r="CI157">
        <f>VLOOKUP(Wave_Timeline!CI$1,Enemies[[#All],[Name]:[BotLevelType]],3,FALSE) * VLOOKUP($AX$2,BotLevelWorld[#All],MATCH("HP Ratio - " &amp; VLOOKUP(CI$1,Enemies[[#All],[Name]:[BotLevelType]],9,FALSE),BotLevelWorld[#Headers],0),FALSE) * AL157</f>
        <v>0</v>
      </c>
      <c r="CJ157">
        <f>VLOOKUP(Wave_Timeline!CJ$1,Enemies[[#All],[Name]:[BotLevelType]],3,FALSE) * VLOOKUP($AX$2,BotLevelWorld[#All],MATCH("HP Ratio - " &amp; VLOOKUP(CJ$1,Enemies[[#All],[Name]:[BotLevelType]],9,FALSE),BotLevelWorld[#Headers],0),FALSE) * AM157</f>
        <v>0</v>
      </c>
      <c r="CK157">
        <f>VLOOKUP(Wave_Timeline!CK$1,Enemies[[#All],[Name]:[BotLevelType]],3,FALSE) * VLOOKUP($AX$2,BotLevelWorld[#All],MATCH("HP Ratio - " &amp; VLOOKUP(CK$1,Enemies[[#All],[Name]:[BotLevelType]],9,FALSE),BotLevelWorld[#Headers],0),FALSE) * AN157</f>
        <v>0</v>
      </c>
      <c r="CL157">
        <f>VLOOKUP(Wave_Timeline!CL$1,Enemies[[#All],[Name]:[BotLevelType]],3,FALSE) * VLOOKUP($AX$2,BotLevelWorld[#All],MATCH("HP Ratio - " &amp; VLOOKUP(CL$1,Enemies[[#All],[Name]:[BotLevelType]],9,FALSE),BotLevelWorld[#Headers],0),FALSE) * AO157</f>
        <v>0</v>
      </c>
      <c r="CM157">
        <f>VLOOKUP(Wave_Timeline!CM$1,Enemies[[#All],[Name]:[BotLevelType]],3,FALSE) * VLOOKUP($AX$2,BotLevelWorld[#All],MATCH("HP Ratio - " &amp; VLOOKUP(CM$1,Enemies[[#All],[Name]:[BotLevelType]],9,FALSE),BotLevelWorld[#Headers],0),FALSE) * AP157</f>
        <v>0</v>
      </c>
      <c r="CN157">
        <f>VLOOKUP(Wave_Timeline!CN$1,Enemies[[#All],[Name]:[BotLevelType]],3,FALSE) * VLOOKUP($AX$2,BotLevelWorld[#All],MATCH("HP Ratio - " &amp; VLOOKUP(CN$1,Enemies[[#All],[Name]:[BotLevelType]],9,FALSE),BotLevelWorld[#Headers],0),FALSE) * AQ157</f>
        <v>0</v>
      </c>
      <c r="CO157">
        <f>VLOOKUP(Wave_Timeline!CO$1,Enemies[[#All],[Name]:[BotLevelType]],3,FALSE) * VLOOKUP($AX$2,BotLevelWorld[#All],MATCH("HP Ratio - " &amp; VLOOKUP(CO$1,Enemies[[#All],[Name]:[BotLevelType]],9,FALSE),BotLevelWorld[#Headers],0),FALSE) * AR157</f>
        <v>0</v>
      </c>
      <c r="CP157">
        <f>VLOOKUP(Wave_Timeline!CP$1,Enemies[[#All],[Name]:[BotLevelType]],3,FALSE) * VLOOKUP($AX$2,BotLevelWorld[#All],MATCH("HP Ratio - " &amp; VLOOKUP(CP$1,Enemies[[#All],[Name]:[BotLevelType]],9,FALSE),BotLevelWorld[#Headers],0),FALSE) * AS157</f>
        <v>0</v>
      </c>
      <c r="CQ157">
        <f>VLOOKUP(Wave_Timeline!CQ$1,Enemies[[#All],[Name]:[BotLevelType]],3,FALSE) * VLOOKUP($AX$2,BotLevelWorld[#All],MATCH("HP Ratio - " &amp; VLOOKUP(CQ$1,Enemies[[#All],[Name]:[BotLevelType]],9,FALSE),BotLevelWorld[#Headers],0),FALSE) * AT157</f>
        <v>0</v>
      </c>
      <c r="CS157">
        <f t="shared" si="7"/>
        <v>0</v>
      </c>
    </row>
    <row r="158" spans="1:97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Y158">
        <f>VLOOKUP(Wave_Timeline!AY$1,Enemies[[#All],[Name]:[BotLevelType]],3,FALSE) * VLOOKUP($AX$2,BotLevelWorld[#All],MATCH("HP Ratio - " &amp; VLOOKUP(AY$1,Enemies[[#All],[Name]:[BotLevelType]],9,FALSE),BotLevelWorld[#Headers],0),FALSE) * B158</f>
        <v>0</v>
      </c>
      <c r="AZ158">
        <f>VLOOKUP(Wave_Timeline!AZ$1,Enemies[[#All],[Name]:[BotLevelType]],3,FALSE) * VLOOKUP($AX$2,BotLevelWorld[#All],MATCH("HP Ratio - " &amp; VLOOKUP(AZ$1,Enemies[[#All],[Name]:[BotLevelType]],9,FALSE),BotLevelWorld[#Headers],0),FALSE) * C158</f>
        <v>0</v>
      </c>
      <c r="BA158">
        <f>VLOOKUP(Wave_Timeline!BA$1,Enemies[[#All],[Name]:[BotLevelType]],3,FALSE) * VLOOKUP($AX$2,BotLevelWorld[#All],MATCH("HP Ratio - " &amp; VLOOKUP(BA$1,Enemies[[#All],[Name]:[BotLevelType]],9,FALSE),BotLevelWorld[#Headers],0),FALSE) * D158</f>
        <v>0</v>
      </c>
      <c r="BB158">
        <f>VLOOKUP(Wave_Timeline!BB$1,Enemies[[#All],[Name]:[BotLevelType]],3,FALSE) * VLOOKUP($AX$2,BotLevelWorld[#All],MATCH("HP Ratio - " &amp; VLOOKUP(BB$1,Enemies[[#All],[Name]:[BotLevelType]],9,FALSE),BotLevelWorld[#Headers],0),FALSE) * E158</f>
        <v>0</v>
      </c>
      <c r="BC158">
        <f>VLOOKUP(Wave_Timeline!BC$1,Enemies[[#All],[Name]:[BotLevelType]],3,FALSE) * VLOOKUP($AX$2,BotLevelWorld[#All],MATCH("HP Ratio - " &amp; VLOOKUP(BC$1,Enemies[[#All],[Name]:[BotLevelType]],9,FALSE),BotLevelWorld[#Headers],0),FALSE) * F158</f>
        <v>0</v>
      </c>
      <c r="BD158">
        <f>VLOOKUP(Wave_Timeline!BD$1,Enemies[[#All],[Name]:[BotLevelType]],3,FALSE) * VLOOKUP($AX$2,BotLevelWorld[#All],MATCH("HP Ratio - " &amp; VLOOKUP(BD$1,Enemies[[#All],[Name]:[BotLevelType]],9,FALSE),BotLevelWorld[#Headers],0),FALSE) * G158</f>
        <v>0</v>
      </c>
      <c r="BE158">
        <f>VLOOKUP(Wave_Timeline!BE$1,Enemies[[#All],[Name]:[BotLevelType]],3,FALSE) * VLOOKUP($AX$2,BotLevelWorld[#All],MATCH("HP Ratio - " &amp; VLOOKUP(BE$1,Enemies[[#All],[Name]:[BotLevelType]],9,FALSE),BotLevelWorld[#Headers],0),FALSE) * H158</f>
        <v>0</v>
      </c>
      <c r="BF158">
        <f>VLOOKUP(Wave_Timeline!BF$1,Enemies[[#All],[Name]:[BotLevelType]],3,FALSE) * VLOOKUP($AX$2,BotLevelWorld[#All],MATCH("HP Ratio - " &amp; VLOOKUP(BF$1,Enemies[[#All],[Name]:[BotLevelType]],9,FALSE),BotLevelWorld[#Headers],0),FALSE) * I158</f>
        <v>0</v>
      </c>
      <c r="BG158">
        <f>VLOOKUP(Wave_Timeline!BG$1,Enemies[[#All],[Name]:[BotLevelType]],3,FALSE) * VLOOKUP($AX$2,BotLevelWorld[#All],MATCH("HP Ratio - " &amp; VLOOKUP(BG$1,Enemies[[#All],[Name]:[BotLevelType]],9,FALSE),BotLevelWorld[#Headers],0),FALSE) * J158</f>
        <v>0</v>
      </c>
      <c r="BH158">
        <f>VLOOKUP(Wave_Timeline!BH$1,Enemies[[#All],[Name]:[BotLevelType]],3,FALSE) * VLOOKUP($AX$2,BotLevelWorld[#All],MATCH("HP Ratio - " &amp; VLOOKUP(BH$1,Enemies[[#All],[Name]:[BotLevelType]],9,FALSE),BotLevelWorld[#Headers],0),FALSE) * K158</f>
        <v>0</v>
      </c>
      <c r="BI158">
        <f>VLOOKUP(Wave_Timeline!BI$1,Enemies[[#All],[Name]:[BotLevelType]],3,FALSE) * VLOOKUP($AX$2,BotLevelWorld[#All],MATCH("HP Ratio - " &amp; VLOOKUP(BI$1,Enemies[[#All],[Name]:[BotLevelType]],9,FALSE),BotLevelWorld[#Headers],0),FALSE) * L158</f>
        <v>0</v>
      </c>
      <c r="BJ158">
        <f>VLOOKUP(Wave_Timeline!BJ$1,Enemies[[#All],[Name]:[BotLevelType]],3,FALSE) * VLOOKUP($AX$2,BotLevelWorld[#All],MATCH("HP Ratio - " &amp; VLOOKUP(BJ$1,Enemies[[#All],[Name]:[BotLevelType]],9,FALSE),BotLevelWorld[#Headers],0),FALSE) * M158</f>
        <v>0</v>
      </c>
      <c r="BK158">
        <f>VLOOKUP(Wave_Timeline!BK$1,Enemies[[#All],[Name]:[BotLevelType]],3,FALSE) * VLOOKUP($AX$2,BotLevelWorld[#All],MATCH("HP Ratio - " &amp; VLOOKUP(BK$1,Enemies[[#All],[Name]:[BotLevelType]],9,FALSE),BotLevelWorld[#Headers],0),FALSE) * N158</f>
        <v>0</v>
      </c>
      <c r="BL158">
        <f>VLOOKUP(Wave_Timeline!BL$1,Enemies[[#All],[Name]:[BotLevelType]],3,FALSE) * VLOOKUP($AX$2,BotLevelWorld[#All],MATCH("HP Ratio - " &amp; VLOOKUP(BL$1,Enemies[[#All],[Name]:[BotLevelType]],9,FALSE),BotLevelWorld[#Headers],0),FALSE) * O158</f>
        <v>0</v>
      </c>
      <c r="BM158">
        <f>VLOOKUP(Wave_Timeline!BM$1,Enemies[[#All],[Name]:[BotLevelType]],3,FALSE) * VLOOKUP($AX$2,BotLevelWorld[#All],MATCH("HP Ratio - " &amp; VLOOKUP(BM$1,Enemies[[#All],[Name]:[BotLevelType]],9,FALSE),BotLevelWorld[#Headers],0),FALSE) * P158</f>
        <v>0</v>
      </c>
      <c r="BN158">
        <f>VLOOKUP(Wave_Timeline!BN$1,Enemies[[#All],[Name]:[BotLevelType]],3,FALSE) * VLOOKUP($AX$2,BotLevelWorld[#All],MATCH("HP Ratio - " &amp; VLOOKUP(BN$1,Enemies[[#All],[Name]:[BotLevelType]],9,FALSE),BotLevelWorld[#Headers],0),FALSE) * Q158</f>
        <v>0</v>
      </c>
      <c r="BO158">
        <f>VLOOKUP(Wave_Timeline!BO$1,Enemies[[#All],[Name]:[BotLevelType]],3,FALSE) * VLOOKUP($AX$2,BotLevelWorld[#All],MATCH("HP Ratio - " &amp; VLOOKUP(BO$1,Enemies[[#All],[Name]:[BotLevelType]],9,FALSE),BotLevelWorld[#Headers],0),FALSE) * R158</f>
        <v>0</v>
      </c>
      <c r="BP158">
        <f>VLOOKUP(Wave_Timeline!BP$1,Enemies[[#All],[Name]:[BotLevelType]],3,FALSE) * VLOOKUP($AX$2,BotLevelWorld[#All],MATCH("HP Ratio - " &amp; VLOOKUP(BP$1,Enemies[[#All],[Name]:[BotLevelType]],9,FALSE),BotLevelWorld[#Headers],0),FALSE) * S158</f>
        <v>0</v>
      </c>
      <c r="BQ158">
        <f>VLOOKUP(Wave_Timeline!BQ$1,Enemies[[#All],[Name]:[BotLevelType]],3,FALSE) * VLOOKUP($AX$2,BotLevelWorld[#All],MATCH("HP Ratio - " &amp; VLOOKUP(BQ$1,Enemies[[#All],[Name]:[BotLevelType]],9,FALSE),BotLevelWorld[#Headers],0),FALSE) * T158</f>
        <v>0</v>
      </c>
      <c r="BR158">
        <f>VLOOKUP(Wave_Timeline!BR$1,Enemies[[#All],[Name]:[BotLevelType]],3,FALSE) * VLOOKUP($AX$2,BotLevelWorld[#All],MATCH("HP Ratio - " &amp; VLOOKUP(BR$1,Enemies[[#All],[Name]:[BotLevelType]],9,FALSE),BotLevelWorld[#Headers],0),FALSE) * U158</f>
        <v>0</v>
      </c>
      <c r="BS158">
        <f>VLOOKUP(Wave_Timeline!BS$1,Enemies[[#All],[Name]:[BotLevelType]],3,FALSE) * VLOOKUP($AX$2,BotLevelWorld[#All],MATCH("HP Ratio - " &amp; VLOOKUP(BS$1,Enemies[[#All],[Name]:[BotLevelType]],9,FALSE),BotLevelWorld[#Headers],0),FALSE) * V158</f>
        <v>0</v>
      </c>
      <c r="BT158">
        <f>VLOOKUP(Wave_Timeline!BT$1,Enemies[[#All],[Name]:[BotLevelType]],3,FALSE) * VLOOKUP($AX$2,BotLevelWorld[#All],MATCH("HP Ratio - " &amp; VLOOKUP(BT$1,Enemies[[#All],[Name]:[BotLevelType]],9,FALSE),BotLevelWorld[#Headers],0),FALSE) * W158</f>
        <v>0</v>
      </c>
      <c r="BU158">
        <f>VLOOKUP(Wave_Timeline!BU$1,Enemies[[#All],[Name]:[BotLevelType]],3,FALSE) * VLOOKUP($AX$2,BotLevelWorld[#All],MATCH("HP Ratio - " &amp; VLOOKUP(BU$1,Enemies[[#All],[Name]:[BotLevelType]],9,FALSE),BotLevelWorld[#Headers],0),FALSE) * X158</f>
        <v>0</v>
      </c>
      <c r="BV158">
        <f>VLOOKUP(Wave_Timeline!BV$1,Enemies[[#All],[Name]:[BotLevelType]],3,FALSE) * VLOOKUP($AX$2,BotLevelWorld[#All],MATCH("HP Ratio - " &amp; VLOOKUP(BV$1,Enemies[[#All],[Name]:[BotLevelType]],9,FALSE),BotLevelWorld[#Headers],0),FALSE) * Y158</f>
        <v>0</v>
      </c>
      <c r="BW158">
        <f>VLOOKUP(Wave_Timeline!BW$1,Enemies[[#All],[Name]:[BotLevelType]],3,FALSE) * VLOOKUP($AX$2,BotLevelWorld[#All],MATCH("HP Ratio - " &amp; VLOOKUP(BW$1,Enemies[[#All],[Name]:[BotLevelType]],9,FALSE),BotLevelWorld[#Headers],0),FALSE) * Z158</f>
        <v>0</v>
      </c>
      <c r="BX158">
        <f>VLOOKUP(Wave_Timeline!BX$1,Enemies[[#All],[Name]:[BotLevelType]],3,FALSE) * VLOOKUP($AX$2,BotLevelWorld[#All],MATCH("HP Ratio - " &amp; VLOOKUP(BX$1,Enemies[[#All],[Name]:[BotLevelType]],9,FALSE),BotLevelWorld[#Headers],0),FALSE) * AA158</f>
        <v>0</v>
      </c>
      <c r="BY158">
        <f>VLOOKUP(Wave_Timeline!BY$1,Enemies[[#All],[Name]:[BotLevelType]],3,FALSE) * VLOOKUP($AX$2,BotLevelWorld[#All],MATCH("HP Ratio - " &amp; VLOOKUP(BY$1,Enemies[[#All],[Name]:[BotLevelType]],9,FALSE),BotLevelWorld[#Headers],0),FALSE) * AB158</f>
        <v>0</v>
      </c>
      <c r="BZ158">
        <f>VLOOKUP(Wave_Timeline!BZ$1,Enemies[[#All],[Name]:[BotLevelType]],3,FALSE) * VLOOKUP($AX$2,BotLevelWorld[#All],MATCH("HP Ratio - " &amp; VLOOKUP(BZ$1,Enemies[[#All],[Name]:[BotLevelType]],9,FALSE),BotLevelWorld[#Headers],0),FALSE) * AC158</f>
        <v>0</v>
      </c>
      <c r="CA158">
        <f>VLOOKUP(Wave_Timeline!CA$1,Enemies[[#All],[Name]:[BotLevelType]],3,FALSE) * VLOOKUP($AX$2,BotLevelWorld[#All],MATCH("HP Ratio - " &amp; VLOOKUP(CA$1,Enemies[[#All],[Name]:[BotLevelType]],9,FALSE),BotLevelWorld[#Headers],0),FALSE) * AD158</f>
        <v>0</v>
      </c>
      <c r="CB158">
        <f>VLOOKUP(Wave_Timeline!CB$1,Enemies[[#All],[Name]:[BotLevelType]],3,FALSE) * VLOOKUP($AX$2,BotLevelWorld[#All],MATCH("HP Ratio - " &amp; VLOOKUP(CB$1,Enemies[[#All],[Name]:[BotLevelType]],9,FALSE),BotLevelWorld[#Headers],0),FALSE) * AE158</f>
        <v>0</v>
      </c>
      <c r="CC158">
        <f>VLOOKUP(Wave_Timeline!CC$1,Enemies[[#All],[Name]:[BotLevelType]],3,FALSE) * VLOOKUP($AX$2,BotLevelWorld[#All],MATCH("HP Ratio - " &amp; VLOOKUP(CC$1,Enemies[[#All],[Name]:[BotLevelType]],9,FALSE),BotLevelWorld[#Headers],0),FALSE) * AF158</f>
        <v>0</v>
      </c>
      <c r="CD158">
        <f>VLOOKUP(Wave_Timeline!CD$1,Enemies[[#All],[Name]:[BotLevelType]],3,FALSE) * VLOOKUP($AX$2,BotLevelWorld[#All],MATCH("HP Ratio - " &amp; VLOOKUP(CD$1,Enemies[[#All],[Name]:[BotLevelType]],9,FALSE),BotLevelWorld[#Headers],0),FALSE) * AG158</f>
        <v>0</v>
      </c>
      <c r="CE158">
        <f>VLOOKUP(Wave_Timeline!CE$1,Enemies[[#All],[Name]:[BotLevelType]],3,FALSE) * VLOOKUP($AX$2,BotLevelWorld[#All],MATCH("HP Ratio - " &amp; VLOOKUP(CE$1,Enemies[[#All],[Name]:[BotLevelType]],9,FALSE),BotLevelWorld[#Headers],0),FALSE) * AH158</f>
        <v>0</v>
      </c>
      <c r="CF158">
        <f>VLOOKUP(Wave_Timeline!CF$1,Enemies[[#All],[Name]:[BotLevelType]],3,FALSE) * VLOOKUP($AX$2,BotLevelWorld[#All],MATCH("HP Ratio - " &amp; VLOOKUP(CF$1,Enemies[[#All],[Name]:[BotLevelType]],9,FALSE),BotLevelWorld[#Headers],0),FALSE) * AI158</f>
        <v>0</v>
      </c>
      <c r="CG158">
        <f>VLOOKUP(Wave_Timeline!CG$1,Enemies[[#All],[Name]:[BotLevelType]],3,FALSE) * VLOOKUP($AX$2,BotLevelWorld[#All],MATCH("HP Ratio - " &amp; VLOOKUP(CG$1,Enemies[[#All],[Name]:[BotLevelType]],9,FALSE),BotLevelWorld[#Headers],0),FALSE) * AJ158</f>
        <v>0</v>
      </c>
      <c r="CH158">
        <f>VLOOKUP(Wave_Timeline!CH$1,Enemies[[#All],[Name]:[BotLevelType]],3,FALSE) * VLOOKUP($AX$2,BotLevelWorld[#All],MATCH("HP Ratio - " &amp; VLOOKUP(CH$1,Enemies[[#All],[Name]:[BotLevelType]],9,FALSE),BotLevelWorld[#Headers],0),FALSE) * AK158</f>
        <v>0</v>
      </c>
      <c r="CI158">
        <f>VLOOKUP(Wave_Timeline!CI$1,Enemies[[#All],[Name]:[BotLevelType]],3,FALSE) * VLOOKUP($AX$2,BotLevelWorld[#All],MATCH("HP Ratio - " &amp; VLOOKUP(CI$1,Enemies[[#All],[Name]:[BotLevelType]],9,FALSE),BotLevelWorld[#Headers],0),FALSE) * AL158</f>
        <v>0</v>
      </c>
      <c r="CJ158">
        <f>VLOOKUP(Wave_Timeline!CJ$1,Enemies[[#All],[Name]:[BotLevelType]],3,FALSE) * VLOOKUP($AX$2,BotLevelWorld[#All],MATCH("HP Ratio - " &amp; VLOOKUP(CJ$1,Enemies[[#All],[Name]:[BotLevelType]],9,FALSE),BotLevelWorld[#Headers],0),FALSE) * AM158</f>
        <v>0</v>
      </c>
      <c r="CK158">
        <f>VLOOKUP(Wave_Timeline!CK$1,Enemies[[#All],[Name]:[BotLevelType]],3,FALSE) * VLOOKUP($AX$2,BotLevelWorld[#All],MATCH("HP Ratio - " &amp; VLOOKUP(CK$1,Enemies[[#All],[Name]:[BotLevelType]],9,FALSE),BotLevelWorld[#Headers],0),FALSE) * AN158</f>
        <v>0</v>
      </c>
      <c r="CL158">
        <f>VLOOKUP(Wave_Timeline!CL$1,Enemies[[#All],[Name]:[BotLevelType]],3,FALSE) * VLOOKUP($AX$2,BotLevelWorld[#All],MATCH("HP Ratio - " &amp; VLOOKUP(CL$1,Enemies[[#All],[Name]:[BotLevelType]],9,FALSE),BotLevelWorld[#Headers],0),FALSE) * AO158</f>
        <v>0</v>
      </c>
      <c r="CM158">
        <f>VLOOKUP(Wave_Timeline!CM$1,Enemies[[#All],[Name]:[BotLevelType]],3,FALSE) * VLOOKUP($AX$2,BotLevelWorld[#All],MATCH("HP Ratio - " &amp; VLOOKUP(CM$1,Enemies[[#All],[Name]:[BotLevelType]],9,FALSE),BotLevelWorld[#Headers],0),FALSE) * AP158</f>
        <v>0</v>
      </c>
      <c r="CN158">
        <f>VLOOKUP(Wave_Timeline!CN$1,Enemies[[#All],[Name]:[BotLevelType]],3,FALSE) * VLOOKUP($AX$2,BotLevelWorld[#All],MATCH("HP Ratio - " &amp; VLOOKUP(CN$1,Enemies[[#All],[Name]:[BotLevelType]],9,FALSE),BotLevelWorld[#Headers],0),FALSE) * AQ158</f>
        <v>0</v>
      </c>
      <c r="CO158">
        <f>VLOOKUP(Wave_Timeline!CO$1,Enemies[[#All],[Name]:[BotLevelType]],3,FALSE) * VLOOKUP($AX$2,BotLevelWorld[#All],MATCH("HP Ratio - " &amp; VLOOKUP(CO$1,Enemies[[#All],[Name]:[BotLevelType]],9,FALSE),BotLevelWorld[#Headers],0),FALSE) * AR158</f>
        <v>0</v>
      </c>
      <c r="CP158">
        <f>VLOOKUP(Wave_Timeline!CP$1,Enemies[[#All],[Name]:[BotLevelType]],3,FALSE) * VLOOKUP($AX$2,BotLevelWorld[#All],MATCH("HP Ratio - " &amp; VLOOKUP(CP$1,Enemies[[#All],[Name]:[BotLevelType]],9,FALSE),BotLevelWorld[#Headers],0),FALSE) * AS158</f>
        <v>0</v>
      </c>
      <c r="CQ158">
        <f>VLOOKUP(Wave_Timeline!CQ$1,Enemies[[#All],[Name]:[BotLevelType]],3,FALSE) * VLOOKUP($AX$2,BotLevelWorld[#All],MATCH("HP Ratio - " &amp; VLOOKUP(CQ$1,Enemies[[#All],[Name]:[BotLevelType]],9,FALSE),BotLevelWorld[#Headers],0),FALSE) * AT158</f>
        <v>0</v>
      </c>
      <c r="CS158">
        <f t="shared" si="7"/>
        <v>0</v>
      </c>
    </row>
    <row r="159" spans="1:97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Y159">
        <f>VLOOKUP(Wave_Timeline!AY$1,Enemies[[#All],[Name]:[BotLevelType]],3,FALSE) * VLOOKUP($AX$2,BotLevelWorld[#All],MATCH("HP Ratio - " &amp; VLOOKUP(AY$1,Enemies[[#All],[Name]:[BotLevelType]],9,FALSE),BotLevelWorld[#Headers],0),FALSE) * B159</f>
        <v>0</v>
      </c>
      <c r="AZ159">
        <f>VLOOKUP(Wave_Timeline!AZ$1,Enemies[[#All],[Name]:[BotLevelType]],3,FALSE) * VLOOKUP($AX$2,BotLevelWorld[#All],MATCH("HP Ratio - " &amp; VLOOKUP(AZ$1,Enemies[[#All],[Name]:[BotLevelType]],9,FALSE),BotLevelWorld[#Headers],0),FALSE) * C159</f>
        <v>0</v>
      </c>
      <c r="BA159">
        <f>VLOOKUP(Wave_Timeline!BA$1,Enemies[[#All],[Name]:[BotLevelType]],3,FALSE) * VLOOKUP($AX$2,BotLevelWorld[#All],MATCH("HP Ratio - " &amp; VLOOKUP(BA$1,Enemies[[#All],[Name]:[BotLevelType]],9,FALSE),BotLevelWorld[#Headers],0),FALSE) * D159</f>
        <v>0</v>
      </c>
      <c r="BB159">
        <f>VLOOKUP(Wave_Timeline!BB$1,Enemies[[#All],[Name]:[BotLevelType]],3,FALSE) * VLOOKUP($AX$2,BotLevelWorld[#All],MATCH("HP Ratio - " &amp; VLOOKUP(BB$1,Enemies[[#All],[Name]:[BotLevelType]],9,FALSE),BotLevelWorld[#Headers],0),FALSE) * E159</f>
        <v>0</v>
      </c>
      <c r="BC159">
        <f>VLOOKUP(Wave_Timeline!BC$1,Enemies[[#All],[Name]:[BotLevelType]],3,FALSE) * VLOOKUP($AX$2,BotLevelWorld[#All],MATCH("HP Ratio - " &amp; VLOOKUP(BC$1,Enemies[[#All],[Name]:[BotLevelType]],9,FALSE),BotLevelWorld[#Headers],0),FALSE) * F159</f>
        <v>0</v>
      </c>
      <c r="BD159">
        <f>VLOOKUP(Wave_Timeline!BD$1,Enemies[[#All],[Name]:[BotLevelType]],3,FALSE) * VLOOKUP($AX$2,BotLevelWorld[#All],MATCH("HP Ratio - " &amp; VLOOKUP(BD$1,Enemies[[#All],[Name]:[BotLevelType]],9,FALSE),BotLevelWorld[#Headers],0),FALSE) * G159</f>
        <v>0</v>
      </c>
      <c r="BE159">
        <f>VLOOKUP(Wave_Timeline!BE$1,Enemies[[#All],[Name]:[BotLevelType]],3,FALSE) * VLOOKUP($AX$2,BotLevelWorld[#All],MATCH("HP Ratio - " &amp; VLOOKUP(BE$1,Enemies[[#All],[Name]:[BotLevelType]],9,FALSE),BotLevelWorld[#Headers],0),FALSE) * H159</f>
        <v>0</v>
      </c>
      <c r="BF159">
        <f>VLOOKUP(Wave_Timeline!BF$1,Enemies[[#All],[Name]:[BotLevelType]],3,FALSE) * VLOOKUP($AX$2,BotLevelWorld[#All],MATCH("HP Ratio - " &amp; VLOOKUP(BF$1,Enemies[[#All],[Name]:[BotLevelType]],9,FALSE),BotLevelWorld[#Headers],0),FALSE) * I159</f>
        <v>0</v>
      </c>
      <c r="BG159">
        <f>VLOOKUP(Wave_Timeline!BG$1,Enemies[[#All],[Name]:[BotLevelType]],3,FALSE) * VLOOKUP($AX$2,BotLevelWorld[#All],MATCH("HP Ratio - " &amp; VLOOKUP(BG$1,Enemies[[#All],[Name]:[BotLevelType]],9,FALSE),BotLevelWorld[#Headers],0),FALSE) * J159</f>
        <v>0</v>
      </c>
      <c r="BH159">
        <f>VLOOKUP(Wave_Timeline!BH$1,Enemies[[#All],[Name]:[BotLevelType]],3,FALSE) * VLOOKUP($AX$2,BotLevelWorld[#All],MATCH("HP Ratio - " &amp; VLOOKUP(BH$1,Enemies[[#All],[Name]:[BotLevelType]],9,FALSE),BotLevelWorld[#Headers],0),FALSE) * K159</f>
        <v>0</v>
      </c>
      <c r="BI159">
        <f>VLOOKUP(Wave_Timeline!BI$1,Enemies[[#All],[Name]:[BotLevelType]],3,FALSE) * VLOOKUP($AX$2,BotLevelWorld[#All],MATCH("HP Ratio - " &amp; VLOOKUP(BI$1,Enemies[[#All],[Name]:[BotLevelType]],9,FALSE),BotLevelWorld[#Headers],0),FALSE) * L159</f>
        <v>0</v>
      </c>
      <c r="BJ159">
        <f>VLOOKUP(Wave_Timeline!BJ$1,Enemies[[#All],[Name]:[BotLevelType]],3,FALSE) * VLOOKUP($AX$2,BotLevelWorld[#All],MATCH("HP Ratio - " &amp; VLOOKUP(BJ$1,Enemies[[#All],[Name]:[BotLevelType]],9,FALSE),BotLevelWorld[#Headers],0),FALSE) * M159</f>
        <v>0</v>
      </c>
      <c r="BK159">
        <f>VLOOKUP(Wave_Timeline!BK$1,Enemies[[#All],[Name]:[BotLevelType]],3,FALSE) * VLOOKUP($AX$2,BotLevelWorld[#All],MATCH("HP Ratio - " &amp; VLOOKUP(BK$1,Enemies[[#All],[Name]:[BotLevelType]],9,FALSE),BotLevelWorld[#Headers],0),FALSE) * N159</f>
        <v>0</v>
      </c>
      <c r="BL159">
        <f>VLOOKUP(Wave_Timeline!BL$1,Enemies[[#All],[Name]:[BotLevelType]],3,FALSE) * VLOOKUP($AX$2,BotLevelWorld[#All],MATCH("HP Ratio - " &amp; VLOOKUP(BL$1,Enemies[[#All],[Name]:[BotLevelType]],9,FALSE),BotLevelWorld[#Headers],0),FALSE) * O159</f>
        <v>0</v>
      </c>
      <c r="BM159">
        <f>VLOOKUP(Wave_Timeline!BM$1,Enemies[[#All],[Name]:[BotLevelType]],3,FALSE) * VLOOKUP($AX$2,BotLevelWorld[#All],MATCH("HP Ratio - " &amp; VLOOKUP(BM$1,Enemies[[#All],[Name]:[BotLevelType]],9,FALSE),BotLevelWorld[#Headers],0),FALSE) * P159</f>
        <v>0</v>
      </c>
      <c r="BN159">
        <f>VLOOKUP(Wave_Timeline!BN$1,Enemies[[#All],[Name]:[BotLevelType]],3,FALSE) * VLOOKUP($AX$2,BotLevelWorld[#All],MATCH("HP Ratio - " &amp; VLOOKUP(BN$1,Enemies[[#All],[Name]:[BotLevelType]],9,FALSE),BotLevelWorld[#Headers],0),FALSE) * Q159</f>
        <v>0</v>
      </c>
      <c r="BO159">
        <f>VLOOKUP(Wave_Timeline!BO$1,Enemies[[#All],[Name]:[BotLevelType]],3,FALSE) * VLOOKUP($AX$2,BotLevelWorld[#All],MATCH("HP Ratio - " &amp; VLOOKUP(BO$1,Enemies[[#All],[Name]:[BotLevelType]],9,FALSE),BotLevelWorld[#Headers],0),FALSE) * R159</f>
        <v>0</v>
      </c>
      <c r="BP159">
        <f>VLOOKUP(Wave_Timeline!BP$1,Enemies[[#All],[Name]:[BotLevelType]],3,FALSE) * VLOOKUP($AX$2,BotLevelWorld[#All],MATCH("HP Ratio - " &amp; VLOOKUP(BP$1,Enemies[[#All],[Name]:[BotLevelType]],9,FALSE),BotLevelWorld[#Headers],0),FALSE) * S159</f>
        <v>0</v>
      </c>
      <c r="BQ159">
        <f>VLOOKUP(Wave_Timeline!BQ$1,Enemies[[#All],[Name]:[BotLevelType]],3,FALSE) * VLOOKUP($AX$2,BotLevelWorld[#All],MATCH("HP Ratio - " &amp; VLOOKUP(BQ$1,Enemies[[#All],[Name]:[BotLevelType]],9,FALSE),BotLevelWorld[#Headers],0),FALSE) * T159</f>
        <v>0</v>
      </c>
      <c r="BR159">
        <f>VLOOKUP(Wave_Timeline!BR$1,Enemies[[#All],[Name]:[BotLevelType]],3,FALSE) * VLOOKUP($AX$2,BotLevelWorld[#All],MATCH("HP Ratio - " &amp; VLOOKUP(BR$1,Enemies[[#All],[Name]:[BotLevelType]],9,FALSE),BotLevelWorld[#Headers],0),FALSE) * U159</f>
        <v>0</v>
      </c>
      <c r="BS159">
        <f>VLOOKUP(Wave_Timeline!BS$1,Enemies[[#All],[Name]:[BotLevelType]],3,FALSE) * VLOOKUP($AX$2,BotLevelWorld[#All],MATCH("HP Ratio - " &amp; VLOOKUP(BS$1,Enemies[[#All],[Name]:[BotLevelType]],9,FALSE),BotLevelWorld[#Headers],0),FALSE) * V159</f>
        <v>0</v>
      </c>
      <c r="BT159">
        <f>VLOOKUP(Wave_Timeline!BT$1,Enemies[[#All],[Name]:[BotLevelType]],3,FALSE) * VLOOKUP($AX$2,BotLevelWorld[#All],MATCH("HP Ratio - " &amp; VLOOKUP(BT$1,Enemies[[#All],[Name]:[BotLevelType]],9,FALSE),BotLevelWorld[#Headers],0),FALSE) * W159</f>
        <v>0</v>
      </c>
      <c r="BU159">
        <f>VLOOKUP(Wave_Timeline!BU$1,Enemies[[#All],[Name]:[BotLevelType]],3,FALSE) * VLOOKUP($AX$2,BotLevelWorld[#All],MATCH("HP Ratio - " &amp; VLOOKUP(BU$1,Enemies[[#All],[Name]:[BotLevelType]],9,FALSE),BotLevelWorld[#Headers],0),FALSE) * X159</f>
        <v>0</v>
      </c>
      <c r="BV159">
        <f>VLOOKUP(Wave_Timeline!BV$1,Enemies[[#All],[Name]:[BotLevelType]],3,FALSE) * VLOOKUP($AX$2,BotLevelWorld[#All],MATCH("HP Ratio - " &amp; VLOOKUP(BV$1,Enemies[[#All],[Name]:[BotLevelType]],9,FALSE),BotLevelWorld[#Headers],0),FALSE) * Y159</f>
        <v>0</v>
      </c>
      <c r="BW159">
        <f>VLOOKUP(Wave_Timeline!BW$1,Enemies[[#All],[Name]:[BotLevelType]],3,FALSE) * VLOOKUP($AX$2,BotLevelWorld[#All],MATCH("HP Ratio - " &amp; VLOOKUP(BW$1,Enemies[[#All],[Name]:[BotLevelType]],9,FALSE),BotLevelWorld[#Headers],0),FALSE) * Z159</f>
        <v>0</v>
      </c>
      <c r="BX159">
        <f>VLOOKUP(Wave_Timeline!BX$1,Enemies[[#All],[Name]:[BotLevelType]],3,FALSE) * VLOOKUP($AX$2,BotLevelWorld[#All],MATCH("HP Ratio - " &amp; VLOOKUP(BX$1,Enemies[[#All],[Name]:[BotLevelType]],9,FALSE),BotLevelWorld[#Headers],0),FALSE) * AA159</f>
        <v>0</v>
      </c>
      <c r="BY159">
        <f>VLOOKUP(Wave_Timeline!BY$1,Enemies[[#All],[Name]:[BotLevelType]],3,FALSE) * VLOOKUP($AX$2,BotLevelWorld[#All],MATCH("HP Ratio - " &amp; VLOOKUP(BY$1,Enemies[[#All],[Name]:[BotLevelType]],9,FALSE),BotLevelWorld[#Headers],0),FALSE) * AB159</f>
        <v>0</v>
      </c>
      <c r="BZ159">
        <f>VLOOKUP(Wave_Timeline!BZ$1,Enemies[[#All],[Name]:[BotLevelType]],3,FALSE) * VLOOKUP($AX$2,BotLevelWorld[#All],MATCH("HP Ratio - " &amp; VLOOKUP(BZ$1,Enemies[[#All],[Name]:[BotLevelType]],9,FALSE),BotLevelWorld[#Headers],0),FALSE) * AC159</f>
        <v>0</v>
      </c>
      <c r="CA159">
        <f>VLOOKUP(Wave_Timeline!CA$1,Enemies[[#All],[Name]:[BotLevelType]],3,FALSE) * VLOOKUP($AX$2,BotLevelWorld[#All],MATCH("HP Ratio - " &amp; VLOOKUP(CA$1,Enemies[[#All],[Name]:[BotLevelType]],9,FALSE),BotLevelWorld[#Headers],0),FALSE) * AD159</f>
        <v>0</v>
      </c>
      <c r="CB159">
        <f>VLOOKUP(Wave_Timeline!CB$1,Enemies[[#All],[Name]:[BotLevelType]],3,FALSE) * VLOOKUP($AX$2,BotLevelWorld[#All],MATCH("HP Ratio - " &amp; VLOOKUP(CB$1,Enemies[[#All],[Name]:[BotLevelType]],9,FALSE),BotLevelWorld[#Headers],0),FALSE) * AE159</f>
        <v>0</v>
      </c>
      <c r="CC159">
        <f>VLOOKUP(Wave_Timeline!CC$1,Enemies[[#All],[Name]:[BotLevelType]],3,FALSE) * VLOOKUP($AX$2,BotLevelWorld[#All],MATCH("HP Ratio - " &amp; VLOOKUP(CC$1,Enemies[[#All],[Name]:[BotLevelType]],9,FALSE),BotLevelWorld[#Headers],0),FALSE) * AF159</f>
        <v>0</v>
      </c>
      <c r="CD159">
        <f>VLOOKUP(Wave_Timeline!CD$1,Enemies[[#All],[Name]:[BotLevelType]],3,FALSE) * VLOOKUP($AX$2,BotLevelWorld[#All],MATCH("HP Ratio - " &amp; VLOOKUP(CD$1,Enemies[[#All],[Name]:[BotLevelType]],9,FALSE),BotLevelWorld[#Headers],0),FALSE) * AG159</f>
        <v>0</v>
      </c>
      <c r="CE159">
        <f>VLOOKUP(Wave_Timeline!CE$1,Enemies[[#All],[Name]:[BotLevelType]],3,FALSE) * VLOOKUP($AX$2,BotLevelWorld[#All],MATCH("HP Ratio - " &amp; VLOOKUP(CE$1,Enemies[[#All],[Name]:[BotLevelType]],9,FALSE),BotLevelWorld[#Headers],0),FALSE) * AH159</f>
        <v>0</v>
      </c>
      <c r="CF159">
        <f>VLOOKUP(Wave_Timeline!CF$1,Enemies[[#All],[Name]:[BotLevelType]],3,FALSE) * VLOOKUP($AX$2,BotLevelWorld[#All],MATCH("HP Ratio - " &amp; VLOOKUP(CF$1,Enemies[[#All],[Name]:[BotLevelType]],9,FALSE),BotLevelWorld[#Headers],0),FALSE) * AI159</f>
        <v>0</v>
      </c>
      <c r="CG159">
        <f>VLOOKUP(Wave_Timeline!CG$1,Enemies[[#All],[Name]:[BotLevelType]],3,FALSE) * VLOOKUP($AX$2,BotLevelWorld[#All],MATCH("HP Ratio - " &amp; VLOOKUP(CG$1,Enemies[[#All],[Name]:[BotLevelType]],9,FALSE),BotLevelWorld[#Headers],0),FALSE) * AJ159</f>
        <v>0</v>
      </c>
      <c r="CH159">
        <f>VLOOKUP(Wave_Timeline!CH$1,Enemies[[#All],[Name]:[BotLevelType]],3,FALSE) * VLOOKUP($AX$2,BotLevelWorld[#All],MATCH("HP Ratio - " &amp; VLOOKUP(CH$1,Enemies[[#All],[Name]:[BotLevelType]],9,FALSE),BotLevelWorld[#Headers],0),FALSE) * AK159</f>
        <v>0</v>
      </c>
      <c r="CI159">
        <f>VLOOKUP(Wave_Timeline!CI$1,Enemies[[#All],[Name]:[BotLevelType]],3,FALSE) * VLOOKUP($AX$2,BotLevelWorld[#All],MATCH("HP Ratio - " &amp; VLOOKUP(CI$1,Enemies[[#All],[Name]:[BotLevelType]],9,FALSE),BotLevelWorld[#Headers],0),FALSE) * AL159</f>
        <v>0</v>
      </c>
      <c r="CJ159">
        <f>VLOOKUP(Wave_Timeline!CJ$1,Enemies[[#All],[Name]:[BotLevelType]],3,FALSE) * VLOOKUP($AX$2,BotLevelWorld[#All],MATCH("HP Ratio - " &amp; VLOOKUP(CJ$1,Enemies[[#All],[Name]:[BotLevelType]],9,FALSE),BotLevelWorld[#Headers],0),FALSE) * AM159</f>
        <v>0</v>
      </c>
      <c r="CK159">
        <f>VLOOKUP(Wave_Timeline!CK$1,Enemies[[#All],[Name]:[BotLevelType]],3,FALSE) * VLOOKUP($AX$2,BotLevelWorld[#All],MATCH("HP Ratio - " &amp; VLOOKUP(CK$1,Enemies[[#All],[Name]:[BotLevelType]],9,FALSE),BotLevelWorld[#Headers],0),FALSE) * AN159</f>
        <v>0</v>
      </c>
      <c r="CL159">
        <f>VLOOKUP(Wave_Timeline!CL$1,Enemies[[#All],[Name]:[BotLevelType]],3,FALSE) * VLOOKUP($AX$2,BotLevelWorld[#All],MATCH("HP Ratio - " &amp; VLOOKUP(CL$1,Enemies[[#All],[Name]:[BotLevelType]],9,FALSE),BotLevelWorld[#Headers],0),FALSE) * AO159</f>
        <v>0</v>
      </c>
      <c r="CM159">
        <f>VLOOKUP(Wave_Timeline!CM$1,Enemies[[#All],[Name]:[BotLevelType]],3,FALSE) * VLOOKUP($AX$2,BotLevelWorld[#All],MATCH("HP Ratio - " &amp; VLOOKUP(CM$1,Enemies[[#All],[Name]:[BotLevelType]],9,FALSE),BotLevelWorld[#Headers],0),FALSE) * AP159</f>
        <v>0</v>
      </c>
      <c r="CN159">
        <f>VLOOKUP(Wave_Timeline!CN$1,Enemies[[#All],[Name]:[BotLevelType]],3,FALSE) * VLOOKUP($AX$2,BotLevelWorld[#All],MATCH("HP Ratio - " &amp; VLOOKUP(CN$1,Enemies[[#All],[Name]:[BotLevelType]],9,FALSE),BotLevelWorld[#Headers],0),FALSE) * AQ159</f>
        <v>0</v>
      </c>
      <c r="CO159">
        <f>VLOOKUP(Wave_Timeline!CO$1,Enemies[[#All],[Name]:[BotLevelType]],3,FALSE) * VLOOKUP($AX$2,BotLevelWorld[#All],MATCH("HP Ratio - " &amp; VLOOKUP(CO$1,Enemies[[#All],[Name]:[BotLevelType]],9,FALSE),BotLevelWorld[#Headers],0),FALSE) * AR159</f>
        <v>0</v>
      </c>
      <c r="CP159">
        <f>VLOOKUP(Wave_Timeline!CP$1,Enemies[[#All],[Name]:[BotLevelType]],3,FALSE) * VLOOKUP($AX$2,BotLevelWorld[#All],MATCH("HP Ratio - " &amp; VLOOKUP(CP$1,Enemies[[#All],[Name]:[BotLevelType]],9,FALSE),BotLevelWorld[#Headers],0),FALSE) * AS159</f>
        <v>0</v>
      </c>
      <c r="CQ159">
        <f>VLOOKUP(Wave_Timeline!CQ$1,Enemies[[#All],[Name]:[BotLevelType]],3,FALSE) * VLOOKUP($AX$2,BotLevelWorld[#All],MATCH("HP Ratio - " &amp; VLOOKUP(CQ$1,Enemies[[#All],[Name]:[BotLevelType]],9,FALSE),BotLevelWorld[#Headers],0),FALSE) * AT159</f>
        <v>0</v>
      </c>
      <c r="CS159">
        <f t="shared" si="7"/>
        <v>0</v>
      </c>
    </row>
    <row r="160" spans="1:97" x14ac:dyDescent="0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Y160">
        <f>VLOOKUP(Wave_Timeline!AY$1,Enemies[[#All],[Name]:[BotLevelType]],3,FALSE) * VLOOKUP($AX$2,BotLevelWorld[#All],MATCH("HP Ratio - " &amp; VLOOKUP(AY$1,Enemies[[#All],[Name]:[BotLevelType]],9,FALSE),BotLevelWorld[#Headers],0),FALSE) * B160</f>
        <v>0</v>
      </c>
      <c r="AZ160">
        <f>VLOOKUP(Wave_Timeline!AZ$1,Enemies[[#All],[Name]:[BotLevelType]],3,FALSE) * VLOOKUP($AX$2,BotLevelWorld[#All],MATCH("HP Ratio - " &amp; VLOOKUP(AZ$1,Enemies[[#All],[Name]:[BotLevelType]],9,FALSE),BotLevelWorld[#Headers],0),FALSE) * C160</f>
        <v>0</v>
      </c>
      <c r="BA160">
        <f>VLOOKUP(Wave_Timeline!BA$1,Enemies[[#All],[Name]:[BotLevelType]],3,FALSE) * VLOOKUP($AX$2,BotLevelWorld[#All],MATCH("HP Ratio - " &amp; VLOOKUP(BA$1,Enemies[[#All],[Name]:[BotLevelType]],9,FALSE),BotLevelWorld[#Headers],0),FALSE) * D160</f>
        <v>0</v>
      </c>
      <c r="BB160">
        <f>VLOOKUP(Wave_Timeline!BB$1,Enemies[[#All],[Name]:[BotLevelType]],3,FALSE) * VLOOKUP($AX$2,BotLevelWorld[#All],MATCH("HP Ratio - " &amp; VLOOKUP(BB$1,Enemies[[#All],[Name]:[BotLevelType]],9,FALSE),BotLevelWorld[#Headers],0),FALSE) * E160</f>
        <v>0</v>
      </c>
      <c r="BC160">
        <f>VLOOKUP(Wave_Timeline!BC$1,Enemies[[#All],[Name]:[BotLevelType]],3,FALSE) * VLOOKUP($AX$2,BotLevelWorld[#All],MATCH("HP Ratio - " &amp; VLOOKUP(BC$1,Enemies[[#All],[Name]:[BotLevelType]],9,FALSE),BotLevelWorld[#Headers],0),FALSE) * F160</f>
        <v>0</v>
      </c>
      <c r="BD160">
        <f>VLOOKUP(Wave_Timeline!BD$1,Enemies[[#All],[Name]:[BotLevelType]],3,FALSE) * VLOOKUP($AX$2,BotLevelWorld[#All],MATCH("HP Ratio - " &amp; VLOOKUP(BD$1,Enemies[[#All],[Name]:[BotLevelType]],9,FALSE),BotLevelWorld[#Headers],0),FALSE) * G160</f>
        <v>0</v>
      </c>
      <c r="BE160">
        <f>VLOOKUP(Wave_Timeline!BE$1,Enemies[[#All],[Name]:[BotLevelType]],3,FALSE) * VLOOKUP($AX$2,BotLevelWorld[#All],MATCH("HP Ratio - " &amp; VLOOKUP(BE$1,Enemies[[#All],[Name]:[BotLevelType]],9,FALSE),BotLevelWorld[#Headers],0),FALSE) * H160</f>
        <v>0</v>
      </c>
      <c r="BF160">
        <f>VLOOKUP(Wave_Timeline!BF$1,Enemies[[#All],[Name]:[BotLevelType]],3,FALSE) * VLOOKUP($AX$2,BotLevelWorld[#All],MATCH("HP Ratio - " &amp; VLOOKUP(BF$1,Enemies[[#All],[Name]:[BotLevelType]],9,FALSE),BotLevelWorld[#Headers],0),FALSE) * I160</f>
        <v>0</v>
      </c>
      <c r="BG160">
        <f>VLOOKUP(Wave_Timeline!BG$1,Enemies[[#All],[Name]:[BotLevelType]],3,FALSE) * VLOOKUP($AX$2,BotLevelWorld[#All],MATCH("HP Ratio - " &amp; VLOOKUP(BG$1,Enemies[[#All],[Name]:[BotLevelType]],9,FALSE),BotLevelWorld[#Headers],0),FALSE) * J160</f>
        <v>0</v>
      </c>
      <c r="BH160">
        <f>VLOOKUP(Wave_Timeline!BH$1,Enemies[[#All],[Name]:[BotLevelType]],3,FALSE) * VLOOKUP($AX$2,BotLevelWorld[#All],MATCH("HP Ratio - " &amp; VLOOKUP(BH$1,Enemies[[#All],[Name]:[BotLevelType]],9,FALSE),BotLevelWorld[#Headers],0),FALSE) * K160</f>
        <v>0</v>
      </c>
      <c r="BI160">
        <f>VLOOKUP(Wave_Timeline!BI$1,Enemies[[#All],[Name]:[BotLevelType]],3,FALSE) * VLOOKUP($AX$2,BotLevelWorld[#All],MATCH("HP Ratio - " &amp; VLOOKUP(BI$1,Enemies[[#All],[Name]:[BotLevelType]],9,FALSE),BotLevelWorld[#Headers],0),FALSE) * L160</f>
        <v>0</v>
      </c>
      <c r="BJ160">
        <f>VLOOKUP(Wave_Timeline!BJ$1,Enemies[[#All],[Name]:[BotLevelType]],3,FALSE) * VLOOKUP($AX$2,BotLevelWorld[#All],MATCH("HP Ratio - " &amp; VLOOKUP(BJ$1,Enemies[[#All],[Name]:[BotLevelType]],9,FALSE),BotLevelWorld[#Headers],0),FALSE) * M160</f>
        <v>0</v>
      </c>
      <c r="BK160">
        <f>VLOOKUP(Wave_Timeline!BK$1,Enemies[[#All],[Name]:[BotLevelType]],3,FALSE) * VLOOKUP($AX$2,BotLevelWorld[#All],MATCH("HP Ratio - " &amp; VLOOKUP(BK$1,Enemies[[#All],[Name]:[BotLevelType]],9,FALSE),BotLevelWorld[#Headers],0),FALSE) * N160</f>
        <v>0</v>
      </c>
      <c r="BL160">
        <f>VLOOKUP(Wave_Timeline!BL$1,Enemies[[#All],[Name]:[BotLevelType]],3,FALSE) * VLOOKUP($AX$2,BotLevelWorld[#All],MATCH("HP Ratio - " &amp; VLOOKUP(BL$1,Enemies[[#All],[Name]:[BotLevelType]],9,FALSE),BotLevelWorld[#Headers],0),FALSE) * O160</f>
        <v>0</v>
      </c>
      <c r="BM160">
        <f>VLOOKUP(Wave_Timeline!BM$1,Enemies[[#All],[Name]:[BotLevelType]],3,FALSE) * VLOOKUP($AX$2,BotLevelWorld[#All],MATCH("HP Ratio - " &amp; VLOOKUP(BM$1,Enemies[[#All],[Name]:[BotLevelType]],9,FALSE),BotLevelWorld[#Headers],0),FALSE) * P160</f>
        <v>0</v>
      </c>
      <c r="BN160">
        <f>VLOOKUP(Wave_Timeline!BN$1,Enemies[[#All],[Name]:[BotLevelType]],3,FALSE) * VLOOKUP($AX$2,BotLevelWorld[#All],MATCH("HP Ratio - " &amp; VLOOKUP(BN$1,Enemies[[#All],[Name]:[BotLevelType]],9,FALSE),BotLevelWorld[#Headers],0),FALSE) * Q160</f>
        <v>0</v>
      </c>
      <c r="BO160">
        <f>VLOOKUP(Wave_Timeline!BO$1,Enemies[[#All],[Name]:[BotLevelType]],3,FALSE) * VLOOKUP($AX$2,BotLevelWorld[#All],MATCH("HP Ratio - " &amp; VLOOKUP(BO$1,Enemies[[#All],[Name]:[BotLevelType]],9,FALSE),BotLevelWorld[#Headers],0),FALSE) * R160</f>
        <v>0</v>
      </c>
      <c r="BP160">
        <f>VLOOKUP(Wave_Timeline!BP$1,Enemies[[#All],[Name]:[BotLevelType]],3,FALSE) * VLOOKUP($AX$2,BotLevelWorld[#All],MATCH("HP Ratio - " &amp; VLOOKUP(BP$1,Enemies[[#All],[Name]:[BotLevelType]],9,FALSE),BotLevelWorld[#Headers],0),FALSE) * S160</f>
        <v>0</v>
      </c>
      <c r="BQ160">
        <f>VLOOKUP(Wave_Timeline!BQ$1,Enemies[[#All],[Name]:[BotLevelType]],3,FALSE) * VLOOKUP($AX$2,BotLevelWorld[#All],MATCH("HP Ratio - " &amp; VLOOKUP(BQ$1,Enemies[[#All],[Name]:[BotLevelType]],9,FALSE),BotLevelWorld[#Headers],0),FALSE) * T160</f>
        <v>0</v>
      </c>
      <c r="BR160">
        <f>VLOOKUP(Wave_Timeline!BR$1,Enemies[[#All],[Name]:[BotLevelType]],3,FALSE) * VLOOKUP($AX$2,BotLevelWorld[#All],MATCH("HP Ratio - " &amp; VLOOKUP(BR$1,Enemies[[#All],[Name]:[BotLevelType]],9,FALSE),BotLevelWorld[#Headers],0),FALSE) * U160</f>
        <v>0</v>
      </c>
      <c r="BS160">
        <f>VLOOKUP(Wave_Timeline!BS$1,Enemies[[#All],[Name]:[BotLevelType]],3,FALSE) * VLOOKUP($AX$2,BotLevelWorld[#All],MATCH("HP Ratio - " &amp; VLOOKUP(BS$1,Enemies[[#All],[Name]:[BotLevelType]],9,FALSE),BotLevelWorld[#Headers],0),FALSE) * V160</f>
        <v>0</v>
      </c>
      <c r="BT160">
        <f>VLOOKUP(Wave_Timeline!BT$1,Enemies[[#All],[Name]:[BotLevelType]],3,FALSE) * VLOOKUP($AX$2,BotLevelWorld[#All],MATCH("HP Ratio - " &amp; VLOOKUP(BT$1,Enemies[[#All],[Name]:[BotLevelType]],9,FALSE),BotLevelWorld[#Headers],0),FALSE) * W160</f>
        <v>0</v>
      </c>
      <c r="BU160">
        <f>VLOOKUP(Wave_Timeline!BU$1,Enemies[[#All],[Name]:[BotLevelType]],3,FALSE) * VLOOKUP($AX$2,BotLevelWorld[#All],MATCH("HP Ratio - " &amp; VLOOKUP(BU$1,Enemies[[#All],[Name]:[BotLevelType]],9,FALSE),BotLevelWorld[#Headers],0),FALSE) * X160</f>
        <v>0</v>
      </c>
      <c r="BV160">
        <f>VLOOKUP(Wave_Timeline!BV$1,Enemies[[#All],[Name]:[BotLevelType]],3,FALSE) * VLOOKUP($AX$2,BotLevelWorld[#All],MATCH("HP Ratio - " &amp; VLOOKUP(BV$1,Enemies[[#All],[Name]:[BotLevelType]],9,FALSE),BotLevelWorld[#Headers],0),FALSE) * Y160</f>
        <v>0</v>
      </c>
      <c r="BW160">
        <f>VLOOKUP(Wave_Timeline!BW$1,Enemies[[#All],[Name]:[BotLevelType]],3,FALSE) * VLOOKUP($AX$2,BotLevelWorld[#All],MATCH("HP Ratio - " &amp; VLOOKUP(BW$1,Enemies[[#All],[Name]:[BotLevelType]],9,FALSE),BotLevelWorld[#Headers],0),FALSE) * Z160</f>
        <v>0</v>
      </c>
      <c r="BX160">
        <f>VLOOKUP(Wave_Timeline!BX$1,Enemies[[#All],[Name]:[BotLevelType]],3,FALSE) * VLOOKUP($AX$2,BotLevelWorld[#All],MATCH("HP Ratio - " &amp; VLOOKUP(BX$1,Enemies[[#All],[Name]:[BotLevelType]],9,FALSE),BotLevelWorld[#Headers],0),FALSE) * AA160</f>
        <v>0</v>
      </c>
      <c r="BY160">
        <f>VLOOKUP(Wave_Timeline!BY$1,Enemies[[#All],[Name]:[BotLevelType]],3,FALSE) * VLOOKUP($AX$2,BotLevelWorld[#All],MATCH("HP Ratio - " &amp; VLOOKUP(BY$1,Enemies[[#All],[Name]:[BotLevelType]],9,FALSE),BotLevelWorld[#Headers],0),FALSE) * AB160</f>
        <v>0</v>
      </c>
      <c r="BZ160">
        <f>VLOOKUP(Wave_Timeline!BZ$1,Enemies[[#All],[Name]:[BotLevelType]],3,FALSE) * VLOOKUP($AX$2,BotLevelWorld[#All],MATCH("HP Ratio - " &amp; VLOOKUP(BZ$1,Enemies[[#All],[Name]:[BotLevelType]],9,FALSE),BotLevelWorld[#Headers],0),FALSE) * AC160</f>
        <v>0</v>
      </c>
      <c r="CA160">
        <f>VLOOKUP(Wave_Timeline!CA$1,Enemies[[#All],[Name]:[BotLevelType]],3,FALSE) * VLOOKUP($AX$2,BotLevelWorld[#All],MATCH("HP Ratio - " &amp; VLOOKUP(CA$1,Enemies[[#All],[Name]:[BotLevelType]],9,FALSE),BotLevelWorld[#Headers],0),FALSE) * AD160</f>
        <v>0</v>
      </c>
      <c r="CB160">
        <f>VLOOKUP(Wave_Timeline!CB$1,Enemies[[#All],[Name]:[BotLevelType]],3,FALSE) * VLOOKUP($AX$2,BotLevelWorld[#All],MATCH("HP Ratio - " &amp; VLOOKUP(CB$1,Enemies[[#All],[Name]:[BotLevelType]],9,FALSE),BotLevelWorld[#Headers],0),FALSE) * AE160</f>
        <v>0</v>
      </c>
      <c r="CC160">
        <f>VLOOKUP(Wave_Timeline!CC$1,Enemies[[#All],[Name]:[BotLevelType]],3,FALSE) * VLOOKUP($AX$2,BotLevelWorld[#All],MATCH("HP Ratio - " &amp; VLOOKUP(CC$1,Enemies[[#All],[Name]:[BotLevelType]],9,FALSE),BotLevelWorld[#Headers],0),FALSE) * AF160</f>
        <v>0</v>
      </c>
      <c r="CD160">
        <f>VLOOKUP(Wave_Timeline!CD$1,Enemies[[#All],[Name]:[BotLevelType]],3,FALSE) * VLOOKUP($AX$2,BotLevelWorld[#All],MATCH("HP Ratio - " &amp; VLOOKUP(CD$1,Enemies[[#All],[Name]:[BotLevelType]],9,FALSE),BotLevelWorld[#Headers],0),FALSE) * AG160</f>
        <v>0</v>
      </c>
      <c r="CE160">
        <f>VLOOKUP(Wave_Timeline!CE$1,Enemies[[#All],[Name]:[BotLevelType]],3,FALSE) * VLOOKUP($AX$2,BotLevelWorld[#All],MATCH("HP Ratio - " &amp; VLOOKUP(CE$1,Enemies[[#All],[Name]:[BotLevelType]],9,FALSE),BotLevelWorld[#Headers],0),FALSE) * AH160</f>
        <v>0</v>
      </c>
      <c r="CF160">
        <f>VLOOKUP(Wave_Timeline!CF$1,Enemies[[#All],[Name]:[BotLevelType]],3,FALSE) * VLOOKUP($AX$2,BotLevelWorld[#All],MATCH("HP Ratio - " &amp; VLOOKUP(CF$1,Enemies[[#All],[Name]:[BotLevelType]],9,FALSE),BotLevelWorld[#Headers],0),FALSE) * AI160</f>
        <v>0</v>
      </c>
      <c r="CG160">
        <f>VLOOKUP(Wave_Timeline!CG$1,Enemies[[#All],[Name]:[BotLevelType]],3,FALSE) * VLOOKUP($AX$2,BotLevelWorld[#All],MATCH("HP Ratio - " &amp; VLOOKUP(CG$1,Enemies[[#All],[Name]:[BotLevelType]],9,FALSE),BotLevelWorld[#Headers],0),FALSE) * AJ160</f>
        <v>0</v>
      </c>
      <c r="CH160">
        <f>VLOOKUP(Wave_Timeline!CH$1,Enemies[[#All],[Name]:[BotLevelType]],3,FALSE) * VLOOKUP($AX$2,BotLevelWorld[#All],MATCH("HP Ratio - " &amp; VLOOKUP(CH$1,Enemies[[#All],[Name]:[BotLevelType]],9,FALSE),BotLevelWorld[#Headers],0),FALSE) * AK160</f>
        <v>0</v>
      </c>
      <c r="CI160">
        <f>VLOOKUP(Wave_Timeline!CI$1,Enemies[[#All],[Name]:[BotLevelType]],3,FALSE) * VLOOKUP($AX$2,BotLevelWorld[#All],MATCH("HP Ratio - " &amp; VLOOKUP(CI$1,Enemies[[#All],[Name]:[BotLevelType]],9,FALSE),BotLevelWorld[#Headers],0),FALSE) * AL160</f>
        <v>0</v>
      </c>
      <c r="CJ160">
        <f>VLOOKUP(Wave_Timeline!CJ$1,Enemies[[#All],[Name]:[BotLevelType]],3,FALSE) * VLOOKUP($AX$2,BotLevelWorld[#All],MATCH("HP Ratio - " &amp; VLOOKUP(CJ$1,Enemies[[#All],[Name]:[BotLevelType]],9,FALSE),BotLevelWorld[#Headers],0),FALSE) * AM160</f>
        <v>0</v>
      </c>
      <c r="CK160">
        <f>VLOOKUP(Wave_Timeline!CK$1,Enemies[[#All],[Name]:[BotLevelType]],3,FALSE) * VLOOKUP($AX$2,BotLevelWorld[#All],MATCH("HP Ratio - " &amp; VLOOKUP(CK$1,Enemies[[#All],[Name]:[BotLevelType]],9,FALSE),BotLevelWorld[#Headers],0),FALSE) * AN160</f>
        <v>0</v>
      </c>
      <c r="CL160">
        <f>VLOOKUP(Wave_Timeline!CL$1,Enemies[[#All],[Name]:[BotLevelType]],3,FALSE) * VLOOKUP($AX$2,BotLevelWorld[#All],MATCH("HP Ratio - " &amp; VLOOKUP(CL$1,Enemies[[#All],[Name]:[BotLevelType]],9,FALSE),BotLevelWorld[#Headers],0),FALSE) * AO160</f>
        <v>0</v>
      </c>
      <c r="CM160">
        <f>VLOOKUP(Wave_Timeline!CM$1,Enemies[[#All],[Name]:[BotLevelType]],3,FALSE) * VLOOKUP($AX$2,BotLevelWorld[#All],MATCH("HP Ratio - " &amp; VLOOKUP(CM$1,Enemies[[#All],[Name]:[BotLevelType]],9,FALSE),BotLevelWorld[#Headers],0),FALSE) * AP160</f>
        <v>0</v>
      </c>
      <c r="CN160">
        <f>VLOOKUP(Wave_Timeline!CN$1,Enemies[[#All],[Name]:[BotLevelType]],3,FALSE) * VLOOKUP($AX$2,BotLevelWorld[#All],MATCH("HP Ratio - " &amp; VLOOKUP(CN$1,Enemies[[#All],[Name]:[BotLevelType]],9,FALSE),BotLevelWorld[#Headers],0),FALSE) * AQ160</f>
        <v>0</v>
      </c>
      <c r="CO160">
        <f>VLOOKUP(Wave_Timeline!CO$1,Enemies[[#All],[Name]:[BotLevelType]],3,FALSE) * VLOOKUP($AX$2,BotLevelWorld[#All],MATCH("HP Ratio - " &amp; VLOOKUP(CO$1,Enemies[[#All],[Name]:[BotLevelType]],9,FALSE),BotLevelWorld[#Headers],0),FALSE) * AR160</f>
        <v>0</v>
      </c>
      <c r="CP160">
        <f>VLOOKUP(Wave_Timeline!CP$1,Enemies[[#All],[Name]:[BotLevelType]],3,FALSE) * VLOOKUP($AX$2,BotLevelWorld[#All],MATCH("HP Ratio - " &amp; VLOOKUP(CP$1,Enemies[[#All],[Name]:[BotLevelType]],9,FALSE),BotLevelWorld[#Headers],0),FALSE) * AS160</f>
        <v>0</v>
      </c>
      <c r="CQ160">
        <f>VLOOKUP(Wave_Timeline!CQ$1,Enemies[[#All],[Name]:[BotLevelType]],3,FALSE) * VLOOKUP($AX$2,BotLevelWorld[#All],MATCH("HP Ratio - " &amp; VLOOKUP(CQ$1,Enemies[[#All],[Name]:[BotLevelType]],9,FALSE),BotLevelWorld[#Headers],0),FALSE) * AT160</f>
        <v>0</v>
      </c>
      <c r="CS160">
        <f t="shared" si="7"/>
        <v>0</v>
      </c>
    </row>
    <row r="161" spans="1:97" x14ac:dyDescent="0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Y161">
        <f>VLOOKUP(Wave_Timeline!AY$1,Enemies[[#All],[Name]:[BotLevelType]],3,FALSE) * VLOOKUP($AX$2,BotLevelWorld[#All],MATCH("HP Ratio - " &amp; VLOOKUP(AY$1,Enemies[[#All],[Name]:[BotLevelType]],9,FALSE),BotLevelWorld[#Headers],0),FALSE) * B161</f>
        <v>0</v>
      </c>
      <c r="AZ161">
        <f>VLOOKUP(Wave_Timeline!AZ$1,Enemies[[#All],[Name]:[BotLevelType]],3,FALSE) * VLOOKUP($AX$2,BotLevelWorld[#All],MATCH("HP Ratio - " &amp; VLOOKUP(AZ$1,Enemies[[#All],[Name]:[BotLevelType]],9,FALSE),BotLevelWorld[#Headers],0),FALSE) * C161</f>
        <v>0</v>
      </c>
      <c r="BA161">
        <f>VLOOKUP(Wave_Timeline!BA$1,Enemies[[#All],[Name]:[BotLevelType]],3,FALSE) * VLOOKUP($AX$2,BotLevelWorld[#All],MATCH("HP Ratio - " &amp; VLOOKUP(BA$1,Enemies[[#All],[Name]:[BotLevelType]],9,FALSE),BotLevelWorld[#Headers],0),FALSE) * D161</f>
        <v>0</v>
      </c>
      <c r="BB161">
        <f>VLOOKUP(Wave_Timeline!BB$1,Enemies[[#All],[Name]:[BotLevelType]],3,FALSE) * VLOOKUP($AX$2,BotLevelWorld[#All],MATCH("HP Ratio - " &amp; VLOOKUP(BB$1,Enemies[[#All],[Name]:[BotLevelType]],9,FALSE),BotLevelWorld[#Headers],0),FALSE) * E161</f>
        <v>0</v>
      </c>
      <c r="BC161">
        <f>VLOOKUP(Wave_Timeline!BC$1,Enemies[[#All],[Name]:[BotLevelType]],3,FALSE) * VLOOKUP($AX$2,BotLevelWorld[#All],MATCH("HP Ratio - " &amp; VLOOKUP(BC$1,Enemies[[#All],[Name]:[BotLevelType]],9,FALSE),BotLevelWorld[#Headers],0),FALSE) * F161</f>
        <v>0</v>
      </c>
      <c r="BD161">
        <f>VLOOKUP(Wave_Timeline!BD$1,Enemies[[#All],[Name]:[BotLevelType]],3,FALSE) * VLOOKUP($AX$2,BotLevelWorld[#All],MATCH("HP Ratio - " &amp; VLOOKUP(BD$1,Enemies[[#All],[Name]:[BotLevelType]],9,FALSE),BotLevelWorld[#Headers],0),FALSE) * G161</f>
        <v>0</v>
      </c>
      <c r="BE161">
        <f>VLOOKUP(Wave_Timeline!BE$1,Enemies[[#All],[Name]:[BotLevelType]],3,FALSE) * VLOOKUP($AX$2,BotLevelWorld[#All],MATCH("HP Ratio - " &amp; VLOOKUP(BE$1,Enemies[[#All],[Name]:[BotLevelType]],9,FALSE),BotLevelWorld[#Headers],0),FALSE) * H161</f>
        <v>0</v>
      </c>
      <c r="BF161">
        <f>VLOOKUP(Wave_Timeline!BF$1,Enemies[[#All],[Name]:[BotLevelType]],3,FALSE) * VLOOKUP($AX$2,BotLevelWorld[#All],MATCH("HP Ratio - " &amp; VLOOKUP(BF$1,Enemies[[#All],[Name]:[BotLevelType]],9,FALSE),BotLevelWorld[#Headers],0),FALSE) * I161</f>
        <v>0</v>
      </c>
      <c r="BG161">
        <f>VLOOKUP(Wave_Timeline!BG$1,Enemies[[#All],[Name]:[BotLevelType]],3,FALSE) * VLOOKUP($AX$2,BotLevelWorld[#All],MATCH("HP Ratio - " &amp; VLOOKUP(BG$1,Enemies[[#All],[Name]:[BotLevelType]],9,FALSE),BotLevelWorld[#Headers],0),FALSE) * J161</f>
        <v>0</v>
      </c>
      <c r="BH161">
        <f>VLOOKUP(Wave_Timeline!BH$1,Enemies[[#All],[Name]:[BotLevelType]],3,FALSE) * VLOOKUP($AX$2,BotLevelWorld[#All],MATCH("HP Ratio - " &amp; VLOOKUP(BH$1,Enemies[[#All],[Name]:[BotLevelType]],9,FALSE),BotLevelWorld[#Headers],0),FALSE) * K161</f>
        <v>0</v>
      </c>
      <c r="BI161">
        <f>VLOOKUP(Wave_Timeline!BI$1,Enemies[[#All],[Name]:[BotLevelType]],3,FALSE) * VLOOKUP($AX$2,BotLevelWorld[#All],MATCH("HP Ratio - " &amp; VLOOKUP(BI$1,Enemies[[#All],[Name]:[BotLevelType]],9,FALSE),BotLevelWorld[#Headers],0),FALSE) * L161</f>
        <v>0</v>
      </c>
      <c r="BJ161">
        <f>VLOOKUP(Wave_Timeline!BJ$1,Enemies[[#All],[Name]:[BotLevelType]],3,FALSE) * VLOOKUP($AX$2,BotLevelWorld[#All],MATCH("HP Ratio - " &amp; VLOOKUP(BJ$1,Enemies[[#All],[Name]:[BotLevelType]],9,FALSE),BotLevelWorld[#Headers],0),FALSE) * M161</f>
        <v>0</v>
      </c>
      <c r="BK161">
        <f>VLOOKUP(Wave_Timeline!BK$1,Enemies[[#All],[Name]:[BotLevelType]],3,FALSE) * VLOOKUP($AX$2,BotLevelWorld[#All],MATCH("HP Ratio - " &amp; VLOOKUP(BK$1,Enemies[[#All],[Name]:[BotLevelType]],9,FALSE),BotLevelWorld[#Headers],0),FALSE) * N161</f>
        <v>0</v>
      </c>
      <c r="BL161">
        <f>VLOOKUP(Wave_Timeline!BL$1,Enemies[[#All],[Name]:[BotLevelType]],3,FALSE) * VLOOKUP($AX$2,BotLevelWorld[#All],MATCH("HP Ratio - " &amp; VLOOKUP(BL$1,Enemies[[#All],[Name]:[BotLevelType]],9,FALSE),BotLevelWorld[#Headers],0),FALSE) * O161</f>
        <v>0</v>
      </c>
      <c r="BM161">
        <f>VLOOKUP(Wave_Timeline!BM$1,Enemies[[#All],[Name]:[BotLevelType]],3,FALSE) * VLOOKUP($AX$2,BotLevelWorld[#All],MATCH("HP Ratio - " &amp; VLOOKUP(BM$1,Enemies[[#All],[Name]:[BotLevelType]],9,FALSE),BotLevelWorld[#Headers],0),FALSE) * P161</f>
        <v>0</v>
      </c>
      <c r="BN161">
        <f>VLOOKUP(Wave_Timeline!BN$1,Enemies[[#All],[Name]:[BotLevelType]],3,FALSE) * VLOOKUP($AX$2,BotLevelWorld[#All],MATCH("HP Ratio - " &amp; VLOOKUP(BN$1,Enemies[[#All],[Name]:[BotLevelType]],9,FALSE),BotLevelWorld[#Headers],0),FALSE) * Q161</f>
        <v>0</v>
      </c>
      <c r="BO161">
        <f>VLOOKUP(Wave_Timeline!BO$1,Enemies[[#All],[Name]:[BotLevelType]],3,FALSE) * VLOOKUP($AX$2,BotLevelWorld[#All],MATCH("HP Ratio - " &amp; VLOOKUP(BO$1,Enemies[[#All],[Name]:[BotLevelType]],9,FALSE),BotLevelWorld[#Headers],0),FALSE) * R161</f>
        <v>0</v>
      </c>
      <c r="BP161">
        <f>VLOOKUP(Wave_Timeline!BP$1,Enemies[[#All],[Name]:[BotLevelType]],3,FALSE) * VLOOKUP($AX$2,BotLevelWorld[#All],MATCH("HP Ratio - " &amp; VLOOKUP(BP$1,Enemies[[#All],[Name]:[BotLevelType]],9,FALSE),BotLevelWorld[#Headers],0),FALSE) * S161</f>
        <v>0</v>
      </c>
      <c r="BQ161">
        <f>VLOOKUP(Wave_Timeline!BQ$1,Enemies[[#All],[Name]:[BotLevelType]],3,FALSE) * VLOOKUP($AX$2,BotLevelWorld[#All],MATCH("HP Ratio - " &amp; VLOOKUP(BQ$1,Enemies[[#All],[Name]:[BotLevelType]],9,FALSE),BotLevelWorld[#Headers],0),FALSE) * T161</f>
        <v>0</v>
      </c>
      <c r="BR161">
        <f>VLOOKUP(Wave_Timeline!BR$1,Enemies[[#All],[Name]:[BotLevelType]],3,FALSE) * VLOOKUP($AX$2,BotLevelWorld[#All],MATCH("HP Ratio - " &amp; VLOOKUP(BR$1,Enemies[[#All],[Name]:[BotLevelType]],9,FALSE),BotLevelWorld[#Headers],0),FALSE) * U161</f>
        <v>0</v>
      </c>
      <c r="BS161">
        <f>VLOOKUP(Wave_Timeline!BS$1,Enemies[[#All],[Name]:[BotLevelType]],3,FALSE) * VLOOKUP($AX$2,BotLevelWorld[#All],MATCH("HP Ratio - " &amp; VLOOKUP(BS$1,Enemies[[#All],[Name]:[BotLevelType]],9,FALSE),BotLevelWorld[#Headers],0),FALSE) * V161</f>
        <v>0</v>
      </c>
      <c r="BT161">
        <f>VLOOKUP(Wave_Timeline!BT$1,Enemies[[#All],[Name]:[BotLevelType]],3,FALSE) * VLOOKUP($AX$2,BotLevelWorld[#All],MATCH("HP Ratio - " &amp; VLOOKUP(BT$1,Enemies[[#All],[Name]:[BotLevelType]],9,FALSE),BotLevelWorld[#Headers],0),FALSE) * W161</f>
        <v>0</v>
      </c>
      <c r="BU161">
        <f>VLOOKUP(Wave_Timeline!BU$1,Enemies[[#All],[Name]:[BotLevelType]],3,FALSE) * VLOOKUP($AX$2,BotLevelWorld[#All],MATCH("HP Ratio - " &amp; VLOOKUP(BU$1,Enemies[[#All],[Name]:[BotLevelType]],9,FALSE),BotLevelWorld[#Headers],0),FALSE) * X161</f>
        <v>0</v>
      </c>
      <c r="BV161">
        <f>VLOOKUP(Wave_Timeline!BV$1,Enemies[[#All],[Name]:[BotLevelType]],3,FALSE) * VLOOKUP($AX$2,BotLevelWorld[#All],MATCH("HP Ratio - " &amp; VLOOKUP(BV$1,Enemies[[#All],[Name]:[BotLevelType]],9,FALSE),BotLevelWorld[#Headers],0),FALSE) * Y161</f>
        <v>0</v>
      </c>
      <c r="BW161">
        <f>VLOOKUP(Wave_Timeline!BW$1,Enemies[[#All],[Name]:[BotLevelType]],3,FALSE) * VLOOKUP($AX$2,BotLevelWorld[#All],MATCH("HP Ratio - " &amp; VLOOKUP(BW$1,Enemies[[#All],[Name]:[BotLevelType]],9,FALSE),BotLevelWorld[#Headers],0),FALSE) * Z161</f>
        <v>0</v>
      </c>
      <c r="BX161">
        <f>VLOOKUP(Wave_Timeline!BX$1,Enemies[[#All],[Name]:[BotLevelType]],3,FALSE) * VLOOKUP($AX$2,BotLevelWorld[#All],MATCH("HP Ratio - " &amp; VLOOKUP(BX$1,Enemies[[#All],[Name]:[BotLevelType]],9,FALSE),BotLevelWorld[#Headers],0),FALSE) * AA161</f>
        <v>0</v>
      </c>
      <c r="BY161">
        <f>VLOOKUP(Wave_Timeline!BY$1,Enemies[[#All],[Name]:[BotLevelType]],3,FALSE) * VLOOKUP($AX$2,BotLevelWorld[#All],MATCH("HP Ratio - " &amp; VLOOKUP(BY$1,Enemies[[#All],[Name]:[BotLevelType]],9,FALSE),BotLevelWorld[#Headers],0),FALSE) * AB161</f>
        <v>0</v>
      </c>
      <c r="BZ161">
        <f>VLOOKUP(Wave_Timeline!BZ$1,Enemies[[#All],[Name]:[BotLevelType]],3,FALSE) * VLOOKUP($AX$2,BotLevelWorld[#All],MATCH("HP Ratio - " &amp; VLOOKUP(BZ$1,Enemies[[#All],[Name]:[BotLevelType]],9,FALSE),BotLevelWorld[#Headers],0),FALSE) * AC161</f>
        <v>0</v>
      </c>
      <c r="CA161">
        <f>VLOOKUP(Wave_Timeline!CA$1,Enemies[[#All],[Name]:[BotLevelType]],3,FALSE) * VLOOKUP($AX$2,BotLevelWorld[#All],MATCH("HP Ratio - " &amp; VLOOKUP(CA$1,Enemies[[#All],[Name]:[BotLevelType]],9,FALSE),BotLevelWorld[#Headers],0),FALSE) * AD161</f>
        <v>0</v>
      </c>
      <c r="CB161">
        <f>VLOOKUP(Wave_Timeline!CB$1,Enemies[[#All],[Name]:[BotLevelType]],3,FALSE) * VLOOKUP($AX$2,BotLevelWorld[#All],MATCH("HP Ratio - " &amp; VLOOKUP(CB$1,Enemies[[#All],[Name]:[BotLevelType]],9,FALSE),BotLevelWorld[#Headers],0),FALSE) * AE161</f>
        <v>0</v>
      </c>
      <c r="CC161">
        <f>VLOOKUP(Wave_Timeline!CC$1,Enemies[[#All],[Name]:[BotLevelType]],3,FALSE) * VLOOKUP($AX$2,BotLevelWorld[#All],MATCH("HP Ratio - " &amp; VLOOKUP(CC$1,Enemies[[#All],[Name]:[BotLevelType]],9,FALSE),BotLevelWorld[#Headers],0),FALSE) * AF161</f>
        <v>0</v>
      </c>
      <c r="CD161">
        <f>VLOOKUP(Wave_Timeline!CD$1,Enemies[[#All],[Name]:[BotLevelType]],3,FALSE) * VLOOKUP($AX$2,BotLevelWorld[#All],MATCH("HP Ratio - " &amp; VLOOKUP(CD$1,Enemies[[#All],[Name]:[BotLevelType]],9,FALSE),BotLevelWorld[#Headers],0),FALSE) * AG161</f>
        <v>0</v>
      </c>
      <c r="CE161">
        <f>VLOOKUP(Wave_Timeline!CE$1,Enemies[[#All],[Name]:[BotLevelType]],3,FALSE) * VLOOKUP($AX$2,BotLevelWorld[#All],MATCH("HP Ratio - " &amp; VLOOKUP(CE$1,Enemies[[#All],[Name]:[BotLevelType]],9,FALSE),BotLevelWorld[#Headers],0),FALSE) * AH161</f>
        <v>0</v>
      </c>
      <c r="CF161">
        <f>VLOOKUP(Wave_Timeline!CF$1,Enemies[[#All],[Name]:[BotLevelType]],3,FALSE) * VLOOKUP($AX$2,BotLevelWorld[#All],MATCH("HP Ratio - " &amp; VLOOKUP(CF$1,Enemies[[#All],[Name]:[BotLevelType]],9,FALSE),BotLevelWorld[#Headers],0),FALSE) * AI161</f>
        <v>0</v>
      </c>
      <c r="CG161">
        <f>VLOOKUP(Wave_Timeline!CG$1,Enemies[[#All],[Name]:[BotLevelType]],3,FALSE) * VLOOKUP($AX$2,BotLevelWorld[#All],MATCH("HP Ratio - " &amp; VLOOKUP(CG$1,Enemies[[#All],[Name]:[BotLevelType]],9,FALSE),BotLevelWorld[#Headers],0),FALSE) * AJ161</f>
        <v>0</v>
      </c>
      <c r="CH161">
        <f>VLOOKUP(Wave_Timeline!CH$1,Enemies[[#All],[Name]:[BotLevelType]],3,FALSE) * VLOOKUP($AX$2,BotLevelWorld[#All],MATCH("HP Ratio - " &amp; VLOOKUP(CH$1,Enemies[[#All],[Name]:[BotLevelType]],9,FALSE),BotLevelWorld[#Headers],0),FALSE) * AK161</f>
        <v>0</v>
      </c>
      <c r="CI161">
        <f>VLOOKUP(Wave_Timeline!CI$1,Enemies[[#All],[Name]:[BotLevelType]],3,FALSE) * VLOOKUP($AX$2,BotLevelWorld[#All],MATCH("HP Ratio - " &amp; VLOOKUP(CI$1,Enemies[[#All],[Name]:[BotLevelType]],9,FALSE),BotLevelWorld[#Headers],0),FALSE) * AL161</f>
        <v>0</v>
      </c>
      <c r="CJ161">
        <f>VLOOKUP(Wave_Timeline!CJ$1,Enemies[[#All],[Name]:[BotLevelType]],3,FALSE) * VLOOKUP($AX$2,BotLevelWorld[#All],MATCH("HP Ratio - " &amp; VLOOKUP(CJ$1,Enemies[[#All],[Name]:[BotLevelType]],9,FALSE),BotLevelWorld[#Headers],0),FALSE) * AM161</f>
        <v>0</v>
      </c>
      <c r="CK161">
        <f>VLOOKUP(Wave_Timeline!CK$1,Enemies[[#All],[Name]:[BotLevelType]],3,FALSE) * VLOOKUP($AX$2,BotLevelWorld[#All],MATCH("HP Ratio - " &amp; VLOOKUP(CK$1,Enemies[[#All],[Name]:[BotLevelType]],9,FALSE),BotLevelWorld[#Headers],0),FALSE) * AN161</f>
        <v>0</v>
      </c>
      <c r="CL161">
        <f>VLOOKUP(Wave_Timeline!CL$1,Enemies[[#All],[Name]:[BotLevelType]],3,FALSE) * VLOOKUP($AX$2,BotLevelWorld[#All],MATCH("HP Ratio - " &amp; VLOOKUP(CL$1,Enemies[[#All],[Name]:[BotLevelType]],9,FALSE),BotLevelWorld[#Headers],0),FALSE) * AO161</f>
        <v>0</v>
      </c>
      <c r="CM161">
        <f>VLOOKUP(Wave_Timeline!CM$1,Enemies[[#All],[Name]:[BotLevelType]],3,FALSE) * VLOOKUP($AX$2,BotLevelWorld[#All],MATCH("HP Ratio - " &amp; VLOOKUP(CM$1,Enemies[[#All],[Name]:[BotLevelType]],9,FALSE),BotLevelWorld[#Headers],0),FALSE) * AP161</f>
        <v>0</v>
      </c>
      <c r="CN161">
        <f>VLOOKUP(Wave_Timeline!CN$1,Enemies[[#All],[Name]:[BotLevelType]],3,FALSE) * VLOOKUP($AX$2,BotLevelWorld[#All],MATCH("HP Ratio - " &amp; VLOOKUP(CN$1,Enemies[[#All],[Name]:[BotLevelType]],9,FALSE),BotLevelWorld[#Headers],0),FALSE) * AQ161</f>
        <v>0</v>
      </c>
      <c r="CO161">
        <f>VLOOKUP(Wave_Timeline!CO$1,Enemies[[#All],[Name]:[BotLevelType]],3,FALSE) * VLOOKUP($AX$2,BotLevelWorld[#All],MATCH("HP Ratio - " &amp; VLOOKUP(CO$1,Enemies[[#All],[Name]:[BotLevelType]],9,FALSE),BotLevelWorld[#Headers],0),FALSE) * AR161</f>
        <v>0</v>
      </c>
      <c r="CP161">
        <f>VLOOKUP(Wave_Timeline!CP$1,Enemies[[#All],[Name]:[BotLevelType]],3,FALSE) * VLOOKUP($AX$2,BotLevelWorld[#All],MATCH("HP Ratio - " &amp; VLOOKUP(CP$1,Enemies[[#All],[Name]:[BotLevelType]],9,FALSE),BotLevelWorld[#Headers],0),FALSE) * AS161</f>
        <v>0</v>
      </c>
      <c r="CQ161">
        <f>VLOOKUP(Wave_Timeline!CQ$1,Enemies[[#All],[Name]:[BotLevelType]],3,FALSE) * VLOOKUP($AX$2,BotLevelWorld[#All],MATCH("HP Ratio - " &amp; VLOOKUP(CQ$1,Enemies[[#All],[Name]:[BotLevelType]],9,FALSE),BotLevelWorld[#Headers],0),FALSE) * AT161</f>
        <v>0</v>
      </c>
      <c r="CS161">
        <f t="shared" si="7"/>
        <v>0</v>
      </c>
    </row>
    <row r="162" spans="1:97" x14ac:dyDescent="0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Y162">
        <f>VLOOKUP(Wave_Timeline!AY$1,Enemies[[#All],[Name]:[BotLevelType]],3,FALSE) * VLOOKUP($AX$2,BotLevelWorld[#All],MATCH("HP Ratio - " &amp; VLOOKUP(AY$1,Enemies[[#All],[Name]:[BotLevelType]],9,FALSE),BotLevelWorld[#Headers],0),FALSE) * B162</f>
        <v>0</v>
      </c>
      <c r="AZ162">
        <f>VLOOKUP(Wave_Timeline!AZ$1,Enemies[[#All],[Name]:[BotLevelType]],3,FALSE) * VLOOKUP($AX$2,BotLevelWorld[#All],MATCH("HP Ratio - " &amp; VLOOKUP(AZ$1,Enemies[[#All],[Name]:[BotLevelType]],9,FALSE),BotLevelWorld[#Headers],0),FALSE) * C162</f>
        <v>0</v>
      </c>
      <c r="BA162">
        <f>VLOOKUP(Wave_Timeline!BA$1,Enemies[[#All],[Name]:[BotLevelType]],3,FALSE) * VLOOKUP($AX$2,BotLevelWorld[#All],MATCH("HP Ratio - " &amp; VLOOKUP(BA$1,Enemies[[#All],[Name]:[BotLevelType]],9,FALSE),BotLevelWorld[#Headers],0),FALSE) * D162</f>
        <v>0</v>
      </c>
      <c r="BB162">
        <f>VLOOKUP(Wave_Timeline!BB$1,Enemies[[#All],[Name]:[BotLevelType]],3,FALSE) * VLOOKUP($AX$2,BotLevelWorld[#All],MATCH("HP Ratio - " &amp; VLOOKUP(BB$1,Enemies[[#All],[Name]:[BotLevelType]],9,FALSE),BotLevelWorld[#Headers],0),FALSE) * E162</f>
        <v>0</v>
      </c>
      <c r="BC162">
        <f>VLOOKUP(Wave_Timeline!BC$1,Enemies[[#All],[Name]:[BotLevelType]],3,FALSE) * VLOOKUP($AX$2,BotLevelWorld[#All],MATCH("HP Ratio - " &amp; VLOOKUP(BC$1,Enemies[[#All],[Name]:[BotLevelType]],9,FALSE),BotLevelWorld[#Headers],0),FALSE) * F162</f>
        <v>0</v>
      </c>
      <c r="BD162">
        <f>VLOOKUP(Wave_Timeline!BD$1,Enemies[[#All],[Name]:[BotLevelType]],3,FALSE) * VLOOKUP($AX$2,BotLevelWorld[#All],MATCH("HP Ratio - " &amp; VLOOKUP(BD$1,Enemies[[#All],[Name]:[BotLevelType]],9,FALSE),BotLevelWorld[#Headers],0),FALSE) * G162</f>
        <v>0</v>
      </c>
      <c r="BE162">
        <f>VLOOKUP(Wave_Timeline!BE$1,Enemies[[#All],[Name]:[BotLevelType]],3,FALSE) * VLOOKUP($AX$2,BotLevelWorld[#All],MATCH("HP Ratio - " &amp; VLOOKUP(BE$1,Enemies[[#All],[Name]:[BotLevelType]],9,FALSE),BotLevelWorld[#Headers],0),FALSE) * H162</f>
        <v>0</v>
      </c>
      <c r="BF162">
        <f>VLOOKUP(Wave_Timeline!BF$1,Enemies[[#All],[Name]:[BotLevelType]],3,FALSE) * VLOOKUP($AX$2,BotLevelWorld[#All],MATCH("HP Ratio - " &amp; VLOOKUP(BF$1,Enemies[[#All],[Name]:[BotLevelType]],9,FALSE),BotLevelWorld[#Headers],0),FALSE) * I162</f>
        <v>0</v>
      </c>
      <c r="BG162">
        <f>VLOOKUP(Wave_Timeline!BG$1,Enemies[[#All],[Name]:[BotLevelType]],3,FALSE) * VLOOKUP($AX$2,BotLevelWorld[#All],MATCH("HP Ratio - " &amp; VLOOKUP(BG$1,Enemies[[#All],[Name]:[BotLevelType]],9,FALSE),BotLevelWorld[#Headers],0),FALSE) * J162</f>
        <v>0</v>
      </c>
      <c r="BH162">
        <f>VLOOKUP(Wave_Timeline!BH$1,Enemies[[#All],[Name]:[BotLevelType]],3,FALSE) * VLOOKUP($AX$2,BotLevelWorld[#All],MATCH("HP Ratio - " &amp; VLOOKUP(BH$1,Enemies[[#All],[Name]:[BotLevelType]],9,FALSE),BotLevelWorld[#Headers],0),FALSE) * K162</f>
        <v>0</v>
      </c>
      <c r="BI162">
        <f>VLOOKUP(Wave_Timeline!BI$1,Enemies[[#All],[Name]:[BotLevelType]],3,FALSE) * VLOOKUP($AX$2,BotLevelWorld[#All],MATCH("HP Ratio - " &amp; VLOOKUP(BI$1,Enemies[[#All],[Name]:[BotLevelType]],9,FALSE),BotLevelWorld[#Headers],0),FALSE) * L162</f>
        <v>0</v>
      </c>
      <c r="BJ162">
        <f>VLOOKUP(Wave_Timeline!BJ$1,Enemies[[#All],[Name]:[BotLevelType]],3,FALSE) * VLOOKUP($AX$2,BotLevelWorld[#All],MATCH("HP Ratio - " &amp; VLOOKUP(BJ$1,Enemies[[#All],[Name]:[BotLevelType]],9,FALSE),BotLevelWorld[#Headers],0),FALSE) * M162</f>
        <v>0</v>
      </c>
      <c r="BK162">
        <f>VLOOKUP(Wave_Timeline!BK$1,Enemies[[#All],[Name]:[BotLevelType]],3,FALSE) * VLOOKUP($AX$2,BotLevelWorld[#All],MATCH("HP Ratio - " &amp; VLOOKUP(BK$1,Enemies[[#All],[Name]:[BotLevelType]],9,FALSE),BotLevelWorld[#Headers],0),FALSE) * N162</f>
        <v>0</v>
      </c>
      <c r="BL162">
        <f>VLOOKUP(Wave_Timeline!BL$1,Enemies[[#All],[Name]:[BotLevelType]],3,FALSE) * VLOOKUP($AX$2,BotLevelWorld[#All],MATCH("HP Ratio - " &amp; VLOOKUP(BL$1,Enemies[[#All],[Name]:[BotLevelType]],9,FALSE),BotLevelWorld[#Headers],0),FALSE) * O162</f>
        <v>0</v>
      </c>
      <c r="BM162">
        <f>VLOOKUP(Wave_Timeline!BM$1,Enemies[[#All],[Name]:[BotLevelType]],3,FALSE) * VLOOKUP($AX$2,BotLevelWorld[#All],MATCH("HP Ratio - " &amp; VLOOKUP(BM$1,Enemies[[#All],[Name]:[BotLevelType]],9,FALSE),BotLevelWorld[#Headers],0),FALSE) * P162</f>
        <v>0</v>
      </c>
      <c r="BN162">
        <f>VLOOKUP(Wave_Timeline!BN$1,Enemies[[#All],[Name]:[BotLevelType]],3,FALSE) * VLOOKUP($AX$2,BotLevelWorld[#All],MATCH("HP Ratio - " &amp; VLOOKUP(BN$1,Enemies[[#All],[Name]:[BotLevelType]],9,FALSE),BotLevelWorld[#Headers],0),FALSE) * Q162</f>
        <v>0</v>
      </c>
      <c r="BO162">
        <f>VLOOKUP(Wave_Timeline!BO$1,Enemies[[#All],[Name]:[BotLevelType]],3,FALSE) * VLOOKUP($AX$2,BotLevelWorld[#All],MATCH("HP Ratio - " &amp; VLOOKUP(BO$1,Enemies[[#All],[Name]:[BotLevelType]],9,FALSE),BotLevelWorld[#Headers],0),FALSE) * R162</f>
        <v>0</v>
      </c>
      <c r="BP162">
        <f>VLOOKUP(Wave_Timeline!BP$1,Enemies[[#All],[Name]:[BotLevelType]],3,FALSE) * VLOOKUP($AX$2,BotLevelWorld[#All],MATCH("HP Ratio - " &amp; VLOOKUP(BP$1,Enemies[[#All],[Name]:[BotLevelType]],9,FALSE),BotLevelWorld[#Headers],0),FALSE) * S162</f>
        <v>0</v>
      </c>
      <c r="BQ162">
        <f>VLOOKUP(Wave_Timeline!BQ$1,Enemies[[#All],[Name]:[BotLevelType]],3,FALSE) * VLOOKUP($AX$2,BotLevelWorld[#All],MATCH("HP Ratio - " &amp; VLOOKUP(BQ$1,Enemies[[#All],[Name]:[BotLevelType]],9,FALSE),BotLevelWorld[#Headers],0),FALSE) * T162</f>
        <v>0</v>
      </c>
      <c r="BR162">
        <f>VLOOKUP(Wave_Timeline!BR$1,Enemies[[#All],[Name]:[BotLevelType]],3,FALSE) * VLOOKUP($AX$2,BotLevelWorld[#All],MATCH("HP Ratio - " &amp; VLOOKUP(BR$1,Enemies[[#All],[Name]:[BotLevelType]],9,FALSE),BotLevelWorld[#Headers],0),FALSE) * U162</f>
        <v>0</v>
      </c>
      <c r="BS162">
        <f>VLOOKUP(Wave_Timeline!BS$1,Enemies[[#All],[Name]:[BotLevelType]],3,FALSE) * VLOOKUP($AX$2,BotLevelWorld[#All],MATCH("HP Ratio - " &amp; VLOOKUP(BS$1,Enemies[[#All],[Name]:[BotLevelType]],9,FALSE),BotLevelWorld[#Headers],0),FALSE) * V162</f>
        <v>0</v>
      </c>
      <c r="BT162">
        <f>VLOOKUP(Wave_Timeline!BT$1,Enemies[[#All],[Name]:[BotLevelType]],3,FALSE) * VLOOKUP($AX$2,BotLevelWorld[#All],MATCH("HP Ratio - " &amp; VLOOKUP(BT$1,Enemies[[#All],[Name]:[BotLevelType]],9,FALSE),BotLevelWorld[#Headers],0),FALSE) * W162</f>
        <v>0</v>
      </c>
      <c r="BU162">
        <f>VLOOKUP(Wave_Timeline!BU$1,Enemies[[#All],[Name]:[BotLevelType]],3,FALSE) * VLOOKUP($AX$2,BotLevelWorld[#All],MATCH("HP Ratio - " &amp; VLOOKUP(BU$1,Enemies[[#All],[Name]:[BotLevelType]],9,FALSE),BotLevelWorld[#Headers],0),FALSE) * X162</f>
        <v>0</v>
      </c>
      <c r="BV162">
        <f>VLOOKUP(Wave_Timeline!BV$1,Enemies[[#All],[Name]:[BotLevelType]],3,FALSE) * VLOOKUP($AX$2,BotLevelWorld[#All],MATCH("HP Ratio - " &amp; VLOOKUP(BV$1,Enemies[[#All],[Name]:[BotLevelType]],9,FALSE),BotLevelWorld[#Headers],0),FALSE) * Y162</f>
        <v>0</v>
      </c>
      <c r="BW162">
        <f>VLOOKUP(Wave_Timeline!BW$1,Enemies[[#All],[Name]:[BotLevelType]],3,FALSE) * VLOOKUP($AX$2,BotLevelWorld[#All],MATCH("HP Ratio - " &amp; VLOOKUP(BW$1,Enemies[[#All],[Name]:[BotLevelType]],9,FALSE),BotLevelWorld[#Headers],0),FALSE) * Z162</f>
        <v>0</v>
      </c>
      <c r="BX162">
        <f>VLOOKUP(Wave_Timeline!BX$1,Enemies[[#All],[Name]:[BotLevelType]],3,FALSE) * VLOOKUP($AX$2,BotLevelWorld[#All],MATCH("HP Ratio - " &amp; VLOOKUP(BX$1,Enemies[[#All],[Name]:[BotLevelType]],9,FALSE),BotLevelWorld[#Headers],0),FALSE) * AA162</f>
        <v>0</v>
      </c>
      <c r="BY162">
        <f>VLOOKUP(Wave_Timeline!BY$1,Enemies[[#All],[Name]:[BotLevelType]],3,FALSE) * VLOOKUP($AX$2,BotLevelWorld[#All],MATCH("HP Ratio - " &amp; VLOOKUP(BY$1,Enemies[[#All],[Name]:[BotLevelType]],9,FALSE),BotLevelWorld[#Headers],0),FALSE) * AB162</f>
        <v>0</v>
      </c>
      <c r="BZ162">
        <f>VLOOKUP(Wave_Timeline!BZ$1,Enemies[[#All],[Name]:[BotLevelType]],3,FALSE) * VLOOKUP($AX$2,BotLevelWorld[#All],MATCH("HP Ratio - " &amp; VLOOKUP(BZ$1,Enemies[[#All],[Name]:[BotLevelType]],9,FALSE),BotLevelWorld[#Headers],0),FALSE) * AC162</f>
        <v>0</v>
      </c>
      <c r="CA162">
        <f>VLOOKUP(Wave_Timeline!CA$1,Enemies[[#All],[Name]:[BotLevelType]],3,FALSE) * VLOOKUP($AX$2,BotLevelWorld[#All],MATCH("HP Ratio - " &amp; VLOOKUP(CA$1,Enemies[[#All],[Name]:[BotLevelType]],9,FALSE),BotLevelWorld[#Headers],0),FALSE) * AD162</f>
        <v>0</v>
      </c>
      <c r="CB162">
        <f>VLOOKUP(Wave_Timeline!CB$1,Enemies[[#All],[Name]:[BotLevelType]],3,FALSE) * VLOOKUP($AX$2,BotLevelWorld[#All],MATCH("HP Ratio - " &amp; VLOOKUP(CB$1,Enemies[[#All],[Name]:[BotLevelType]],9,FALSE),BotLevelWorld[#Headers],0),FALSE) * AE162</f>
        <v>0</v>
      </c>
      <c r="CC162">
        <f>VLOOKUP(Wave_Timeline!CC$1,Enemies[[#All],[Name]:[BotLevelType]],3,FALSE) * VLOOKUP($AX$2,BotLevelWorld[#All],MATCH("HP Ratio - " &amp; VLOOKUP(CC$1,Enemies[[#All],[Name]:[BotLevelType]],9,FALSE),BotLevelWorld[#Headers],0),FALSE) * AF162</f>
        <v>0</v>
      </c>
      <c r="CD162">
        <f>VLOOKUP(Wave_Timeline!CD$1,Enemies[[#All],[Name]:[BotLevelType]],3,FALSE) * VLOOKUP($AX$2,BotLevelWorld[#All],MATCH("HP Ratio - " &amp; VLOOKUP(CD$1,Enemies[[#All],[Name]:[BotLevelType]],9,FALSE),BotLevelWorld[#Headers],0),FALSE) * AG162</f>
        <v>0</v>
      </c>
      <c r="CE162">
        <f>VLOOKUP(Wave_Timeline!CE$1,Enemies[[#All],[Name]:[BotLevelType]],3,FALSE) * VLOOKUP($AX$2,BotLevelWorld[#All],MATCH("HP Ratio - " &amp; VLOOKUP(CE$1,Enemies[[#All],[Name]:[BotLevelType]],9,FALSE),BotLevelWorld[#Headers],0),FALSE) * AH162</f>
        <v>0</v>
      </c>
      <c r="CF162">
        <f>VLOOKUP(Wave_Timeline!CF$1,Enemies[[#All],[Name]:[BotLevelType]],3,FALSE) * VLOOKUP($AX$2,BotLevelWorld[#All],MATCH("HP Ratio - " &amp; VLOOKUP(CF$1,Enemies[[#All],[Name]:[BotLevelType]],9,FALSE),BotLevelWorld[#Headers],0),FALSE) * AI162</f>
        <v>0</v>
      </c>
      <c r="CG162">
        <f>VLOOKUP(Wave_Timeline!CG$1,Enemies[[#All],[Name]:[BotLevelType]],3,FALSE) * VLOOKUP($AX$2,BotLevelWorld[#All],MATCH("HP Ratio - " &amp; VLOOKUP(CG$1,Enemies[[#All],[Name]:[BotLevelType]],9,FALSE),BotLevelWorld[#Headers],0),FALSE) * AJ162</f>
        <v>0</v>
      </c>
      <c r="CH162">
        <f>VLOOKUP(Wave_Timeline!CH$1,Enemies[[#All],[Name]:[BotLevelType]],3,FALSE) * VLOOKUP($AX$2,BotLevelWorld[#All],MATCH("HP Ratio - " &amp; VLOOKUP(CH$1,Enemies[[#All],[Name]:[BotLevelType]],9,FALSE),BotLevelWorld[#Headers],0),FALSE) * AK162</f>
        <v>0</v>
      </c>
      <c r="CI162">
        <f>VLOOKUP(Wave_Timeline!CI$1,Enemies[[#All],[Name]:[BotLevelType]],3,FALSE) * VLOOKUP($AX$2,BotLevelWorld[#All],MATCH("HP Ratio - " &amp; VLOOKUP(CI$1,Enemies[[#All],[Name]:[BotLevelType]],9,FALSE),BotLevelWorld[#Headers],0),FALSE) * AL162</f>
        <v>0</v>
      </c>
      <c r="CJ162">
        <f>VLOOKUP(Wave_Timeline!CJ$1,Enemies[[#All],[Name]:[BotLevelType]],3,FALSE) * VLOOKUP($AX$2,BotLevelWorld[#All],MATCH("HP Ratio - " &amp; VLOOKUP(CJ$1,Enemies[[#All],[Name]:[BotLevelType]],9,FALSE),BotLevelWorld[#Headers],0),FALSE) * AM162</f>
        <v>0</v>
      </c>
      <c r="CK162">
        <f>VLOOKUP(Wave_Timeline!CK$1,Enemies[[#All],[Name]:[BotLevelType]],3,FALSE) * VLOOKUP($AX$2,BotLevelWorld[#All],MATCH("HP Ratio - " &amp; VLOOKUP(CK$1,Enemies[[#All],[Name]:[BotLevelType]],9,FALSE),BotLevelWorld[#Headers],0),FALSE) * AN162</f>
        <v>0</v>
      </c>
      <c r="CL162">
        <f>VLOOKUP(Wave_Timeline!CL$1,Enemies[[#All],[Name]:[BotLevelType]],3,FALSE) * VLOOKUP($AX$2,BotLevelWorld[#All],MATCH("HP Ratio - " &amp; VLOOKUP(CL$1,Enemies[[#All],[Name]:[BotLevelType]],9,FALSE),BotLevelWorld[#Headers],0),FALSE) * AO162</f>
        <v>0</v>
      </c>
      <c r="CM162">
        <f>VLOOKUP(Wave_Timeline!CM$1,Enemies[[#All],[Name]:[BotLevelType]],3,FALSE) * VLOOKUP($AX$2,BotLevelWorld[#All],MATCH("HP Ratio - " &amp; VLOOKUP(CM$1,Enemies[[#All],[Name]:[BotLevelType]],9,FALSE),BotLevelWorld[#Headers],0),FALSE) * AP162</f>
        <v>0</v>
      </c>
      <c r="CN162">
        <f>VLOOKUP(Wave_Timeline!CN$1,Enemies[[#All],[Name]:[BotLevelType]],3,FALSE) * VLOOKUP($AX$2,BotLevelWorld[#All],MATCH("HP Ratio - " &amp; VLOOKUP(CN$1,Enemies[[#All],[Name]:[BotLevelType]],9,FALSE),BotLevelWorld[#Headers],0),FALSE) * AQ162</f>
        <v>0</v>
      </c>
      <c r="CO162">
        <f>VLOOKUP(Wave_Timeline!CO$1,Enemies[[#All],[Name]:[BotLevelType]],3,FALSE) * VLOOKUP($AX$2,BotLevelWorld[#All],MATCH("HP Ratio - " &amp; VLOOKUP(CO$1,Enemies[[#All],[Name]:[BotLevelType]],9,FALSE),BotLevelWorld[#Headers],0),FALSE) * AR162</f>
        <v>0</v>
      </c>
      <c r="CP162">
        <f>VLOOKUP(Wave_Timeline!CP$1,Enemies[[#All],[Name]:[BotLevelType]],3,FALSE) * VLOOKUP($AX$2,BotLevelWorld[#All],MATCH("HP Ratio - " &amp; VLOOKUP(CP$1,Enemies[[#All],[Name]:[BotLevelType]],9,FALSE),BotLevelWorld[#Headers],0),FALSE) * AS162</f>
        <v>0</v>
      </c>
      <c r="CQ162">
        <f>VLOOKUP(Wave_Timeline!CQ$1,Enemies[[#All],[Name]:[BotLevelType]],3,FALSE) * VLOOKUP($AX$2,BotLevelWorld[#All],MATCH("HP Ratio - " &amp; VLOOKUP(CQ$1,Enemies[[#All],[Name]:[BotLevelType]],9,FALSE),BotLevelWorld[#Headers],0),FALSE) * AT162</f>
        <v>0</v>
      </c>
      <c r="CS162">
        <f t="shared" si="7"/>
        <v>0</v>
      </c>
    </row>
    <row r="163" spans="1:97" x14ac:dyDescent="0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Y163">
        <f>VLOOKUP(Wave_Timeline!AY$1,Enemies[[#All],[Name]:[BotLevelType]],3,FALSE) * VLOOKUP($AX$2,BotLevelWorld[#All],MATCH("HP Ratio - " &amp; VLOOKUP(AY$1,Enemies[[#All],[Name]:[BotLevelType]],9,FALSE),BotLevelWorld[#Headers],0),FALSE) * B163</f>
        <v>0</v>
      </c>
      <c r="AZ163">
        <f>VLOOKUP(Wave_Timeline!AZ$1,Enemies[[#All],[Name]:[BotLevelType]],3,FALSE) * VLOOKUP($AX$2,BotLevelWorld[#All],MATCH("HP Ratio - " &amp; VLOOKUP(AZ$1,Enemies[[#All],[Name]:[BotLevelType]],9,FALSE),BotLevelWorld[#Headers],0),FALSE) * C163</f>
        <v>0</v>
      </c>
      <c r="BA163">
        <f>VLOOKUP(Wave_Timeline!BA$1,Enemies[[#All],[Name]:[BotLevelType]],3,FALSE) * VLOOKUP($AX$2,BotLevelWorld[#All],MATCH("HP Ratio - " &amp; VLOOKUP(BA$1,Enemies[[#All],[Name]:[BotLevelType]],9,FALSE),BotLevelWorld[#Headers],0),FALSE) * D163</f>
        <v>0</v>
      </c>
      <c r="BB163">
        <f>VLOOKUP(Wave_Timeline!BB$1,Enemies[[#All],[Name]:[BotLevelType]],3,FALSE) * VLOOKUP($AX$2,BotLevelWorld[#All],MATCH("HP Ratio - " &amp; VLOOKUP(BB$1,Enemies[[#All],[Name]:[BotLevelType]],9,FALSE),BotLevelWorld[#Headers],0),FALSE) * E163</f>
        <v>0</v>
      </c>
      <c r="BC163">
        <f>VLOOKUP(Wave_Timeline!BC$1,Enemies[[#All],[Name]:[BotLevelType]],3,FALSE) * VLOOKUP($AX$2,BotLevelWorld[#All],MATCH("HP Ratio - " &amp; VLOOKUP(BC$1,Enemies[[#All],[Name]:[BotLevelType]],9,FALSE),BotLevelWorld[#Headers],0),FALSE) * F163</f>
        <v>0</v>
      </c>
      <c r="BD163">
        <f>VLOOKUP(Wave_Timeline!BD$1,Enemies[[#All],[Name]:[BotLevelType]],3,FALSE) * VLOOKUP($AX$2,BotLevelWorld[#All],MATCH("HP Ratio - " &amp; VLOOKUP(BD$1,Enemies[[#All],[Name]:[BotLevelType]],9,FALSE),BotLevelWorld[#Headers],0),FALSE) * G163</f>
        <v>0</v>
      </c>
      <c r="BE163">
        <f>VLOOKUP(Wave_Timeline!BE$1,Enemies[[#All],[Name]:[BotLevelType]],3,FALSE) * VLOOKUP($AX$2,BotLevelWorld[#All],MATCH("HP Ratio - " &amp; VLOOKUP(BE$1,Enemies[[#All],[Name]:[BotLevelType]],9,FALSE),BotLevelWorld[#Headers],0),FALSE) * H163</f>
        <v>0</v>
      </c>
      <c r="BF163">
        <f>VLOOKUP(Wave_Timeline!BF$1,Enemies[[#All],[Name]:[BotLevelType]],3,FALSE) * VLOOKUP($AX$2,BotLevelWorld[#All],MATCH("HP Ratio - " &amp; VLOOKUP(BF$1,Enemies[[#All],[Name]:[BotLevelType]],9,FALSE),BotLevelWorld[#Headers],0),FALSE) * I163</f>
        <v>0</v>
      </c>
      <c r="BG163">
        <f>VLOOKUP(Wave_Timeline!BG$1,Enemies[[#All],[Name]:[BotLevelType]],3,FALSE) * VLOOKUP($AX$2,BotLevelWorld[#All],MATCH("HP Ratio - " &amp; VLOOKUP(BG$1,Enemies[[#All],[Name]:[BotLevelType]],9,FALSE),BotLevelWorld[#Headers],0),FALSE) * J163</f>
        <v>0</v>
      </c>
      <c r="BH163">
        <f>VLOOKUP(Wave_Timeline!BH$1,Enemies[[#All],[Name]:[BotLevelType]],3,FALSE) * VLOOKUP($AX$2,BotLevelWorld[#All],MATCH("HP Ratio - " &amp; VLOOKUP(BH$1,Enemies[[#All],[Name]:[BotLevelType]],9,FALSE),BotLevelWorld[#Headers],0),FALSE) * K163</f>
        <v>0</v>
      </c>
      <c r="BI163">
        <f>VLOOKUP(Wave_Timeline!BI$1,Enemies[[#All],[Name]:[BotLevelType]],3,FALSE) * VLOOKUP($AX$2,BotLevelWorld[#All],MATCH("HP Ratio - " &amp; VLOOKUP(BI$1,Enemies[[#All],[Name]:[BotLevelType]],9,FALSE),BotLevelWorld[#Headers],0),FALSE) * L163</f>
        <v>0</v>
      </c>
      <c r="BJ163">
        <f>VLOOKUP(Wave_Timeline!BJ$1,Enemies[[#All],[Name]:[BotLevelType]],3,FALSE) * VLOOKUP($AX$2,BotLevelWorld[#All],MATCH("HP Ratio - " &amp; VLOOKUP(BJ$1,Enemies[[#All],[Name]:[BotLevelType]],9,FALSE),BotLevelWorld[#Headers],0),FALSE) * M163</f>
        <v>0</v>
      </c>
      <c r="BK163">
        <f>VLOOKUP(Wave_Timeline!BK$1,Enemies[[#All],[Name]:[BotLevelType]],3,FALSE) * VLOOKUP($AX$2,BotLevelWorld[#All],MATCH("HP Ratio - " &amp; VLOOKUP(BK$1,Enemies[[#All],[Name]:[BotLevelType]],9,FALSE),BotLevelWorld[#Headers],0),FALSE) * N163</f>
        <v>0</v>
      </c>
      <c r="BL163">
        <f>VLOOKUP(Wave_Timeline!BL$1,Enemies[[#All],[Name]:[BotLevelType]],3,FALSE) * VLOOKUP($AX$2,BotLevelWorld[#All],MATCH("HP Ratio - " &amp; VLOOKUP(BL$1,Enemies[[#All],[Name]:[BotLevelType]],9,FALSE),BotLevelWorld[#Headers],0),FALSE) * O163</f>
        <v>0</v>
      </c>
      <c r="BM163">
        <f>VLOOKUP(Wave_Timeline!BM$1,Enemies[[#All],[Name]:[BotLevelType]],3,FALSE) * VLOOKUP($AX$2,BotLevelWorld[#All],MATCH("HP Ratio - " &amp; VLOOKUP(BM$1,Enemies[[#All],[Name]:[BotLevelType]],9,FALSE),BotLevelWorld[#Headers],0),FALSE) * P163</f>
        <v>0</v>
      </c>
      <c r="BN163">
        <f>VLOOKUP(Wave_Timeline!BN$1,Enemies[[#All],[Name]:[BotLevelType]],3,FALSE) * VLOOKUP($AX$2,BotLevelWorld[#All],MATCH("HP Ratio - " &amp; VLOOKUP(BN$1,Enemies[[#All],[Name]:[BotLevelType]],9,FALSE),BotLevelWorld[#Headers],0),FALSE) * Q163</f>
        <v>0</v>
      </c>
      <c r="BO163">
        <f>VLOOKUP(Wave_Timeline!BO$1,Enemies[[#All],[Name]:[BotLevelType]],3,FALSE) * VLOOKUP($AX$2,BotLevelWorld[#All],MATCH("HP Ratio - " &amp; VLOOKUP(BO$1,Enemies[[#All],[Name]:[BotLevelType]],9,FALSE),BotLevelWorld[#Headers],0),FALSE) * R163</f>
        <v>0</v>
      </c>
      <c r="BP163">
        <f>VLOOKUP(Wave_Timeline!BP$1,Enemies[[#All],[Name]:[BotLevelType]],3,FALSE) * VLOOKUP($AX$2,BotLevelWorld[#All],MATCH("HP Ratio - " &amp; VLOOKUP(BP$1,Enemies[[#All],[Name]:[BotLevelType]],9,FALSE),BotLevelWorld[#Headers],0),FALSE) * S163</f>
        <v>0</v>
      </c>
      <c r="BQ163">
        <f>VLOOKUP(Wave_Timeline!BQ$1,Enemies[[#All],[Name]:[BotLevelType]],3,FALSE) * VLOOKUP($AX$2,BotLevelWorld[#All],MATCH("HP Ratio - " &amp; VLOOKUP(BQ$1,Enemies[[#All],[Name]:[BotLevelType]],9,FALSE),BotLevelWorld[#Headers],0),FALSE) * T163</f>
        <v>0</v>
      </c>
      <c r="BR163">
        <f>VLOOKUP(Wave_Timeline!BR$1,Enemies[[#All],[Name]:[BotLevelType]],3,FALSE) * VLOOKUP($AX$2,BotLevelWorld[#All],MATCH("HP Ratio - " &amp; VLOOKUP(BR$1,Enemies[[#All],[Name]:[BotLevelType]],9,FALSE),BotLevelWorld[#Headers],0),FALSE) * U163</f>
        <v>0</v>
      </c>
      <c r="BS163">
        <f>VLOOKUP(Wave_Timeline!BS$1,Enemies[[#All],[Name]:[BotLevelType]],3,FALSE) * VLOOKUP($AX$2,BotLevelWorld[#All],MATCH("HP Ratio - " &amp; VLOOKUP(BS$1,Enemies[[#All],[Name]:[BotLevelType]],9,FALSE),BotLevelWorld[#Headers],0),FALSE) * V163</f>
        <v>0</v>
      </c>
      <c r="BT163">
        <f>VLOOKUP(Wave_Timeline!BT$1,Enemies[[#All],[Name]:[BotLevelType]],3,FALSE) * VLOOKUP($AX$2,BotLevelWorld[#All],MATCH("HP Ratio - " &amp; VLOOKUP(BT$1,Enemies[[#All],[Name]:[BotLevelType]],9,FALSE),BotLevelWorld[#Headers],0),FALSE) * W163</f>
        <v>0</v>
      </c>
      <c r="BU163">
        <f>VLOOKUP(Wave_Timeline!BU$1,Enemies[[#All],[Name]:[BotLevelType]],3,FALSE) * VLOOKUP($AX$2,BotLevelWorld[#All],MATCH("HP Ratio - " &amp; VLOOKUP(BU$1,Enemies[[#All],[Name]:[BotLevelType]],9,FALSE),BotLevelWorld[#Headers],0),FALSE) * X163</f>
        <v>0</v>
      </c>
      <c r="BV163">
        <f>VLOOKUP(Wave_Timeline!BV$1,Enemies[[#All],[Name]:[BotLevelType]],3,FALSE) * VLOOKUP($AX$2,BotLevelWorld[#All],MATCH("HP Ratio - " &amp; VLOOKUP(BV$1,Enemies[[#All],[Name]:[BotLevelType]],9,FALSE),BotLevelWorld[#Headers],0),FALSE) * Y163</f>
        <v>0</v>
      </c>
      <c r="BW163">
        <f>VLOOKUP(Wave_Timeline!BW$1,Enemies[[#All],[Name]:[BotLevelType]],3,FALSE) * VLOOKUP($AX$2,BotLevelWorld[#All],MATCH("HP Ratio - " &amp; VLOOKUP(BW$1,Enemies[[#All],[Name]:[BotLevelType]],9,FALSE),BotLevelWorld[#Headers],0),FALSE) * Z163</f>
        <v>0</v>
      </c>
      <c r="BX163">
        <f>VLOOKUP(Wave_Timeline!BX$1,Enemies[[#All],[Name]:[BotLevelType]],3,FALSE) * VLOOKUP($AX$2,BotLevelWorld[#All],MATCH("HP Ratio - " &amp; VLOOKUP(BX$1,Enemies[[#All],[Name]:[BotLevelType]],9,FALSE),BotLevelWorld[#Headers],0),FALSE) * AA163</f>
        <v>0</v>
      </c>
      <c r="BY163">
        <f>VLOOKUP(Wave_Timeline!BY$1,Enemies[[#All],[Name]:[BotLevelType]],3,FALSE) * VLOOKUP($AX$2,BotLevelWorld[#All],MATCH("HP Ratio - " &amp; VLOOKUP(BY$1,Enemies[[#All],[Name]:[BotLevelType]],9,FALSE),BotLevelWorld[#Headers],0),FALSE) * AB163</f>
        <v>0</v>
      </c>
      <c r="BZ163">
        <f>VLOOKUP(Wave_Timeline!BZ$1,Enemies[[#All],[Name]:[BotLevelType]],3,FALSE) * VLOOKUP($AX$2,BotLevelWorld[#All],MATCH("HP Ratio - " &amp; VLOOKUP(BZ$1,Enemies[[#All],[Name]:[BotLevelType]],9,FALSE),BotLevelWorld[#Headers],0),FALSE) * AC163</f>
        <v>0</v>
      </c>
      <c r="CA163">
        <f>VLOOKUP(Wave_Timeline!CA$1,Enemies[[#All],[Name]:[BotLevelType]],3,FALSE) * VLOOKUP($AX$2,BotLevelWorld[#All],MATCH("HP Ratio - " &amp; VLOOKUP(CA$1,Enemies[[#All],[Name]:[BotLevelType]],9,FALSE),BotLevelWorld[#Headers],0),FALSE) * AD163</f>
        <v>0</v>
      </c>
      <c r="CB163">
        <f>VLOOKUP(Wave_Timeline!CB$1,Enemies[[#All],[Name]:[BotLevelType]],3,FALSE) * VLOOKUP($AX$2,BotLevelWorld[#All],MATCH("HP Ratio - " &amp; VLOOKUP(CB$1,Enemies[[#All],[Name]:[BotLevelType]],9,FALSE),BotLevelWorld[#Headers],0),FALSE) * AE163</f>
        <v>0</v>
      </c>
      <c r="CC163">
        <f>VLOOKUP(Wave_Timeline!CC$1,Enemies[[#All],[Name]:[BotLevelType]],3,FALSE) * VLOOKUP($AX$2,BotLevelWorld[#All],MATCH("HP Ratio - " &amp; VLOOKUP(CC$1,Enemies[[#All],[Name]:[BotLevelType]],9,FALSE),BotLevelWorld[#Headers],0),FALSE) * AF163</f>
        <v>0</v>
      </c>
      <c r="CD163">
        <f>VLOOKUP(Wave_Timeline!CD$1,Enemies[[#All],[Name]:[BotLevelType]],3,FALSE) * VLOOKUP($AX$2,BotLevelWorld[#All],MATCH("HP Ratio - " &amp; VLOOKUP(CD$1,Enemies[[#All],[Name]:[BotLevelType]],9,FALSE),BotLevelWorld[#Headers],0),FALSE) * AG163</f>
        <v>0</v>
      </c>
      <c r="CE163">
        <f>VLOOKUP(Wave_Timeline!CE$1,Enemies[[#All],[Name]:[BotLevelType]],3,FALSE) * VLOOKUP($AX$2,BotLevelWorld[#All],MATCH("HP Ratio - " &amp; VLOOKUP(CE$1,Enemies[[#All],[Name]:[BotLevelType]],9,FALSE),BotLevelWorld[#Headers],0),FALSE) * AH163</f>
        <v>0</v>
      </c>
      <c r="CF163">
        <f>VLOOKUP(Wave_Timeline!CF$1,Enemies[[#All],[Name]:[BotLevelType]],3,FALSE) * VLOOKUP($AX$2,BotLevelWorld[#All],MATCH("HP Ratio - " &amp; VLOOKUP(CF$1,Enemies[[#All],[Name]:[BotLevelType]],9,FALSE),BotLevelWorld[#Headers],0),FALSE) * AI163</f>
        <v>0</v>
      </c>
      <c r="CG163">
        <f>VLOOKUP(Wave_Timeline!CG$1,Enemies[[#All],[Name]:[BotLevelType]],3,FALSE) * VLOOKUP($AX$2,BotLevelWorld[#All],MATCH("HP Ratio - " &amp; VLOOKUP(CG$1,Enemies[[#All],[Name]:[BotLevelType]],9,FALSE),BotLevelWorld[#Headers],0),FALSE) * AJ163</f>
        <v>0</v>
      </c>
      <c r="CH163">
        <f>VLOOKUP(Wave_Timeline!CH$1,Enemies[[#All],[Name]:[BotLevelType]],3,FALSE) * VLOOKUP($AX$2,BotLevelWorld[#All],MATCH("HP Ratio - " &amp; VLOOKUP(CH$1,Enemies[[#All],[Name]:[BotLevelType]],9,FALSE),BotLevelWorld[#Headers],0),FALSE) * AK163</f>
        <v>0</v>
      </c>
      <c r="CI163">
        <f>VLOOKUP(Wave_Timeline!CI$1,Enemies[[#All],[Name]:[BotLevelType]],3,FALSE) * VLOOKUP($AX$2,BotLevelWorld[#All],MATCH("HP Ratio - " &amp; VLOOKUP(CI$1,Enemies[[#All],[Name]:[BotLevelType]],9,FALSE),BotLevelWorld[#Headers],0),FALSE) * AL163</f>
        <v>0</v>
      </c>
      <c r="CJ163">
        <f>VLOOKUP(Wave_Timeline!CJ$1,Enemies[[#All],[Name]:[BotLevelType]],3,FALSE) * VLOOKUP($AX$2,BotLevelWorld[#All],MATCH("HP Ratio - " &amp; VLOOKUP(CJ$1,Enemies[[#All],[Name]:[BotLevelType]],9,FALSE),BotLevelWorld[#Headers],0),FALSE) * AM163</f>
        <v>0</v>
      </c>
      <c r="CK163">
        <f>VLOOKUP(Wave_Timeline!CK$1,Enemies[[#All],[Name]:[BotLevelType]],3,FALSE) * VLOOKUP($AX$2,BotLevelWorld[#All],MATCH("HP Ratio - " &amp; VLOOKUP(CK$1,Enemies[[#All],[Name]:[BotLevelType]],9,FALSE),BotLevelWorld[#Headers],0),FALSE) * AN163</f>
        <v>0</v>
      </c>
      <c r="CL163">
        <f>VLOOKUP(Wave_Timeline!CL$1,Enemies[[#All],[Name]:[BotLevelType]],3,FALSE) * VLOOKUP($AX$2,BotLevelWorld[#All],MATCH("HP Ratio - " &amp; VLOOKUP(CL$1,Enemies[[#All],[Name]:[BotLevelType]],9,FALSE),BotLevelWorld[#Headers],0),FALSE) * AO163</f>
        <v>0</v>
      </c>
      <c r="CM163">
        <f>VLOOKUP(Wave_Timeline!CM$1,Enemies[[#All],[Name]:[BotLevelType]],3,FALSE) * VLOOKUP($AX$2,BotLevelWorld[#All],MATCH("HP Ratio - " &amp; VLOOKUP(CM$1,Enemies[[#All],[Name]:[BotLevelType]],9,FALSE),BotLevelWorld[#Headers],0),FALSE) * AP163</f>
        <v>0</v>
      </c>
      <c r="CN163">
        <f>VLOOKUP(Wave_Timeline!CN$1,Enemies[[#All],[Name]:[BotLevelType]],3,FALSE) * VLOOKUP($AX$2,BotLevelWorld[#All],MATCH("HP Ratio - " &amp; VLOOKUP(CN$1,Enemies[[#All],[Name]:[BotLevelType]],9,FALSE),BotLevelWorld[#Headers],0),FALSE) * AQ163</f>
        <v>0</v>
      </c>
      <c r="CO163">
        <f>VLOOKUP(Wave_Timeline!CO$1,Enemies[[#All],[Name]:[BotLevelType]],3,FALSE) * VLOOKUP($AX$2,BotLevelWorld[#All],MATCH("HP Ratio - " &amp; VLOOKUP(CO$1,Enemies[[#All],[Name]:[BotLevelType]],9,FALSE),BotLevelWorld[#Headers],0),FALSE) * AR163</f>
        <v>0</v>
      </c>
      <c r="CP163">
        <f>VLOOKUP(Wave_Timeline!CP$1,Enemies[[#All],[Name]:[BotLevelType]],3,FALSE) * VLOOKUP($AX$2,BotLevelWorld[#All],MATCH("HP Ratio - " &amp; VLOOKUP(CP$1,Enemies[[#All],[Name]:[BotLevelType]],9,FALSE),BotLevelWorld[#Headers],0),FALSE) * AS163</f>
        <v>0</v>
      </c>
      <c r="CQ163">
        <f>VLOOKUP(Wave_Timeline!CQ$1,Enemies[[#All],[Name]:[BotLevelType]],3,FALSE) * VLOOKUP($AX$2,BotLevelWorld[#All],MATCH("HP Ratio - " &amp; VLOOKUP(CQ$1,Enemies[[#All],[Name]:[BotLevelType]],9,FALSE),BotLevelWorld[#Headers],0),FALSE) * AT163</f>
        <v>0</v>
      </c>
      <c r="CS163">
        <f t="shared" si="7"/>
        <v>0</v>
      </c>
    </row>
    <row r="164" spans="1:97" x14ac:dyDescent="0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Y164">
        <f>VLOOKUP(Wave_Timeline!AY$1,Enemies[[#All],[Name]:[BotLevelType]],3,FALSE) * VLOOKUP($AX$2,BotLevelWorld[#All],MATCH("HP Ratio - " &amp; VLOOKUP(AY$1,Enemies[[#All],[Name]:[BotLevelType]],9,FALSE),BotLevelWorld[#Headers],0),FALSE) * B164</f>
        <v>0</v>
      </c>
      <c r="AZ164">
        <f>VLOOKUP(Wave_Timeline!AZ$1,Enemies[[#All],[Name]:[BotLevelType]],3,FALSE) * VLOOKUP($AX$2,BotLevelWorld[#All],MATCH("HP Ratio - " &amp; VLOOKUP(AZ$1,Enemies[[#All],[Name]:[BotLevelType]],9,FALSE),BotLevelWorld[#Headers],0),FALSE) * C164</f>
        <v>0</v>
      </c>
      <c r="BA164">
        <f>VLOOKUP(Wave_Timeline!BA$1,Enemies[[#All],[Name]:[BotLevelType]],3,FALSE) * VLOOKUP($AX$2,BotLevelWorld[#All],MATCH("HP Ratio - " &amp; VLOOKUP(BA$1,Enemies[[#All],[Name]:[BotLevelType]],9,FALSE),BotLevelWorld[#Headers],0),FALSE) * D164</f>
        <v>0</v>
      </c>
      <c r="BB164">
        <f>VLOOKUP(Wave_Timeline!BB$1,Enemies[[#All],[Name]:[BotLevelType]],3,FALSE) * VLOOKUP($AX$2,BotLevelWorld[#All],MATCH("HP Ratio - " &amp; VLOOKUP(BB$1,Enemies[[#All],[Name]:[BotLevelType]],9,FALSE),BotLevelWorld[#Headers],0),FALSE) * E164</f>
        <v>0</v>
      </c>
      <c r="BC164">
        <f>VLOOKUP(Wave_Timeline!BC$1,Enemies[[#All],[Name]:[BotLevelType]],3,FALSE) * VLOOKUP($AX$2,BotLevelWorld[#All],MATCH("HP Ratio - " &amp; VLOOKUP(BC$1,Enemies[[#All],[Name]:[BotLevelType]],9,FALSE),BotLevelWorld[#Headers],0),FALSE) * F164</f>
        <v>0</v>
      </c>
      <c r="BD164">
        <f>VLOOKUP(Wave_Timeline!BD$1,Enemies[[#All],[Name]:[BotLevelType]],3,FALSE) * VLOOKUP($AX$2,BotLevelWorld[#All],MATCH("HP Ratio - " &amp; VLOOKUP(BD$1,Enemies[[#All],[Name]:[BotLevelType]],9,FALSE),BotLevelWorld[#Headers],0),FALSE) * G164</f>
        <v>0</v>
      </c>
      <c r="BE164">
        <f>VLOOKUP(Wave_Timeline!BE$1,Enemies[[#All],[Name]:[BotLevelType]],3,FALSE) * VLOOKUP($AX$2,BotLevelWorld[#All],MATCH("HP Ratio - " &amp; VLOOKUP(BE$1,Enemies[[#All],[Name]:[BotLevelType]],9,FALSE),BotLevelWorld[#Headers],0),FALSE) * H164</f>
        <v>0</v>
      </c>
      <c r="BF164">
        <f>VLOOKUP(Wave_Timeline!BF$1,Enemies[[#All],[Name]:[BotLevelType]],3,FALSE) * VLOOKUP($AX$2,BotLevelWorld[#All],MATCH("HP Ratio - " &amp; VLOOKUP(BF$1,Enemies[[#All],[Name]:[BotLevelType]],9,FALSE),BotLevelWorld[#Headers],0),FALSE) * I164</f>
        <v>0</v>
      </c>
      <c r="BG164">
        <f>VLOOKUP(Wave_Timeline!BG$1,Enemies[[#All],[Name]:[BotLevelType]],3,FALSE) * VLOOKUP($AX$2,BotLevelWorld[#All],MATCH("HP Ratio - " &amp; VLOOKUP(BG$1,Enemies[[#All],[Name]:[BotLevelType]],9,FALSE),BotLevelWorld[#Headers],0),FALSE) * J164</f>
        <v>0</v>
      </c>
      <c r="BH164">
        <f>VLOOKUP(Wave_Timeline!BH$1,Enemies[[#All],[Name]:[BotLevelType]],3,FALSE) * VLOOKUP($AX$2,BotLevelWorld[#All],MATCH("HP Ratio - " &amp; VLOOKUP(BH$1,Enemies[[#All],[Name]:[BotLevelType]],9,FALSE),BotLevelWorld[#Headers],0),FALSE) * K164</f>
        <v>0</v>
      </c>
      <c r="BI164">
        <f>VLOOKUP(Wave_Timeline!BI$1,Enemies[[#All],[Name]:[BotLevelType]],3,FALSE) * VLOOKUP($AX$2,BotLevelWorld[#All],MATCH("HP Ratio - " &amp; VLOOKUP(BI$1,Enemies[[#All],[Name]:[BotLevelType]],9,FALSE),BotLevelWorld[#Headers],0),FALSE) * L164</f>
        <v>0</v>
      </c>
      <c r="BJ164">
        <f>VLOOKUP(Wave_Timeline!BJ$1,Enemies[[#All],[Name]:[BotLevelType]],3,FALSE) * VLOOKUP($AX$2,BotLevelWorld[#All],MATCH("HP Ratio - " &amp; VLOOKUP(BJ$1,Enemies[[#All],[Name]:[BotLevelType]],9,FALSE),BotLevelWorld[#Headers],0),FALSE) * M164</f>
        <v>0</v>
      </c>
      <c r="BK164">
        <f>VLOOKUP(Wave_Timeline!BK$1,Enemies[[#All],[Name]:[BotLevelType]],3,FALSE) * VLOOKUP($AX$2,BotLevelWorld[#All],MATCH("HP Ratio - " &amp; VLOOKUP(BK$1,Enemies[[#All],[Name]:[BotLevelType]],9,FALSE),BotLevelWorld[#Headers],0),FALSE) * N164</f>
        <v>0</v>
      </c>
      <c r="BL164">
        <f>VLOOKUP(Wave_Timeline!BL$1,Enemies[[#All],[Name]:[BotLevelType]],3,FALSE) * VLOOKUP($AX$2,BotLevelWorld[#All],MATCH("HP Ratio - " &amp; VLOOKUP(BL$1,Enemies[[#All],[Name]:[BotLevelType]],9,FALSE),BotLevelWorld[#Headers],0),FALSE) * O164</f>
        <v>0</v>
      </c>
      <c r="BM164">
        <f>VLOOKUP(Wave_Timeline!BM$1,Enemies[[#All],[Name]:[BotLevelType]],3,FALSE) * VLOOKUP($AX$2,BotLevelWorld[#All],MATCH("HP Ratio - " &amp; VLOOKUP(BM$1,Enemies[[#All],[Name]:[BotLevelType]],9,FALSE),BotLevelWorld[#Headers],0),FALSE) * P164</f>
        <v>0</v>
      </c>
      <c r="BN164">
        <f>VLOOKUP(Wave_Timeline!BN$1,Enemies[[#All],[Name]:[BotLevelType]],3,FALSE) * VLOOKUP($AX$2,BotLevelWorld[#All],MATCH("HP Ratio - " &amp; VLOOKUP(BN$1,Enemies[[#All],[Name]:[BotLevelType]],9,FALSE),BotLevelWorld[#Headers],0),FALSE) * Q164</f>
        <v>0</v>
      </c>
      <c r="BO164">
        <f>VLOOKUP(Wave_Timeline!BO$1,Enemies[[#All],[Name]:[BotLevelType]],3,FALSE) * VLOOKUP($AX$2,BotLevelWorld[#All],MATCH("HP Ratio - " &amp; VLOOKUP(BO$1,Enemies[[#All],[Name]:[BotLevelType]],9,FALSE),BotLevelWorld[#Headers],0),FALSE) * R164</f>
        <v>0</v>
      </c>
      <c r="BP164">
        <f>VLOOKUP(Wave_Timeline!BP$1,Enemies[[#All],[Name]:[BotLevelType]],3,FALSE) * VLOOKUP($AX$2,BotLevelWorld[#All],MATCH("HP Ratio - " &amp; VLOOKUP(BP$1,Enemies[[#All],[Name]:[BotLevelType]],9,FALSE),BotLevelWorld[#Headers],0),FALSE) * S164</f>
        <v>0</v>
      </c>
      <c r="BQ164">
        <f>VLOOKUP(Wave_Timeline!BQ$1,Enemies[[#All],[Name]:[BotLevelType]],3,FALSE) * VLOOKUP($AX$2,BotLevelWorld[#All],MATCH("HP Ratio - " &amp; VLOOKUP(BQ$1,Enemies[[#All],[Name]:[BotLevelType]],9,FALSE),BotLevelWorld[#Headers],0),FALSE) * T164</f>
        <v>0</v>
      </c>
      <c r="BR164">
        <f>VLOOKUP(Wave_Timeline!BR$1,Enemies[[#All],[Name]:[BotLevelType]],3,FALSE) * VLOOKUP($AX$2,BotLevelWorld[#All],MATCH("HP Ratio - " &amp; VLOOKUP(BR$1,Enemies[[#All],[Name]:[BotLevelType]],9,FALSE),BotLevelWorld[#Headers],0),FALSE) * U164</f>
        <v>0</v>
      </c>
      <c r="BS164">
        <f>VLOOKUP(Wave_Timeline!BS$1,Enemies[[#All],[Name]:[BotLevelType]],3,FALSE) * VLOOKUP($AX$2,BotLevelWorld[#All],MATCH("HP Ratio - " &amp; VLOOKUP(BS$1,Enemies[[#All],[Name]:[BotLevelType]],9,FALSE),BotLevelWorld[#Headers],0),FALSE) * V164</f>
        <v>0</v>
      </c>
      <c r="BT164">
        <f>VLOOKUP(Wave_Timeline!BT$1,Enemies[[#All],[Name]:[BotLevelType]],3,FALSE) * VLOOKUP($AX$2,BotLevelWorld[#All],MATCH("HP Ratio - " &amp; VLOOKUP(BT$1,Enemies[[#All],[Name]:[BotLevelType]],9,FALSE),BotLevelWorld[#Headers],0),FALSE) * W164</f>
        <v>0</v>
      </c>
      <c r="BU164">
        <f>VLOOKUP(Wave_Timeline!BU$1,Enemies[[#All],[Name]:[BotLevelType]],3,FALSE) * VLOOKUP($AX$2,BotLevelWorld[#All],MATCH("HP Ratio - " &amp; VLOOKUP(BU$1,Enemies[[#All],[Name]:[BotLevelType]],9,FALSE),BotLevelWorld[#Headers],0),FALSE) * X164</f>
        <v>0</v>
      </c>
      <c r="BV164">
        <f>VLOOKUP(Wave_Timeline!BV$1,Enemies[[#All],[Name]:[BotLevelType]],3,FALSE) * VLOOKUP($AX$2,BotLevelWorld[#All],MATCH("HP Ratio - " &amp; VLOOKUP(BV$1,Enemies[[#All],[Name]:[BotLevelType]],9,FALSE),BotLevelWorld[#Headers],0),FALSE) * Y164</f>
        <v>0</v>
      </c>
      <c r="BW164">
        <f>VLOOKUP(Wave_Timeline!BW$1,Enemies[[#All],[Name]:[BotLevelType]],3,FALSE) * VLOOKUP($AX$2,BotLevelWorld[#All],MATCH("HP Ratio - " &amp; VLOOKUP(BW$1,Enemies[[#All],[Name]:[BotLevelType]],9,FALSE),BotLevelWorld[#Headers],0),FALSE) * Z164</f>
        <v>0</v>
      </c>
      <c r="BX164">
        <f>VLOOKUP(Wave_Timeline!BX$1,Enemies[[#All],[Name]:[BotLevelType]],3,FALSE) * VLOOKUP($AX$2,BotLevelWorld[#All],MATCH("HP Ratio - " &amp; VLOOKUP(BX$1,Enemies[[#All],[Name]:[BotLevelType]],9,FALSE),BotLevelWorld[#Headers],0),FALSE) * AA164</f>
        <v>0</v>
      </c>
      <c r="BY164">
        <f>VLOOKUP(Wave_Timeline!BY$1,Enemies[[#All],[Name]:[BotLevelType]],3,FALSE) * VLOOKUP($AX$2,BotLevelWorld[#All],MATCH("HP Ratio - " &amp; VLOOKUP(BY$1,Enemies[[#All],[Name]:[BotLevelType]],9,FALSE),BotLevelWorld[#Headers],0),FALSE) * AB164</f>
        <v>0</v>
      </c>
      <c r="BZ164">
        <f>VLOOKUP(Wave_Timeline!BZ$1,Enemies[[#All],[Name]:[BotLevelType]],3,FALSE) * VLOOKUP($AX$2,BotLevelWorld[#All],MATCH("HP Ratio - " &amp; VLOOKUP(BZ$1,Enemies[[#All],[Name]:[BotLevelType]],9,FALSE),BotLevelWorld[#Headers],0),FALSE) * AC164</f>
        <v>0</v>
      </c>
      <c r="CA164">
        <f>VLOOKUP(Wave_Timeline!CA$1,Enemies[[#All],[Name]:[BotLevelType]],3,FALSE) * VLOOKUP($AX$2,BotLevelWorld[#All],MATCH("HP Ratio - " &amp; VLOOKUP(CA$1,Enemies[[#All],[Name]:[BotLevelType]],9,FALSE),BotLevelWorld[#Headers],0),FALSE) * AD164</f>
        <v>0</v>
      </c>
      <c r="CB164">
        <f>VLOOKUP(Wave_Timeline!CB$1,Enemies[[#All],[Name]:[BotLevelType]],3,FALSE) * VLOOKUP($AX$2,BotLevelWorld[#All],MATCH("HP Ratio - " &amp; VLOOKUP(CB$1,Enemies[[#All],[Name]:[BotLevelType]],9,FALSE),BotLevelWorld[#Headers],0),FALSE) * AE164</f>
        <v>0</v>
      </c>
      <c r="CC164">
        <f>VLOOKUP(Wave_Timeline!CC$1,Enemies[[#All],[Name]:[BotLevelType]],3,FALSE) * VLOOKUP($AX$2,BotLevelWorld[#All],MATCH("HP Ratio - " &amp; VLOOKUP(CC$1,Enemies[[#All],[Name]:[BotLevelType]],9,FALSE),BotLevelWorld[#Headers],0),FALSE) * AF164</f>
        <v>0</v>
      </c>
      <c r="CD164">
        <f>VLOOKUP(Wave_Timeline!CD$1,Enemies[[#All],[Name]:[BotLevelType]],3,FALSE) * VLOOKUP($AX$2,BotLevelWorld[#All],MATCH("HP Ratio - " &amp; VLOOKUP(CD$1,Enemies[[#All],[Name]:[BotLevelType]],9,FALSE),BotLevelWorld[#Headers],0),FALSE) * AG164</f>
        <v>0</v>
      </c>
      <c r="CE164">
        <f>VLOOKUP(Wave_Timeline!CE$1,Enemies[[#All],[Name]:[BotLevelType]],3,FALSE) * VLOOKUP($AX$2,BotLevelWorld[#All],MATCH("HP Ratio - " &amp; VLOOKUP(CE$1,Enemies[[#All],[Name]:[BotLevelType]],9,FALSE),BotLevelWorld[#Headers],0),FALSE) * AH164</f>
        <v>0</v>
      </c>
      <c r="CF164">
        <f>VLOOKUP(Wave_Timeline!CF$1,Enemies[[#All],[Name]:[BotLevelType]],3,FALSE) * VLOOKUP($AX$2,BotLevelWorld[#All],MATCH("HP Ratio - " &amp; VLOOKUP(CF$1,Enemies[[#All],[Name]:[BotLevelType]],9,FALSE),BotLevelWorld[#Headers],0),FALSE) * AI164</f>
        <v>0</v>
      </c>
      <c r="CG164">
        <f>VLOOKUP(Wave_Timeline!CG$1,Enemies[[#All],[Name]:[BotLevelType]],3,FALSE) * VLOOKUP($AX$2,BotLevelWorld[#All],MATCH("HP Ratio - " &amp; VLOOKUP(CG$1,Enemies[[#All],[Name]:[BotLevelType]],9,FALSE),BotLevelWorld[#Headers],0),FALSE) * AJ164</f>
        <v>0</v>
      </c>
      <c r="CH164">
        <f>VLOOKUP(Wave_Timeline!CH$1,Enemies[[#All],[Name]:[BotLevelType]],3,FALSE) * VLOOKUP($AX$2,BotLevelWorld[#All],MATCH("HP Ratio - " &amp; VLOOKUP(CH$1,Enemies[[#All],[Name]:[BotLevelType]],9,FALSE),BotLevelWorld[#Headers],0),FALSE) * AK164</f>
        <v>0</v>
      </c>
      <c r="CI164">
        <f>VLOOKUP(Wave_Timeline!CI$1,Enemies[[#All],[Name]:[BotLevelType]],3,FALSE) * VLOOKUP($AX$2,BotLevelWorld[#All],MATCH("HP Ratio - " &amp; VLOOKUP(CI$1,Enemies[[#All],[Name]:[BotLevelType]],9,FALSE),BotLevelWorld[#Headers],0),FALSE) * AL164</f>
        <v>0</v>
      </c>
      <c r="CJ164">
        <f>VLOOKUP(Wave_Timeline!CJ$1,Enemies[[#All],[Name]:[BotLevelType]],3,FALSE) * VLOOKUP($AX$2,BotLevelWorld[#All],MATCH("HP Ratio - " &amp; VLOOKUP(CJ$1,Enemies[[#All],[Name]:[BotLevelType]],9,FALSE),BotLevelWorld[#Headers],0),FALSE) * AM164</f>
        <v>0</v>
      </c>
      <c r="CK164">
        <f>VLOOKUP(Wave_Timeline!CK$1,Enemies[[#All],[Name]:[BotLevelType]],3,FALSE) * VLOOKUP($AX$2,BotLevelWorld[#All],MATCH("HP Ratio - " &amp; VLOOKUP(CK$1,Enemies[[#All],[Name]:[BotLevelType]],9,FALSE),BotLevelWorld[#Headers],0),FALSE) * AN164</f>
        <v>0</v>
      </c>
      <c r="CL164">
        <f>VLOOKUP(Wave_Timeline!CL$1,Enemies[[#All],[Name]:[BotLevelType]],3,FALSE) * VLOOKUP($AX$2,BotLevelWorld[#All],MATCH("HP Ratio - " &amp; VLOOKUP(CL$1,Enemies[[#All],[Name]:[BotLevelType]],9,FALSE),BotLevelWorld[#Headers],0),FALSE) * AO164</f>
        <v>0</v>
      </c>
      <c r="CM164">
        <f>VLOOKUP(Wave_Timeline!CM$1,Enemies[[#All],[Name]:[BotLevelType]],3,FALSE) * VLOOKUP($AX$2,BotLevelWorld[#All],MATCH("HP Ratio - " &amp; VLOOKUP(CM$1,Enemies[[#All],[Name]:[BotLevelType]],9,FALSE),BotLevelWorld[#Headers],0),FALSE) * AP164</f>
        <v>0</v>
      </c>
      <c r="CN164">
        <f>VLOOKUP(Wave_Timeline!CN$1,Enemies[[#All],[Name]:[BotLevelType]],3,FALSE) * VLOOKUP($AX$2,BotLevelWorld[#All],MATCH("HP Ratio - " &amp; VLOOKUP(CN$1,Enemies[[#All],[Name]:[BotLevelType]],9,FALSE),BotLevelWorld[#Headers],0),FALSE) * AQ164</f>
        <v>0</v>
      </c>
      <c r="CO164">
        <f>VLOOKUP(Wave_Timeline!CO$1,Enemies[[#All],[Name]:[BotLevelType]],3,FALSE) * VLOOKUP($AX$2,BotLevelWorld[#All],MATCH("HP Ratio - " &amp; VLOOKUP(CO$1,Enemies[[#All],[Name]:[BotLevelType]],9,FALSE),BotLevelWorld[#Headers],0),FALSE) * AR164</f>
        <v>0</v>
      </c>
      <c r="CP164">
        <f>VLOOKUP(Wave_Timeline!CP$1,Enemies[[#All],[Name]:[BotLevelType]],3,FALSE) * VLOOKUP($AX$2,BotLevelWorld[#All],MATCH("HP Ratio - " &amp; VLOOKUP(CP$1,Enemies[[#All],[Name]:[BotLevelType]],9,FALSE),BotLevelWorld[#Headers],0),FALSE) * AS164</f>
        <v>0</v>
      </c>
      <c r="CQ164">
        <f>VLOOKUP(Wave_Timeline!CQ$1,Enemies[[#All],[Name]:[BotLevelType]],3,FALSE) * VLOOKUP($AX$2,BotLevelWorld[#All],MATCH("HP Ratio - " &amp; VLOOKUP(CQ$1,Enemies[[#All],[Name]:[BotLevelType]],9,FALSE),BotLevelWorld[#Headers],0),FALSE) * AT164</f>
        <v>0</v>
      </c>
      <c r="CS164">
        <f t="shared" si="7"/>
        <v>0</v>
      </c>
    </row>
    <row r="165" spans="1:97" x14ac:dyDescent="0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Y165">
        <f>VLOOKUP(Wave_Timeline!AY$1,Enemies[[#All],[Name]:[BotLevelType]],3,FALSE) * VLOOKUP($AX$2,BotLevelWorld[#All],MATCH("HP Ratio - " &amp; VLOOKUP(AY$1,Enemies[[#All],[Name]:[BotLevelType]],9,FALSE),BotLevelWorld[#Headers],0),FALSE) * B165</f>
        <v>0</v>
      </c>
      <c r="AZ165">
        <f>VLOOKUP(Wave_Timeline!AZ$1,Enemies[[#All],[Name]:[BotLevelType]],3,FALSE) * VLOOKUP($AX$2,BotLevelWorld[#All],MATCH("HP Ratio - " &amp; VLOOKUP(AZ$1,Enemies[[#All],[Name]:[BotLevelType]],9,FALSE),BotLevelWorld[#Headers],0),FALSE) * C165</f>
        <v>0</v>
      </c>
      <c r="BA165">
        <f>VLOOKUP(Wave_Timeline!BA$1,Enemies[[#All],[Name]:[BotLevelType]],3,FALSE) * VLOOKUP($AX$2,BotLevelWorld[#All],MATCH("HP Ratio - " &amp; VLOOKUP(BA$1,Enemies[[#All],[Name]:[BotLevelType]],9,FALSE),BotLevelWorld[#Headers],0),FALSE) * D165</f>
        <v>0</v>
      </c>
      <c r="BB165">
        <f>VLOOKUP(Wave_Timeline!BB$1,Enemies[[#All],[Name]:[BotLevelType]],3,FALSE) * VLOOKUP($AX$2,BotLevelWorld[#All],MATCH("HP Ratio - " &amp; VLOOKUP(BB$1,Enemies[[#All],[Name]:[BotLevelType]],9,FALSE),BotLevelWorld[#Headers],0),FALSE) * E165</f>
        <v>0</v>
      </c>
      <c r="BC165">
        <f>VLOOKUP(Wave_Timeline!BC$1,Enemies[[#All],[Name]:[BotLevelType]],3,FALSE) * VLOOKUP($AX$2,BotLevelWorld[#All],MATCH("HP Ratio - " &amp; VLOOKUP(BC$1,Enemies[[#All],[Name]:[BotLevelType]],9,FALSE),BotLevelWorld[#Headers],0),FALSE) * F165</f>
        <v>0</v>
      </c>
      <c r="BD165">
        <f>VLOOKUP(Wave_Timeline!BD$1,Enemies[[#All],[Name]:[BotLevelType]],3,FALSE) * VLOOKUP($AX$2,BotLevelWorld[#All],MATCH("HP Ratio - " &amp; VLOOKUP(BD$1,Enemies[[#All],[Name]:[BotLevelType]],9,FALSE),BotLevelWorld[#Headers],0),FALSE) * G165</f>
        <v>0</v>
      </c>
      <c r="BE165">
        <f>VLOOKUP(Wave_Timeline!BE$1,Enemies[[#All],[Name]:[BotLevelType]],3,FALSE) * VLOOKUP($AX$2,BotLevelWorld[#All],MATCH("HP Ratio - " &amp; VLOOKUP(BE$1,Enemies[[#All],[Name]:[BotLevelType]],9,FALSE),BotLevelWorld[#Headers],0),FALSE) * H165</f>
        <v>0</v>
      </c>
      <c r="BF165">
        <f>VLOOKUP(Wave_Timeline!BF$1,Enemies[[#All],[Name]:[BotLevelType]],3,FALSE) * VLOOKUP($AX$2,BotLevelWorld[#All],MATCH("HP Ratio - " &amp; VLOOKUP(BF$1,Enemies[[#All],[Name]:[BotLevelType]],9,FALSE),BotLevelWorld[#Headers],0),FALSE) * I165</f>
        <v>0</v>
      </c>
      <c r="BG165">
        <f>VLOOKUP(Wave_Timeline!BG$1,Enemies[[#All],[Name]:[BotLevelType]],3,FALSE) * VLOOKUP($AX$2,BotLevelWorld[#All],MATCH("HP Ratio - " &amp; VLOOKUP(BG$1,Enemies[[#All],[Name]:[BotLevelType]],9,FALSE),BotLevelWorld[#Headers],0),FALSE) * J165</f>
        <v>0</v>
      </c>
      <c r="BH165">
        <f>VLOOKUP(Wave_Timeline!BH$1,Enemies[[#All],[Name]:[BotLevelType]],3,FALSE) * VLOOKUP($AX$2,BotLevelWorld[#All],MATCH("HP Ratio - " &amp; VLOOKUP(BH$1,Enemies[[#All],[Name]:[BotLevelType]],9,FALSE),BotLevelWorld[#Headers],0),FALSE) * K165</f>
        <v>0</v>
      </c>
      <c r="BI165">
        <f>VLOOKUP(Wave_Timeline!BI$1,Enemies[[#All],[Name]:[BotLevelType]],3,FALSE) * VLOOKUP($AX$2,BotLevelWorld[#All],MATCH("HP Ratio - " &amp; VLOOKUP(BI$1,Enemies[[#All],[Name]:[BotLevelType]],9,FALSE),BotLevelWorld[#Headers],0),FALSE) * L165</f>
        <v>0</v>
      </c>
      <c r="BJ165">
        <f>VLOOKUP(Wave_Timeline!BJ$1,Enemies[[#All],[Name]:[BotLevelType]],3,FALSE) * VLOOKUP($AX$2,BotLevelWorld[#All],MATCH("HP Ratio - " &amp; VLOOKUP(BJ$1,Enemies[[#All],[Name]:[BotLevelType]],9,FALSE),BotLevelWorld[#Headers],0),FALSE) * M165</f>
        <v>0</v>
      </c>
      <c r="BK165">
        <f>VLOOKUP(Wave_Timeline!BK$1,Enemies[[#All],[Name]:[BotLevelType]],3,FALSE) * VLOOKUP($AX$2,BotLevelWorld[#All],MATCH("HP Ratio - " &amp; VLOOKUP(BK$1,Enemies[[#All],[Name]:[BotLevelType]],9,FALSE),BotLevelWorld[#Headers],0),FALSE) * N165</f>
        <v>0</v>
      </c>
      <c r="BL165">
        <f>VLOOKUP(Wave_Timeline!BL$1,Enemies[[#All],[Name]:[BotLevelType]],3,FALSE) * VLOOKUP($AX$2,BotLevelWorld[#All],MATCH("HP Ratio - " &amp; VLOOKUP(BL$1,Enemies[[#All],[Name]:[BotLevelType]],9,FALSE),BotLevelWorld[#Headers],0),FALSE) * O165</f>
        <v>0</v>
      </c>
      <c r="BM165">
        <f>VLOOKUP(Wave_Timeline!BM$1,Enemies[[#All],[Name]:[BotLevelType]],3,FALSE) * VLOOKUP($AX$2,BotLevelWorld[#All],MATCH("HP Ratio - " &amp; VLOOKUP(BM$1,Enemies[[#All],[Name]:[BotLevelType]],9,FALSE),BotLevelWorld[#Headers],0),FALSE) * P165</f>
        <v>0</v>
      </c>
      <c r="BN165">
        <f>VLOOKUP(Wave_Timeline!BN$1,Enemies[[#All],[Name]:[BotLevelType]],3,FALSE) * VLOOKUP($AX$2,BotLevelWorld[#All],MATCH("HP Ratio - " &amp; VLOOKUP(BN$1,Enemies[[#All],[Name]:[BotLevelType]],9,FALSE),BotLevelWorld[#Headers],0),FALSE) * Q165</f>
        <v>0</v>
      </c>
      <c r="BO165">
        <f>VLOOKUP(Wave_Timeline!BO$1,Enemies[[#All],[Name]:[BotLevelType]],3,FALSE) * VLOOKUP($AX$2,BotLevelWorld[#All],MATCH("HP Ratio - " &amp; VLOOKUP(BO$1,Enemies[[#All],[Name]:[BotLevelType]],9,FALSE),BotLevelWorld[#Headers],0),FALSE) * R165</f>
        <v>0</v>
      </c>
      <c r="BP165">
        <f>VLOOKUP(Wave_Timeline!BP$1,Enemies[[#All],[Name]:[BotLevelType]],3,FALSE) * VLOOKUP($AX$2,BotLevelWorld[#All],MATCH("HP Ratio - " &amp; VLOOKUP(BP$1,Enemies[[#All],[Name]:[BotLevelType]],9,FALSE),BotLevelWorld[#Headers],0),FALSE) * S165</f>
        <v>0</v>
      </c>
      <c r="BQ165">
        <f>VLOOKUP(Wave_Timeline!BQ$1,Enemies[[#All],[Name]:[BotLevelType]],3,FALSE) * VLOOKUP($AX$2,BotLevelWorld[#All],MATCH("HP Ratio - " &amp; VLOOKUP(BQ$1,Enemies[[#All],[Name]:[BotLevelType]],9,FALSE),BotLevelWorld[#Headers],0),FALSE) * T165</f>
        <v>0</v>
      </c>
      <c r="BR165">
        <f>VLOOKUP(Wave_Timeline!BR$1,Enemies[[#All],[Name]:[BotLevelType]],3,FALSE) * VLOOKUP($AX$2,BotLevelWorld[#All],MATCH("HP Ratio - " &amp; VLOOKUP(BR$1,Enemies[[#All],[Name]:[BotLevelType]],9,FALSE),BotLevelWorld[#Headers],0),FALSE) * U165</f>
        <v>0</v>
      </c>
      <c r="BS165">
        <f>VLOOKUP(Wave_Timeline!BS$1,Enemies[[#All],[Name]:[BotLevelType]],3,FALSE) * VLOOKUP($AX$2,BotLevelWorld[#All],MATCH("HP Ratio - " &amp; VLOOKUP(BS$1,Enemies[[#All],[Name]:[BotLevelType]],9,FALSE),BotLevelWorld[#Headers],0),FALSE) * V165</f>
        <v>0</v>
      </c>
      <c r="BT165">
        <f>VLOOKUP(Wave_Timeline!BT$1,Enemies[[#All],[Name]:[BotLevelType]],3,FALSE) * VLOOKUP($AX$2,BotLevelWorld[#All],MATCH("HP Ratio - " &amp; VLOOKUP(BT$1,Enemies[[#All],[Name]:[BotLevelType]],9,FALSE),BotLevelWorld[#Headers],0),FALSE) * W165</f>
        <v>0</v>
      </c>
      <c r="BU165">
        <f>VLOOKUP(Wave_Timeline!BU$1,Enemies[[#All],[Name]:[BotLevelType]],3,FALSE) * VLOOKUP($AX$2,BotLevelWorld[#All],MATCH("HP Ratio - " &amp; VLOOKUP(BU$1,Enemies[[#All],[Name]:[BotLevelType]],9,FALSE),BotLevelWorld[#Headers],0),FALSE) * X165</f>
        <v>0</v>
      </c>
      <c r="BV165">
        <f>VLOOKUP(Wave_Timeline!BV$1,Enemies[[#All],[Name]:[BotLevelType]],3,FALSE) * VLOOKUP($AX$2,BotLevelWorld[#All],MATCH("HP Ratio - " &amp; VLOOKUP(BV$1,Enemies[[#All],[Name]:[BotLevelType]],9,FALSE),BotLevelWorld[#Headers],0),FALSE) * Y165</f>
        <v>0</v>
      </c>
      <c r="BW165">
        <f>VLOOKUP(Wave_Timeline!BW$1,Enemies[[#All],[Name]:[BotLevelType]],3,FALSE) * VLOOKUP($AX$2,BotLevelWorld[#All],MATCH("HP Ratio - " &amp; VLOOKUP(BW$1,Enemies[[#All],[Name]:[BotLevelType]],9,FALSE),BotLevelWorld[#Headers],0),FALSE) * Z165</f>
        <v>0</v>
      </c>
      <c r="BX165">
        <f>VLOOKUP(Wave_Timeline!BX$1,Enemies[[#All],[Name]:[BotLevelType]],3,FALSE) * VLOOKUP($AX$2,BotLevelWorld[#All],MATCH("HP Ratio - " &amp; VLOOKUP(BX$1,Enemies[[#All],[Name]:[BotLevelType]],9,FALSE),BotLevelWorld[#Headers],0),FALSE) * AA165</f>
        <v>0</v>
      </c>
      <c r="BY165">
        <f>VLOOKUP(Wave_Timeline!BY$1,Enemies[[#All],[Name]:[BotLevelType]],3,FALSE) * VLOOKUP($AX$2,BotLevelWorld[#All],MATCH("HP Ratio - " &amp; VLOOKUP(BY$1,Enemies[[#All],[Name]:[BotLevelType]],9,FALSE),BotLevelWorld[#Headers],0),FALSE) * AB165</f>
        <v>0</v>
      </c>
      <c r="BZ165">
        <f>VLOOKUP(Wave_Timeline!BZ$1,Enemies[[#All],[Name]:[BotLevelType]],3,FALSE) * VLOOKUP($AX$2,BotLevelWorld[#All],MATCH("HP Ratio - " &amp; VLOOKUP(BZ$1,Enemies[[#All],[Name]:[BotLevelType]],9,FALSE),BotLevelWorld[#Headers],0),FALSE) * AC165</f>
        <v>0</v>
      </c>
      <c r="CA165">
        <f>VLOOKUP(Wave_Timeline!CA$1,Enemies[[#All],[Name]:[BotLevelType]],3,FALSE) * VLOOKUP($AX$2,BotLevelWorld[#All],MATCH("HP Ratio - " &amp; VLOOKUP(CA$1,Enemies[[#All],[Name]:[BotLevelType]],9,FALSE),BotLevelWorld[#Headers],0),FALSE) * AD165</f>
        <v>0</v>
      </c>
      <c r="CB165">
        <f>VLOOKUP(Wave_Timeline!CB$1,Enemies[[#All],[Name]:[BotLevelType]],3,FALSE) * VLOOKUP($AX$2,BotLevelWorld[#All],MATCH("HP Ratio - " &amp; VLOOKUP(CB$1,Enemies[[#All],[Name]:[BotLevelType]],9,FALSE),BotLevelWorld[#Headers],0),FALSE) * AE165</f>
        <v>0</v>
      </c>
      <c r="CC165">
        <f>VLOOKUP(Wave_Timeline!CC$1,Enemies[[#All],[Name]:[BotLevelType]],3,FALSE) * VLOOKUP($AX$2,BotLevelWorld[#All],MATCH("HP Ratio - " &amp; VLOOKUP(CC$1,Enemies[[#All],[Name]:[BotLevelType]],9,FALSE),BotLevelWorld[#Headers],0),FALSE) * AF165</f>
        <v>0</v>
      </c>
      <c r="CD165">
        <f>VLOOKUP(Wave_Timeline!CD$1,Enemies[[#All],[Name]:[BotLevelType]],3,FALSE) * VLOOKUP($AX$2,BotLevelWorld[#All],MATCH("HP Ratio - " &amp; VLOOKUP(CD$1,Enemies[[#All],[Name]:[BotLevelType]],9,FALSE),BotLevelWorld[#Headers],0),FALSE) * AG165</f>
        <v>0</v>
      </c>
      <c r="CE165">
        <f>VLOOKUP(Wave_Timeline!CE$1,Enemies[[#All],[Name]:[BotLevelType]],3,FALSE) * VLOOKUP($AX$2,BotLevelWorld[#All],MATCH("HP Ratio - " &amp; VLOOKUP(CE$1,Enemies[[#All],[Name]:[BotLevelType]],9,FALSE),BotLevelWorld[#Headers],0),FALSE) * AH165</f>
        <v>0</v>
      </c>
      <c r="CF165">
        <f>VLOOKUP(Wave_Timeline!CF$1,Enemies[[#All],[Name]:[BotLevelType]],3,FALSE) * VLOOKUP($AX$2,BotLevelWorld[#All],MATCH("HP Ratio - " &amp; VLOOKUP(CF$1,Enemies[[#All],[Name]:[BotLevelType]],9,FALSE),BotLevelWorld[#Headers],0),FALSE) * AI165</f>
        <v>0</v>
      </c>
      <c r="CG165">
        <f>VLOOKUP(Wave_Timeline!CG$1,Enemies[[#All],[Name]:[BotLevelType]],3,FALSE) * VLOOKUP($AX$2,BotLevelWorld[#All],MATCH("HP Ratio - " &amp; VLOOKUP(CG$1,Enemies[[#All],[Name]:[BotLevelType]],9,FALSE),BotLevelWorld[#Headers],0),FALSE) * AJ165</f>
        <v>0</v>
      </c>
      <c r="CH165">
        <f>VLOOKUP(Wave_Timeline!CH$1,Enemies[[#All],[Name]:[BotLevelType]],3,FALSE) * VLOOKUP($AX$2,BotLevelWorld[#All],MATCH("HP Ratio - " &amp; VLOOKUP(CH$1,Enemies[[#All],[Name]:[BotLevelType]],9,FALSE),BotLevelWorld[#Headers],0),FALSE) * AK165</f>
        <v>0</v>
      </c>
      <c r="CI165">
        <f>VLOOKUP(Wave_Timeline!CI$1,Enemies[[#All],[Name]:[BotLevelType]],3,FALSE) * VLOOKUP($AX$2,BotLevelWorld[#All],MATCH("HP Ratio - " &amp; VLOOKUP(CI$1,Enemies[[#All],[Name]:[BotLevelType]],9,FALSE),BotLevelWorld[#Headers],0),FALSE) * AL165</f>
        <v>0</v>
      </c>
      <c r="CJ165">
        <f>VLOOKUP(Wave_Timeline!CJ$1,Enemies[[#All],[Name]:[BotLevelType]],3,FALSE) * VLOOKUP($AX$2,BotLevelWorld[#All],MATCH("HP Ratio - " &amp; VLOOKUP(CJ$1,Enemies[[#All],[Name]:[BotLevelType]],9,FALSE),BotLevelWorld[#Headers],0),FALSE) * AM165</f>
        <v>0</v>
      </c>
      <c r="CK165">
        <f>VLOOKUP(Wave_Timeline!CK$1,Enemies[[#All],[Name]:[BotLevelType]],3,FALSE) * VLOOKUP($AX$2,BotLevelWorld[#All],MATCH("HP Ratio - " &amp; VLOOKUP(CK$1,Enemies[[#All],[Name]:[BotLevelType]],9,FALSE),BotLevelWorld[#Headers],0),FALSE) * AN165</f>
        <v>0</v>
      </c>
      <c r="CL165">
        <f>VLOOKUP(Wave_Timeline!CL$1,Enemies[[#All],[Name]:[BotLevelType]],3,FALSE) * VLOOKUP($AX$2,BotLevelWorld[#All],MATCH("HP Ratio - " &amp; VLOOKUP(CL$1,Enemies[[#All],[Name]:[BotLevelType]],9,FALSE),BotLevelWorld[#Headers],0),FALSE) * AO165</f>
        <v>0</v>
      </c>
      <c r="CM165">
        <f>VLOOKUP(Wave_Timeline!CM$1,Enemies[[#All],[Name]:[BotLevelType]],3,FALSE) * VLOOKUP($AX$2,BotLevelWorld[#All],MATCH("HP Ratio - " &amp; VLOOKUP(CM$1,Enemies[[#All],[Name]:[BotLevelType]],9,FALSE),BotLevelWorld[#Headers],0),FALSE) * AP165</f>
        <v>0</v>
      </c>
      <c r="CN165">
        <f>VLOOKUP(Wave_Timeline!CN$1,Enemies[[#All],[Name]:[BotLevelType]],3,FALSE) * VLOOKUP($AX$2,BotLevelWorld[#All],MATCH("HP Ratio - " &amp; VLOOKUP(CN$1,Enemies[[#All],[Name]:[BotLevelType]],9,FALSE),BotLevelWorld[#Headers],0),FALSE) * AQ165</f>
        <v>0</v>
      </c>
      <c r="CO165">
        <f>VLOOKUP(Wave_Timeline!CO$1,Enemies[[#All],[Name]:[BotLevelType]],3,FALSE) * VLOOKUP($AX$2,BotLevelWorld[#All],MATCH("HP Ratio - " &amp; VLOOKUP(CO$1,Enemies[[#All],[Name]:[BotLevelType]],9,FALSE),BotLevelWorld[#Headers],0),FALSE) * AR165</f>
        <v>0</v>
      </c>
      <c r="CP165">
        <f>VLOOKUP(Wave_Timeline!CP$1,Enemies[[#All],[Name]:[BotLevelType]],3,FALSE) * VLOOKUP($AX$2,BotLevelWorld[#All],MATCH("HP Ratio - " &amp; VLOOKUP(CP$1,Enemies[[#All],[Name]:[BotLevelType]],9,FALSE),BotLevelWorld[#Headers],0),FALSE) * AS165</f>
        <v>0</v>
      </c>
      <c r="CQ165">
        <f>VLOOKUP(Wave_Timeline!CQ$1,Enemies[[#All],[Name]:[BotLevelType]],3,FALSE) * VLOOKUP($AX$2,BotLevelWorld[#All],MATCH("HP Ratio - " &amp; VLOOKUP(CQ$1,Enemies[[#All],[Name]:[BotLevelType]],9,FALSE),BotLevelWorld[#Headers],0),FALSE) * AT165</f>
        <v>0</v>
      </c>
      <c r="CS165">
        <f t="shared" si="7"/>
        <v>0</v>
      </c>
    </row>
    <row r="166" spans="1:97" x14ac:dyDescent="0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Y166">
        <f>VLOOKUP(Wave_Timeline!AY$1,Enemies[[#All],[Name]:[BotLevelType]],3,FALSE) * VLOOKUP($AX$2,BotLevelWorld[#All],MATCH("HP Ratio - " &amp; VLOOKUP(AY$1,Enemies[[#All],[Name]:[BotLevelType]],9,FALSE),BotLevelWorld[#Headers],0),FALSE) * B166</f>
        <v>0</v>
      </c>
      <c r="AZ166">
        <f>VLOOKUP(Wave_Timeline!AZ$1,Enemies[[#All],[Name]:[BotLevelType]],3,FALSE) * VLOOKUP($AX$2,BotLevelWorld[#All],MATCH("HP Ratio - " &amp; VLOOKUP(AZ$1,Enemies[[#All],[Name]:[BotLevelType]],9,FALSE),BotLevelWorld[#Headers],0),FALSE) * C166</f>
        <v>0</v>
      </c>
      <c r="BA166">
        <f>VLOOKUP(Wave_Timeline!BA$1,Enemies[[#All],[Name]:[BotLevelType]],3,FALSE) * VLOOKUP($AX$2,BotLevelWorld[#All],MATCH("HP Ratio - " &amp; VLOOKUP(BA$1,Enemies[[#All],[Name]:[BotLevelType]],9,FALSE),BotLevelWorld[#Headers],0),FALSE) * D166</f>
        <v>0</v>
      </c>
      <c r="BB166">
        <f>VLOOKUP(Wave_Timeline!BB$1,Enemies[[#All],[Name]:[BotLevelType]],3,FALSE) * VLOOKUP($AX$2,BotLevelWorld[#All],MATCH("HP Ratio - " &amp; VLOOKUP(BB$1,Enemies[[#All],[Name]:[BotLevelType]],9,FALSE),BotLevelWorld[#Headers],0),FALSE) * E166</f>
        <v>0</v>
      </c>
      <c r="BC166">
        <f>VLOOKUP(Wave_Timeline!BC$1,Enemies[[#All],[Name]:[BotLevelType]],3,FALSE) * VLOOKUP($AX$2,BotLevelWorld[#All],MATCH("HP Ratio - " &amp; VLOOKUP(BC$1,Enemies[[#All],[Name]:[BotLevelType]],9,FALSE),BotLevelWorld[#Headers],0),FALSE) * F166</f>
        <v>0</v>
      </c>
      <c r="BD166">
        <f>VLOOKUP(Wave_Timeline!BD$1,Enemies[[#All],[Name]:[BotLevelType]],3,FALSE) * VLOOKUP($AX$2,BotLevelWorld[#All],MATCH("HP Ratio - " &amp; VLOOKUP(BD$1,Enemies[[#All],[Name]:[BotLevelType]],9,FALSE),BotLevelWorld[#Headers],0),FALSE) * G166</f>
        <v>0</v>
      </c>
      <c r="BE166">
        <f>VLOOKUP(Wave_Timeline!BE$1,Enemies[[#All],[Name]:[BotLevelType]],3,FALSE) * VLOOKUP($AX$2,BotLevelWorld[#All],MATCH("HP Ratio - " &amp; VLOOKUP(BE$1,Enemies[[#All],[Name]:[BotLevelType]],9,FALSE),BotLevelWorld[#Headers],0),FALSE) * H166</f>
        <v>0</v>
      </c>
      <c r="BF166">
        <f>VLOOKUP(Wave_Timeline!BF$1,Enemies[[#All],[Name]:[BotLevelType]],3,FALSE) * VLOOKUP($AX$2,BotLevelWorld[#All],MATCH("HP Ratio - " &amp; VLOOKUP(BF$1,Enemies[[#All],[Name]:[BotLevelType]],9,FALSE),BotLevelWorld[#Headers],0),FALSE) * I166</f>
        <v>0</v>
      </c>
      <c r="BG166">
        <f>VLOOKUP(Wave_Timeline!BG$1,Enemies[[#All],[Name]:[BotLevelType]],3,FALSE) * VLOOKUP($AX$2,BotLevelWorld[#All],MATCH("HP Ratio - " &amp; VLOOKUP(BG$1,Enemies[[#All],[Name]:[BotLevelType]],9,FALSE),BotLevelWorld[#Headers],0),FALSE) * J166</f>
        <v>0</v>
      </c>
      <c r="BH166">
        <f>VLOOKUP(Wave_Timeline!BH$1,Enemies[[#All],[Name]:[BotLevelType]],3,FALSE) * VLOOKUP($AX$2,BotLevelWorld[#All],MATCH("HP Ratio - " &amp; VLOOKUP(BH$1,Enemies[[#All],[Name]:[BotLevelType]],9,FALSE),BotLevelWorld[#Headers],0),FALSE) * K166</f>
        <v>0</v>
      </c>
      <c r="BI166">
        <f>VLOOKUP(Wave_Timeline!BI$1,Enemies[[#All],[Name]:[BotLevelType]],3,FALSE) * VLOOKUP($AX$2,BotLevelWorld[#All],MATCH("HP Ratio - " &amp; VLOOKUP(BI$1,Enemies[[#All],[Name]:[BotLevelType]],9,FALSE),BotLevelWorld[#Headers],0),FALSE) * L166</f>
        <v>0</v>
      </c>
      <c r="BJ166">
        <f>VLOOKUP(Wave_Timeline!BJ$1,Enemies[[#All],[Name]:[BotLevelType]],3,FALSE) * VLOOKUP($AX$2,BotLevelWorld[#All],MATCH("HP Ratio - " &amp; VLOOKUP(BJ$1,Enemies[[#All],[Name]:[BotLevelType]],9,FALSE),BotLevelWorld[#Headers],0),FALSE) * M166</f>
        <v>0</v>
      </c>
      <c r="BK166">
        <f>VLOOKUP(Wave_Timeline!BK$1,Enemies[[#All],[Name]:[BotLevelType]],3,FALSE) * VLOOKUP($AX$2,BotLevelWorld[#All],MATCH("HP Ratio - " &amp; VLOOKUP(BK$1,Enemies[[#All],[Name]:[BotLevelType]],9,FALSE),BotLevelWorld[#Headers],0),FALSE) * N166</f>
        <v>0</v>
      </c>
      <c r="BL166">
        <f>VLOOKUP(Wave_Timeline!BL$1,Enemies[[#All],[Name]:[BotLevelType]],3,FALSE) * VLOOKUP($AX$2,BotLevelWorld[#All],MATCH("HP Ratio - " &amp; VLOOKUP(BL$1,Enemies[[#All],[Name]:[BotLevelType]],9,FALSE),BotLevelWorld[#Headers],0),FALSE) * O166</f>
        <v>0</v>
      </c>
      <c r="BM166">
        <f>VLOOKUP(Wave_Timeline!BM$1,Enemies[[#All],[Name]:[BotLevelType]],3,FALSE) * VLOOKUP($AX$2,BotLevelWorld[#All],MATCH("HP Ratio - " &amp; VLOOKUP(BM$1,Enemies[[#All],[Name]:[BotLevelType]],9,FALSE),BotLevelWorld[#Headers],0),FALSE) * P166</f>
        <v>0</v>
      </c>
      <c r="BN166">
        <f>VLOOKUP(Wave_Timeline!BN$1,Enemies[[#All],[Name]:[BotLevelType]],3,FALSE) * VLOOKUP($AX$2,BotLevelWorld[#All],MATCH("HP Ratio - " &amp; VLOOKUP(BN$1,Enemies[[#All],[Name]:[BotLevelType]],9,FALSE),BotLevelWorld[#Headers],0),FALSE) * Q166</f>
        <v>0</v>
      </c>
      <c r="BO166">
        <f>VLOOKUP(Wave_Timeline!BO$1,Enemies[[#All],[Name]:[BotLevelType]],3,FALSE) * VLOOKUP($AX$2,BotLevelWorld[#All],MATCH("HP Ratio - " &amp; VLOOKUP(BO$1,Enemies[[#All],[Name]:[BotLevelType]],9,FALSE),BotLevelWorld[#Headers],0),FALSE) * R166</f>
        <v>0</v>
      </c>
      <c r="BP166">
        <f>VLOOKUP(Wave_Timeline!BP$1,Enemies[[#All],[Name]:[BotLevelType]],3,FALSE) * VLOOKUP($AX$2,BotLevelWorld[#All],MATCH("HP Ratio - " &amp; VLOOKUP(BP$1,Enemies[[#All],[Name]:[BotLevelType]],9,FALSE),BotLevelWorld[#Headers],0),FALSE) * S166</f>
        <v>0</v>
      </c>
      <c r="BQ166">
        <f>VLOOKUP(Wave_Timeline!BQ$1,Enemies[[#All],[Name]:[BotLevelType]],3,FALSE) * VLOOKUP($AX$2,BotLevelWorld[#All],MATCH("HP Ratio - " &amp; VLOOKUP(BQ$1,Enemies[[#All],[Name]:[BotLevelType]],9,FALSE),BotLevelWorld[#Headers],0),FALSE) * T166</f>
        <v>0</v>
      </c>
      <c r="BR166">
        <f>VLOOKUP(Wave_Timeline!BR$1,Enemies[[#All],[Name]:[BotLevelType]],3,FALSE) * VLOOKUP($AX$2,BotLevelWorld[#All],MATCH("HP Ratio - " &amp; VLOOKUP(BR$1,Enemies[[#All],[Name]:[BotLevelType]],9,FALSE),BotLevelWorld[#Headers],0),FALSE) * U166</f>
        <v>0</v>
      </c>
      <c r="BS166">
        <f>VLOOKUP(Wave_Timeline!BS$1,Enemies[[#All],[Name]:[BotLevelType]],3,FALSE) * VLOOKUP($AX$2,BotLevelWorld[#All],MATCH("HP Ratio - " &amp; VLOOKUP(BS$1,Enemies[[#All],[Name]:[BotLevelType]],9,FALSE),BotLevelWorld[#Headers],0),FALSE) * V166</f>
        <v>0</v>
      </c>
      <c r="BT166">
        <f>VLOOKUP(Wave_Timeline!BT$1,Enemies[[#All],[Name]:[BotLevelType]],3,FALSE) * VLOOKUP($AX$2,BotLevelWorld[#All],MATCH("HP Ratio - " &amp; VLOOKUP(BT$1,Enemies[[#All],[Name]:[BotLevelType]],9,FALSE),BotLevelWorld[#Headers],0),FALSE) * W166</f>
        <v>0</v>
      </c>
      <c r="BU166">
        <f>VLOOKUP(Wave_Timeline!BU$1,Enemies[[#All],[Name]:[BotLevelType]],3,FALSE) * VLOOKUP($AX$2,BotLevelWorld[#All],MATCH("HP Ratio - " &amp; VLOOKUP(BU$1,Enemies[[#All],[Name]:[BotLevelType]],9,FALSE),BotLevelWorld[#Headers],0),FALSE) * X166</f>
        <v>0</v>
      </c>
      <c r="BV166">
        <f>VLOOKUP(Wave_Timeline!BV$1,Enemies[[#All],[Name]:[BotLevelType]],3,FALSE) * VLOOKUP($AX$2,BotLevelWorld[#All],MATCH("HP Ratio - " &amp; VLOOKUP(BV$1,Enemies[[#All],[Name]:[BotLevelType]],9,FALSE),BotLevelWorld[#Headers],0),FALSE) * Y166</f>
        <v>0</v>
      </c>
      <c r="BW166">
        <f>VLOOKUP(Wave_Timeline!BW$1,Enemies[[#All],[Name]:[BotLevelType]],3,FALSE) * VLOOKUP($AX$2,BotLevelWorld[#All],MATCH("HP Ratio - " &amp; VLOOKUP(BW$1,Enemies[[#All],[Name]:[BotLevelType]],9,FALSE),BotLevelWorld[#Headers],0),FALSE) * Z166</f>
        <v>0</v>
      </c>
      <c r="BX166">
        <f>VLOOKUP(Wave_Timeline!BX$1,Enemies[[#All],[Name]:[BotLevelType]],3,FALSE) * VLOOKUP($AX$2,BotLevelWorld[#All],MATCH("HP Ratio - " &amp; VLOOKUP(BX$1,Enemies[[#All],[Name]:[BotLevelType]],9,FALSE),BotLevelWorld[#Headers],0),FALSE) * AA166</f>
        <v>0</v>
      </c>
      <c r="BY166">
        <f>VLOOKUP(Wave_Timeline!BY$1,Enemies[[#All],[Name]:[BotLevelType]],3,FALSE) * VLOOKUP($AX$2,BotLevelWorld[#All],MATCH("HP Ratio - " &amp; VLOOKUP(BY$1,Enemies[[#All],[Name]:[BotLevelType]],9,FALSE),BotLevelWorld[#Headers],0),FALSE) * AB166</f>
        <v>0</v>
      </c>
      <c r="BZ166">
        <f>VLOOKUP(Wave_Timeline!BZ$1,Enemies[[#All],[Name]:[BotLevelType]],3,FALSE) * VLOOKUP($AX$2,BotLevelWorld[#All],MATCH("HP Ratio - " &amp; VLOOKUP(BZ$1,Enemies[[#All],[Name]:[BotLevelType]],9,FALSE),BotLevelWorld[#Headers],0),FALSE) * AC166</f>
        <v>0</v>
      </c>
      <c r="CA166">
        <f>VLOOKUP(Wave_Timeline!CA$1,Enemies[[#All],[Name]:[BotLevelType]],3,FALSE) * VLOOKUP($AX$2,BotLevelWorld[#All],MATCH("HP Ratio - " &amp; VLOOKUP(CA$1,Enemies[[#All],[Name]:[BotLevelType]],9,FALSE),BotLevelWorld[#Headers],0),FALSE) * AD166</f>
        <v>0</v>
      </c>
      <c r="CB166">
        <f>VLOOKUP(Wave_Timeline!CB$1,Enemies[[#All],[Name]:[BotLevelType]],3,FALSE) * VLOOKUP($AX$2,BotLevelWorld[#All],MATCH("HP Ratio - " &amp; VLOOKUP(CB$1,Enemies[[#All],[Name]:[BotLevelType]],9,FALSE),BotLevelWorld[#Headers],0),FALSE) * AE166</f>
        <v>0</v>
      </c>
      <c r="CC166">
        <f>VLOOKUP(Wave_Timeline!CC$1,Enemies[[#All],[Name]:[BotLevelType]],3,FALSE) * VLOOKUP($AX$2,BotLevelWorld[#All],MATCH("HP Ratio - " &amp; VLOOKUP(CC$1,Enemies[[#All],[Name]:[BotLevelType]],9,FALSE),BotLevelWorld[#Headers],0),FALSE) * AF166</f>
        <v>0</v>
      </c>
      <c r="CD166">
        <f>VLOOKUP(Wave_Timeline!CD$1,Enemies[[#All],[Name]:[BotLevelType]],3,FALSE) * VLOOKUP($AX$2,BotLevelWorld[#All],MATCH("HP Ratio - " &amp; VLOOKUP(CD$1,Enemies[[#All],[Name]:[BotLevelType]],9,FALSE),BotLevelWorld[#Headers],0),FALSE) * AG166</f>
        <v>0</v>
      </c>
      <c r="CE166">
        <f>VLOOKUP(Wave_Timeline!CE$1,Enemies[[#All],[Name]:[BotLevelType]],3,FALSE) * VLOOKUP($AX$2,BotLevelWorld[#All],MATCH("HP Ratio - " &amp; VLOOKUP(CE$1,Enemies[[#All],[Name]:[BotLevelType]],9,FALSE),BotLevelWorld[#Headers],0),FALSE) * AH166</f>
        <v>0</v>
      </c>
      <c r="CF166">
        <f>VLOOKUP(Wave_Timeline!CF$1,Enemies[[#All],[Name]:[BotLevelType]],3,FALSE) * VLOOKUP($AX$2,BotLevelWorld[#All],MATCH("HP Ratio - " &amp; VLOOKUP(CF$1,Enemies[[#All],[Name]:[BotLevelType]],9,FALSE),BotLevelWorld[#Headers],0),FALSE) * AI166</f>
        <v>0</v>
      </c>
      <c r="CG166">
        <f>VLOOKUP(Wave_Timeline!CG$1,Enemies[[#All],[Name]:[BotLevelType]],3,FALSE) * VLOOKUP($AX$2,BotLevelWorld[#All],MATCH("HP Ratio - " &amp; VLOOKUP(CG$1,Enemies[[#All],[Name]:[BotLevelType]],9,FALSE),BotLevelWorld[#Headers],0),FALSE) * AJ166</f>
        <v>0</v>
      </c>
      <c r="CH166">
        <f>VLOOKUP(Wave_Timeline!CH$1,Enemies[[#All],[Name]:[BotLevelType]],3,FALSE) * VLOOKUP($AX$2,BotLevelWorld[#All],MATCH("HP Ratio - " &amp; VLOOKUP(CH$1,Enemies[[#All],[Name]:[BotLevelType]],9,FALSE),BotLevelWorld[#Headers],0),FALSE) * AK166</f>
        <v>0</v>
      </c>
      <c r="CI166">
        <f>VLOOKUP(Wave_Timeline!CI$1,Enemies[[#All],[Name]:[BotLevelType]],3,FALSE) * VLOOKUP($AX$2,BotLevelWorld[#All],MATCH("HP Ratio - " &amp; VLOOKUP(CI$1,Enemies[[#All],[Name]:[BotLevelType]],9,FALSE),BotLevelWorld[#Headers],0),FALSE) * AL166</f>
        <v>0</v>
      </c>
      <c r="CJ166">
        <f>VLOOKUP(Wave_Timeline!CJ$1,Enemies[[#All],[Name]:[BotLevelType]],3,FALSE) * VLOOKUP($AX$2,BotLevelWorld[#All],MATCH("HP Ratio - " &amp; VLOOKUP(CJ$1,Enemies[[#All],[Name]:[BotLevelType]],9,FALSE),BotLevelWorld[#Headers],0),FALSE) * AM166</f>
        <v>0</v>
      </c>
      <c r="CK166">
        <f>VLOOKUP(Wave_Timeline!CK$1,Enemies[[#All],[Name]:[BotLevelType]],3,FALSE) * VLOOKUP($AX$2,BotLevelWorld[#All],MATCH("HP Ratio - " &amp; VLOOKUP(CK$1,Enemies[[#All],[Name]:[BotLevelType]],9,FALSE),BotLevelWorld[#Headers],0),FALSE) * AN166</f>
        <v>0</v>
      </c>
      <c r="CL166">
        <f>VLOOKUP(Wave_Timeline!CL$1,Enemies[[#All],[Name]:[BotLevelType]],3,FALSE) * VLOOKUP($AX$2,BotLevelWorld[#All],MATCH("HP Ratio - " &amp; VLOOKUP(CL$1,Enemies[[#All],[Name]:[BotLevelType]],9,FALSE),BotLevelWorld[#Headers],0),FALSE) * AO166</f>
        <v>0</v>
      </c>
      <c r="CM166">
        <f>VLOOKUP(Wave_Timeline!CM$1,Enemies[[#All],[Name]:[BotLevelType]],3,FALSE) * VLOOKUP($AX$2,BotLevelWorld[#All],MATCH("HP Ratio - " &amp; VLOOKUP(CM$1,Enemies[[#All],[Name]:[BotLevelType]],9,FALSE),BotLevelWorld[#Headers],0),FALSE) * AP166</f>
        <v>0</v>
      </c>
      <c r="CN166">
        <f>VLOOKUP(Wave_Timeline!CN$1,Enemies[[#All],[Name]:[BotLevelType]],3,FALSE) * VLOOKUP($AX$2,BotLevelWorld[#All],MATCH("HP Ratio - " &amp; VLOOKUP(CN$1,Enemies[[#All],[Name]:[BotLevelType]],9,FALSE),BotLevelWorld[#Headers],0),FALSE) * AQ166</f>
        <v>0</v>
      </c>
      <c r="CO166">
        <f>VLOOKUP(Wave_Timeline!CO$1,Enemies[[#All],[Name]:[BotLevelType]],3,FALSE) * VLOOKUP($AX$2,BotLevelWorld[#All],MATCH("HP Ratio - " &amp; VLOOKUP(CO$1,Enemies[[#All],[Name]:[BotLevelType]],9,FALSE),BotLevelWorld[#Headers],0),FALSE) * AR166</f>
        <v>0</v>
      </c>
      <c r="CP166">
        <f>VLOOKUP(Wave_Timeline!CP$1,Enemies[[#All],[Name]:[BotLevelType]],3,FALSE) * VLOOKUP($AX$2,BotLevelWorld[#All],MATCH("HP Ratio - " &amp; VLOOKUP(CP$1,Enemies[[#All],[Name]:[BotLevelType]],9,FALSE),BotLevelWorld[#Headers],0),FALSE) * AS166</f>
        <v>0</v>
      </c>
      <c r="CQ166">
        <f>VLOOKUP(Wave_Timeline!CQ$1,Enemies[[#All],[Name]:[BotLevelType]],3,FALSE) * VLOOKUP($AX$2,BotLevelWorld[#All],MATCH("HP Ratio - " &amp; VLOOKUP(CQ$1,Enemies[[#All],[Name]:[BotLevelType]],9,FALSE),BotLevelWorld[#Headers],0),FALSE) * AT166</f>
        <v>0</v>
      </c>
      <c r="CS166">
        <f t="shared" si="7"/>
        <v>0</v>
      </c>
    </row>
    <row r="167" spans="1:97" x14ac:dyDescent="0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Y167">
        <f>VLOOKUP(Wave_Timeline!AY$1,Enemies[[#All],[Name]:[BotLevelType]],3,FALSE) * VLOOKUP($AX$2,BotLevelWorld[#All],MATCH("HP Ratio - " &amp; VLOOKUP(AY$1,Enemies[[#All],[Name]:[BotLevelType]],9,FALSE),BotLevelWorld[#Headers],0),FALSE) * B167</f>
        <v>0</v>
      </c>
      <c r="AZ167">
        <f>VLOOKUP(Wave_Timeline!AZ$1,Enemies[[#All],[Name]:[BotLevelType]],3,FALSE) * VLOOKUP($AX$2,BotLevelWorld[#All],MATCH("HP Ratio - " &amp; VLOOKUP(AZ$1,Enemies[[#All],[Name]:[BotLevelType]],9,FALSE),BotLevelWorld[#Headers],0),FALSE) * C167</f>
        <v>0</v>
      </c>
      <c r="BA167">
        <f>VLOOKUP(Wave_Timeline!BA$1,Enemies[[#All],[Name]:[BotLevelType]],3,FALSE) * VLOOKUP($AX$2,BotLevelWorld[#All],MATCH("HP Ratio - " &amp; VLOOKUP(BA$1,Enemies[[#All],[Name]:[BotLevelType]],9,FALSE),BotLevelWorld[#Headers],0),FALSE) * D167</f>
        <v>0</v>
      </c>
      <c r="BB167">
        <f>VLOOKUP(Wave_Timeline!BB$1,Enemies[[#All],[Name]:[BotLevelType]],3,FALSE) * VLOOKUP($AX$2,BotLevelWorld[#All],MATCH("HP Ratio - " &amp; VLOOKUP(BB$1,Enemies[[#All],[Name]:[BotLevelType]],9,FALSE),BotLevelWorld[#Headers],0),FALSE) * E167</f>
        <v>0</v>
      </c>
      <c r="BC167">
        <f>VLOOKUP(Wave_Timeline!BC$1,Enemies[[#All],[Name]:[BotLevelType]],3,FALSE) * VLOOKUP($AX$2,BotLevelWorld[#All],MATCH("HP Ratio - " &amp; VLOOKUP(BC$1,Enemies[[#All],[Name]:[BotLevelType]],9,FALSE),BotLevelWorld[#Headers],0),FALSE) * F167</f>
        <v>0</v>
      </c>
      <c r="BD167">
        <f>VLOOKUP(Wave_Timeline!BD$1,Enemies[[#All],[Name]:[BotLevelType]],3,FALSE) * VLOOKUP($AX$2,BotLevelWorld[#All],MATCH("HP Ratio - " &amp; VLOOKUP(BD$1,Enemies[[#All],[Name]:[BotLevelType]],9,FALSE),BotLevelWorld[#Headers],0),FALSE) * G167</f>
        <v>0</v>
      </c>
      <c r="BE167">
        <f>VLOOKUP(Wave_Timeline!BE$1,Enemies[[#All],[Name]:[BotLevelType]],3,FALSE) * VLOOKUP($AX$2,BotLevelWorld[#All],MATCH("HP Ratio - " &amp; VLOOKUP(BE$1,Enemies[[#All],[Name]:[BotLevelType]],9,FALSE),BotLevelWorld[#Headers],0),FALSE) * H167</f>
        <v>0</v>
      </c>
      <c r="BF167">
        <f>VLOOKUP(Wave_Timeline!BF$1,Enemies[[#All],[Name]:[BotLevelType]],3,FALSE) * VLOOKUP($AX$2,BotLevelWorld[#All],MATCH("HP Ratio - " &amp; VLOOKUP(BF$1,Enemies[[#All],[Name]:[BotLevelType]],9,FALSE),BotLevelWorld[#Headers],0),FALSE) * I167</f>
        <v>0</v>
      </c>
      <c r="BG167">
        <f>VLOOKUP(Wave_Timeline!BG$1,Enemies[[#All],[Name]:[BotLevelType]],3,FALSE) * VLOOKUP($AX$2,BotLevelWorld[#All],MATCH("HP Ratio - " &amp; VLOOKUP(BG$1,Enemies[[#All],[Name]:[BotLevelType]],9,FALSE),BotLevelWorld[#Headers],0),FALSE) * J167</f>
        <v>0</v>
      </c>
      <c r="BH167">
        <f>VLOOKUP(Wave_Timeline!BH$1,Enemies[[#All],[Name]:[BotLevelType]],3,FALSE) * VLOOKUP($AX$2,BotLevelWorld[#All],MATCH("HP Ratio - " &amp; VLOOKUP(BH$1,Enemies[[#All],[Name]:[BotLevelType]],9,FALSE),BotLevelWorld[#Headers],0),FALSE) * K167</f>
        <v>0</v>
      </c>
      <c r="BI167">
        <f>VLOOKUP(Wave_Timeline!BI$1,Enemies[[#All],[Name]:[BotLevelType]],3,FALSE) * VLOOKUP($AX$2,BotLevelWorld[#All],MATCH("HP Ratio - " &amp; VLOOKUP(BI$1,Enemies[[#All],[Name]:[BotLevelType]],9,FALSE),BotLevelWorld[#Headers],0),FALSE) * L167</f>
        <v>0</v>
      </c>
      <c r="BJ167">
        <f>VLOOKUP(Wave_Timeline!BJ$1,Enemies[[#All],[Name]:[BotLevelType]],3,FALSE) * VLOOKUP($AX$2,BotLevelWorld[#All],MATCH("HP Ratio - " &amp; VLOOKUP(BJ$1,Enemies[[#All],[Name]:[BotLevelType]],9,FALSE),BotLevelWorld[#Headers],0),FALSE) * M167</f>
        <v>0</v>
      </c>
      <c r="BK167">
        <f>VLOOKUP(Wave_Timeline!BK$1,Enemies[[#All],[Name]:[BotLevelType]],3,FALSE) * VLOOKUP($AX$2,BotLevelWorld[#All],MATCH("HP Ratio - " &amp; VLOOKUP(BK$1,Enemies[[#All],[Name]:[BotLevelType]],9,FALSE),BotLevelWorld[#Headers],0),FALSE) * N167</f>
        <v>0</v>
      </c>
      <c r="BL167">
        <f>VLOOKUP(Wave_Timeline!BL$1,Enemies[[#All],[Name]:[BotLevelType]],3,FALSE) * VLOOKUP($AX$2,BotLevelWorld[#All],MATCH("HP Ratio - " &amp; VLOOKUP(BL$1,Enemies[[#All],[Name]:[BotLevelType]],9,FALSE),BotLevelWorld[#Headers],0),FALSE) * O167</f>
        <v>0</v>
      </c>
      <c r="BM167">
        <f>VLOOKUP(Wave_Timeline!BM$1,Enemies[[#All],[Name]:[BotLevelType]],3,FALSE) * VLOOKUP($AX$2,BotLevelWorld[#All],MATCH("HP Ratio - " &amp; VLOOKUP(BM$1,Enemies[[#All],[Name]:[BotLevelType]],9,FALSE),BotLevelWorld[#Headers],0),FALSE) * P167</f>
        <v>0</v>
      </c>
      <c r="BN167">
        <f>VLOOKUP(Wave_Timeline!BN$1,Enemies[[#All],[Name]:[BotLevelType]],3,FALSE) * VLOOKUP($AX$2,BotLevelWorld[#All],MATCH("HP Ratio - " &amp; VLOOKUP(BN$1,Enemies[[#All],[Name]:[BotLevelType]],9,FALSE),BotLevelWorld[#Headers],0),FALSE) * Q167</f>
        <v>0</v>
      </c>
      <c r="BO167">
        <f>VLOOKUP(Wave_Timeline!BO$1,Enemies[[#All],[Name]:[BotLevelType]],3,FALSE) * VLOOKUP($AX$2,BotLevelWorld[#All],MATCH("HP Ratio - " &amp; VLOOKUP(BO$1,Enemies[[#All],[Name]:[BotLevelType]],9,FALSE),BotLevelWorld[#Headers],0),FALSE) * R167</f>
        <v>0</v>
      </c>
      <c r="BP167">
        <f>VLOOKUP(Wave_Timeline!BP$1,Enemies[[#All],[Name]:[BotLevelType]],3,FALSE) * VLOOKUP($AX$2,BotLevelWorld[#All],MATCH("HP Ratio - " &amp; VLOOKUP(BP$1,Enemies[[#All],[Name]:[BotLevelType]],9,FALSE),BotLevelWorld[#Headers],0),FALSE) * S167</f>
        <v>0</v>
      </c>
      <c r="BQ167">
        <f>VLOOKUP(Wave_Timeline!BQ$1,Enemies[[#All],[Name]:[BotLevelType]],3,FALSE) * VLOOKUP($AX$2,BotLevelWorld[#All],MATCH("HP Ratio - " &amp; VLOOKUP(BQ$1,Enemies[[#All],[Name]:[BotLevelType]],9,FALSE),BotLevelWorld[#Headers],0),FALSE) * T167</f>
        <v>0</v>
      </c>
      <c r="BR167">
        <f>VLOOKUP(Wave_Timeline!BR$1,Enemies[[#All],[Name]:[BotLevelType]],3,FALSE) * VLOOKUP($AX$2,BotLevelWorld[#All],MATCH("HP Ratio - " &amp; VLOOKUP(BR$1,Enemies[[#All],[Name]:[BotLevelType]],9,FALSE),BotLevelWorld[#Headers],0),FALSE) * U167</f>
        <v>0</v>
      </c>
      <c r="BS167">
        <f>VLOOKUP(Wave_Timeline!BS$1,Enemies[[#All],[Name]:[BotLevelType]],3,FALSE) * VLOOKUP($AX$2,BotLevelWorld[#All],MATCH("HP Ratio - " &amp; VLOOKUP(BS$1,Enemies[[#All],[Name]:[BotLevelType]],9,FALSE),BotLevelWorld[#Headers],0),FALSE) * V167</f>
        <v>0</v>
      </c>
      <c r="BT167">
        <f>VLOOKUP(Wave_Timeline!BT$1,Enemies[[#All],[Name]:[BotLevelType]],3,FALSE) * VLOOKUP($AX$2,BotLevelWorld[#All],MATCH("HP Ratio - " &amp; VLOOKUP(BT$1,Enemies[[#All],[Name]:[BotLevelType]],9,FALSE),BotLevelWorld[#Headers],0),FALSE) * W167</f>
        <v>0</v>
      </c>
      <c r="BU167">
        <f>VLOOKUP(Wave_Timeline!BU$1,Enemies[[#All],[Name]:[BotLevelType]],3,FALSE) * VLOOKUP($AX$2,BotLevelWorld[#All],MATCH("HP Ratio - " &amp; VLOOKUP(BU$1,Enemies[[#All],[Name]:[BotLevelType]],9,FALSE),BotLevelWorld[#Headers],0),FALSE) * X167</f>
        <v>0</v>
      </c>
      <c r="BV167">
        <f>VLOOKUP(Wave_Timeline!BV$1,Enemies[[#All],[Name]:[BotLevelType]],3,FALSE) * VLOOKUP($AX$2,BotLevelWorld[#All],MATCH("HP Ratio - " &amp; VLOOKUP(BV$1,Enemies[[#All],[Name]:[BotLevelType]],9,FALSE),BotLevelWorld[#Headers],0),FALSE) * Y167</f>
        <v>0</v>
      </c>
      <c r="BW167">
        <f>VLOOKUP(Wave_Timeline!BW$1,Enemies[[#All],[Name]:[BotLevelType]],3,FALSE) * VLOOKUP($AX$2,BotLevelWorld[#All],MATCH("HP Ratio - " &amp; VLOOKUP(BW$1,Enemies[[#All],[Name]:[BotLevelType]],9,FALSE),BotLevelWorld[#Headers],0),FALSE) * Z167</f>
        <v>0</v>
      </c>
      <c r="BX167">
        <f>VLOOKUP(Wave_Timeline!BX$1,Enemies[[#All],[Name]:[BotLevelType]],3,FALSE) * VLOOKUP($AX$2,BotLevelWorld[#All],MATCH("HP Ratio - " &amp; VLOOKUP(BX$1,Enemies[[#All],[Name]:[BotLevelType]],9,FALSE),BotLevelWorld[#Headers],0),FALSE) * AA167</f>
        <v>0</v>
      </c>
      <c r="BY167">
        <f>VLOOKUP(Wave_Timeline!BY$1,Enemies[[#All],[Name]:[BotLevelType]],3,FALSE) * VLOOKUP($AX$2,BotLevelWorld[#All],MATCH("HP Ratio - " &amp; VLOOKUP(BY$1,Enemies[[#All],[Name]:[BotLevelType]],9,FALSE),BotLevelWorld[#Headers],0),FALSE) * AB167</f>
        <v>0</v>
      </c>
      <c r="BZ167">
        <f>VLOOKUP(Wave_Timeline!BZ$1,Enemies[[#All],[Name]:[BotLevelType]],3,FALSE) * VLOOKUP($AX$2,BotLevelWorld[#All],MATCH("HP Ratio - " &amp; VLOOKUP(BZ$1,Enemies[[#All],[Name]:[BotLevelType]],9,FALSE),BotLevelWorld[#Headers],0),FALSE) * AC167</f>
        <v>0</v>
      </c>
      <c r="CA167">
        <f>VLOOKUP(Wave_Timeline!CA$1,Enemies[[#All],[Name]:[BotLevelType]],3,FALSE) * VLOOKUP($AX$2,BotLevelWorld[#All],MATCH("HP Ratio - " &amp; VLOOKUP(CA$1,Enemies[[#All],[Name]:[BotLevelType]],9,FALSE),BotLevelWorld[#Headers],0),FALSE) * AD167</f>
        <v>0</v>
      </c>
      <c r="CB167">
        <f>VLOOKUP(Wave_Timeline!CB$1,Enemies[[#All],[Name]:[BotLevelType]],3,FALSE) * VLOOKUP($AX$2,BotLevelWorld[#All],MATCH("HP Ratio - " &amp; VLOOKUP(CB$1,Enemies[[#All],[Name]:[BotLevelType]],9,FALSE),BotLevelWorld[#Headers],0),FALSE) * AE167</f>
        <v>0</v>
      </c>
      <c r="CC167">
        <f>VLOOKUP(Wave_Timeline!CC$1,Enemies[[#All],[Name]:[BotLevelType]],3,FALSE) * VLOOKUP($AX$2,BotLevelWorld[#All],MATCH("HP Ratio - " &amp; VLOOKUP(CC$1,Enemies[[#All],[Name]:[BotLevelType]],9,FALSE),BotLevelWorld[#Headers],0),FALSE) * AF167</f>
        <v>0</v>
      </c>
      <c r="CD167">
        <f>VLOOKUP(Wave_Timeline!CD$1,Enemies[[#All],[Name]:[BotLevelType]],3,FALSE) * VLOOKUP($AX$2,BotLevelWorld[#All],MATCH("HP Ratio - " &amp; VLOOKUP(CD$1,Enemies[[#All],[Name]:[BotLevelType]],9,FALSE),BotLevelWorld[#Headers],0),FALSE) * AG167</f>
        <v>0</v>
      </c>
      <c r="CE167">
        <f>VLOOKUP(Wave_Timeline!CE$1,Enemies[[#All],[Name]:[BotLevelType]],3,FALSE) * VLOOKUP($AX$2,BotLevelWorld[#All],MATCH("HP Ratio - " &amp; VLOOKUP(CE$1,Enemies[[#All],[Name]:[BotLevelType]],9,FALSE),BotLevelWorld[#Headers],0),FALSE) * AH167</f>
        <v>0</v>
      </c>
      <c r="CF167">
        <f>VLOOKUP(Wave_Timeline!CF$1,Enemies[[#All],[Name]:[BotLevelType]],3,FALSE) * VLOOKUP($AX$2,BotLevelWorld[#All],MATCH("HP Ratio - " &amp; VLOOKUP(CF$1,Enemies[[#All],[Name]:[BotLevelType]],9,FALSE),BotLevelWorld[#Headers],0),FALSE) * AI167</f>
        <v>0</v>
      </c>
      <c r="CG167">
        <f>VLOOKUP(Wave_Timeline!CG$1,Enemies[[#All],[Name]:[BotLevelType]],3,FALSE) * VLOOKUP($AX$2,BotLevelWorld[#All],MATCH("HP Ratio - " &amp; VLOOKUP(CG$1,Enemies[[#All],[Name]:[BotLevelType]],9,FALSE),BotLevelWorld[#Headers],0),FALSE) * AJ167</f>
        <v>0</v>
      </c>
      <c r="CH167">
        <f>VLOOKUP(Wave_Timeline!CH$1,Enemies[[#All],[Name]:[BotLevelType]],3,FALSE) * VLOOKUP($AX$2,BotLevelWorld[#All],MATCH("HP Ratio - " &amp; VLOOKUP(CH$1,Enemies[[#All],[Name]:[BotLevelType]],9,FALSE),BotLevelWorld[#Headers],0),FALSE) * AK167</f>
        <v>0</v>
      </c>
      <c r="CI167">
        <f>VLOOKUP(Wave_Timeline!CI$1,Enemies[[#All],[Name]:[BotLevelType]],3,FALSE) * VLOOKUP($AX$2,BotLevelWorld[#All],MATCH("HP Ratio - " &amp; VLOOKUP(CI$1,Enemies[[#All],[Name]:[BotLevelType]],9,FALSE),BotLevelWorld[#Headers],0),FALSE) * AL167</f>
        <v>0</v>
      </c>
      <c r="CJ167">
        <f>VLOOKUP(Wave_Timeline!CJ$1,Enemies[[#All],[Name]:[BotLevelType]],3,FALSE) * VLOOKUP($AX$2,BotLevelWorld[#All],MATCH("HP Ratio - " &amp; VLOOKUP(CJ$1,Enemies[[#All],[Name]:[BotLevelType]],9,FALSE),BotLevelWorld[#Headers],0),FALSE) * AM167</f>
        <v>0</v>
      </c>
      <c r="CK167">
        <f>VLOOKUP(Wave_Timeline!CK$1,Enemies[[#All],[Name]:[BotLevelType]],3,FALSE) * VLOOKUP($AX$2,BotLevelWorld[#All],MATCH("HP Ratio - " &amp; VLOOKUP(CK$1,Enemies[[#All],[Name]:[BotLevelType]],9,FALSE),BotLevelWorld[#Headers],0),FALSE) * AN167</f>
        <v>0</v>
      </c>
      <c r="CL167">
        <f>VLOOKUP(Wave_Timeline!CL$1,Enemies[[#All],[Name]:[BotLevelType]],3,FALSE) * VLOOKUP($AX$2,BotLevelWorld[#All],MATCH("HP Ratio - " &amp; VLOOKUP(CL$1,Enemies[[#All],[Name]:[BotLevelType]],9,FALSE),BotLevelWorld[#Headers],0),FALSE) * AO167</f>
        <v>0</v>
      </c>
      <c r="CM167">
        <f>VLOOKUP(Wave_Timeline!CM$1,Enemies[[#All],[Name]:[BotLevelType]],3,FALSE) * VLOOKUP($AX$2,BotLevelWorld[#All],MATCH("HP Ratio - " &amp; VLOOKUP(CM$1,Enemies[[#All],[Name]:[BotLevelType]],9,FALSE),BotLevelWorld[#Headers],0),FALSE) * AP167</f>
        <v>0</v>
      </c>
      <c r="CN167">
        <f>VLOOKUP(Wave_Timeline!CN$1,Enemies[[#All],[Name]:[BotLevelType]],3,FALSE) * VLOOKUP($AX$2,BotLevelWorld[#All],MATCH("HP Ratio - " &amp; VLOOKUP(CN$1,Enemies[[#All],[Name]:[BotLevelType]],9,FALSE),BotLevelWorld[#Headers],0),FALSE) * AQ167</f>
        <v>0</v>
      </c>
      <c r="CO167">
        <f>VLOOKUP(Wave_Timeline!CO$1,Enemies[[#All],[Name]:[BotLevelType]],3,FALSE) * VLOOKUP($AX$2,BotLevelWorld[#All],MATCH("HP Ratio - " &amp; VLOOKUP(CO$1,Enemies[[#All],[Name]:[BotLevelType]],9,FALSE),BotLevelWorld[#Headers],0),FALSE) * AR167</f>
        <v>0</v>
      </c>
      <c r="CP167">
        <f>VLOOKUP(Wave_Timeline!CP$1,Enemies[[#All],[Name]:[BotLevelType]],3,FALSE) * VLOOKUP($AX$2,BotLevelWorld[#All],MATCH("HP Ratio - " &amp; VLOOKUP(CP$1,Enemies[[#All],[Name]:[BotLevelType]],9,FALSE),BotLevelWorld[#Headers],0),FALSE) * AS167</f>
        <v>0</v>
      </c>
      <c r="CQ167">
        <f>VLOOKUP(Wave_Timeline!CQ$1,Enemies[[#All],[Name]:[BotLevelType]],3,FALSE) * VLOOKUP($AX$2,BotLevelWorld[#All],MATCH("HP Ratio - " &amp; VLOOKUP(CQ$1,Enemies[[#All],[Name]:[BotLevelType]],9,FALSE),BotLevelWorld[#Headers],0),FALSE) * AT167</f>
        <v>0</v>
      </c>
      <c r="CS167">
        <f t="shared" si="7"/>
        <v>0</v>
      </c>
    </row>
    <row r="168" spans="1:97" x14ac:dyDescent="0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Y168">
        <f>VLOOKUP(Wave_Timeline!AY$1,Enemies[[#All],[Name]:[BotLevelType]],3,FALSE) * VLOOKUP($AX$2,BotLevelWorld[#All],MATCH("HP Ratio - " &amp; VLOOKUP(AY$1,Enemies[[#All],[Name]:[BotLevelType]],9,FALSE),BotLevelWorld[#Headers],0),FALSE) * B168</f>
        <v>0</v>
      </c>
      <c r="AZ168">
        <f>VLOOKUP(Wave_Timeline!AZ$1,Enemies[[#All],[Name]:[BotLevelType]],3,FALSE) * VLOOKUP($AX$2,BotLevelWorld[#All],MATCH("HP Ratio - " &amp; VLOOKUP(AZ$1,Enemies[[#All],[Name]:[BotLevelType]],9,FALSE),BotLevelWorld[#Headers],0),FALSE) * C168</f>
        <v>0</v>
      </c>
      <c r="BA168">
        <f>VLOOKUP(Wave_Timeline!BA$1,Enemies[[#All],[Name]:[BotLevelType]],3,FALSE) * VLOOKUP($AX$2,BotLevelWorld[#All],MATCH("HP Ratio - " &amp; VLOOKUP(BA$1,Enemies[[#All],[Name]:[BotLevelType]],9,FALSE),BotLevelWorld[#Headers],0),FALSE) * D168</f>
        <v>0</v>
      </c>
      <c r="BB168">
        <f>VLOOKUP(Wave_Timeline!BB$1,Enemies[[#All],[Name]:[BotLevelType]],3,FALSE) * VLOOKUP($AX$2,BotLevelWorld[#All],MATCH("HP Ratio - " &amp; VLOOKUP(BB$1,Enemies[[#All],[Name]:[BotLevelType]],9,FALSE),BotLevelWorld[#Headers],0),FALSE) * E168</f>
        <v>0</v>
      </c>
      <c r="BC168">
        <f>VLOOKUP(Wave_Timeline!BC$1,Enemies[[#All],[Name]:[BotLevelType]],3,FALSE) * VLOOKUP($AX$2,BotLevelWorld[#All],MATCH("HP Ratio - " &amp; VLOOKUP(BC$1,Enemies[[#All],[Name]:[BotLevelType]],9,FALSE),BotLevelWorld[#Headers],0),FALSE) * F168</f>
        <v>0</v>
      </c>
      <c r="BD168">
        <f>VLOOKUP(Wave_Timeline!BD$1,Enemies[[#All],[Name]:[BotLevelType]],3,FALSE) * VLOOKUP($AX$2,BotLevelWorld[#All],MATCH("HP Ratio - " &amp; VLOOKUP(BD$1,Enemies[[#All],[Name]:[BotLevelType]],9,FALSE),BotLevelWorld[#Headers],0),FALSE) * G168</f>
        <v>0</v>
      </c>
      <c r="BE168">
        <f>VLOOKUP(Wave_Timeline!BE$1,Enemies[[#All],[Name]:[BotLevelType]],3,FALSE) * VLOOKUP($AX$2,BotLevelWorld[#All],MATCH("HP Ratio - " &amp; VLOOKUP(BE$1,Enemies[[#All],[Name]:[BotLevelType]],9,FALSE),BotLevelWorld[#Headers],0),FALSE) * H168</f>
        <v>0</v>
      </c>
      <c r="BF168">
        <f>VLOOKUP(Wave_Timeline!BF$1,Enemies[[#All],[Name]:[BotLevelType]],3,FALSE) * VLOOKUP($AX$2,BotLevelWorld[#All],MATCH("HP Ratio - " &amp; VLOOKUP(BF$1,Enemies[[#All],[Name]:[BotLevelType]],9,FALSE),BotLevelWorld[#Headers],0),FALSE) * I168</f>
        <v>0</v>
      </c>
      <c r="BG168">
        <f>VLOOKUP(Wave_Timeline!BG$1,Enemies[[#All],[Name]:[BotLevelType]],3,FALSE) * VLOOKUP($AX$2,BotLevelWorld[#All],MATCH("HP Ratio - " &amp; VLOOKUP(BG$1,Enemies[[#All],[Name]:[BotLevelType]],9,FALSE),BotLevelWorld[#Headers],0),FALSE) * J168</f>
        <v>0</v>
      </c>
      <c r="BH168">
        <f>VLOOKUP(Wave_Timeline!BH$1,Enemies[[#All],[Name]:[BotLevelType]],3,FALSE) * VLOOKUP($AX$2,BotLevelWorld[#All],MATCH("HP Ratio - " &amp; VLOOKUP(BH$1,Enemies[[#All],[Name]:[BotLevelType]],9,FALSE),BotLevelWorld[#Headers],0),FALSE) * K168</f>
        <v>0</v>
      </c>
      <c r="BI168">
        <f>VLOOKUP(Wave_Timeline!BI$1,Enemies[[#All],[Name]:[BotLevelType]],3,FALSE) * VLOOKUP($AX$2,BotLevelWorld[#All],MATCH("HP Ratio - " &amp; VLOOKUP(BI$1,Enemies[[#All],[Name]:[BotLevelType]],9,FALSE),BotLevelWorld[#Headers],0),FALSE) * L168</f>
        <v>0</v>
      </c>
      <c r="BJ168">
        <f>VLOOKUP(Wave_Timeline!BJ$1,Enemies[[#All],[Name]:[BotLevelType]],3,FALSE) * VLOOKUP($AX$2,BotLevelWorld[#All],MATCH("HP Ratio - " &amp; VLOOKUP(BJ$1,Enemies[[#All],[Name]:[BotLevelType]],9,FALSE),BotLevelWorld[#Headers],0),FALSE) * M168</f>
        <v>0</v>
      </c>
      <c r="BK168">
        <f>VLOOKUP(Wave_Timeline!BK$1,Enemies[[#All],[Name]:[BotLevelType]],3,FALSE) * VLOOKUP($AX$2,BotLevelWorld[#All],MATCH("HP Ratio - " &amp; VLOOKUP(BK$1,Enemies[[#All],[Name]:[BotLevelType]],9,FALSE),BotLevelWorld[#Headers],0),FALSE) * N168</f>
        <v>0</v>
      </c>
      <c r="BL168">
        <f>VLOOKUP(Wave_Timeline!BL$1,Enemies[[#All],[Name]:[BotLevelType]],3,FALSE) * VLOOKUP($AX$2,BotLevelWorld[#All],MATCH("HP Ratio - " &amp; VLOOKUP(BL$1,Enemies[[#All],[Name]:[BotLevelType]],9,FALSE),BotLevelWorld[#Headers],0),FALSE) * O168</f>
        <v>0</v>
      </c>
      <c r="BM168">
        <f>VLOOKUP(Wave_Timeline!BM$1,Enemies[[#All],[Name]:[BotLevelType]],3,FALSE) * VLOOKUP($AX$2,BotLevelWorld[#All],MATCH("HP Ratio - " &amp; VLOOKUP(BM$1,Enemies[[#All],[Name]:[BotLevelType]],9,FALSE),BotLevelWorld[#Headers],0),FALSE) * P168</f>
        <v>0</v>
      </c>
      <c r="BN168">
        <f>VLOOKUP(Wave_Timeline!BN$1,Enemies[[#All],[Name]:[BotLevelType]],3,FALSE) * VLOOKUP($AX$2,BotLevelWorld[#All],MATCH("HP Ratio - " &amp; VLOOKUP(BN$1,Enemies[[#All],[Name]:[BotLevelType]],9,FALSE),BotLevelWorld[#Headers],0),FALSE) * Q168</f>
        <v>0</v>
      </c>
      <c r="BO168">
        <f>VLOOKUP(Wave_Timeline!BO$1,Enemies[[#All],[Name]:[BotLevelType]],3,FALSE) * VLOOKUP($AX$2,BotLevelWorld[#All],MATCH("HP Ratio - " &amp; VLOOKUP(BO$1,Enemies[[#All],[Name]:[BotLevelType]],9,FALSE),BotLevelWorld[#Headers],0),FALSE) * R168</f>
        <v>0</v>
      </c>
      <c r="BP168">
        <f>VLOOKUP(Wave_Timeline!BP$1,Enemies[[#All],[Name]:[BotLevelType]],3,FALSE) * VLOOKUP($AX$2,BotLevelWorld[#All],MATCH("HP Ratio - " &amp; VLOOKUP(BP$1,Enemies[[#All],[Name]:[BotLevelType]],9,FALSE),BotLevelWorld[#Headers],0),FALSE) * S168</f>
        <v>0</v>
      </c>
      <c r="BQ168">
        <f>VLOOKUP(Wave_Timeline!BQ$1,Enemies[[#All],[Name]:[BotLevelType]],3,FALSE) * VLOOKUP($AX$2,BotLevelWorld[#All],MATCH("HP Ratio - " &amp; VLOOKUP(BQ$1,Enemies[[#All],[Name]:[BotLevelType]],9,FALSE),BotLevelWorld[#Headers],0),FALSE) * T168</f>
        <v>0</v>
      </c>
      <c r="BR168">
        <f>VLOOKUP(Wave_Timeline!BR$1,Enemies[[#All],[Name]:[BotLevelType]],3,FALSE) * VLOOKUP($AX$2,BotLevelWorld[#All],MATCH("HP Ratio - " &amp; VLOOKUP(BR$1,Enemies[[#All],[Name]:[BotLevelType]],9,FALSE),BotLevelWorld[#Headers],0),FALSE) * U168</f>
        <v>0</v>
      </c>
      <c r="BS168">
        <f>VLOOKUP(Wave_Timeline!BS$1,Enemies[[#All],[Name]:[BotLevelType]],3,FALSE) * VLOOKUP($AX$2,BotLevelWorld[#All],MATCH("HP Ratio - " &amp; VLOOKUP(BS$1,Enemies[[#All],[Name]:[BotLevelType]],9,FALSE),BotLevelWorld[#Headers],0),FALSE) * V168</f>
        <v>0</v>
      </c>
      <c r="BT168">
        <f>VLOOKUP(Wave_Timeline!BT$1,Enemies[[#All],[Name]:[BotLevelType]],3,FALSE) * VLOOKUP($AX$2,BotLevelWorld[#All],MATCH("HP Ratio - " &amp; VLOOKUP(BT$1,Enemies[[#All],[Name]:[BotLevelType]],9,FALSE),BotLevelWorld[#Headers],0),FALSE) * W168</f>
        <v>0</v>
      </c>
      <c r="BU168">
        <f>VLOOKUP(Wave_Timeline!BU$1,Enemies[[#All],[Name]:[BotLevelType]],3,FALSE) * VLOOKUP($AX$2,BotLevelWorld[#All],MATCH("HP Ratio - " &amp; VLOOKUP(BU$1,Enemies[[#All],[Name]:[BotLevelType]],9,FALSE),BotLevelWorld[#Headers],0),FALSE) * X168</f>
        <v>0</v>
      </c>
      <c r="BV168">
        <f>VLOOKUP(Wave_Timeline!BV$1,Enemies[[#All],[Name]:[BotLevelType]],3,FALSE) * VLOOKUP($AX$2,BotLevelWorld[#All],MATCH("HP Ratio - " &amp; VLOOKUP(BV$1,Enemies[[#All],[Name]:[BotLevelType]],9,FALSE),BotLevelWorld[#Headers],0),FALSE) * Y168</f>
        <v>0</v>
      </c>
      <c r="BW168">
        <f>VLOOKUP(Wave_Timeline!BW$1,Enemies[[#All],[Name]:[BotLevelType]],3,FALSE) * VLOOKUP($AX$2,BotLevelWorld[#All],MATCH("HP Ratio - " &amp; VLOOKUP(BW$1,Enemies[[#All],[Name]:[BotLevelType]],9,FALSE),BotLevelWorld[#Headers],0),FALSE) * Z168</f>
        <v>0</v>
      </c>
      <c r="BX168">
        <f>VLOOKUP(Wave_Timeline!BX$1,Enemies[[#All],[Name]:[BotLevelType]],3,FALSE) * VLOOKUP($AX$2,BotLevelWorld[#All],MATCH("HP Ratio - " &amp; VLOOKUP(BX$1,Enemies[[#All],[Name]:[BotLevelType]],9,FALSE),BotLevelWorld[#Headers],0),FALSE) * AA168</f>
        <v>0</v>
      </c>
      <c r="BY168">
        <f>VLOOKUP(Wave_Timeline!BY$1,Enemies[[#All],[Name]:[BotLevelType]],3,FALSE) * VLOOKUP($AX$2,BotLevelWorld[#All],MATCH("HP Ratio - " &amp; VLOOKUP(BY$1,Enemies[[#All],[Name]:[BotLevelType]],9,FALSE),BotLevelWorld[#Headers],0),FALSE) * AB168</f>
        <v>0</v>
      </c>
      <c r="BZ168">
        <f>VLOOKUP(Wave_Timeline!BZ$1,Enemies[[#All],[Name]:[BotLevelType]],3,FALSE) * VLOOKUP($AX$2,BotLevelWorld[#All],MATCH("HP Ratio - " &amp; VLOOKUP(BZ$1,Enemies[[#All],[Name]:[BotLevelType]],9,FALSE),BotLevelWorld[#Headers],0),FALSE) * AC168</f>
        <v>0</v>
      </c>
      <c r="CA168">
        <f>VLOOKUP(Wave_Timeline!CA$1,Enemies[[#All],[Name]:[BotLevelType]],3,FALSE) * VLOOKUP($AX$2,BotLevelWorld[#All],MATCH("HP Ratio - " &amp; VLOOKUP(CA$1,Enemies[[#All],[Name]:[BotLevelType]],9,FALSE),BotLevelWorld[#Headers],0),FALSE) * AD168</f>
        <v>0</v>
      </c>
      <c r="CB168">
        <f>VLOOKUP(Wave_Timeline!CB$1,Enemies[[#All],[Name]:[BotLevelType]],3,FALSE) * VLOOKUP($AX$2,BotLevelWorld[#All],MATCH("HP Ratio - " &amp; VLOOKUP(CB$1,Enemies[[#All],[Name]:[BotLevelType]],9,FALSE),BotLevelWorld[#Headers],0),FALSE) * AE168</f>
        <v>0</v>
      </c>
      <c r="CC168">
        <f>VLOOKUP(Wave_Timeline!CC$1,Enemies[[#All],[Name]:[BotLevelType]],3,FALSE) * VLOOKUP($AX$2,BotLevelWorld[#All],MATCH("HP Ratio - " &amp; VLOOKUP(CC$1,Enemies[[#All],[Name]:[BotLevelType]],9,FALSE),BotLevelWorld[#Headers],0),FALSE) * AF168</f>
        <v>0</v>
      </c>
      <c r="CD168">
        <f>VLOOKUP(Wave_Timeline!CD$1,Enemies[[#All],[Name]:[BotLevelType]],3,FALSE) * VLOOKUP($AX$2,BotLevelWorld[#All],MATCH("HP Ratio - " &amp; VLOOKUP(CD$1,Enemies[[#All],[Name]:[BotLevelType]],9,FALSE),BotLevelWorld[#Headers],0),FALSE) * AG168</f>
        <v>0</v>
      </c>
      <c r="CE168">
        <f>VLOOKUP(Wave_Timeline!CE$1,Enemies[[#All],[Name]:[BotLevelType]],3,FALSE) * VLOOKUP($AX$2,BotLevelWorld[#All],MATCH("HP Ratio - " &amp; VLOOKUP(CE$1,Enemies[[#All],[Name]:[BotLevelType]],9,FALSE),BotLevelWorld[#Headers],0),FALSE) * AH168</f>
        <v>0</v>
      </c>
      <c r="CF168">
        <f>VLOOKUP(Wave_Timeline!CF$1,Enemies[[#All],[Name]:[BotLevelType]],3,FALSE) * VLOOKUP($AX$2,BotLevelWorld[#All],MATCH("HP Ratio - " &amp; VLOOKUP(CF$1,Enemies[[#All],[Name]:[BotLevelType]],9,FALSE),BotLevelWorld[#Headers],0),FALSE) * AI168</f>
        <v>0</v>
      </c>
      <c r="CG168">
        <f>VLOOKUP(Wave_Timeline!CG$1,Enemies[[#All],[Name]:[BotLevelType]],3,FALSE) * VLOOKUP($AX$2,BotLevelWorld[#All],MATCH("HP Ratio - " &amp; VLOOKUP(CG$1,Enemies[[#All],[Name]:[BotLevelType]],9,FALSE),BotLevelWorld[#Headers],0),FALSE) * AJ168</f>
        <v>0</v>
      </c>
      <c r="CH168">
        <f>VLOOKUP(Wave_Timeline!CH$1,Enemies[[#All],[Name]:[BotLevelType]],3,FALSE) * VLOOKUP($AX$2,BotLevelWorld[#All],MATCH("HP Ratio - " &amp; VLOOKUP(CH$1,Enemies[[#All],[Name]:[BotLevelType]],9,FALSE),BotLevelWorld[#Headers],0),FALSE) * AK168</f>
        <v>0</v>
      </c>
      <c r="CI168">
        <f>VLOOKUP(Wave_Timeline!CI$1,Enemies[[#All],[Name]:[BotLevelType]],3,FALSE) * VLOOKUP($AX$2,BotLevelWorld[#All],MATCH("HP Ratio - " &amp; VLOOKUP(CI$1,Enemies[[#All],[Name]:[BotLevelType]],9,FALSE),BotLevelWorld[#Headers],0),FALSE) * AL168</f>
        <v>0</v>
      </c>
      <c r="CJ168">
        <f>VLOOKUP(Wave_Timeline!CJ$1,Enemies[[#All],[Name]:[BotLevelType]],3,FALSE) * VLOOKUP($AX$2,BotLevelWorld[#All],MATCH("HP Ratio - " &amp; VLOOKUP(CJ$1,Enemies[[#All],[Name]:[BotLevelType]],9,FALSE),BotLevelWorld[#Headers],0),FALSE) * AM168</f>
        <v>0</v>
      </c>
      <c r="CK168">
        <f>VLOOKUP(Wave_Timeline!CK$1,Enemies[[#All],[Name]:[BotLevelType]],3,FALSE) * VLOOKUP($AX$2,BotLevelWorld[#All],MATCH("HP Ratio - " &amp; VLOOKUP(CK$1,Enemies[[#All],[Name]:[BotLevelType]],9,FALSE),BotLevelWorld[#Headers],0),FALSE) * AN168</f>
        <v>0</v>
      </c>
      <c r="CL168">
        <f>VLOOKUP(Wave_Timeline!CL$1,Enemies[[#All],[Name]:[BotLevelType]],3,FALSE) * VLOOKUP($AX$2,BotLevelWorld[#All],MATCH("HP Ratio - " &amp; VLOOKUP(CL$1,Enemies[[#All],[Name]:[BotLevelType]],9,FALSE),BotLevelWorld[#Headers],0),FALSE) * AO168</f>
        <v>0</v>
      </c>
      <c r="CM168">
        <f>VLOOKUP(Wave_Timeline!CM$1,Enemies[[#All],[Name]:[BotLevelType]],3,FALSE) * VLOOKUP($AX$2,BotLevelWorld[#All],MATCH("HP Ratio - " &amp; VLOOKUP(CM$1,Enemies[[#All],[Name]:[BotLevelType]],9,FALSE),BotLevelWorld[#Headers],0),FALSE) * AP168</f>
        <v>0</v>
      </c>
      <c r="CN168">
        <f>VLOOKUP(Wave_Timeline!CN$1,Enemies[[#All],[Name]:[BotLevelType]],3,FALSE) * VLOOKUP($AX$2,BotLevelWorld[#All],MATCH("HP Ratio - " &amp; VLOOKUP(CN$1,Enemies[[#All],[Name]:[BotLevelType]],9,FALSE),BotLevelWorld[#Headers],0),FALSE) * AQ168</f>
        <v>0</v>
      </c>
      <c r="CO168">
        <f>VLOOKUP(Wave_Timeline!CO$1,Enemies[[#All],[Name]:[BotLevelType]],3,FALSE) * VLOOKUP($AX$2,BotLevelWorld[#All],MATCH("HP Ratio - " &amp; VLOOKUP(CO$1,Enemies[[#All],[Name]:[BotLevelType]],9,FALSE),BotLevelWorld[#Headers],0),FALSE) * AR168</f>
        <v>0</v>
      </c>
      <c r="CP168">
        <f>VLOOKUP(Wave_Timeline!CP$1,Enemies[[#All],[Name]:[BotLevelType]],3,FALSE) * VLOOKUP($AX$2,BotLevelWorld[#All],MATCH("HP Ratio - " &amp; VLOOKUP(CP$1,Enemies[[#All],[Name]:[BotLevelType]],9,FALSE),BotLevelWorld[#Headers],0),FALSE) * AS168</f>
        <v>0</v>
      </c>
      <c r="CQ168">
        <f>VLOOKUP(Wave_Timeline!CQ$1,Enemies[[#All],[Name]:[BotLevelType]],3,FALSE) * VLOOKUP($AX$2,BotLevelWorld[#All],MATCH("HP Ratio - " &amp; VLOOKUP(CQ$1,Enemies[[#All],[Name]:[BotLevelType]],9,FALSE),BotLevelWorld[#Headers],0),FALSE) * AT168</f>
        <v>0</v>
      </c>
      <c r="CS168">
        <f t="shared" si="7"/>
        <v>0</v>
      </c>
    </row>
    <row r="169" spans="1:97" x14ac:dyDescent="0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Y169">
        <f>VLOOKUP(Wave_Timeline!AY$1,Enemies[[#All],[Name]:[BotLevelType]],3,FALSE) * VLOOKUP($AX$2,BotLevelWorld[#All],MATCH("HP Ratio - " &amp; VLOOKUP(AY$1,Enemies[[#All],[Name]:[BotLevelType]],9,FALSE),BotLevelWorld[#Headers],0),FALSE) * B169</f>
        <v>0</v>
      </c>
      <c r="AZ169">
        <f>VLOOKUP(Wave_Timeline!AZ$1,Enemies[[#All],[Name]:[BotLevelType]],3,FALSE) * VLOOKUP($AX$2,BotLevelWorld[#All],MATCH("HP Ratio - " &amp; VLOOKUP(AZ$1,Enemies[[#All],[Name]:[BotLevelType]],9,FALSE),BotLevelWorld[#Headers],0),FALSE) * C169</f>
        <v>0</v>
      </c>
      <c r="BA169">
        <f>VLOOKUP(Wave_Timeline!BA$1,Enemies[[#All],[Name]:[BotLevelType]],3,FALSE) * VLOOKUP($AX$2,BotLevelWorld[#All],MATCH("HP Ratio - " &amp; VLOOKUP(BA$1,Enemies[[#All],[Name]:[BotLevelType]],9,FALSE),BotLevelWorld[#Headers],0),FALSE) * D169</f>
        <v>0</v>
      </c>
      <c r="BB169">
        <f>VLOOKUP(Wave_Timeline!BB$1,Enemies[[#All],[Name]:[BotLevelType]],3,FALSE) * VLOOKUP($AX$2,BotLevelWorld[#All],MATCH("HP Ratio - " &amp; VLOOKUP(BB$1,Enemies[[#All],[Name]:[BotLevelType]],9,FALSE),BotLevelWorld[#Headers],0),FALSE) * E169</f>
        <v>0</v>
      </c>
      <c r="BC169">
        <f>VLOOKUP(Wave_Timeline!BC$1,Enemies[[#All],[Name]:[BotLevelType]],3,FALSE) * VLOOKUP($AX$2,BotLevelWorld[#All],MATCH("HP Ratio - " &amp; VLOOKUP(BC$1,Enemies[[#All],[Name]:[BotLevelType]],9,FALSE),BotLevelWorld[#Headers],0),FALSE) * F169</f>
        <v>0</v>
      </c>
      <c r="BD169">
        <f>VLOOKUP(Wave_Timeline!BD$1,Enemies[[#All],[Name]:[BotLevelType]],3,FALSE) * VLOOKUP($AX$2,BotLevelWorld[#All],MATCH("HP Ratio - " &amp; VLOOKUP(BD$1,Enemies[[#All],[Name]:[BotLevelType]],9,FALSE),BotLevelWorld[#Headers],0),FALSE) * G169</f>
        <v>0</v>
      </c>
      <c r="BE169">
        <f>VLOOKUP(Wave_Timeline!BE$1,Enemies[[#All],[Name]:[BotLevelType]],3,FALSE) * VLOOKUP($AX$2,BotLevelWorld[#All],MATCH("HP Ratio - " &amp; VLOOKUP(BE$1,Enemies[[#All],[Name]:[BotLevelType]],9,FALSE),BotLevelWorld[#Headers],0),FALSE) * H169</f>
        <v>0</v>
      </c>
      <c r="BF169">
        <f>VLOOKUP(Wave_Timeline!BF$1,Enemies[[#All],[Name]:[BotLevelType]],3,FALSE) * VLOOKUP($AX$2,BotLevelWorld[#All],MATCH("HP Ratio - " &amp; VLOOKUP(BF$1,Enemies[[#All],[Name]:[BotLevelType]],9,FALSE),BotLevelWorld[#Headers],0),FALSE) * I169</f>
        <v>0</v>
      </c>
      <c r="BG169">
        <f>VLOOKUP(Wave_Timeline!BG$1,Enemies[[#All],[Name]:[BotLevelType]],3,FALSE) * VLOOKUP($AX$2,BotLevelWorld[#All],MATCH("HP Ratio - " &amp; VLOOKUP(BG$1,Enemies[[#All],[Name]:[BotLevelType]],9,FALSE),BotLevelWorld[#Headers],0),FALSE) * J169</f>
        <v>0</v>
      </c>
      <c r="BH169">
        <f>VLOOKUP(Wave_Timeline!BH$1,Enemies[[#All],[Name]:[BotLevelType]],3,FALSE) * VLOOKUP($AX$2,BotLevelWorld[#All],MATCH("HP Ratio - " &amp; VLOOKUP(BH$1,Enemies[[#All],[Name]:[BotLevelType]],9,FALSE),BotLevelWorld[#Headers],0),FALSE) * K169</f>
        <v>0</v>
      </c>
      <c r="BI169">
        <f>VLOOKUP(Wave_Timeline!BI$1,Enemies[[#All],[Name]:[BotLevelType]],3,FALSE) * VLOOKUP($AX$2,BotLevelWorld[#All],MATCH("HP Ratio - " &amp; VLOOKUP(BI$1,Enemies[[#All],[Name]:[BotLevelType]],9,FALSE),BotLevelWorld[#Headers],0),FALSE) * L169</f>
        <v>0</v>
      </c>
      <c r="BJ169">
        <f>VLOOKUP(Wave_Timeline!BJ$1,Enemies[[#All],[Name]:[BotLevelType]],3,FALSE) * VLOOKUP($AX$2,BotLevelWorld[#All],MATCH("HP Ratio - " &amp; VLOOKUP(BJ$1,Enemies[[#All],[Name]:[BotLevelType]],9,FALSE),BotLevelWorld[#Headers],0),FALSE) * M169</f>
        <v>0</v>
      </c>
      <c r="BK169">
        <f>VLOOKUP(Wave_Timeline!BK$1,Enemies[[#All],[Name]:[BotLevelType]],3,FALSE) * VLOOKUP($AX$2,BotLevelWorld[#All],MATCH("HP Ratio - " &amp; VLOOKUP(BK$1,Enemies[[#All],[Name]:[BotLevelType]],9,FALSE),BotLevelWorld[#Headers],0),FALSE) * N169</f>
        <v>0</v>
      </c>
      <c r="BL169">
        <f>VLOOKUP(Wave_Timeline!BL$1,Enemies[[#All],[Name]:[BotLevelType]],3,FALSE) * VLOOKUP($AX$2,BotLevelWorld[#All],MATCH("HP Ratio - " &amp; VLOOKUP(BL$1,Enemies[[#All],[Name]:[BotLevelType]],9,FALSE),BotLevelWorld[#Headers],0),FALSE) * O169</f>
        <v>0</v>
      </c>
      <c r="BM169">
        <f>VLOOKUP(Wave_Timeline!BM$1,Enemies[[#All],[Name]:[BotLevelType]],3,FALSE) * VLOOKUP($AX$2,BotLevelWorld[#All],MATCH("HP Ratio - " &amp; VLOOKUP(BM$1,Enemies[[#All],[Name]:[BotLevelType]],9,FALSE),BotLevelWorld[#Headers],0),FALSE) * P169</f>
        <v>0</v>
      </c>
      <c r="BN169">
        <f>VLOOKUP(Wave_Timeline!BN$1,Enemies[[#All],[Name]:[BotLevelType]],3,FALSE) * VLOOKUP($AX$2,BotLevelWorld[#All],MATCH("HP Ratio - " &amp; VLOOKUP(BN$1,Enemies[[#All],[Name]:[BotLevelType]],9,FALSE),BotLevelWorld[#Headers],0),FALSE) * Q169</f>
        <v>0</v>
      </c>
      <c r="BO169">
        <f>VLOOKUP(Wave_Timeline!BO$1,Enemies[[#All],[Name]:[BotLevelType]],3,FALSE) * VLOOKUP($AX$2,BotLevelWorld[#All],MATCH("HP Ratio - " &amp; VLOOKUP(BO$1,Enemies[[#All],[Name]:[BotLevelType]],9,FALSE),BotLevelWorld[#Headers],0),FALSE) * R169</f>
        <v>0</v>
      </c>
      <c r="BP169">
        <f>VLOOKUP(Wave_Timeline!BP$1,Enemies[[#All],[Name]:[BotLevelType]],3,FALSE) * VLOOKUP($AX$2,BotLevelWorld[#All],MATCH("HP Ratio - " &amp; VLOOKUP(BP$1,Enemies[[#All],[Name]:[BotLevelType]],9,FALSE),BotLevelWorld[#Headers],0),FALSE) * S169</f>
        <v>0</v>
      </c>
      <c r="BQ169">
        <f>VLOOKUP(Wave_Timeline!BQ$1,Enemies[[#All],[Name]:[BotLevelType]],3,FALSE) * VLOOKUP($AX$2,BotLevelWorld[#All],MATCH("HP Ratio - " &amp; VLOOKUP(BQ$1,Enemies[[#All],[Name]:[BotLevelType]],9,FALSE),BotLevelWorld[#Headers],0),FALSE) * T169</f>
        <v>0</v>
      </c>
      <c r="BR169">
        <f>VLOOKUP(Wave_Timeline!BR$1,Enemies[[#All],[Name]:[BotLevelType]],3,FALSE) * VLOOKUP($AX$2,BotLevelWorld[#All],MATCH("HP Ratio - " &amp; VLOOKUP(BR$1,Enemies[[#All],[Name]:[BotLevelType]],9,FALSE),BotLevelWorld[#Headers],0),FALSE) * U169</f>
        <v>0</v>
      </c>
      <c r="BS169">
        <f>VLOOKUP(Wave_Timeline!BS$1,Enemies[[#All],[Name]:[BotLevelType]],3,FALSE) * VLOOKUP($AX$2,BotLevelWorld[#All],MATCH("HP Ratio - " &amp; VLOOKUP(BS$1,Enemies[[#All],[Name]:[BotLevelType]],9,FALSE),BotLevelWorld[#Headers],0),FALSE) * V169</f>
        <v>0</v>
      </c>
      <c r="BT169">
        <f>VLOOKUP(Wave_Timeline!BT$1,Enemies[[#All],[Name]:[BotLevelType]],3,FALSE) * VLOOKUP($AX$2,BotLevelWorld[#All],MATCH("HP Ratio - " &amp; VLOOKUP(BT$1,Enemies[[#All],[Name]:[BotLevelType]],9,FALSE),BotLevelWorld[#Headers],0),FALSE) * W169</f>
        <v>0</v>
      </c>
      <c r="BU169">
        <f>VLOOKUP(Wave_Timeline!BU$1,Enemies[[#All],[Name]:[BotLevelType]],3,FALSE) * VLOOKUP($AX$2,BotLevelWorld[#All],MATCH("HP Ratio - " &amp; VLOOKUP(BU$1,Enemies[[#All],[Name]:[BotLevelType]],9,FALSE),BotLevelWorld[#Headers],0),FALSE) * X169</f>
        <v>0</v>
      </c>
      <c r="BV169">
        <f>VLOOKUP(Wave_Timeline!BV$1,Enemies[[#All],[Name]:[BotLevelType]],3,FALSE) * VLOOKUP($AX$2,BotLevelWorld[#All],MATCH("HP Ratio - " &amp; VLOOKUP(BV$1,Enemies[[#All],[Name]:[BotLevelType]],9,FALSE),BotLevelWorld[#Headers],0),FALSE) * Y169</f>
        <v>0</v>
      </c>
      <c r="BW169">
        <f>VLOOKUP(Wave_Timeline!BW$1,Enemies[[#All],[Name]:[BotLevelType]],3,FALSE) * VLOOKUP($AX$2,BotLevelWorld[#All],MATCH("HP Ratio - " &amp; VLOOKUP(BW$1,Enemies[[#All],[Name]:[BotLevelType]],9,FALSE),BotLevelWorld[#Headers],0),FALSE) * Z169</f>
        <v>0</v>
      </c>
      <c r="BX169">
        <f>VLOOKUP(Wave_Timeline!BX$1,Enemies[[#All],[Name]:[BotLevelType]],3,FALSE) * VLOOKUP($AX$2,BotLevelWorld[#All],MATCH("HP Ratio - " &amp; VLOOKUP(BX$1,Enemies[[#All],[Name]:[BotLevelType]],9,FALSE),BotLevelWorld[#Headers],0),FALSE) * AA169</f>
        <v>0</v>
      </c>
      <c r="BY169">
        <f>VLOOKUP(Wave_Timeline!BY$1,Enemies[[#All],[Name]:[BotLevelType]],3,FALSE) * VLOOKUP($AX$2,BotLevelWorld[#All],MATCH("HP Ratio - " &amp; VLOOKUP(BY$1,Enemies[[#All],[Name]:[BotLevelType]],9,FALSE),BotLevelWorld[#Headers],0),FALSE) * AB169</f>
        <v>0</v>
      </c>
      <c r="BZ169">
        <f>VLOOKUP(Wave_Timeline!BZ$1,Enemies[[#All],[Name]:[BotLevelType]],3,FALSE) * VLOOKUP($AX$2,BotLevelWorld[#All],MATCH("HP Ratio - " &amp; VLOOKUP(BZ$1,Enemies[[#All],[Name]:[BotLevelType]],9,FALSE),BotLevelWorld[#Headers],0),FALSE) * AC169</f>
        <v>0</v>
      </c>
      <c r="CA169">
        <f>VLOOKUP(Wave_Timeline!CA$1,Enemies[[#All],[Name]:[BotLevelType]],3,FALSE) * VLOOKUP($AX$2,BotLevelWorld[#All],MATCH("HP Ratio - " &amp; VLOOKUP(CA$1,Enemies[[#All],[Name]:[BotLevelType]],9,FALSE),BotLevelWorld[#Headers],0),FALSE) * AD169</f>
        <v>0</v>
      </c>
      <c r="CB169">
        <f>VLOOKUP(Wave_Timeline!CB$1,Enemies[[#All],[Name]:[BotLevelType]],3,FALSE) * VLOOKUP($AX$2,BotLevelWorld[#All],MATCH("HP Ratio - " &amp; VLOOKUP(CB$1,Enemies[[#All],[Name]:[BotLevelType]],9,FALSE),BotLevelWorld[#Headers],0),FALSE) * AE169</f>
        <v>0</v>
      </c>
      <c r="CC169">
        <f>VLOOKUP(Wave_Timeline!CC$1,Enemies[[#All],[Name]:[BotLevelType]],3,FALSE) * VLOOKUP($AX$2,BotLevelWorld[#All],MATCH("HP Ratio - " &amp; VLOOKUP(CC$1,Enemies[[#All],[Name]:[BotLevelType]],9,FALSE),BotLevelWorld[#Headers],0),FALSE) * AF169</f>
        <v>0</v>
      </c>
      <c r="CD169">
        <f>VLOOKUP(Wave_Timeline!CD$1,Enemies[[#All],[Name]:[BotLevelType]],3,FALSE) * VLOOKUP($AX$2,BotLevelWorld[#All],MATCH("HP Ratio - " &amp; VLOOKUP(CD$1,Enemies[[#All],[Name]:[BotLevelType]],9,FALSE),BotLevelWorld[#Headers],0),FALSE) * AG169</f>
        <v>0</v>
      </c>
      <c r="CE169">
        <f>VLOOKUP(Wave_Timeline!CE$1,Enemies[[#All],[Name]:[BotLevelType]],3,FALSE) * VLOOKUP($AX$2,BotLevelWorld[#All],MATCH("HP Ratio - " &amp; VLOOKUP(CE$1,Enemies[[#All],[Name]:[BotLevelType]],9,FALSE),BotLevelWorld[#Headers],0),FALSE) * AH169</f>
        <v>0</v>
      </c>
      <c r="CF169">
        <f>VLOOKUP(Wave_Timeline!CF$1,Enemies[[#All],[Name]:[BotLevelType]],3,FALSE) * VLOOKUP($AX$2,BotLevelWorld[#All],MATCH("HP Ratio - " &amp; VLOOKUP(CF$1,Enemies[[#All],[Name]:[BotLevelType]],9,FALSE),BotLevelWorld[#Headers],0),FALSE) * AI169</f>
        <v>0</v>
      </c>
      <c r="CG169">
        <f>VLOOKUP(Wave_Timeline!CG$1,Enemies[[#All],[Name]:[BotLevelType]],3,FALSE) * VLOOKUP($AX$2,BotLevelWorld[#All],MATCH("HP Ratio - " &amp; VLOOKUP(CG$1,Enemies[[#All],[Name]:[BotLevelType]],9,FALSE),BotLevelWorld[#Headers],0),FALSE) * AJ169</f>
        <v>0</v>
      </c>
      <c r="CH169">
        <f>VLOOKUP(Wave_Timeline!CH$1,Enemies[[#All],[Name]:[BotLevelType]],3,FALSE) * VLOOKUP($AX$2,BotLevelWorld[#All],MATCH("HP Ratio - " &amp; VLOOKUP(CH$1,Enemies[[#All],[Name]:[BotLevelType]],9,FALSE),BotLevelWorld[#Headers],0),FALSE) * AK169</f>
        <v>0</v>
      </c>
      <c r="CI169">
        <f>VLOOKUP(Wave_Timeline!CI$1,Enemies[[#All],[Name]:[BotLevelType]],3,FALSE) * VLOOKUP($AX$2,BotLevelWorld[#All],MATCH("HP Ratio - " &amp; VLOOKUP(CI$1,Enemies[[#All],[Name]:[BotLevelType]],9,FALSE),BotLevelWorld[#Headers],0),FALSE) * AL169</f>
        <v>0</v>
      </c>
      <c r="CJ169">
        <f>VLOOKUP(Wave_Timeline!CJ$1,Enemies[[#All],[Name]:[BotLevelType]],3,FALSE) * VLOOKUP($AX$2,BotLevelWorld[#All],MATCH("HP Ratio - " &amp; VLOOKUP(CJ$1,Enemies[[#All],[Name]:[BotLevelType]],9,FALSE),BotLevelWorld[#Headers],0),FALSE) * AM169</f>
        <v>0</v>
      </c>
      <c r="CK169">
        <f>VLOOKUP(Wave_Timeline!CK$1,Enemies[[#All],[Name]:[BotLevelType]],3,FALSE) * VLOOKUP($AX$2,BotLevelWorld[#All],MATCH("HP Ratio - " &amp; VLOOKUP(CK$1,Enemies[[#All],[Name]:[BotLevelType]],9,FALSE),BotLevelWorld[#Headers],0),FALSE) * AN169</f>
        <v>0</v>
      </c>
      <c r="CL169">
        <f>VLOOKUP(Wave_Timeline!CL$1,Enemies[[#All],[Name]:[BotLevelType]],3,FALSE) * VLOOKUP($AX$2,BotLevelWorld[#All],MATCH("HP Ratio - " &amp; VLOOKUP(CL$1,Enemies[[#All],[Name]:[BotLevelType]],9,FALSE),BotLevelWorld[#Headers],0),FALSE) * AO169</f>
        <v>0</v>
      </c>
      <c r="CM169">
        <f>VLOOKUP(Wave_Timeline!CM$1,Enemies[[#All],[Name]:[BotLevelType]],3,FALSE) * VLOOKUP($AX$2,BotLevelWorld[#All],MATCH("HP Ratio - " &amp; VLOOKUP(CM$1,Enemies[[#All],[Name]:[BotLevelType]],9,FALSE),BotLevelWorld[#Headers],0),FALSE) * AP169</f>
        <v>0</v>
      </c>
      <c r="CN169">
        <f>VLOOKUP(Wave_Timeline!CN$1,Enemies[[#All],[Name]:[BotLevelType]],3,FALSE) * VLOOKUP($AX$2,BotLevelWorld[#All],MATCH("HP Ratio - " &amp; VLOOKUP(CN$1,Enemies[[#All],[Name]:[BotLevelType]],9,FALSE),BotLevelWorld[#Headers],0),FALSE) * AQ169</f>
        <v>0</v>
      </c>
      <c r="CO169">
        <f>VLOOKUP(Wave_Timeline!CO$1,Enemies[[#All],[Name]:[BotLevelType]],3,FALSE) * VLOOKUP($AX$2,BotLevelWorld[#All],MATCH("HP Ratio - " &amp; VLOOKUP(CO$1,Enemies[[#All],[Name]:[BotLevelType]],9,FALSE),BotLevelWorld[#Headers],0),FALSE) * AR169</f>
        <v>0</v>
      </c>
      <c r="CP169">
        <f>VLOOKUP(Wave_Timeline!CP$1,Enemies[[#All],[Name]:[BotLevelType]],3,FALSE) * VLOOKUP($AX$2,BotLevelWorld[#All],MATCH("HP Ratio - " &amp; VLOOKUP(CP$1,Enemies[[#All],[Name]:[BotLevelType]],9,FALSE),BotLevelWorld[#Headers],0),FALSE) * AS169</f>
        <v>0</v>
      </c>
      <c r="CQ169">
        <f>VLOOKUP(Wave_Timeline!CQ$1,Enemies[[#All],[Name]:[BotLevelType]],3,FALSE) * VLOOKUP($AX$2,BotLevelWorld[#All],MATCH("HP Ratio - " &amp; VLOOKUP(CQ$1,Enemies[[#All],[Name]:[BotLevelType]],9,FALSE),BotLevelWorld[#Headers],0),FALSE) * AT169</f>
        <v>0</v>
      </c>
      <c r="CS169">
        <f t="shared" si="7"/>
        <v>0</v>
      </c>
    </row>
    <row r="170" spans="1:97" x14ac:dyDescent="0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Y170">
        <f>VLOOKUP(Wave_Timeline!AY$1,Enemies[[#All],[Name]:[BotLevelType]],3,FALSE) * VLOOKUP($AX$2,BotLevelWorld[#All],MATCH("HP Ratio - " &amp; VLOOKUP(AY$1,Enemies[[#All],[Name]:[BotLevelType]],9,FALSE),BotLevelWorld[#Headers],0),FALSE) * B170</f>
        <v>0</v>
      </c>
      <c r="AZ170">
        <f>VLOOKUP(Wave_Timeline!AZ$1,Enemies[[#All],[Name]:[BotLevelType]],3,FALSE) * VLOOKUP($AX$2,BotLevelWorld[#All],MATCH("HP Ratio - " &amp; VLOOKUP(AZ$1,Enemies[[#All],[Name]:[BotLevelType]],9,FALSE),BotLevelWorld[#Headers],0),FALSE) * C170</f>
        <v>0</v>
      </c>
      <c r="BA170">
        <f>VLOOKUP(Wave_Timeline!BA$1,Enemies[[#All],[Name]:[BotLevelType]],3,FALSE) * VLOOKUP($AX$2,BotLevelWorld[#All],MATCH("HP Ratio - " &amp; VLOOKUP(BA$1,Enemies[[#All],[Name]:[BotLevelType]],9,FALSE),BotLevelWorld[#Headers],0),FALSE) * D170</f>
        <v>0</v>
      </c>
      <c r="BB170">
        <f>VLOOKUP(Wave_Timeline!BB$1,Enemies[[#All],[Name]:[BotLevelType]],3,FALSE) * VLOOKUP($AX$2,BotLevelWorld[#All],MATCH("HP Ratio - " &amp; VLOOKUP(BB$1,Enemies[[#All],[Name]:[BotLevelType]],9,FALSE),BotLevelWorld[#Headers],0),FALSE) * E170</f>
        <v>0</v>
      </c>
      <c r="BC170">
        <f>VLOOKUP(Wave_Timeline!BC$1,Enemies[[#All],[Name]:[BotLevelType]],3,FALSE) * VLOOKUP($AX$2,BotLevelWorld[#All],MATCH("HP Ratio - " &amp; VLOOKUP(BC$1,Enemies[[#All],[Name]:[BotLevelType]],9,FALSE),BotLevelWorld[#Headers],0),FALSE) * F170</f>
        <v>0</v>
      </c>
      <c r="BD170">
        <f>VLOOKUP(Wave_Timeline!BD$1,Enemies[[#All],[Name]:[BotLevelType]],3,FALSE) * VLOOKUP($AX$2,BotLevelWorld[#All],MATCH("HP Ratio - " &amp; VLOOKUP(BD$1,Enemies[[#All],[Name]:[BotLevelType]],9,FALSE),BotLevelWorld[#Headers],0),FALSE) * G170</f>
        <v>0</v>
      </c>
      <c r="BE170">
        <f>VLOOKUP(Wave_Timeline!BE$1,Enemies[[#All],[Name]:[BotLevelType]],3,FALSE) * VLOOKUP($AX$2,BotLevelWorld[#All],MATCH("HP Ratio - " &amp; VLOOKUP(BE$1,Enemies[[#All],[Name]:[BotLevelType]],9,FALSE),BotLevelWorld[#Headers],0),FALSE) * H170</f>
        <v>0</v>
      </c>
      <c r="BF170">
        <f>VLOOKUP(Wave_Timeline!BF$1,Enemies[[#All],[Name]:[BotLevelType]],3,FALSE) * VLOOKUP($AX$2,BotLevelWorld[#All],MATCH("HP Ratio - " &amp; VLOOKUP(BF$1,Enemies[[#All],[Name]:[BotLevelType]],9,FALSE),BotLevelWorld[#Headers],0),FALSE) * I170</f>
        <v>0</v>
      </c>
      <c r="BG170">
        <f>VLOOKUP(Wave_Timeline!BG$1,Enemies[[#All],[Name]:[BotLevelType]],3,FALSE) * VLOOKUP($AX$2,BotLevelWorld[#All],MATCH("HP Ratio - " &amp; VLOOKUP(BG$1,Enemies[[#All],[Name]:[BotLevelType]],9,FALSE),BotLevelWorld[#Headers],0),FALSE) * J170</f>
        <v>0</v>
      </c>
      <c r="BH170">
        <f>VLOOKUP(Wave_Timeline!BH$1,Enemies[[#All],[Name]:[BotLevelType]],3,FALSE) * VLOOKUP($AX$2,BotLevelWorld[#All],MATCH("HP Ratio - " &amp; VLOOKUP(BH$1,Enemies[[#All],[Name]:[BotLevelType]],9,FALSE),BotLevelWorld[#Headers],0),FALSE) * K170</f>
        <v>0</v>
      </c>
      <c r="BI170">
        <f>VLOOKUP(Wave_Timeline!BI$1,Enemies[[#All],[Name]:[BotLevelType]],3,FALSE) * VLOOKUP($AX$2,BotLevelWorld[#All],MATCH("HP Ratio - " &amp; VLOOKUP(BI$1,Enemies[[#All],[Name]:[BotLevelType]],9,FALSE),BotLevelWorld[#Headers],0),FALSE) * L170</f>
        <v>0</v>
      </c>
      <c r="BJ170">
        <f>VLOOKUP(Wave_Timeline!BJ$1,Enemies[[#All],[Name]:[BotLevelType]],3,FALSE) * VLOOKUP($AX$2,BotLevelWorld[#All],MATCH("HP Ratio - " &amp; VLOOKUP(BJ$1,Enemies[[#All],[Name]:[BotLevelType]],9,FALSE),BotLevelWorld[#Headers],0),FALSE) * M170</f>
        <v>0</v>
      </c>
      <c r="BK170">
        <f>VLOOKUP(Wave_Timeline!BK$1,Enemies[[#All],[Name]:[BotLevelType]],3,FALSE) * VLOOKUP($AX$2,BotLevelWorld[#All],MATCH("HP Ratio - " &amp; VLOOKUP(BK$1,Enemies[[#All],[Name]:[BotLevelType]],9,FALSE),BotLevelWorld[#Headers],0),FALSE) * N170</f>
        <v>0</v>
      </c>
      <c r="BL170">
        <f>VLOOKUP(Wave_Timeline!BL$1,Enemies[[#All],[Name]:[BotLevelType]],3,FALSE) * VLOOKUP($AX$2,BotLevelWorld[#All],MATCH("HP Ratio - " &amp; VLOOKUP(BL$1,Enemies[[#All],[Name]:[BotLevelType]],9,FALSE),BotLevelWorld[#Headers],0),FALSE) * O170</f>
        <v>0</v>
      </c>
      <c r="BM170">
        <f>VLOOKUP(Wave_Timeline!BM$1,Enemies[[#All],[Name]:[BotLevelType]],3,FALSE) * VLOOKUP($AX$2,BotLevelWorld[#All],MATCH("HP Ratio - " &amp; VLOOKUP(BM$1,Enemies[[#All],[Name]:[BotLevelType]],9,FALSE),BotLevelWorld[#Headers],0),FALSE) * P170</f>
        <v>0</v>
      </c>
      <c r="BN170">
        <f>VLOOKUP(Wave_Timeline!BN$1,Enemies[[#All],[Name]:[BotLevelType]],3,FALSE) * VLOOKUP($AX$2,BotLevelWorld[#All],MATCH("HP Ratio - " &amp; VLOOKUP(BN$1,Enemies[[#All],[Name]:[BotLevelType]],9,FALSE),BotLevelWorld[#Headers],0),FALSE) * Q170</f>
        <v>0</v>
      </c>
      <c r="BO170">
        <f>VLOOKUP(Wave_Timeline!BO$1,Enemies[[#All],[Name]:[BotLevelType]],3,FALSE) * VLOOKUP($AX$2,BotLevelWorld[#All],MATCH("HP Ratio - " &amp; VLOOKUP(BO$1,Enemies[[#All],[Name]:[BotLevelType]],9,FALSE),BotLevelWorld[#Headers],0),FALSE) * R170</f>
        <v>0</v>
      </c>
      <c r="BP170">
        <f>VLOOKUP(Wave_Timeline!BP$1,Enemies[[#All],[Name]:[BotLevelType]],3,FALSE) * VLOOKUP($AX$2,BotLevelWorld[#All],MATCH("HP Ratio - " &amp; VLOOKUP(BP$1,Enemies[[#All],[Name]:[BotLevelType]],9,FALSE),BotLevelWorld[#Headers],0),FALSE) * S170</f>
        <v>0</v>
      </c>
      <c r="BQ170">
        <f>VLOOKUP(Wave_Timeline!BQ$1,Enemies[[#All],[Name]:[BotLevelType]],3,FALSE) * VLOOKUP($AX$2,BotLevelWorld[#All],MATCH("HP Ratio - " &amp; VLOOKUP(BQ$1,Enemies[[#All],[Name]:[BotLevelType]],9,FALSE),BotLevelWorld[#Headers],0),FALSE) * T170</f>
        <v>0</v>
      </c>
      <c r="BR170">
        <f>VLOOKUP(Wave_Timeline!BR$1,Enemies[[#All],[Name]:[BotLevelType]],3,FALSE) * VLOOKUP($AX$2,BotLevelWorld[#All],MATCH("HP Ratio - " &amp; VLOOKUP(BR$1,Enemies[[#All],[Name]:[BotLevelType]],9,FALSE),BotLevelWorld[#Headers],0),FALSE) * U170</f>
        <v>0</v>
      </c>
      <c r="BS170">
        <f>VLOOKUP(Wave_Timeline!BS$1,Enemies[[#All],[Name]:[BotLevelType]],3,FALSE) * VLOOKUP($AX$2,BotLevelWorld[#All],MATCH("HP Ratio - " &amp; VLOOKUP(BS$1,Enemies[[#All],[Name]:[BotLevelType]],9,FALSE),BotLevelWorld[#Headers],0),FALSE) * V170</f>
        <v>0</v>
      </c>
      <c r="BT170">
        <f>VLOOKUP(Wave_Timeline!BT$1,Enemies[[#All],[Name]:[BotLevelType]],3,FALSE) * VLOOKUP($AX$2,BotLevelWorld[#All],MATCH("HP Ratio - " &amp; VLOOKUP(BT$1,Enemies[[#All],[Name]:[BotLevelType]],9,FALSE),BotLevelWorld[#Headers],0),FALSE) * W170</f>
        <v>0</v>
      </c>
      <c r="BU170">
        <f>VLOOKUP(Wave_Timeline!BU$1,Enemies[[#All],[Name]:[BotLevelType]],3,FALSE) * VLOOKUP($AX$2,BotLevelWorld[#All],MATCH("HP Ratio - " &amp; VLOOKUP(BU$1,Enemies[[#All],[Name]:[BotLevelType]],9,FALSE),BotLevelWorld[#Headers],0),FALSE) * X170</f>
        <v>0</v>
      </c>
      <c r="BV170">
        <f>VLOOKUP(Wave_Timeline!BV$1,Enemies[[#All],[Name]:[BotLevelType]],3,FALSE) * VLOOKUP($AX$2,BotLevelWorld[#All],MATCH("HP Ratio - " &amp; VLOOKUP(BV$1,Enemies[[#All],[Name]:[BotLevelType]],9,FALSE),BotLevelWorld[#Headers],0),FALSE) * Y170</f>
        <v>0</v>
      </c>
      <c r="BW170">
        <f>VLOOKUP(Wave_Timeline!BW$1,Enemies[[#All],[Name]:[BotLevelType]],3,FALSE) * VLOOKUP($AX$2,BotLevelWorld[#All],MATCH("HP Ratio - " &amp; VLOOKUP(BW$1,Enemies[[#All],[Name]:[BotLevelType]],9,FALSE),BotLevelWorld[#Headers],0),FALSE) * Z170</f>
        <v>0</v>
      </c>
      <c r="BX170">
        <f>VLOOKUP(Wave_Timeline!BX$1,Enemies[[#All],[Name]:[BotLevelType]],3,FALSE) * VLOOKUP($AX$2,BotLevelWorld[#All],MATCH("HP Ratio - " &amp; VLOOKUP(BX$1,Enemies[[#All],[Name]:[BotLevelType]],9,FALSE),BotLevelWorld[#Headers],0),FALSE) * AA170</f>
        <v>0</v>
      </c>
      <c r="BY170">
        <f>VLOOKUP(Wave_Timeline!BY$1,Enemies[[#All],[Name]:[BotLevelType]],3,FALSE) * VLOOKUP($AX$2,BotLevelWorld[#All],MATCH("HP Ratio - " &amp; VLOOKUP(BY$1,Enemies[[#All],[Name]:[BotLevelType]],9,FALSE),BotLevelWorld[#Headers],0),FALSE) * AB170</f>
        <v>0</v>
      </c>
      <c r="BZ170">
        <f>VLOOKUP(Wave_Timeline!BZ$1,Enemies[[#All],[Name]:[BotLevelType]],3,FALSE) * VLOOKUP($AX$2,BotLevelWorld[#All],MATCH("HP Ratio - " &amp; VLOOKUP(BZ$1,Enemies[[#All],[Name]:[BotLevelType]],9,FALSE),BotLevelWorld[#Headers],0),FALSE) * AC170</f>
        <v>0</v>
      </c>
      <c r="CA170">
        <f>VLOOKUP(Wave_Timeline!CA$1,Enemies[[#All],[Name]:[BotLevelType]],3,FALSE) * VLOOKUP($AX$2,BotLevelWorld[#All],MATCH("HP Ratio - " &amp; VLOOKUP(CA$1,Enemies[[#All],[Name]:[BotLevelType]],9,FALSE),BotLevelWorld[#Headers],0),FALSE) * AD170</f>
        <v>0</v>
      </c>
      <c r="CB170">
        <f>VLOOKUP(Wave_Timeline!CB$1,Enemies[[#All],[Name]:[BotLevelType]],3,FALSE) * VLOOKUP($AX$2,BotLevelWorld[#All],MATCH("HP Ratio - " &amp; VLOOKUP(CB$1,Enemies[[#All],[Name]:[BotLevelType]],9,FALSE),BotLevelWorld[#Headers],0),FALSE) * AE170</f>
        <v>0</v>
      </c>
      <c r="CC170">
        <f>VLOOKUP(Wave_Timeline!CC$1,Enemies[[#All],[Name]:[BotLevelType]],3,FALSE) * VLOOKUP($AX$2,BotLevelWorld[#All],MATCH("HP Ratio - " &amp; VLOOKUP(CC$1,Enemies[[#All],[Name]:[BotLevelType]],9,FALSE),BotLevelWorld[#Headers],0),FALSE) * AF170</f>
        <v>0</v>
      </c>
      <c r="CD170">
        <f>VLOOKUP(Wave_Timeline!CD$1,Enemies[[#All],[Name]:[BotLevelType]],3,FALSE) * VLOOKUP($AX$2,BotLevelWorld[#All],MATCH("HP Ratio - " &amp; VLOOKUP(CD$1,Enemies[[#All],[Name]:[BotLevelType]],9,FALSE),BotLevelWorld[#Headers],0),FALSE) * AG170</f>
        <v>0</v>
      </c>
      <c r="CE170">
        <f>VLOOKUP(Wave_Timeline!CE$1,Enemies[[#All],[Name]:[BotLevelType]],3,FALSE) * VLOOKUP($AX$2,BotLevelWorld[#All],MATCH("HP Ratio - " &amp; VLOOKUP(CE$1,Enemies[[#All],[Name]:[BotLevelType]],9,FALSE),BotLevelWorld[#Headers],0),FALSE) * AH170</f>
        <v>0</v>
      </c>
      <c r="CF170">
        <f>VLOOKUP(Wave_Timeline!CF$1,Enemies[[#All],[Name]:[BotLevelType]],3,FALSE) * VLOOKUP($AX$2,BotLevelWorld[#All],MATCH("HP Ratio - " &amp; VLOOKUP(CF$1,Enemies[[#All],[Name]:[BotLevelType]],9,FALSE),BotLevelWorld[#Headers],0),FALSE) * AI170</f>
        <v>0</v>
      </c>
      <c r="CG170">
        <f>VLOOKUP(Wave_Timeline!CG$1,Enemies[[#All],[Name]:[BotLevelType]],3,FALSE) * VLOOKUP($AX$2,BotLevelWorld[#All],MATCH("HP Ratio - " &amp; VLOOKUP(CG$1,Enemies[[#All],[Name]:[BotLevelType]],9,FALSE),BotLevelWorld[#Headers],0),FALSE) * AJ170</f>
        <v>0</v>
      </c>
      <c r="CH170">
        <f>VLOOKUP(Wave_Timeline!CH$1,Enemies[[#All],[Name]:[BotLevelType]],3,FALSE) * VLOOKUP($AX$2,BotLevelWorld[#All],MATCH("HP Ratio - " &amp; VLOOKUP(CH$1,Enemies[[#All],[Name]:[BotLevelType]],9,FALSE),BotLevelWorld[#Headers],0),FALSE) * AK170</f>
        <v>0</v>
      </c>
      <c r="CI170">
        <f>VLOOKUP(Wave_Timeline!CI$1,Enemies[[#All],[Name]:[BotLevelType]],3,FALSE) * VLOOKUP($AX$2,BotLevelWorld[#All],MATCH("HP Ratio - " &amp; VLOOKUP(CI$1,Enemies[[#All],[Name]:[BotLevelType]],9,FALSE),BotLevelWorld[#Headers],0),FALSE) * AL170</f>
        <v>0</v>
      </c>
      <c r="CJ170">
        <f>VLOOKUP(Wave_Timeline!CJ$1,Enemies[[#All],[Name]:[BotLevelType]],3,FALSE) * VLOOKUP($AX$2,BotLevelWorld[#All],MATCH("HP Ratio - " &amp; VLOOKUP(CJ$1,Enemies[[#All],[Name]:[BotLevelType]],9,FALSE),BotLevelWorld[#Headers],0),FALSE) * AM170</f>
        <v>0</v>
      </c>
      <c r="CK170">
        <f>VLOOKUP(Wave_Timeline!CK$1,Enemies[[#All],[Name]:[BotLevelType]],3,FALSE) * VLOOKUP($AX$2,BotLevelWorld[#All],MATCH("HP Ratio - " &amp; VLOOKUP(CK$1,Enemies[[#All],[Name]:[BotLevelType]],9,FALSE),BotLevelWorld[#Headers],0),FALSE) * AN170</f>
        <v>0</v>
      </c>
      <c r="CL170">
        <f>VLOOKUP(Wave_Timeline!CL$1,Enemies[[#All],[Name]:[BotLevelType]],3,FALSE) * VLOOKUP($AX$2,BotLevelWorld[#All],MATCH("HP Ratio - " &amp; VLOOKUP(CL$1,Enemies[[#All],[Name]:[BotLevelType]],9,FALSE),BotLevelWorld[#Headers],0),FALSE) * AO170</f>
        <v>0</v>
      </c>
      <c r="CM170">
        <f>VLOOKUP(Wave_Timeline!CM$1,Enemies[[#All],[Name]:[BotLevelType]],3,FALSE) * VLOOKUP($AX$2,BotLevelWorld[#All],MATCH("HP Ratio - " &amp; VLOOKUP(CM$1,Enemies[[#All],[Name]:[BotLevelType]],9,FALSE),BotLevelWorld[#Headers],0),FALSE) * AP170</f>
        <v>0</v>
      </c>
      <c r="CN170">
        <f>VLOOKUP(Wave_Timeline!CN$1,Enemies[[#All],[Name]:[BotLevelType]],3,FALSE) * VLOOKUP($AX$2,BotLevelWorld[#All],MATCH("HP Ratio - " &amp; VLOOKUP(CN$1,Enemies[[#All],[Name]:[BotLevelType]],9,FALSE),BotLevelWorld[#Headers],0),FALSE) * AQ170</f>
        <v>0</v>
      </c>
      <c r="CO170">
        <f>VLOOKUP(Wave_Timeline!CO$1,Enemies[[#All],[Name]:[BotLevelType]],3,FALSE) * VLOOKUP($AX$2,BotLevelWorld[#All],MATCH("HP Ratio - " &amp; VLOOKUP(CO$1,Enemies[[#All],[Name]:[BotLevelType]],9,FALSE),BotLevelWorld[#Headers],0),FALSE) * AR170</f>
        <v>0</v>
      </c>
      <c r="CP170">
        <f>VLOOKUP(Wave_Timeline!CP$1,Enemies[[#All],[Name]:[BotLevelType]],3,FALSE) * VLOOKUP($AX$2,BotLevelWorld[#All],MATCH("HP Ratio - " &amp; VLOOKUP(CP$1,Enemies[[#All],[Name]:[BotLevelType]],9,FALSE),BotLevelWorld[#Headers],0),FALSE) * AS170</f>
        <v>0</v>
      </c>
      <c r="CQ170">
        <f>VLOOKUP(Wave_Timeline!CQ$1,Enemies[[#All],[Name]:[BotLevelType]],3,FALSE) * VLOOKUP($AX$2,BotLevelWorld[#All],MATCH("HP Ratio - " &amp; VLOOKUP(CQ$1,Enemies[[#All],[Name]:[BotLevelType]],9,FALSE),BotLevelWorld[#Headers],0),FALSE) * AT170</f>
        <v>0</v>
      </c>
      <c r="CS170">
        <f t="shared" si="7"/>
        <v>0</v>
      </c>
    </row>
    <row r="171" spans="1:97" x14ac:dyDescent="0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Y171">
        <f>VLOOKUP(Wave_Timeline!AY$1,Enemies[[#All],[Name]:[BotLevelType]],3,FALSE) * VLOOKUP($AX$2,BotLevelWorld[#All],MATCH("HP Ratio - " &amp; VLOOKUP(AY$1,Enemies[[#All],[Name]:[BotLevelType]],9,FALSE),BotLevelWorld[#Headers],0),FALSE) * B171</f>
        <v>0</v>
      </c>
      <c r="AZ171">
        <f>VLOOKUP(Wave_Timeline!AZ$1,Enemies[[#All],[Name]:[BotLevelType]],3,FALSE) * VLOOKUP($AX$2,BotLevelWorld[#All],MATCH("HP Ratio - " &amp; VLOOKUP(AZ$1,Enemies[[#All],[Name]:[BotLevelType]],9,FALSE),BotLevelWorld[#Headers],0),FALSE) * C171</f>
        <v>0</v>
      </c>
      <c r="BA171">
        <f>VLOOKUP(Wave_Timeline!BA$1,Enemies[[#All],[Name]:[BotLevelType]],3,FALSE) * VLOOKUP($AX$2,BotLevelWorld[#All],MATCH("HP Ratio - " &amp; VLOOKUP(BA$1,Enemies[[#All],[Name]:[BotLevelType]],9,FALSE),BotLevelWorld[#Headers],0),FALSE) * D171</f>
        <v>0</v>
      </c>
      <c r="BB171">
        <f>VLOOKUP(Wave_Timeline!BB$1,Enemies[[#All],[Name]:[BotLevelType]],3,FALSE) * VLOOKUP($AX$2,BotLevelWorld[#All],MATCH("HP Ratio - " &amp; VLOOKUP(BB$1,Enemies[[#All],[Name]:[BotLevelType]],9,FALSE),BotLevelWorld[#Headers],0),FALSE) * E171</f>
        <v>0</v>
      </c>
      <c r="BC171">
        <f>VLOOKUP(Wave_Timeline!BC$1,Enemies[[#All],[Name]:[BotLevelType]],3,FALSE) * VLOOKUP($AX$2,BotLevelWorld[#All],MATCH("HP Ratio - " &amp; VLOOKUP(BC$1,Enemies[[#All],[Name]:[BotLevelType]],9,FALSE),BotLevelWorld[#Headers],0),FALSE) * F171</f>
        <v>0</v>
      </c>
      <c r="BD171">
        <f>VLOOKUP(Wave_Timeline!BD$1,Enemies[[#All],[Name]:[BotLevelType]],3,FALSE) * VLOOKUP($AX$2,BotLevelWorld[#All],MATCH("HP Ratio - " &amp; VLOOKUP(BD$1,Enemies[[#All],[Name]:[BotLevelType]],9,FALSE),BotLevelWorld[#Headers],0),FALSE) * G171</f>
        <v>0</v>
      </c>
      <c r="BE171">
        <f>VLOOKUP(Wave_Timeline!BE$1,Enemies[[#All],[Name]:[BotLevelType]],3,FALSE) * VLOOKUP($AX$2,BotLevelWorld[#All],MATCH("HP Ratio - " &amp; VLOOKUP(BE$1,Enemies[[#All],[Name]:[BotLevelType]],9,FALSE),BotLevelWorld[#Headers],0),FALSE) * H171</f>
        <v>0</v>
      </c>
      <c r="BF171">
        <f>VLOOKUP(Wave_Timeline!BF$1,Enemies[[#All],[Name]:[BotLevelType]],3,FALSE) * VLOOKUP($AX$2,BotLevelWorld[#All],MATCH("HP Ratio - " &amp; VLOOKUP(BF$1,Enemies[[#All],[Name]:[BotLevelType]],9,FALSE),BotLevelWorld[#Headers],0),FALSE) * I171</f>
        <v>0</v>
      </c>
      <c r="BG171">
        <f>VLOOKUP(Wave_Timeline!BG$1,Enemies[[#All],[Name]:[BotLevelType]],3,FALSE) * VLOOKUP($AX$2,BotLevelWorld[#All],MATCH("HP Ratio - " &amp; VLOOKUP(BG$1,Enemies[[#All],[Name]:[BotLevelType]],9,FALSE),BotLevelWorld[#Headers],0),FALSE) * J171</f>
        <v>0</v>
      </c>
      <c r="BH171">
        <f>VLOOKUP(Wave_Timeline!BH$1,Enemies[[#All],[Name]:[BotLevelType]],3,FALSE) * VLOOKUP($AX$2,BotLevelWorld[#All],MATCH("HP Ratio - " &amp; VLOOKUP(BH$1,Enemies[[#All],[Name]:[BotLevelType]],9,FALSE),BotLevelWorld[#Headers],0),FALSE) * K171</f>
        <v>0</v>
      </c>
      <c r="BI171">
        <f>VLOOKUP(Wave_Timeline!BI$1,Enemies[[#All],[Name]:[BotLevelType]],3,FALSE) * VLOOKUP($AX$2,BotLevelWorld[#All],MATCH("HP Ratio - " &amp; VLOOKUP(BI$1,Enemies[[#All],[Name]:[BotLevelType]],9,FALSE),BotLevelWorld[#Headers],0),FALSE) * L171</f>
        <v>0</v>
      </c>
      <c r="BJ171">
        <f>VLOOKUP(Wave_Timeline!BJ$1,Enemies[[#All],[Name]:[BotLevelType]],3,FALSE) * VLOOKUP($AX$2,BotLevelWorld[#All],MATCH("HP Ratio - " &amp; VLOOKUP(BJ$1,Enemies[[#All],[Name]:[BotLevelType]],9,FALSE),BotLevelWorld[#Headers],0),FALSE) * M171</f>
        <v>0</v>
      </c>
      <c r="BK171">
        <f>VLOOKUP(Wave_Timeline!BK$1,Enemies[[#All],[Name]:[BotLevelType]],3,FALSE) * VLOOKUP($AX$2,BotLevelWorld[#All],MATCH("HP Ratio - " &amp; VLOOKUP(BK$1,Enemies[[#All],[Name]:[BotLevelType]],9,FALSE),BotLevelWorld[#Headers],0),FALSE) * N171</f>
        <v>0</v>
      </c>
      <c r="BL171">
        <f>VLOOKUP(Wave_Timeline!BL$1,Enemies[[#All],[Name]:[BotLevelType]],3,FALSE) * VLOOKUP($AX$2,BotLevelWorld[#All],MATCH("HP Ratio - " &amp; VLOOKUP(BL$1,Enemies[[#All],[Name]:[BotLevelType]],9,FALSE),BotLevelWorld[#Headers],0),FALSE) * O171</f>
        <v>0</v>
      </c>
      <c r="BM171">
        <f>VLOOKUP(Wave_Timeline!BM$1,Enemies[[#All],[Name]:[BotLevelType]],3,FALSE) * VLOOKUP($AX$2,BotLevelWorld[#All],MATCH("HP Ratio - " &amp; VLOOKUP(BM$1,Enemies[[#All],[Name]:[BotLevelType]],9,FALSE),BotLevelWorld[#Headers],0),FALSE) * P171</f>
        <v>0</v>
      </c>
      <c r="BN171">
        <f>VLOOKUP(Wave_Timeline!BN$1,Enemies[[#All],[Name]:[BotLevelType]],3,FALSE) * VLOOKUP($AX$2,BotLevelWorld[#All],MATCH("HP Ratio - " &amp; VLOOKUP(BN$1,Enemies[[#All],[Name]:[BotLevelType]],9,FALSE),BotLevelWorld[#Headers],0),FALSE) * Q171</f>
        <v>0</v>
      </c>
      <c r="BO171">
        <f>VLOOKUP(Wave_Timeline!BO$1,Enemies[[#All],[Name]:[BotLevelType]],3,FALSE) * VLOOKUP($AX$2,BotLevelWorld[#All],MATCH("HP Ratio - " &amp; VLOOKUP(BO$1,Enemies[[#All],[Name]:[BotLevelType]],9,FALSE),BotLevelWorld[#Headers],0),FALSE) * R171</f>
        <v>0</v>
      </c>
      <c r="BP171">
        <f>VLOOKUP(Wave_Timeline!BP$1,Enemies[[#All],[Name]:[BotLevelType]],3,FALSE) * VLOOKUP($AX$2,BotLevelWorld[#All],MATCH("HP Ratio - " &amp; VLOOKUP(BP$1,Enemies[[#All],[Name]:[BotLevelType]],9,FALSE),BotLevelWorld[#Headers],0),FALSE) * S171</f>
        <v>0</v>
      </c>
      <c r="BQ171">
        <f>VLOOKUP(Wave_Timeline!BQ$1,Enemies[[#All],[Name]:[BotLevelType]],3,FALSE) * VLOOKUP($AX$2,BotLevelWorld[#All],MATCH("HP Ratio - " &amp; VLOOKUP(BQ$1,Enemies[[#All],[Name]:[BotLevelType]],9,FALSE),BotLevelWorld[#Headers],0),FALSE) * T171</f>
        <v>0</v>
      </c>
      <c r="BR171">
        <f>VLOOKUP(Wave_Timeline!BR$1,Enemies[[#All],[Name]:[BotLevelType]],3,FALSE) * VLOOKUP($AX$2,BotLevelWorld[#All],MATCH("HP Ratio - " &amp; VLOOKUP(BR$1,Enemies[[#All],[Name]:[BotLevelType]],9,FALSE),BotLevelWorld[#Headers],0),FALSE) * U171</f>
        <v>0</v>
      </c>
      <c r="BS171">
        <f>VLOOKUP(Wave_Timeline!BS$1,Enemies[[#All],[Name]:[BotLevelType]],3,FALSE) * VLOOKUP($AX$2,BotLevelWorld[#All],MATCH("HP Ratio - " &amp; VLOOKUP(BS$1,Enemies[[#All],[Name]:[BotLevelType]],9,FALSE),BotLevelWorld[#Headers],0),FALSE) * V171</f>
        <v>0</v>
      </c>
      <c r="BT171">
        <f>VLOOKUP(Wave_Timeline!BT$1,Enemies[[#All],[Name]:[BotLevelType]],3,FALSE) * VLOOKUP($AX$2,BotLevelWorld[#All],MATCH("HP Ratio - " &amp; VLOOKUP(BT$1,Enemies[[#All],[Name]:[BotLevelType]],9,FALSE),BotLevelWorld[#Headers],0),FALSE) * W171</f>
        <v>0</v>
      </c>
      <c r="BU171">
        <f>VLOOKUP(Wave_Timeline!BU$1,Enemies[[#All],[Name]:[BotLevelType]],3,FALSE) * VLOOKUP($AX$2,BotLevelWorld[#All],MATCH("HP Ratio - " &amp; VLOOKUP(BU$1,Enemies[[#All],[Name]:[BotLevelType]],9,FALSE),BotLevelWorld[#Headers],0),FALSE) * X171</f>
        <v>0</v>
      </c>
      <c r="BV171">
        <f>VLOOKUP(Wave_Timeline!BV$1,Enemies[[#All],[Name]:[BotLevelType]],3,FALSE) * VLOOKUP($AX$2,BotLevelWorld[#All],MATCH("HP Ratio - " &amp; VLOOKUP(BV$1,Enemies[[#All],[Name]:[BotLevelType]],9,FALSE),BotLevelWorld[#Headers],0),FALSE) * Y171</f>
        <v>0</v>
      </c>
      <c r="BW171">
        <f>VLOOKUP(Wave_Timeline!BW$1,Enemies[[#All],[Name]:[BotLevelType]],3,FALSE) * VLOOKUP($AX$2,BotLevelWorld[#All],MATCH("HP Ratio - " &amp; VLOOKUP(BW$1,Enemies[[#All],[Name]:[BotLevelType]],9,FALSE),BotLevelWorld[#Headers],0),FALSE) * Z171</f>
        <v>0</v>
      </c>
      <c r="BX171">
        <f>VLOOKUP(Wave_Timeline!BX$1,Enemies[[#All],[Name]:[BotLevelType]],3,FALSE) * VLOOKUP($AX$2,BotLevelWorld[#All],MATCH("HP Ratio - " &amp; VLOOKUP(BX$1,Enemies[[#All],[Name]:[BotLevelType]],9,FALSE),BotLevelWorld[#Headers],0),FALSE) * AA171</f>
        <v>0</v>
      </c>
      <c r="BY171">
        <f>VLOOKUP(Wave_Timeline!BY$1,Enemies[[#All],[Name]:[BotLevelType]],3,FALSE) * VLOOKUP($AX$2,BotLevelWorld[#All],MATCH("HP Ratio - " &amp; VLOOKUP(BY$1,Enemies[[#All],[Name]:[BotLevelType]],9,FALSE),BotLevelWorld[#Headers],0),FALSE) * AB171</f>
        <v>0</v>
      </c>
      <c r="BZ171">
        <f>VLOOKUP(Wave_Timeline!BZ$1,Enemies[[#All],[Name]:[BotLevelType]],3,FALSE) * VLOOKUP($AX$2,BotLevelWorld[#All],MATCH("HP Ratio - " &amp; VLOOKUP(BZ$1,Enemies[[#All],[Name]:[BotLevelType]],9,FALSE),BotLevelWorld[#Headers],0),FALSE) * AC171</f>
        <v>0</v>
      </c>
      <c r="CA171">
        <f>VLOOKUP(Wave_Timeline!CA$1,Enemies[[#All],[Name]:[BotLevelType]],3,FALSE) * VLOOKUP($AX$2,BotLevelWorld[#All],MATCH("HP Ratio - " &amp; VLOOKUP(CA$1,Enemies[[#All],[Name]:[BotLevelType]],9,FALSE),BotLevelWorld[#Headers],0),FALSE) * AD171</f>
        <v>0</v>
      </c>
      <c r="CB171">
        <f>VLOOKUP(Wave_Timeline!CB$1,Enemies[[#All],[Name]:[BotLevelType]],3,FALSE) * VLOOKUP($AX$2,BotLevelWorld[#All],MATCH("HP Ratio - " &amp; VLOOKUP(CB$1,Enemies[[#All],[Name]:[BotLevelType]],9,FALSE),BotLevelWorld[#Headers],0),FALSE) * AE171</f>
        <v>0</v>
      </c>
      <c r="CC171">
        <f>VLOOKUP(Wave_Timeline!CC$1,Enemies[[#All],[Name]:[BotLevelType]],3,FALSE) * VLOOKUP($AX$2,BotLevelWorld[#All],MATCH("HP Ratio - " &amp; VLOOKUP(CC$1,Enemies[[#All],[Name]:[BotLevelType]],9,FALSE),BotLevelWorld[#Headers],0),FALSE) * AF171</f>
        <v>0</v>
      </c>
      <c r="CD171">
        <f>VLOOKUP(Wave_Timeline!CD$1,Enemies[[#All],[Name]:[BotLevelType]],3,FALSE) * VLOOKUP($AX$2,BotLevelWorld[#All],MATCH("HP Ratio - " &amp; VLOOKUP(CD$1,Enemies[[#All],[Name]:[BotLevelType]],9,FALSE),BotLevelWorld[#Headers],0),FALSE) * AG171</f>
        <v>0</v>
      </c>
      <c r="CE171">
        <f>VLOOKUP(Wave_Timeline!CE$1,Enemies[[#All],[Name]:[BotLevelType]],3,FALSE) * VLOOKUP($AX$2,BotLevelWorld[#All],MATCH("HP Ratio - " &amp; VLOOKUP(CE$1,Enemies[[#All],[Name]:[BotLevelType]],9,FALSE),BotLevelWorld[#Headers],0),FALSE) * AH171</f>
        <v>0</v>
      </c>
      <c r="CF171">
        <f>VLOOKUP(Wave_Timeline!CF$1,Enemies[[#All],[Name]:[BotLevelType]],3,FALSE) * VLOOKUP($AX$2,BotLevelWorld[#All],MATCH("HP Ratio - " &amp; VLOOKUP(CF$1,Enemies[[#All],[Name]:[BotLevelType]],9,FALSE),BotLevelWorld[#Headers],0),FALSE) * AI171</f>
        <v>0</v>
      </c>
      <c r="CG171">
        <f>VLOOKUP(Wave_Timeline!CG$1,Enemies[[#All],[Name]:[BotLevelType]],3,FALSE) * VLOOKUP($AX$2,BotLevelWorld[#All],MATCH("HP Ratio - " &amp; VLOOKUP(CG$1,Enemies[[#All],[Name]:[BotLevelType]],9,FALSE),BotLevelWorld[#Headers],0),FALSE) * AJ171</f>
        <v>0</v>
      </c>
      <c r="CH171">
        <f>VLOOKUP(Wave_Timeline!CH$1,Enemies[[#All],[Name]:[BotLevelType]],3,FALSE) * VLOOKUP($AX$2,BotLevelWorld[#All],MATCH("HP Ratio - " &amp; VLOOKUP(CH$1,Enemies[[#All],[Name]:[BotLevelType]],9,FALSE),BotLevelWorld[#Headers],0),FALSE) * AK171</f>
        <v>0</v>
      </c>
      <c r="CI171">
        <f>VLOOKUP(Wave_Timeline!CI$1,Enemies[[#All],[Name]:[BotLevelType]],3,FALSE) * VLOOKUP($AX$2,BotLevelWorld[#All],MATCH("HP Ratio - " &amp; VLOOKUP(CI$1,Enemies[[#All],[Name]:[BotLevelType]],9,FALSE),BotLevelWorld[#Headers],0),FALSE) * AL171</f>
        <v>0</v>
      </c>
      <c r="CJ171">
        <f>VLOOKUP(Wave_Timeline!CJ$1,Enemies[[#All],[Name]:[BotLevelType]],3,FALSE) * VLOOKUP($AX$2,BotLevelWorld[#All],MATCH("HP Ratio - " &amp; VLOOKUP(CJ$1,Enemies[[#All],[Name]:[BotLevelType]],9,FALSE),BotLevelWorld[#Headers],0),FALSE) * AM171</f>
        <v>0</v>
      </c>
      <c r="CK171">
        <f>VLOOKUP(Wave_Timeline!CK$1,Enemies[[#All],[Name]:[BotLevelType]],3,FALSE) * VLOOKUP($AX$2,BotLevelWorld[#All],MATCH("HP Ratio - " &amp; VLOOKUP(CK$1,Enemies[[#All],[Name]:[BotLevelType]],9,FALSE),BotLevelWorld[#Headers],0),FALSE) * AN171</f>
        <v>0</v>
      </c>
      <c r="CL171">
        <f>VLOOKUP(Wave_Timeline!CL$1,Enemies[[#All],[Name]:[BotLevelType]],3,FALSE) * VLOOKUP($AX$2,BotLevelWorld[#All],MATCH("HP Ratio - " &amp; VLOOKUP(CL$1,Enemies[[#All],[Name]:[BotLevelType]],9,FALSE),BotLevelWorld[#Headers],0),FALSE) * AO171</f>
        <v>0</v>
      </c>
      <c r="CM171">
        <f>VLOOKUP(Wave_Timeline!CM$1,Enemies[[#All],[Name]:[BotLevelType]],3,FALSE) * VLOOKUP($AX$2,BotLevelWorld[#All],MATCH("HP Ratio - " &amp; VLOOKUP(CM$1,Enemies[[#All],[Name]:[BotLevelType]],9,FALSE),BotLevelWorld[#Headers],0),FALSE) * AP171</f>
        <v>0</v>
      </c>
      <c r="CN171">
        <f>VLOOKUP(Wave_Timeline!CN$1,Enemies[[#All],[Name]:[BotLevelType]],3,FALSE) * VLOOKUP($AX$2,BotLevelWorld[#All],MATCH("HP Ratio - " &amp; VLOOKUP(CN$1,Enemies[[#All],[Name]:[BotLevelType]],9,FALSE),BotLevelWorld[#Headers],0),FALSE) * AQ171</f>
        <v>0</v>
      </c>
      <c r="CO171">
        <f>VLOOKUP(Wave_Timeline!CO$1,Enemies[[#All],[Name]:[BotLevelType]],3,FALSE) * VLOOKUP($AX$2,BotLevelWorld[#All],MATCH("HP Ratio - " &amp; VLOOKUP(CO$1,Enemies[[#All],[Name]:[BotLevelType]],9,FALSE),BotLevelWorld[#Headers],0),FALSE) * AR171</f>
        <v>0</v>
      </c>
      <c r="CP171">
        <f>VLOOKUP(Wave_Timeline!CP$1,Enemies[[#All],[Name]:[BotLevelType]],3,FALSE) * VLOOKUP($AX$2,BotLevelWorld[#All],MATCH("HP Ratio - " &amp; VLOOKUP(CP$1,Enemies[[#All],[Name]:[BotLevelType]],9,FALSE),BotLevelWorld[#Headers],0),FALSE) * AS171</f>
        <v>0</v>
      </c>
      <c r="CQ171">
        <f>VLOOKUP(Wave_Timeline!CQ$1,Enemies[[#All],[Name]:[BotLevelType]],3,FALSE) * VLOOKUP($AX$2,BotLevelWorld[#All],MATCH("HP Ratio - " &amp; VLOOKUP(CQ$1,Enemies[[#All],[Name]:[BotLevelType]],9,FALSE),BotLevelWorld[#Headers],0),FALSE) * AT171</f>
        <v>0</v>
      </c>
      <c r="CS171">
        <f t="shared" si="7"/>
        <v>0</v>
      </c>
    </row>
    <row r="172" spans="1:97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Y172">
        <f>VLOOKUP(Wave_Timeline!AY$1,Enemies[[#All],[Name]:[BotLevelType]],3,FALSE) * VLOOKUP($AX$2,BotLevelWorld[#All],MATCH("HP Ratio - " &amp; VLOOKUP(AY$1,Enemies[[#All],[Name]:[BotLevelType]],9,FALSE),BotLevelWorld[#Headers],0),FALSE) * B172</f>
        <v>0</v>
      </c>
      <c r="AZ172">
        <f>VLOOKUP(Wave_Timeline!AZ$1,Enemies[[#All],[Name]:[BotLevelType]],3,FALSE) * VLOOKUP($AX$2,BotLevelWorld[#All],MATCH("HP Ratio - " &amp; VLOOKUP(AZ$1,Enemies[[#All],[Name]:[BotLevelType]],9,FALSE),BotLevelWorld[#Headers],0),FALSE) * C172</f>
        <v>0</v>
      </c>
      <c r="BA172">
        <f>VLOOKUP(Wave_Timeline!BA$1,Enemies[[#All],[Name]:[BotLevelType]],3,FALSE) * VLOOKUP($AX$2,BotLevelWorld[#All],MATCH("HP Ratio - " &amp; VLOOKUP(BA$1,Enemies[[#All],[Name]:[BotLevelType]],9,FALSE),BotLevelWorld[#Headers],0),FALSE) * D172</f>
        <v>0</v>
      </c>
      <c r="BB172">
        <f>VLOOKUP(Wave_Timeline!BB$1,Enemies[[#All],[Name]:[BotLevelType]],3,FALSE) * VLOOKUP($AX$2,BotLevelWorld[#All],MATCH("HP Ratio - " &amp; VLOOKUP(BB$1,Enemies[[#All],[Name]:[BotLevelType]],9,FALSE),BotLevelWorld[#Headers],0),FALSE) * E172</f>
        <v>0</v>
      </c>
      <c r="BC172">
        <f>VLOOKUP(Wave_Timeline!BC$1,Enemies[[#All],[Name]:[BotLevelType]],3,FALSE) * VLOOKUP($AX$2,BotLevelWorld[#All],MATCH("HP Ratio - " &amp; VLOOKUP(BC$1,Enemies[[#All],[Name]:[BotLevelType]],9,FALSE),BotLevelWorld[#Headers],0),FALSE) * F172</f>
        <v>0</v>
      </c>
      <c r="BD172">
        <f>VLOOKUP(Wave_Timeline!BD$1,Enemies[[#All],[Name]:[BotLevelType]],3,FALSE) * VLOOKUP($AX$2,BotLevelWorld[#All],MATCH("HP Ratio - " &amp; VLOOKUP(BD$1,Enemies[[#All],[Name]:[BotLevelType]],9,FALSE),BotLevelWorld[#Headers],0),FALSE) * G172</f>
        <v>0</v>
      </c>
      <c r="BE172">
        <f>VLOOKUP(Wave_Timeline!BE$1,Enemies[[#All],[Name]:[BotLevelType]],3,FALSE) * VLOOKUP($AX$2,BotLevelWorld[#All],MATCH("HP Ratio - " &amp; VLOOKUP(BE$1,Enemies[[#All],[Name]:[BotLevelType]],9,FALSE),BotLevelWorld[#Headers],0),FALSE) * H172</f>
        <v>0</v>
      </c>
      <c r="BF172">
        <f>VLOOKUP(Wave_Timeline!BF$1,Enemies[[#All],[Name]:[BotLevelType]],3,FALSE) * VLOOKUP($AX$2,BotLevelWorld[#All],MATCH("HP Ratio - " &amp; VLOOKUP(BF$1,Enemies[[#All],[Name]:[BotLevelType]],9,FALSE),BotLevelWorld[#Headers],0),FALSE) * I172</f>
        <v>0</v>
      </c>
      <c r="BG172">
        <f>VLOOKUP(Wave_Timeline!BG$1,Enemies[[#All],[Name]:[BotLevelType]],3,FALSE) * VLOOKUP($AX$2,BotLevelWorld[#All],MATCH("HP Ratio - " &amp; VLOOKUP(BG$1,Enemies[[#All],[Name]:[BotLevelType]],9,FALSE),BotLevelWorld[#Headers],0),FALSE) * J172</f>
        <v>0</v>
      </c>
      <c r="BH172">
        <f>VLOOKUP(Wave_Timeline!BH$1,Enemies[[#All],[Name]:[BotLevelType]],3,FALSE) * VLOOKUP($AX$2,BotLevelWorld[#All],MATCH("HP Ratio - " &amp; VLOOKUP(BH$1,Enemies[[#All],[Name]:[BotLevelType]],9,FALSE),BotLevelWorld[#Headers],0),FALSE) * K172</f>
        <v>0</v>
      </c>
      <c r="BI172">
        <f>VLOOKUP(Wave_Timeline!BI$1,Enemies[[#All],[Name]:[BotLevelType]],3,FALSE) * VLOOKUP($AX$2,BotLevelWorld[#All],MATCH("HP Ratio - " &amp; VLOOKUP(BI$1,Enemies[[#All],[Name]:[BotLevelType]],9,FALSE),BotLevelWorld[#Headers],0),FALSE) * L172</f>
        <v>0</v>
      </c>
      <c r="BJ172">
        <f>VLOOKUP(Wave_Timeline!BJ$1,Enemies[[#All],[Name]:[BotLevelType]],3,FALSE) * VLOOKUP($AX$2,BotLevelWorld[#All],MATCH("HP Ratio - " &amp; VLOOKUP(BJ$1,Enemies[[#All],[Name]:[BotLevelType]],9,FALSE),BotLevelWorld[#Headers],0),FALSE) * M172</f>
        <v>0</v>
      </c>
      <c r="BK172">
        <f>VLOOKUP(Wave_Timeline!BK$1,Enemies[[#All],[Name]:[BotLevelType]],3,FALSE) * VLOOKUP($AX$2,BotLevelWorld[#All],MATCH("HP Ratio - " &amp; VLOOKUP(BK$1,Enemies[[#All],[Name]:[BotLevelType]],9,FALSE),BotLevelWorld[#Headers],0),FALSE) * N172</f>
        <v>0</v>
      </c>
      <c r="BL172">
        <f>VLOOKUP(Wave_Timeline!BL$1,Enemies[[#All],[Name]:[BotLevelType]],3,FALSE) * VLOOKUP($AX$2,BotLevelWorld[#All],MATCH("HP Ratio - " &amp; VLOOKUP(BL$1,Enemies[[#All],[Name]:[BotLevelType]],9,FALSE),BotLevelWorld[#Headers],0),FALSE) * O172</f>
        <v>0</v>
      </c>
      <c r="BM172">
        <f>VLOOKUP(Wave_Timeline!BM$1,Enemies[[#All],[Name]:[BotLevelType]],3,FALSE) * VLOOKUP($AX$2,BotLevelWorld[#All],MATCH("HP Ratio - " &amp; VLOOKUP(BM$1,Enemies[[#All],[Name]:[BotLevelType]],9,FALSE),BotLevelWorld[#Headers],0),FALSE) * P172</f>
        <v>0</v>
      </c>
      <c r="BN172">
        <f>VLOOKUP(Wave_Timeline!BN$1,Enemies[[#All],[Name]:[BotLevelType]],3,FALSE) * VLOOKUP($AX$2,BotLevelWorld[#All],MATCH("HP Ratio - " &amp; VLOOKUP(BN$1,Enemies[[#All],[Name]:[BotLevelType]],9,FALSE),BotLevelWorld[#Headers],0),FALSE) * Q172</f>
        <v>0</v>
      </c>
      <c r="BO172">
        <f>VLOOKUP(Wave_Timeline!BO$1,Enemies[[#All],[Name]:[BotLevelType]],3,FALSE) * VLOOKUP($AX$2,BotLevelWorld[#All],MATCH("HP Ratio - " &amp; VLOOKUP(BO$1,Enemies[[#All],[Name]:[BotLevelType]],9,FALSE),BotLevelWorld[#Headers],0),FALSE) * R172</f>
        <v>0</v>
      </c>
      <c r="BP172">
        <f>VLOOKUP(Wave_Timeline!BP$1,Enemies[[#All],[Name]:[BotLevelType]],3,FALSE) * VLOOKUP($AX$2,BotLevelWorld[#All],MATCH("HP Ratio - " &amp; VLOOKUP(BP$1,Enemies[[#All],[Name]:[BotLevelType]],9,FALSE),BotLevelWorld[#Headers],0),FALSE) * S172</f>
        <v>0</v>
      </c>
      <c r="BQ172">
        <f>VLOOKUP(Wave_Timeline!BQ$1,Enemies[[#All],[Name]:[BotLevelType]],3,FALSE) * VLOOKUP($AX$2,BotLevelWorld[#All],MATCH("HP Ratio - " &amp; VLOOKUP(BQ$1,Enemies[[#All],[Name]:[BotLevelType]],9,FALSE),BotLevelWorld[#Headers],0),FALSE) * T172</f>
        <v>0</v>
      </c>
      <c r="BR172">
        <f>VLOOKUP(Wave_Timeline!BR$1,Enemies[[#All],[Name]:[BotLevelType]],3,FALSE) * VLOOKUP($AX$2,BotLevelWorld[#All],MATCH("HP Ratio - " &amp; VLOOKUP(BR$1,Enemies[[#All],[Name]:[BotLevelType]],9,FALSE),BotLevelWorld[#Headers],0),FALSE) * U172</f>
        <v>0</v>
      </c>
      <c r="BS172">
        <f>VLOOKUP(Wave_Timeline!BS$1,Enemies[[#All],[Name]:[BotLevelType]],3,FALSE) * VLOOKUP($AX$2,BotLevelWorld[#All],MATCH("HP Ratio - " &amp; VLOOKUP(BS$1,Enemies[[#All],[Name]:[BotLevelType]],9,FALSE),BotLevelWorld[#Headers],0),FALSE) * V172</f>
        <v>0</v>
      </c>
      <c r="BT172">
        <f>VLOOKUP(Wave_Timeline!BT$1,Enemies[[#All],[Name]:[BotLevelType]],3,FALSE) * VLOOKUP($AX$2,BotLevelWorld[#All],MATCH("HP Ratio - " &amp; VLOOKUP(BT$1,Enemies[[#All],[Name]:[BotLevelType]],9,FALSE),BotLevelWorld[#Headers],0),FALSE) * W172</f>
        <v>0</v>
      </c>
      <c r="BU172">
        <f>VLOOKUP(Wave_Timeline!BU$1,Enemies[[#All],[Name]:[BotLevelType]],3,FALSE) * VLOOKUP($AX$2,BotLevelWorld[#All],MATCH("HP Ratio - " &amp; VLOOKUP(BU$1,Enemies[[#All],[Name]:[BotLevelType]],9,FALSE),BotLevelWorld[#Headers],0),FALSE) * X172</f>
        <v>0</v>
      </c>
      <c r="BV172">
        <f>VLOOKUP(Wave_Timeline!BV$1,Enemies[[#All],[Name]:[BotLevelType]],3,FALSE) * VLOOKUP($AX$2,BotLevelWorld[#All],MATCH("HP Ratio - " &amp; VLOOKUP(BV$1,Enemies[[#All],[Name]:[BotLevelType]],9,FALSE),BotLevelWorld[#Headers],0),FALSE) * Y172</f>
        <v>0</v>
      </c>
      <c r="BW172">
        <f>VLOOKUP(Wave_Timeline!BW$1,Enemies[[#All],[Name]:[BotLevelType]],3,FALSE) * VLOOKUP($AX$2,BotLevelWorld[#All],MATCH("HP Ratio - " &amp; VLOOKUP(BW$1,Enemies[[#All],[Name]:[BotLevelType]],9,FALSE),BotLevelWorld[#Headers],0),FALSE) * Z172</f>
        <v>0</v>
      </c>
      <c r="BX172">
        <f>VLOOKUP(Wave_Timeline!BX$1,Enemies[[#All],[Name]:[BotLevelType]],3,FALSE) * VLOOKUP($AX$2,BotLevelWorld[#All],MATCH("HP Ratio - " &amp; VLOOKUP(BX$1,Enemies[[#All],[Name]:[BotLevelType]],9,FALSE),BotLevelWorld[#Headers],0),FALSE) * AA172</f>
        <v>0</v>
      </c>
      <c r="BY172">
        <f>VLOOKUP(Wave_Timeline!BY$1,Enemies[[#All],[Name]:[BotLevelType]],3,FALSE) * VLOOKUP($AX$2,BotLevelWorld[#All],MATCH("HP Ratio - " &amp; VLOOKUP(BY$1,Enemies[[#All],[Name]:[BotLevelType]],9,FALSE),BotLevelWorld[#Headers],0),FALSE) * AB172</f>
        <v>0</v>
      </c>
      <c r="BZ172">
        <f>VLOOKUP(Wave_Timeline!BZ$1,Enemies[[#All],[Name]:[BotLevelType]],3,FALSE) * VLOOKUP($AX$2,BotLevelWorld[#All],MATCH("HP Ratio - " &amp; VLOOKUP(BZ$1,Enemies[[#All],[Name]:[BotLevelType]],9,FALSE),BotLevelWorld[#Headers],0),FALSE) * AC172</f>
        <v>0</v>
      </c>
      <c r="CA172">
        <f>VLOOKUP(Wave_Timeline!CA$1,Enemies[[#All],[Name]:[BotLevelType]],3,FALSE) * VLOOKUP($AX$2,BotLevelWorld[#All],MATCH("HP Ratio - " &amp; VLOOKUP(CA$1,Enemies[[#All],[Name]:[BotLevelType]],9,FALSE),BotLevelWorld[#Headers],0),FALSE) * AD172</f>
        <v>0</v>
      </c>
      <c r="CB172">
        <f>VLOOKUP(Wave_Timeline!CB$1,Enemies[[#All],[Name]:[BotLevelType]],3,FALSE) * VLOOKUP($AX$2,BotLevelWorld[#All],MATCH("HP Ratio - " &amp; VLOOKUP(CB$1,Enemies[[#All],[Name]:[BotLevelType]],9,FALSE),BotLevelWorld[#Headers],0),FALSE) * AE172</f>
        <v>0</v>
      </c>
      <c r="CC172">
        <f>VLOOKUP(Wave_Timeline!CC$1,Enemies[[#All],[Name]:[BotLevelType]],3,FALSE) * VLOOKUP($AX$2,BotLevelWorld[#All],MATCH("HP Ratio - " &amp; VLOOKUP(CC$1,Enemies[[#All],[Name]:[BotLevelType]],9,FALSE),BotLevelWorld[#Headers],0),FALSE) * AF172</f>
        <v>0</v>
      </c>
      <c r="CD172">
        <f>VLOOKUP(Wave_Timeline!CD$1,Enemies[[#All],[Name]:[BotLevelType]],3,FALSE) * VLOOKUP($AX$2,BotLevelWorld[#All],MATCH("HP Ratio - " &amp; VLOOKUP(CD$1,Enemies[[#All],[Name]:[BotLevelType]],9,FALSE),BotLevelWorld[#Headers],0),FALSE) * AG172</f>
        <v>0</v>
      </c>
      <c r="CE172">
        <f>VLOOKUP(Wave_Timeline!CE$1,Enemies[[#All],[Name]:[BotLevelType]],3,FALSE) * VLOOKUP($AX$2,BotLevelWorld[#All],MATCH("HP Ratio - " &amp; VLOOKUP(CE$1,Enemies[[#All],[Name]:[BotLevelType]],9,FALSE),BotLevelWorld[#Headers],0),FALSE) * AH172</f>
        <v>0</v>
      </c>
      <c r="CF172">
        <f>VLOOKUP(Wave_Timeline!CF$1,Enemies[[#All],[Name]:[BotLevelType]],3,FALSE) * VLOOKUP($AX$2,BotLevelWorld[#All],MATCH("HP Ratio - " &amp; VLOOKUP(CF$1,Enemies[[#All],[Name]:[BotLevelType]],9,FALSE),BotLevelWorld[#Headers],0),FALSE) * AI172</f>
        <v>0</v>
      </c>
      <c r="CG172">
        <f>VLOOKUP(Wave_Timeline!CG$1,Enemies[[#All],[Name]:[BotLevelType]],3,FALSE) * VLOOKUP($AX$2,BotLevelWorld[#All],MATCH("HP Ratio - " &amp; VLOOKUP(CG$1,Enemies[[#All],[Name]:[BotLevelType]],9,FALSE),BotLevelWorld[#Headers],0),FALSE) * AJ172</f>
        <v>0</v>
      </c>
      <c r="CH172">
        <f>VLOOKUP(Wave_Timeline!CH$1,Enemies[[#All],[Name]:[BotLevelType]],3,FALSE) * VLOOKUP($AX$2,BotLevelWorld[#All],MATCH("HP Ratio - " &amp; VLOOKUP(CH$1,Enemies[[#All],[Name]:[BotLevelType]],9,FALSE),BotLevelWorld[#Headers],0),FALSE) * AK172</f>
        <v>0</v>
      </c>
      <c r="CI172">
        <f>VLOOKUP(Wave_Timeline!CI$1,Enemies[[#All],[Name]:[BotLevelType]],3,FALSE) * VLOOKUP($AX$2,BotLevelWorld[#All],MATCH("HP Ratio - " &amp; VLOOKUP(CI$1,Enemies[[#All],[Name]:[BotLevelType]],9,FALSE),BotLevelWorld[#Headers],0),FALSE) * AL172</f>
        <v>0</v>
      </c>
      <c r="CJ172">
        <f>VLOOKUP(Wave_Timeline!CJ$1,Enemies[[#All],[Name]:[BotLevelType]],3,FALSE) * VLOOKUP($AX$2,BotLevelWorld[#All],MATCH("HP Ratio - " &amp; VLOOKUP(CJ$1,Enemies[[#All],[Name]:[BotLevelType]],9,FALSE),BotLevelWorld[#Headers],0),FALSE) * AM172</f>
        <v>0</v>
      </c>
      <c r="CK172">
        <f>VLOOKUP(Wave_Timeline!CK$1,Enemies[[#All],[Name]:[BotLevelType]],3,FALSE) * VLOOKUP($AX$2,BotLevelWorld[#All],MATCH("HP Ratio - " &amp; VLOOKUP(CK$1,Enemies[[#All],[Name]:[BotLevelType]],9,FALSE),BotLevelWorld[#Headers],0),FALSE) * AN172</f>
        <v>0</v>
      </c>
      <c r="CL172">
        <f>VLOOKUP(Wave_Timeline!CL$1,Enemies[[#All],[Name]:[BotLevelType]],3,FALSE) * VLOOKUP($AX$2,BotLevelWorld[#All],MATCH("HP Ratio - " &amp; VLOOKUP(CL$1,Enemies[[#All],[Name]:[BotLevelType]],9,FALSE),BotLevelWorld[#Headers],0),FALSE) * AO172</f>
        <v>0</v>
      </c>
      <c r="CM172">
        <f>VLOOKUP(Wave_Timeline!CM$1,Enemies[[#All],[Name]:[BotLevelType]],3,FALSE) * VLOOKUP($AX$2,BotLevelWorld[#All],MATCH("HP Ratio - " &amp; VLOOKUP(CM$1,Enemies[[#All],[Name]:[BotLevelType]],9,FALSE),BotLevelWorld[#Headers],0),FALSE) * AP172</f>
        <v>0</v>
      </c>
      <c r="CN172">
        <f>VLOOKUP(Wave_Timeline!CN$1,Enemies[[#All],[Name]:[BotLevelType]],3,FALSE) * VLOOKUP($AX$2,BotLevelWorld[#All],MATCH("HP Ratio - " &amp; VLOOKUP(CN$1,Enemies[[#All],[Name]:[BotLevelType]],9,FALSE),BotLevelWorld[#Headers],0),FALSE) * AQ172</f>
        <v>0</v>
      </c>
      <c r="CO172">
        <f>VLOOKUP(Wave_Timeline!CO$1,Enemies[[#All],[Name]:[BotLevelType]],3,FALSE) * VLOOKUP($AX$2,BotLevelWorld[#All],MATCH("HP Ratio - " &amp; VLOOKUP(CO$1,Enemies[[#All],[Name]:[BotLevelType]],9,FALSE),BotLevelWorld[#Headers],0),FALSE) * AR172</f>
        <v>0</v>
      </c>
      <c r="CP172">
        <f>VLOOKUP(Wave_Timeline!CP$1,Enemies[[#All],[Name]:[BotLevelType]],3,FALSE) * VLOOKUP($AX$2,BotLevelWorld[#All],MATCH("HP Ratio - " &amp; VLOOKUP(CP$1,Enemies[[#All],[Name]:[BotLevelType]],9,FALSE),BotLevelWorld[#Headers],0),FALSE) * AS172</f>
        <v>0</v>
      </c>
      <c r="CQ172">
        <f>VLOOKUP(Wave_Timeline!CQ$1,Enemies[[#All],[Name]:[BotLevelType]],3,FALSE) * VLOOKUP($AX$2,BotLevelWorld[#All],MATCH("HP Ratio - " &amp; VLOOKUP(CQ$1,Enemies[[#All],[Name]:[BotLevelType]],9,FALSE),BotLevelWorld[#Headers],0),FALSE) * AT172</f>
        <v>0</v>
      </c>
      <c r="CS172">
        <f t="shared" si="7"/>
        <v>0</v>
      </c>
    </row>
    <row r="173" spans="1:97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Y173">
        <f>VLOOKUP(Wave_Timeline!AY$1,Enemies[[#All],[Name]:[BotLevelType]],3,FALSE) * VLOOKUP($AX$2,BotLevelWorld[#All],MATCH("HP Ratio - " &amp; VLOOKUP(AY$1,Enemies[[#All],[Name]:[BotLevelType]],9,FALSE),BotLevelWorld[#Headers],0),FALSE) * B173</f>
        <v>0</v>
      </c>
      <c r="AZ173">
        <f>VLOOKUP(Wave_Timeline!AZ$1,Enemies[[#All],[Name]:[BotLevelType]],3,FALSE) * VLOOKUP($AX$2,BotLevelWorld[#All],MATCH("HP Ratio - " &amp; VLOOKUP(AZ$1,Enemies[[#All],[Name]:[BotLevelType]],9,FALSE),BotLevelWorld[#Headers],0),FALSE) * C173</f>
        <v>0</v>
      </c>
      <c r="BA173">
        <f>VLOOKUP(Wave_Timeline!BA$1,Enemies[[#All],[Name]:[BotLevelType]],3,FALSE) * VLOOKUP($AX$2,BotLevelWorld[#All],MATCH("HP Ratio - " &amp; VLOOKUP(BA$1,Enemies[[#All],[Name]:[BotLevelType]],9,FALSE),BotLevelWorld[#Headers],0),FALSE) * D173</f>
        <v>0</v>
      </c>
      <c r="BB173">
        <f>VLOOKUP(Wave_Timeline!BB$1,Enemies[[#All],[Name]:[BotLevelType]],3,FALSE) * VLOOKUP($AX$2,BotLevelWorld[#All],MATCH("HP Ratio - " &amp; VLOOKUP(BB$1,Enemies[[#All],[Name]:[BotLevelType]],9,FALSE),BotLevelWorld[#Headers],0),FALSE) * E173</f>
        <v>0</v>
      </c>
      <c r="BC173">
        <f>VLOOKUP(Wave_Timeline!BC$1,Enemies[[#All],[Name]:[BotLevelType]],3,FALSE) * VLOOKUP($AX$2,BotLevelWorld[#All],MATCH("HP Ratio - " &amp; VLOOKUP(BC$1,Enemies[[#All],[Name]:[BotLevelType]],9,FALSE),BotLevelWorld[#Headers],0),FALSE) * F173</f>
        <v>0</v>
      </c>
      <c r="BD173">
        <f>VLOOKUP(Wave_Timeline!BD$1,Enemies[[#All],[Name]:[BotLevelType]],3,FALSE) * VLOOKUP($AX$2,BotLevelWorld[#All],MATCH("HP Ratio - " &amp; VLOOKUP(BD$1,Enemies[[#All],[Name]:[BotLevelType]],9,FALSE),BotLevelWorld[#Headers],0),FALSE) * G173</f>
        <v>0</v>
      </c>
      <c r="BE173">
        <f>VLOOKUP(Wave_Timeline!BE$1,Enemies[[#All],[Name]:[BotLevelType]],3,FALSE) * VLOOKUP($AX$2,BotLevelWorld[#All],MATCH("HP Ratio - " &amp; VLOOKUP(BE$1,Enemies[[#All],[Name]:[BotLevelType]],9,FALSE),BotLevelWorld[#Headers],0),FALSE) * H173</f>
        <v>0</v>
      </c>
      <c r="BF173">
        <f>VLOOKUP(Wave_Timeline!BF$1,Enemies[[#All],[Name]:[BotLevelType]],3,FALSE) * VLOOKUP($AX$2,BotLevelWorld[#All],MATCH("HP Ratio - " &amp; VLOOKUP(BF$1,Enemies[[#All],[Name]:[BotLevelType]],9,FALSE),BotLevelWorld[#Headers],0),FALSE) * I173</f>
        <v>0</v>
      </c>
      <c r="BG173">
        <f>VLOOKUP(Wave_Timeline!BG$1,Enemies[[#All],[Name]:[BotLevelType]],3,FALSE) * VLOOKUP($AX$2,BotLevelWorld[#All],MATCH("HP Ratio - " &amp; VLOOKUP(BG$1,Enemies[[#All],[Name]:[BotLevelType]],9,FALSE),BotLevelWorld[#Headers],0),FALSE) * J173</f>
        <v>0</v>
      </c>
      <c r="BH173">
        <f>VLOOKUP(Wave_Timeline!BH$1,Enemies[[#All],[Name]:[BotLevelType]],3,FALSE) * VLOOKUP($AX$2,BotLevelWorld[#All],MATCH("HP Ratio - " &amp; VLOOKUP(BH$1,Enemies[[#All],[Name]:[BotLevelType]],9,FALSE),BotLevelWorld[#Headers],0),FALSE) * K173</f>
        <v>0</v>
      </c>
      <c r="BI173">
        <f>VLOOKUP(Wave_Timeline!BI$1,Enemies[[#All],[Name]:[BotLevelType]],3,FALSE) * VLOOKUP($AX$2,BotLevelWorld[#All],MATCH("HP Ratio - " &amp; VLOOKUP(BI$1,Enemies[[#All],[Name]:[BotLevelType]],9,FALSE),BotLevelWorld[#Headers],0),FALSE) * L173</f>
        <v>0</v>
      </c>
      <c r="BJ173">
        <f>VLOOKUP(Wave_Timeline!BJ$1,Enemies[[#All],[Name]:[BotLevelType]],3,FALSE) * VLOOKUP($AX$2,BotLevelWorld[#All],MATCH("HP Ratio - " &amp; VLOOKUP(BJ$1,Enemies[[#All],[Name]:[BotLevelType]],9,FALSE),BotLevelWorld[#Headers],0),FALSE) * M173</f>
        <v>0</v>
      </c>
      <c r="BK173">
        <f>VLOOKUP(Wave_Timeline!BK$1,Enemies[[#All],[Name]:[BotLevelType]],3,FALSE) * VLOOKUP($AX$2,BotLevelWorld[#All],MATCH("HP Ratio - " &amp; VLOOKUP(BK$1,Enemies[[#All],[Name]:[BotLevelType]],9,FALSE),BotLevelWorld[#Headers],0),FALSE) * N173</f>
        <v>0</v>
      </c>
      <c r="BL173">
        <f>VLOOKUP(Wave_Timeline!BL$1,Enemies[[#All],[Name]:[BotLevelType]],3,FALSE) * VLOOKUP($AX$2,BotLevelWorld[#All],MATCH("HP Ratio - " &amp; VLOOKUP(BL$1,Enemies[[#All],[Name]:[BotLevelType]],9,FALSE),BotLevelWorld[#Headers],0),FALSE) * O173</f>
        <v>0</v>
      </c>
      <c r="BM173">
        <f>VLOOKUP(Wave_Timeline!BM$1,Enemies[[#All],[Name]:[BotLevelType]],3,FALSE) * VLOOKUP($AX$2,BotLevelWorld[#All],MATCH("HP Ratio - " &amp; VLOOKUP(BM$1,Enemies[[#All],[Name]:[BotLevelType]],9,FALSE),BotLevelWorld[#Headers],0),FALSE) * P173</f>
        <v>0</v>
      </c>
      <c r="BN173">
        <f>VLOOKUP(Wave_Timeline!BN$1,Enemies[[#All],[Name]:[BotLevelType]],3,FALSE) * VLOOKUP($AX$2,BotLevelWorld[#All],MATCH("HP Ratio - " &amp; VLOOKUP(BN$1,Enemies[[#All],[Name]:[BotLevelType]],9,FALSE),BotLevelWorld[#Headers],0),FALSE) * Q173</f>
        <v>0</v>
      </c>
      <c r="BO173">
        <f>VLOOKUP(Wave_Timeline!BO$1,Enemies[[#All],[Name]:[BotLevelType]],3,FALSE) * VLOOKUP($AX$2,BotLevelWorld[#All],MATCH("HP Ratio - " &amp; VLOOKUP(BO$1,Enemies[[#All],[Name]:[BotLevelType]],9,FALSE),BotLevelWorld[#Headers],0),FALSE) * R173</f>
        <v>0</v>
      </c>
      <c r="BP173">
        <f>VLOOKUP(Wave_Timeline!BP$1,Enemies[[#All],[Name]:[BotLevelType]],3,FALSE) * VLOOKUP($AX$2,BotLevelWorld[#All],MATCH("HP Ratio - " &amp; VLOOKUP(BP$1,Enemies[[#All],[Name]:[BotLevelType]],9,FALSE),BotLevelWorld[#Headers],0),FALSE) * S173</f>
        <v>0</v>
      </c>
      <c r="BQ173">
        <f>VLOOKUP(Wave_Timeline!BQ$1,Enemies[[#All],[Name]:[BotLevelType]],3,FALSE) * VLOOKUP($AX$2,BotLevelWorld[#All],MATCH("HP Ratio - " &amp; VLOOKUP(BQ$1,Enemies[[#All],[Name]:[BotLevelType]],9,FALSE),BotLevelWorld[#Headers],0),FALSE) * T173</f>
        <v>0</v>
      </c>
      <c r="BR173">
        <f>VLOOKUP(Wave_Timeline!BR$1,Enemies[[#All],[Name]:[BotLevelType]],3,FALSE) * VLOOKUP($AX$2,BotLevelWorld[#All],MATCH("HP Ratio - " &amp; VLOOKUP(BR$1,Enemies[[#All],[Name]:[BotLevelType]],9,FALSE),BotLevelWorld[#Headers],0),FALSE) * U173</f>
        <v>0</v>
      </c>
      <c r="BS173">
        <f>VLOOKUP(Wave_Timeline!BS$1,Enemies[[#All],[Name]:[BotLevelType]],3,FALSE) * VLOOKUP($AX$2,BotLevelWorld[#All],MATCH("HP Ratio - " &amp; VLOOKUP(BS$1,Enemies[[#All],[Name]:[BotLevelType]],9,FALSE),BotLevelWorld[#Headers],0),FALSE) * V173</f>
        <v>0</v>
      </c>
      <c r="BT173">
        <f>VLOOKUP(Wave_Timeline!BT$1,Enemies[[#All],[Name]:[BotLevelType]],3,FALSE) * VLOOKUP($AX$2,BotLevelWorld[#All],MATCH("HP Ratio - " &amp; VLOOKUP(BT$1,Enemies[[#All],[Name]:[BotLevelType]],9,FALSE),BotLevelWorld[#Headers],0),FALSE) * W173</f>
        <v>0</v>
      </c>
      <c r="BU173">
        <f>VLOOKUP(Wave_Timeline!BU$1,Enemies[[#All],[Name]:[BotLevelType]],3,FALSE) * VLOOKUP($AX$2,BotLevelWorld[#All],MATCH("HP Ratio - " &amp; VLOOKUP(BU$1,Enemies[[#All],[Name]:[BotLevelType]],9,FALSE),BotLevelWorld[#Headers],0),FALSE) * X173</f>
        <v>0</v>
      </c>
      <c r="BV173">
        <f>VLOOKUP(Wave_Timeline!BV$1,Enemies[[#All],[Name]:[BotLevelType]],3,FALSE) * VLOOKUP($AX$2,BotLevelWorld[#All],MATCH("HP Ratio - " &amp; VLOOKUP(BV$1,Enemies[[#All],[Name]:[BotLevelType]],9,FALSE),BotLevelWorld[#Headers],0),FALSE) * Y173</f>
        <v>0</v>
      </c>
      <c r="BW173">
        <f>VLOOKUP(Wave_Timeline!BW$1,Enemies[[#All],[Name]:[BotLevelType]],3,FALSE) * VLOOKUP($AX$2,BotLevelWorld[#All],MATCH("HP Ratio - " &amp; VLOOKUP(BW$1,Enemies[[#All],[Name]:[BotLevelType]],9,FALSE),BotLevelWorld[#Headers],0),FALSE) * Z173</f>
        <v>0</v>
      </c>
      <c r="BX173">
        <f>VLOOKUP(Wave_Timeline!BX$1,Enemies[[#All],[Name]:[BotLevelType]],3,FALSE) * VLOOKUP($AX$2,BotLevelWorld[#All],MATCH("HP Ratio - " &amp; VLOOKUP(BX$1,Enemies[[#All],[Name]:[BotLevelType]],9,FALSE),BotLevelWorld[#Headers],0),FALSE) * AA173</f>
        <v>0</v>
      </c>
      <c r="BY173">
        <f>VLOOKUP(Wave_Timeline!BY$1,Enemies[[#All],[Name]:[BotLevelType]],3,FALSE) * VLOOKUP($AX$2,BotLevelWorld[#All],MATCH("HP Ratio - " &amp; VLOOKUP(BY$1,Enemies[[#All],[Name]:[BotLevelType]],9,FALSE),BotLevelWorld[#Headers],0),FALSE) * AB173</f>
        <v>0</v>
      </c>
      <c r="BZ173">
        <f>VLOOKUP(Wave_Timeline!BZ$1,Enemies[[#All],[Name]:[BotLevelType]],3,FALSE) * VLOOKUP($AX$2,BotLevelWorld[#All],MATCH("HP Ratio - " &amp; VLOOKUP(BZ$1,Enemies[[#All],[Name]:[BotLevelType]],9,FALSE),BotLevelWorld[#Headers],0),FALSE) * AC173</f>
        <v>0</v>
      </c>
      <c r="CA173">
        <f>VLOOKUP(Wave_Timeline!CA$1,Enemies[[#All],[Name]:[BotLevelType]],3,FALSE) * VLOOKUP($AX$2,BotLevelWorld[#All],MATCH("HP Ratio - " &amp; VLOOKUP(CA$1,Enemies[[#All],[Name]:[BotLevelType]],9,FALSE),BotLevelWorld[#Headers],0),FALSE) * AD173</f>
        <v>0</v>
      </c>
      <c r="CB173">
        <f>VLOOKUP(Wave_Timeline!CB$1,Enemies[[#All],[Name]:[BotLevelType]],3,FALSE) * VLOOKUP($AX$2,BotLevelWorld[#All],MATCH("HP Ratio - " &amp; VLOOKUP(CB$1,Enemies[[#All],[Name]:[BotLevelType]],9,FALSE),BotLevelWorld[#Headers],0),FALSE) * AE173</f>
        <v>0</v>
      </c>
      <c r="CC173">
        <f>VLOOKUP(Wave_Timeline!CC$1,Enemies[[#All],[Name]:[BotLevelType]],3,FALSE) * VLOOKUP($AX$2,BotLevelWorld[#All],MATCH("HP Ratio - " &amp; VLOOKUP(CC$1,Enemies[[#All],[Name]:[BotLevelType]],9,FALSE),BotLevelWorld[#Headers],0),FALSE) * AF173</f>
        <v>0</v>
      </c>
      <c r="CD173">
        <f>VLOOKUP(Wave_Timeline!CD$1,Enemies[[#All],[Name]:[BotLevelType]],3,FALSE) * VLOOKUP($AX$2,BotLevelWorld[#All],MATCH("HP Ratio - " &amp; VLOOKUP(CD$1,Enemies[[#All],[Name]:[BotLevelType]],9,FALSE),BotLevelWorld[#Headers],0),FALSE) * AG173</f>
        <v>0</v>
      </c>
      <c r="CE173">
        <f>VLOOKUP(Wave_Timeline!CE$1,Enemies[[#All],[Name]:[BotLevelType]],3,FALSE) * VLOOKUP($AX$2,BotLevelWorld[#All],MATCH("HP Ratio - " &amp; VLOOKUP(CE$1,Enemies[[#All],[Name]:[BotLevelType]],9,FALSE),BotLevelWorld[#Headers],0),FALSE) * AH173</f>
        <v>0</v>
      </c>
      <c r="CF173">
        <f>VLOOKUP(Wave_Timeline!CF$1,Enemies[[#All],[Name]:[BotLevelType]],3,FALSE) * VLOOKUP($AX$2,BotLevelWorld[#All],MATCH("HP Ratio - " &amp; VLOOKUP(CF$1,Enemies[[#All],[Name]:[BotLevelType]],9,FALSE),BotLevelWorld[#Headers],0),FALSE) * AI173</f>
        <v>0</v>
      </c>
      <c r="CG173">
        <f>VLOOKUP(Wave_Timeline!CG$1,Enemies[[#All],[Name]:[BotLevelType]],3,FALSE) * VLOOKUP($AX$2,BotLevelWorld[#All],MATCH("HP Ratio - " &amp; VLOOKUP(CG$1,Enemies[[#All],[Name]:[BotLevelType]],9,FALSE),BotLevelWorld[#Headers],0),FALSE) * AJ173</f>
        <v>0</v>
      </c>
      <c r="CH173">
        <f>VLOOKUP(Wave_Timeline!CH$1,Enemies[[#All],[Name]:[BotLevelType]],3,FALSE) * VLOOKUP($AX$2,BotLevelWorld[#All],MATCH("HP Ratio - " &amp; VLOOKUP(CH$1,Enemies[[#All],[Name]:[BotLevelType]],9,FALSE),BotLevelWorld[#Headers],0),FALSE) * AK173</f>
        <v>0</v>
      </c>
      <c r="CI173">
        <f>VLOOKUP(Wave_Timeline!CI$1,Enemies[[#All],[Name]:[BotLevelType]],3,FALSE) * VLOOKUP($AX$2,BotLevelWorld[#All],MATCH("HP Ratio - " &amp; VLOOKUP(CI$1,Enemies[[#All],[Name]:[BotLevelType]],9,FALSE),BotLevelWorld[#Headers],0),FALSE) * AL173</f>
        <v>0</v>
      </c>
      <c r="CJ173">
        <f>VLOOKUP(Wave_Timeline!CJ$1,Enemies[[#All],[Name]:[BotLevelType]],3,FALSE) * VLOOKUP($AX$2,BotLevelWorld[#All],MATCH("HP Ratio - " &amp; VLOOKUP(CJ$1,Enemies[[#All],[Name]:[BotLevelType]],9,FALSE),BotLevelWorld[#Headers],0),FALSE) * AM173</f>
        <v>0</v>
      </c>
      <c r="CK173">
        <f>VLOOKUP(Wave_Timeline!CK$1,Enemies[[#All],[Name]:[BotLevelType]],3,FALSE) * VLOOKUP($AX$2,BotLevelWorld[#All],MATCH("HP Ratio - " &amp; VLOOKUP(CK$1,Enemies[[#All],[Name]:[BotLevelType]],9,FALSE),BotLevelWorld[#Headers],0),FALSE) * AN173</f>
        <v>0</v>
      </c>
      <c r="CL173">
        <f>VLOOKUP(Wave_Timeline!CL$1,Enemies[[#All],[Name]:[BotLevelType]],3,FALSE) * VLOOKUP($AX$2,BotLevelWorld[#All],MATCH("HP Ratio - " &amp; VLOOKUP(CL$1,Enemies[[#All],[Name]:[BotLevelType]],9,FALSE),BotLevelWorld[#Headers],0),FALSE) * AO173</f>
        <v>0</v>
      </c>
      <c r="CM173">
        <f>VLOOKUP(Wave_Timeline!CM$1,Enemies[[#All],[Name]:[BotLevelType]],3,FALSE) * VLOOKUP($AX$2,BotLevelWorld[#All],MATCH("HP Ratio - " &amp; VLOOKUP(CM$1,Enemies[[#All],[Name]:[BotLevelType]],9,FALSE),BotLevelWorld[#Headers],0),FALSE) * AP173</f>
        <v>0</v>
      </c>
      <c r="CN173">
        <f>VLOOKUP(Wave_Timeline!CN$1,Enemies[[#All],[Name]:[BotLevelType]],3,FALSE) * VLOOKUP($AX$2,BotLevelWorld[#All],MATCH("HP Ratio - " &amp; VLOOKUP(CN$1,Enemies[[#All],[Name]:[BotLevelType]],9,FALSE),BotLevelWorld[#Headers],0),FALSE) * AQ173</f>
        <v>0</v>
      </c>
      <c r="CO173">
        <f>VLOOKUP(Wave_Timeline!CO$1,Enemies[[#All],[Name]:[BotLevelType]],3,FALSE) * VLOOKUP($AX$2,BotLevelWorld[#All],MATCH("HP Ratio - " &amp; VLOOKUP(CO$1,Enemies[[#All],[Name]:[BotLevelType]],9,FALSE),BotLevelWorld[#Headers],0),FALSE) * AR173</f>
        <v>0</v>
      </c>
      <c r="CP173">
        <f>VLOOKUP(Wave_Timeline!CP$1,Enemies[[#All],[Name]:[BotLevelType]],3,FALSE) * VLOOKUP($AX$2,BotLevelWorld[#All],MATCH("HP Ratio - " &amp; VLOOKUP(CP$1,Enemies[[#All],[Name]:[BotLevelType]],9,FALSE),BotLevelWorld[#Headers],0),FALSE) * AS173</f>
        <v>0</v>
      </c>
      <c r="CQ173">
        <f>VLOOKUP(Wave_Timeline!CQ$1,Enemies[[#All],[Name]:[BotLevelType]],3,FALSE) * VLOOKUP($AX$2,BotLevelWorld[#All],MATCH("HP Ratio - " &amp; VLOOKUP(CQ$1,Enemies[[#All],[Name]:[BotLevelType]],9,FALSE),BotLevelWorld[#Headers],0),FALSE) * AT173</f>
        <v>0</v>
      </c>
      <c r="CS173">
        <f t="shared" si="7"/>
        <v>0</v>
      </c>
    </row>
    <row r="174" spans="1:97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Y174">
        <f>VLOOKUP(Wave_Timeline!AY$1,Enemies[[#All],[Name]:[BotLevelType]],3,FALSE) * VLOOKUP($AX$2,BotLevelWorld[#All],MATCH("HP Ratio - " &amp; VLOOKUP(AY$1,Enemies[[#All],[Name]:[BotLevelType]],9,FALSE),BotLevelWorld[#Headers],0),FALSE) * B174</f>
        <v>0</v>
      </c>
      <c r="AZ174">
        <f>VLOOKUP(Wave_Timeline!AZ$1,Enemies[[#All],[Name]:[BotLevelType]],3,FALSE) * VLOOKUP($AX$2,BotLevelWorld[#All],MATCH("HP Ratio - " &amp; VLOOKUP(AZ$1,Enemies[[#All],[Name]:[BotLevelType]],9,FALSE),BotLevelWorld[#Headers],0),FALSE) * C174</f>
        <v>0</v>
      </c>
      <c r="BA174">
        <f>VLOOKUP(Wave_Timeline!BA$1,Enemies[[#All],[Name]:[BotLevelType]],3,FALSE) * VLOOKUP($AX$2,BotLevelWorld[#All],MATCH("HP Ratio - " &amp; VLOOKUP(BA$1,Enemies[[#All],[Name]:[BotLevelType]],9,FALSE),BotLevelWorld[#Headers],0),FALSE) * D174</f>
        <v>0</v>
      </c>
      <c r="BB174">
        <f>VLOOKUP(Wave_Timeline!BB$1,Enemies[[#All],[Name]:[BotLevelType]],3,FALSE) * VLOOKUP($AX$2,BotLevelWorld[#All],MATCH("HP Ratio - " &amp; VLOOKUP(BB$1,Enemies[[#All],[Name]:[BotLevelType]],9,FALSE),BotLevelWorld[#Headers],0),FALSE) * E174</f>
        <v>0</v>
      </c>
      <c r="BC174">
        <f>VLOOKUP(Wave_Timeline!BC$1,Enemies[[#All],[Name]:[BotLevelType]],3,FALSE) * VLOOKUP($AX$2,BotLevelWorld[#All],MATCH("HP Ratio - " &amp; VLOOKUP(BC$1,Enemies[[#All],[Name]:[BotLevelType]],9,FALSE),BotLevelWorld[#Headers],0),FALSE) * F174</f>
        <v>0</v>
      </c>
      <c r="BD174">
        <f>VLOOKUP(Wave_Timeline!BD$1,Enemies[[#All],[Name]:[BotLevelType]],3,FALSE) * VLOOKUP($AX$2,BotLevelWorld[#All],MATCH("HP Ratio - " &amp; VLOOKUP(BD$1,Enemies[[#All],[Name]:[BotLevelType]],9,FALSE),BotLevelWorld[#Headers],0),FALSE) * G174</f>
        <v>0</v>
      </c>
      <c r="BE174">
        <f>VLOOKUP(Wave_Timeline!BE$1,Enemies[[#All],[Name]:[BotLevelType]],3,FALSE) * VLOOKUP($AX$2,BotLevelWorld[#All],MATCH("HP Ratio - " &amp; VLOOKUP(BE$1,Enemies[[#All],[Name]:[BotLevelType]],9,FALSE),BotLevelWorld[#Headers],0),FALSE) * H174</f>
        <v>0</v>
      </c>
      <c r="BF174">
        <f>VLOOKUP(Wave_Timeline!BF$1,Enemies[[#All],[Name]:[BotLevelType]],3,FALSE) * VLOOKUP($AX$2,BotLevelWorld[#All],MATCH("HP Ratio - " &amp; VLOOKUP(BF$1,Enemies[[#All],[Name]:[BotLevelType]],9,FALSE),BotLevelWorld[#Headers],0),FALSE) * I174</f>
        <v>0</v>
      </c>
      <c r="BG174">
        <f>VLOOKUP(Wave_Timeline!BG$1,Enemies[[#All],[Name]:[BotLevelType]],3,FALSE) * VLOOKUP($AX$2,BotLevelWorld[#All],MATCH("HP Ratio - " &amp; VLOOKUP(BG$1,Enemies[[#All],[Name]:[BotLevelType]],9,FALSE),BotLevelWorld[#Headers],0),FALSE) * J174</f>
        <v>0</v>
      </c>
      <c r="BH174">
        <f>VLOOKUP(Wave_Timeline!BH$1,Enemies[[#All],[Name]:[BotLevelType]],3,FALSE) * VLOOKUP($AX$2,BotLevelWorld[#All],MATCH("HP Ratio - " &amp; VLOOKUP(BH$1,Enemies[[#All],[Name]:[BotLevelType]],9,FALSE),BotLevelWorld[#Headers],0),FALSE) * K174</f>
        <v>0</v>
      </c>
      <c r="BI174">
        <f>VLOOKUP(Wave_Timeline!BI$1,Enemies[[#All],[Name]:[BotLevelType]],3,FALSE) * VLOOKUP($AX$2,BotLevelWorld[#All],MATCH("HP Ratio - " &amp; VLOOKUP(BI$1,Enemies[[#All],[Name]:[BotLevelType]],9,FALSE),BotLevelWorld[#Headers],0),FALSE) * L174</f>
        <v>0</v>
      </c>
      <c r="BJ174">
        <f>VLOOKUP(Wave_Timeline!BJ$1,Enemies[[#All],[Name]:[BotLevelType]],3,FALSE) * VLOOKUP($AX$2,BotLevelWorld[#All],MATCH("HP Ratio - " &amp; VLOOKUP(BJ$1,Enemies[[#All],[Name]:[BotLevelType]],9,FALSE),BotLevelWorld[#Headers],0),FALSE) * M174</f>
        <v>0</v>
      </c>
      <c r="BK174">
        <f>VLOOKUP(Wave_Timeline!BK$1,Enemies[[#All],[Name]:[BotLevelType]],3,FALSE) * VLOOKUP($AX$2,BotLevelWorld[#All],MATCH("HP Ratio - " &amp; VLOOKUP(BK$1,Enemies[[#All],[Name]:[BotLevelType]],9,FALSE),BotLevelWorld[#Headers],0),FALSE) * N174</f>
        <v>0</v>
      </c>
      <c r="BL174">
        <f>VLOOKUP(Wave_Timeline!BL$1,Enemies[[#All],[Name]:[BotLevelType]],3,FALSE) * VLOOKUP($AX$2,BotLevelWorld[#All],MATCH("HP Ratio - " &amp; VLOOKUP(BL$1,Enemies[[#All],[Name]:[BotLevelType]],9,FALSE),BotLevelWorld[#Headers],0),FALSE) * O174</f>
        <v>0</v>
      </c>
      <c r="BM174">
        <f>VLOOKUP(Wave_Timeline!BM$1,Enemies[[#All],[Name]:[BotLevelType]],3,FALSE) * VLOOKUP($AX$2,BotLevelWorld[#All],MATCH("HP Ratio - " &amp; VLOOKUP(BM$1,Enemies[[#All],[Name]:[BotLevelType]],9,FALSE),BotLevelWorld[#Headers],0),FALSE) * P174</f>
        <v>0</v>
      </c>
      <c r="BN174">
        <f>VLOOKUP(Wave_Timeline!BN$1,Enemies[[#All],[Name]:[BotLevelType]],3,FALSE) * VLOOKUP($AX$2,BotLevelWorld[#All],MATCH("HP Ratio - " &amp; VLOOKUP(BN$1,Enemies[[#All],[Name]:[BotLevelType]],9,FALSE),BotLevelWorld[#Headers],0),FALSE) * Q174</f>
        <v>0</v>
      </c>
      <c r="BO174">
        <f>VLOOKUP(Wave_Timeline!BO$1,Enemies[[#All],[Name]:[BotLevelType]],3,FALSE) * VLOOKUP($AX$2,BotLevelWorld[#All],MATCH("HP Ratio - " &amp; VLOOKUP(BO$1,Enemies[[#All],[Name]:[BotLevelType]],9,FALSE),BotLevelWorld[#Headers],0),FALSE) * R174</f>
        <v>0</v>
      </c>
      <c r="BP174">
        <f>VLOOKUP(Wave_Timeline!BP$1,Enemies[[#All],[Name]:[BotLevelType]],3,FALSE) * VLOOKUP($AX$2,BotLevelWorld[#All],MATCH("HP Ratio - " &amp; VLOOKUP(BP$1,Enemies[[#All],[Name]:[BotLevelType]],9,FALSE),BotLevelWorld[#Headers],0),FALSE) * S174</f>
        <v>0</v>
      </c>
      <c r="BQ174">
        <f>VLOOKUP(Wave_Timeline!BQ$1,Enemies[[#All],[Name]:[BotLevelType]],3,FALSE) * VLOOKUP($AX$2,BotLevelWorld[#All],MATCH("HP Ratio - " &amp; VLOOKUP(BQ$1,Enemies[[#All],[Name]:[BotLevelType]],9,FALSE),BotLevelWorld[#Headers],0),FALSE) * T174</f>
        <v>0</v>
      </c>
      <c r="BR174">
        <f>VLOOKUP(Wave_Timeline!BR$1,Enemies[[#All],[Name]:[BotLevelType]],3,FALSE) * VLOOKUP($AX$2,BotLevelWorld[#All],MATCH("HP Ratio - " &amp; VLOOKUP(BR$1,Enemies[[#All],[Name]:[BotLevelType]],9,FALSE),BotLevelWorld[#Headers],0),FALSE) * U174</f>
        <v>0</v>
      </c>
      <c r="BS174">
        <f>VLOOKUP(Wave_Timeline!BS$1,Enemies[[#All],[Name]:[BotLevelType]],3,FALSE) * VLOOKUP($AX$2,BotLevelWorld[#All],MATCH("HP Ratio - " &amp; VLOOKUP(BS$1,Enemies[[#All],[Name]:[BotLevelType]],9,FALSE),BotLevelWorld[#Headers],0),FALSE) * V174</f>
        <v>0</v>
      </c>
      <c r="BT174">
        <f>VLOOKUP(Wave_Timeline!BT$1,Enemies[[#All],[Name]:[BotLevelType]],3,FALSE) * VLOOKUP($AX$2,BotLevelWorld[#All],MATCH("HP Ratio - " &amp; VLOOKUP(BT$1,Enemies[[#All],[Name]:[BotLevelType]],9,FALSE),BotLevelWorld[#Headers],0),FALSE) * W174</f>
        <v>0</v>
      </c>
      <c r="BU174">
        <f>VLOOKUP(Wave_Timeline!BU$1,Enemies[[#All],[Name]:[BotLevelType]],3,FALSE) * VLOOKUP($AX$2,BotLevelWorld[#All],MATCH("HP Ratio - " &amp; VLOOKUP(BU$1,Enemies[[#All],[Name]:[BotLevelType]],9,FALSE),BotLevelWorld[#Headers],0),FALSE) * X174</f>
        <v>0</v>
      </c>
      <c r="BV174">
        <f>VLOOKUP(Wave_Timeline!BV$1,Enemies[[#All],[Name]:[BotLevelType]],3,FALSE) * VLOOKUP($AX$2,BotLevelWorld[#All],MATCH("HP Ratio - " &amp; VLOOKUP(BV$1,Enemies[[#All],[Name]:[BotLevelType]],9,FALSE),BotLevelWorld[#Headers],0),FALSE) * Y174</f>
        <v>0</v>
      </c>
      <c r="BW174">
        <f>VLOOKUP(Wave_Timeline!BW$1,Enemies[[#All],[Name]:[BotLevelType]],3,FALSE) * VLOOKUP($AX$2,BotLevelWorld[#All],MATCH("HP Ratio - " &amp; VLOOKUP(BW$1,Enemies[[#All],[Name]:[BotLevelType]],9,FALSE),BotLevelWorld[#Headers],0),FALSE) * Z174</f>
        <v>0</v>
      </c>
      <c r="BX174">
        <f>VLOOKUP(Wave_Timeline!BX$1,Enemies[[#All],[Name]:[BotLevelType]],3,FALSE) * VLOOKUP($AX$2,BotLevelWorld[#All],MATCH("HP Ratio - " &amp; VLOOKUP(BX$1,Enemies[[#All],[Name]:[BotLevelType]],9,FALSE),BotLevelWorld[#Headers],0),FALSE) * AA174</f>
        <v>0</v>
      </c>
      <c r="BY174">
        <f>VLOOKUP(Wave_Timeline!BY$1,Enemies[[#All],[Name]:[BotLevelType]],3,FALSE) * VLOOKUP($AX$2,BotLevelWorld[#All],MATCH("HP Ratio - " &amp; VLOOKUP(BY$1,Enemies[[#All],[Name]:[BotLevelType]],9,FALSE),BotLevelWorld[#Headers],0),FALSE) * AB174</f>
        <v>0</v>
      </c>
      <c r="BZ174">
        <f>VLOOKUP(Wave_Timeline!BZ$1,Enemies[[#All],[Name]:[BotLevelType]],3,FALSE) * VLOOKUP($AX$2,BotLevelWorld[#All],MATCH("HP Ratio - " &amp; VLOOKUP(BZ$1,Enemies[[#All],[Name]:[BotLevelType]],9,FALSE),BotLevelWorld[#Headers],0),FALSE) * AC174</f>
        <v>0</v>
      </c>
      <c r="CA174">
        <f>VLOOKUP(Wave_Timeline!CA$1,Enemies[[#All],[Name]:[BotLevelType]],3,FALSE) * VLOOKUP($AX$2,BotLevelWorld[#All],MATCH("HP Ratio - " &amp; VLOOKUP(CA$1,Enemies[[#All],[Name]:[BotLevelType]],9,FALSE),BotLevelWorld[#Headers],0),FALSE) * AD174</f>
        <v>0</v>
      </c>
      <c r="CB174">
        <f>VLOOKUP(Wave_Timeline!CB$1,Enemies[[#All],[Name]:[BotLevelType]],3,FALSE) * VLOOKUP($AX$2,BotLevelWorld[#All],MATCH("HP Ratio - " &amp; VLOOKUP(CB$1,Enemies[[#All],[Name]:[BotLevelType]],9,FALSE),BotLevelWorld[#Headers],0),FALSE) * AE174</f>
        <v>0</v>
      </c>
      <c r="CC174">
        <f>VLOOKUP(Wave_Timeline!CC$1,Enemies[[#All],[Name]:[BotLevelType]],3,FALSE) * VLOOKUP($AX$2,BotLevelWorld[#All],MATCH("HP Ratio - " &amp; VLOOKUP(CC$1,Enemies[[#All],[Name]:[BotLevelType]],9,FALSE),BotLevelWorld[#Headers],0),FALSE) * AF174</f>
        <v>0</v>
      </c>
      <c r="CD174">
        <f>VLOOKUP(Wave_Timeline!CD$1,Enemies[[#All],[Name]:[BotLevelType]],3,FALSE) * VLOOKUP($AX$2,BotLevelWorld[#All],MATCH("HP Ratio - " &amp; VLOOKUP(CD$1,Enemies[[#All],[Name]:[BotLevelType]],9,FALSE),BotLevelWorld[#Headers],0),FALSE) * AG174</f>
        <v>0</v>
      </c>
      <c r="CE174">
        <f>VLOOKUP(Wave_Timeline!CE$1,Enemies[[#All],[Name]:[BotLevelType]],3,FALSE) * VLOOKUP($AX$2,BotLevelWorld[#All],MATCH("HP Ratio - " &amp; VLOOKUP(CE$1,Enemies[[#All],[Name]:[BotLevelType]],9,FALSE),BotLevelWorld[#Headers],0),FALSE) * AH174</f>
        <v>0</v>
      </c>
      <c r="CF174">
        <f>VLOOKUP(Wave_Timeline!CF$1,Enemies[[#All],[Name]:[BotLevelType]],3,FALSE) * VLOOKUP($AX$2,BotLevelWorld[#All],MATCH("HP Ratio - " &amp; VLOOKUP(CF$1,Enemies[[#All],[Name]:[BotLevelType]],9,FALSE),BotLevelWorld[#Headers],0),FALSE) * AI174</f>
        <v>0</v>
      </c>
      <c r="CG174">
        <f>VLOOKUP(Wave_Timeline!CG$1,Enemies[[#All],[Name]:[BotLevelType]],3,FALSE) * VLOOKUP($AX$2,BotLevelWorld[#All],MATCH("HP Ratio - " &amp; VLOOKUP(CG$1,Enemies[[#All],[Name]:[BotLevelType]],9,FALSE),BotLevelWorld[#Headers],0),FALSE) * AJ174</f>
        <v>0</v>
      </c>
      <c r="CH174">
        <f>VLOOKUP(Wave_Timeline!CH$1,Enemies[[#All],[Name]:[BotLevelType]],3,FALSE) * VLOOKUP($AX$2,BotLevelWorld[#All],MATCH("HP Ratio - " &amp; VLOOKUP(CH$1,Enemies[[#All],[Name]:[BotLevelType]],9,FALSE),BotLevelWorld[#Headers],0),FALSE) * AK174</f>
        <v>0</v>
      </c>
      <c r="CI174">
        <f>VLOOKUP(Wave_Timeline!CI$1,Enemies[[#All],[Name]:[BotLevelType]],3,FALSE) * VLOOKUP($AX$2,BotLevelWorld[#All],MATCH("HP Ratio - " &amp; VLOOKUP(CI$1,Enemies[[#All],[Name]:[BotLevelType]],9,FALSE),BotLevelWorld[#Headers],0),FALSE) * AL174</f>
        <v>0</v>
      </c>
      <c r="CJ174">
        <f>VLOOKUP(Wave_Timeline!CJ$1,Enemies[[#All],[Name]:[BotLevelType]],3,FALSE) * VLOOKUP($AX$2,BotLevelWorld[#All],MATCH("HP Ratio - " &amp; VLOOKUP(CJ$1,Enemies[[#All],[Name]:[BotLevelType]],9,FALSE),BotLevelWorld[#Headers],0),FALSE) * AM174</f>
        <v>0</v>
      </c>
      <c r="CK174">
        <f>VLOOKUP(Wave_Timeline!CK$1,Enemies[[#All],[Name]:[BotLevelType]],3,FALSE) * VLOOKUP($AX$2,BotLevelWorld[#All],MATCH("HP Ratio - " &amp; VLOOKUP(CK$1,Enemies[[#All],[Name]:[BotLevelType]],9,FALSE),BotLevelWorld[#Headers],0),FALSE) * AN174</f>
        <v>0</v>
      </c>
      <c r="CL174">
        <f>VLOOKUP(Wave_Timeline!CL$1,Enemies[[#All],[Name]:[BotLevelType]],3,FALSE) * VLOOKUP($AX$2,BotLevelWorld[#All],MATCH("HP Ratio - " &amp; VLOOKUP(CL$1,Enemies[[#All],[Name]:[BotLevelType]],9,FALSE),BotLevelWorld[#Headers],0),FALSE) * AO174</f>
        <v>0</v>
      </c>
      <c r="CM174">
        <f>VLOOKUP(Wave_Timeline!CM$1,Enemies[[#All],[Name]:[BotLevelType]],3,FALSE) * VLOOKUP($AX$2,BotLevelWorld[#All],MATCH("HP Ratio - " &amp; VLOOKUP(CM$1,Enemies[[#All],[Name]:[BotLevelType]],9,FALSE),BotLevelWorld[#Headers],0),FALSE) * AP174</f>
        <v>0</v>
      </c>
      <c r="CN174">
        <f>VLOOKUP(Wave_Timeline!CN$1,Enemies[[#All],[Name]:[BotLevelType]],3,FALSE) * VLOOKUP($AX$2,BotLevelWorld[#All],MATCH("HP Ratio - " &amp; VLOOKUP(CN$1,Enemies[[#All],[Name]:[BotLevelType]],9,FALSE),BotLevelWorld[#Headers],0),FALSE) * AQ174</f>
        <v>0</v>
      </c>
      <c r="CO174">
        <f>VLOOKUP(Wave_Timeline!CO$1,Enemies[[#All],[Name]:[BotLevelType]],3,FALSE) * VLOOKUP($AX$2,BotLevelWorld[#All],MATCH("HP Ratio - " &amp; VLOOKUP(CO$1,Enemies[[#All],[Name]:[BotLevelType]],9,FALSE),BotLevelWorld[#Headers],0),FALSE) * AR174</f>
        <v>0</v>
      </c>
      <c r="CP174">
        <f>VLOOKUP(Wave_Timeline!CP$1,Enemies[[#All],[Name]:[BotLevelType]],3,FALSE) * VLOOKUP($AX$2,BotLevelWorld[#All],MATCH("HP Ratio - " &amp; VLOOKUP(CP$1,Enemies[[#All],[Name]:[BotLevelType]],9,FALSE),BotLevelWorld[#Headers],0),FALSE) * AS174</f>
        <v>0</v>
      </c>
      <c r="CQ174">
        <f>VLOOKUP(Wave_Timeline!CQ$1,Enemies[[#All],[Name]:[BotLevelType]],3,FALSE) * VLOOKUP($AX$2,BotLevelWorld[#All],MATCH("HP Ratio - " &amp; VLOOKUP(CQ$1,Enemies[[#All],[Name]:[BotLevelType]],9,FALSE),BotLevelWorld[#Headers],0),FALSE) * AT174</f>
        <v>0</v>
      </c>
      <c r="CS174">
        <f t="shared" si="7"/>
        <v>0</v>
      </c>
    </row>
    <row r="175" spans="1:97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Y175">
        <f>VLOOKUP(Wave_Timeline!AY$1,Enemies[[#All],[Name]:[BotLevelType]],3,FALSE) * VLOOKUP($AX$2,BotLevelWorld[#All],MATCH("HP Ratio - " &amp; VLOOKUP(AY$1,Enemies[[#All],[Name]:[BotLevelType]],9,FALSE),BotLevelWorld[#Headers],0),FALSE) * B175</f>
        <v>0</v>
      </c>
      <c r="AZ175">
        <f>VLOOKUP(Wave_Timeline!AZ$1,Enemies[[#All],[Name]:[BotLevelType]],3,FALSE) * VLOOKUP($AX$2,BotLevelWorld[#All],MATCH("HP Ratio - " &amp; VLOOKUP(AZ$1,Enemies[[#All],[Name]:[BotLevelType]],9,FALSE),BotLevelWorld[#Headers],0),FALSE) * C175</f>
        <v>0</v>
      </c>
      <c r="BA175">
        <f>VLOOKUP(Wave_Timeline!BA$1,Enemies[[#All],[Name]:[BotLevelType]],3,FALSE) * VLOOKUP($AX$2,BotLevelWorld[#All],MATCH("HP Ratio - " &amp; VLOOKUP(BA$1,Enemies[[#All],[Name]:[BotLevelType]],9,FALSE),BotLevelWorld[#Headers],0),FALSE) * D175</f>
        <v>0</v>
      </c>
      <c r="BB175">
        <f>VLOOKUP(Wave_Timeline!BB$1,Enemies[[#All],[Name]:[BotLevelType]],3,FALSE) * VLOOKUP($AX$2,BotLevelWorld[#All],MATCH("HP Ratio - " &amp; VLOOKUP(BB$1,Enemies[[#All],[Name]:[BotLevelType]],9,FALSE),BotLevelWorld[#Headers],0),FALSE) * E175</f>
        <v>0</v>
      </c>
      <c r="BC175">
        <f>VLOOKUP(Wave_Timeline!BC$1,Enemies[[#All],[Name]:[BotLevelType]],3,FALSE) * VLOOKUP($AX$2,BotLevelWorld[#All],MATCH("HP Ratio - " &amp; VLOOKUP(BC$1,Enemies[[#All],[Name]:[BotLevelType]],9,FALSE),BotLevelWorld[#Headers],0),FALSE) * F175</f>
        <v>0</v>
      </c>
      <c r="BD175">
        <f>VLOOKUP(Wave_Timeline!BD$1,Enemies[[#All],[Name]:[BotLevelType]],3,FALSE) * VLOOKUP($AX$2,BotLevelWorld[#All],MATCH("HP Ratio - " &amp; VLOOKUP(BD$1,Enemies[[#All],[Name]:[BotLevelType]],9,FALSE),BotLevelWorld[#Headers],0),FALSE) * G175</f>
        <v>0</v>
      </c>
      <c r="BE175">
        <f>VLOOKUP(Wave_Timeline!BE$1,Enemies[[#All],[Name]:[BotLevelType]],3,FALSE) * VLOOKUP($AX$2,BotLevelWorld[#All],MATCH("HP Ratio - " &amp; VLOOKUP(BE$1,Enemies[[#All],[Name]:[BotLevelType]],9,FALSE),BotLevelWorld[#Headers],0),FALSE) * H175</f>
        <v>0</v>
      </c>
      <c r="BF175">
        <f>VLOOKUP(Wave_Timeline!BF$1,Enemies[[#All],[Name]:[BotLevelType]],3,FALSE) * VLOOKUP($AX$2,BotLevelWorld[#All],MATCH("HP Ratio - " &amp; VLOOKUP(BF$1,Enemies[[#All],[Name]:[BotLevelType]],9,FALSE),BotLevelWorld[#Headers],0),FALSE) * I175</f>
        <v>0</v>
      </c>
      <c r="BG175">
        <f>VLOOKUP(Wave_Timeline!BG$1,Enemies[[#All],[Name]:[BotLevelType]],3,FALSE) * VLOOKUP($AX$2,BotLevelWorld[#All],MATCH("HP Ratio - " &amp; VLOOKUP(BG$1,Enemies[[#All],[Name]:[BotLevelType]],9,FALSE),BotLevelWorld[#Headers],0),FALSE) * J175</f>
        <v>0</v>
      </c>
      <c r="BH175">
        <f>VLOOKUP(Wave_Timeline!BH$1,Enemies[[#All],[Name]:[BotLevelType]],3,FALSE) * VLOOKUP($AX$2,BotLevelWorld[#All],MATCH("HP Ratio - " &amp; VLOOKUP(BH$1,Enemies[[#All],[Name]:[BotLevelType]],9,FALSE),BotLevelWorld[#Headers],0),FALSE) * K175</f>
        <v>0</v>
      </c>
      <c r="BI175">
        <f>VLOOKUP(Wave_Timeline!BI$1,Enemies[[#All],[Name]:[BotLevelType]],3,FALSE) * VLOOKUP($AX$2,BotLevelWorld[#All],MATCH("HP Ratio - " &amp; VLOOKUP(BI$1,Enemies[[#All],[Name]:[BotLevelType]],9,FALSE),BotLevelWorld[#Headers],0),FALSE) * L175</f>
        <v>0</v>
      </c>
      <c r="BJ175">
        <f>VLOOKUP(Wave_Timeline!BJ$1,Enemies[[#All],[Name]:[BotLevelType]],3,FALSE) * VLOOKUP($AX$2,BotLevelWorld[#All],MATCH("HP Ratio - " &amp; VLOOKUP(BJ$1,Enemies[[#All],[Name]:[BotLevelType]],9,FALSE),BotLevelWorld[#Headers],0),FALSE) * M175</f>
        <v>0</v>
      </c>
      <c r="BK175">
        <f>VLOOKUP(Wave_Timeline!BK$1,Enemies[[#All],[Name]:[BotLevelType]],3,FALSE) * VLOOKUP($AX$2,BotLevelWorld[#All],MATCH("HP Ratio - " &amp; VLOOKUP(BK$1,Enemies[[#All],[Name]:[BotLevelType]],9,FALSE),BotLevelWorld[#Headers],0),FALSE) * N175</f>
        <v>0</v>
      </c>
      <c r="BL175">
        <f>VLOOKUP(Wave_Timeline!BL$1,Enemies[[#All],[Name]:[BotLevelType]],3,FALSE) * VLOOKUP($AX$2,BotLevelWorld[#All],MATCH("HP Ratio - " &amp; VLOOKUP(BL$1,Enemies[[#All],[Name]:[BotLevelType]],9,FALSE),BotLevelWorld[#Headers],0),FALSE) * O175</f>
        <v>0</v>
      </c>
      <c r="BM175">
        <f>VLOOKUP(Wave_Timeline!BM$1,Enemies[[#All],[Name]:[BotLevelType]],3,FALSE) * VLOOKUP($AX$2,BotLevelWorld[#All],MATCH("HP Ratio - " &amp; VLOOKUP(BM$1,Enemies[[#All],[Name]:[BotLevelType]],9,FALSE),BotLevelWorld[#Headers],0),FALSE) * P175</f>
        <v>0</v>
      </c>
      <c r="BN175">
        <f>VLOOKUP(Wave_Timeline!BN$1,Enemies[[#All],[Name]:[BotLevelType]],3,FALSE) * VLOOKUP($AX$2,BotLevelWorld[#All],MATCH("HP Ratio - " &amp; VLOOKUP(BN$1,Enemies[[#All],[Name]:[BotLevelType]],9,FALSE),BotLevelWorld[#Headers],0),FALSE) * Q175</f>
        <v>0</v>
      </c>
      <c r="BO175">
        <f>VLOOKUP(Wave_Timeline!BO$1,Enemies[[#All],[Name]:[BotLevelType]],3,FALSE) * VLOOKUP($AX$2,BotLevelWorld[#All],MATCH("HP Ratio - " &amp; VLOOKUP(BO$1,Enemies[[#All],[Name]:[BotLevelType]],9,FALSE),BotLevelWorld[#Headers],0),FALSE) * R175</f>
        <v>0</v>
      </c>
      <c r="BP175">
        <f>VLOOKUP(Wave_Timeline!BP$1,Enemies[[#All],[Name]:[BotLevelType]],3,FALSE) * VLOOKUP($AX$2,BotLevelWorld[#All],MATCH("HP Ratio - " &amp; VLOOKUP(BP$1,Enemies[[#All],[Name]:[BotLevelType]],9,FALSE),BotLevelWorld[#Headers],0),FALSE) * S175</f>
        <v>0</v>
      </c>
      <c r="BQ175">
        <f>VLOOKUP(Wave_Timeline!BQ$1,Enemies[[#All],[Name]:[BotLevelType]],3,FALSE) * VLOOKUP($AX$2,BotLevelWorld[#All],MATCH("HP Ratio - " &amp; VLOOKUP(BQ$1,Enemies[[#All],[Name]:[BotLevelType]],9,FALSE),BotLevelWorld[#Headers],0),FALSE) * T175</f>
        <v>0</v>
      </c>
      <c r="BR175">
        <f>VLOOKUP(Wave_Timeline!BR$1,Enemies[[#All],[Name]:[BotLevelType]],3,FALSE) * VLOOKUP($AX$2,BotLevelWorld[#All],MATCH("HP Ratio - " &amp; VLOOKUP(BR$1,Enemies[[#All],[Name]:[BotLevelType]],9,FALSE),BotLevelWorld[#Headers],0),FALSE) * U175</f>
        <v>0</v>
      </c>
      <c r="BS175">
        <f>VLOOKUP(Wave_Timeline!BS$1,Enemies[[#All],[Name]:[BotLevelType]],3,FALSE) * VLOOKUP($AX$2,BotLevelWorld[#All],MATCH("HP Ratio - " &amp; VLOOKUP(BS$1,Enemies[[#All],[Name]:[BotLevelType]],9,FALSE),BotLevelWorld[#Headers],0),FALSE) * V175</f>
        <v>0</v>
      </c>
      <c r="BT175">
        <f>VLOOKUP(Wave_Timeline!BT$1,Enemies[[#All],[Name]:[BotLevelType]],3,FALSE) * VLOOKUP($AX$2,BotLevelWorld[#All],MATCH("HP Ratio - " &amp; VLOOKUP(BT$1,Enemies[[#All],[Name]:[BotLevelType]],9,FALSE),BotLevelWorld[#Headers],0),FALSE) * W175</f>
        <v>0</v>
      </c>
      <c r="BU175">
        <f>VLOOKUP(Wave_Timeline!BU$1,Enemies[[#All],[Name]:[BotLevelType]],3,FALSE) * VLOOKUP($AX$2,BotLevelWorld[#All],MATCH("HP Ratio - " &amp; VLOOKUP(BU$1,Enemies[[#All],[Name]:[BotLevelType]],9,FALSE),BotLevelWorld[#Headers],0),FALSE) * X175</f>
        <v>0</v>
      </c>
      <c r="BV175">
        <f>VLOOKUP(Wave_Timeline!BV$1,Enemies[[#All],[Name]:[BotLevelType]],3,FALSE) * VLOOKUP($AX$2,BotLevelWorld[#All],MATCH("HP Ratio - " &amp; VLOOKUP(BV$1,Enemies[[#All],[Name]:[BotLevelType]],9,FALSE),BotLevelWorld[#Headers],0),FALSE) * Y175</f>
        <v>0</v>
      </c>
      <c r="BW175">
        <f>VLOOKUP(Wave_Timeline!BW$1,Enemies[[#All],[Name]:[BotLevelType]],3,FALSE) * VLOOKUP($AX$2,BotLevelWorld[#All],MATCH("HP Ratio - " &amp; VLOOKUP(BW$1,Enemies[[#All],[Name]:[BotLevelType]],9,FALSE),BotLevelWorld[#Headers],0),FALSE) * Z175</f>
        <v>0</v>
      </c>
      <c r="BX175">
        <f>VLOOKUP(Wave_Timeline!BX$1,Enemies[[#All],[Name]:[BotLevelType]],3,FALSE) * VLOOKUP($AX$2,BotLevelWorld[#All],MATCH("HP Ratio - " &amp; VLOOKUP(BX$1,Enemies[[#All],[Name]:[BotLevelType]],9,FALSE),BotLevelWorld[#Headers],0),FALSE) * AA175</f>
        <v>0</v>
      </c>
      <c r="BY175">
        <f>VLOOKUP(Wave_Timeline!BY$1,Enemies[[#All],[Name]:[BotLevelType]],3,FALSE) * VLOOKUP($AX$2,BotLevelWorld[#All],MATCH("HP Ratio - " &amp; VLOOKUP(BY$1,Enemies[[#All],[Name]:[BotLevelType]],9,FALSE),BotLevelWorld[#Headers],0),FALSE) * AB175</f>
        <v>0</v>
      </c>
      <c r="BZ175">
        <f>VLOOKUP(Wave_Timeline!BZ$1,Enemies[[#All],[Name]:[BotLevelType]],3,FALSE) * VLOOKUP($AX$2,BotLevelWorld[#All],MATCH("HP Ratio - " &amp; VLOOKUP(BZ$1,Enemies[[#All],[Name]:[BotLevelType]],9,FALSE),BotLevelWorld[#Headers],0),FALSE) * AC175</f>
        <v>0</v>
      </c>
      <c r="CA175">
        <f>VLOOKUP(Wave_Timeline!CA$1,Enemies[[#All],[Name]:[BotLevelType]],3,FALSE) * VLOOKUP($AX$2,BotLevelWorld[#All],MATCH("HP Ratio - " &amp; VLOOKUP(CA$1,Enemies[[#All],[Name]:[BotLevelType]],9,FALSE),BotLevelWorld[#Headers],0),FALSE) * AD175</f>
        <v>0</v>
      </c>
      <c r="CB175">
        <f>VLOOKUP(Wave_Timeline!CB$1,Enemies[[#All],[Name]:[BotLevelType]],3,FALSE) * VLOOKUP($AX$2,BotLevelWorld[#All],MATCH("HP Ratio - " &amp; VLOOKUP(CB$1,Enemies[[#All],[Name]:[BotLevelType]],9,FALSE),BotLevelWorld[#Headers],0),FALSE) * AE175</f>
        <v>0</v>
      </c>
      <c r="CC175">
        <f>VLOOKUP(Wave_Timeline!CC$1,Enemies[[#All],[Name]:[BotLevelType]],3,FALSE) * VLOOKUP($AX$2,BotLevelWorld[#All],MATCH("HP Ratio - " &amp; VLOOKUP(CC$1,Enemies[[#All],[Name]:[BotLevelType]],9,FALSE),BotLevelWorld[#Headers],0),FALSE) * AF175</f>
        <v>0</v>
      </c>
      <c r="CD175">
        <f>VLOOKUP(Wave_Timeline!CD$1,Enemies[[#All],[Name]:[BotLevelType]],3,FALSE) * VLOOKUP($AX$2,BotLevelWorld[#All],MATCH("HP Ratio - " &amp; VLOOKUP(CD$1,Enemies[[#All],[Name]:[BotLevelType]],9,FALSE),BotLevelWorld[#Headers],0),FALSE) * AG175</f>
        <v>0</v>
      </c>
      <c r="CE175">
        <f>VLOOKUP(Wave_Timeline!CE$1,Enemies[[#All],[Name]:[BotLevelType]],3,FALSE) * VLOOKUP($AX$2,BotLevelWorld[#All],MATCH("HP Ratio - " &amp; VLOOKUP(CE$1,Enemies[[#All],[Name]:[BotLevelType]],9,FALSE),BotLevelWorld[#Headers],0),FALSE) * AH175</f>
        <v>0</v>
      </c>
      <c r="CF175">
        <f>VLOOKUP(Wave_Timeline!CF$1,Enemies[[#All],[Name]:[BotLevelType]],3,FALSE) * VLOOKUP($AX$2,BotLevelWorld[#All],MATCH("HP Ratio - " &amp; VLOOKUP(CF$1,Enemies[[#All],[Name]:[BotLevelType]],9,FALSE),BotLevelWorld[#Headers],0),FALSE) * AI175</f>
        <v>0</v>
      </c>
      <c r="CG175">
        <f>VLOOKUP(Wave_Timeline!CG$1,Enemies[[#All],[Name]:[BotLevelType]],3,FALSE) * VLOOKUP($AX$2,BotLevelWorld[#All],MATCH("HP Ratio - " &amp; VLOOKUP(CG$1,Enemies[[#All],[Name]:[BotLevelType]],9,FALSE),BotLevelWorld[#Headers],0),FALSE) * AJ175</f>
        <v>0</v>
      </c>
      <c r="CH175">
        <f>VLOOKUP(Wave_Timeline!CH$1,Enemies[[#All],[Name]:[BotLevelType]],3,FALSE) * VLOOKUP($AX$2,BotLevelWorld[#All],MATCH("HP Ratio - " &amp; VLOOKUP(CH$1,Enemies[[#All],[Name]:[BotLevelType]],9,FALSE),BotLevelWorld[#Headers],0),FALSE) * AK175</f>
        <v>0</v>
      </c>
      <c r="CI175">
        <f>VLOOKUP(Wave_Timeline!CI$1,Enemies[[#All],[Name]:[BotLevelType]],3,FALSE) * VLOOKUP($AX$2,BotLevelWorld[#All],MATCH("HP Ratio - " &amp; VLOOKUP(CI$1,Enemies[[#All],[Name]:[BotLevelType]],9,FALSE),BotLevelWorld[#Headers],0),FALSE) * AL175</f>
        <v>0</v>
      </c>
      <c r="CJ175">
        <f>VLOOKUP(Wave_Timeline!CJ$1,Enemies[[#All],[Name]:[BotLevelType]],3,FALSE) * VLOOKUP($AX$2,BotLevelWorld[#All],MATCH("HP Ratio - " &amp; VLOOKUP(CJ$1,Enemies[[#All],[Name]:[BotLevelType]],9,FALSE),BotLevelWorld[#Headers],0),FALSE) * AM175</f>
        <v>0</v>
      </c>
      <c r="CK175">
        <f>VLOOKUP(Wave_Timeline!CK$1,Enemies[[#All],[Name]:[BotLevelType]],3,FALSE) * VLOOKUP($AX$2,BotLevelWorld[#All],MATCH("HP Ratio - " &amp; VLOOKUP(CK$1,Enemies[[#All],[Name]:[BotLevelType]],9,FALSE),BotLevelWorld[#Headers],0),FALSE) * AN175</f>
        <v>0</v>
      </c>
      <c r="CL175">
        <f>VLOOKUP(Wave_Timeline!CL$1,Enemies[[#All],[Name]:[BotLevelType]],3,FALSE) * VLOOKUP($AX$2,BotLevelWorld[#All],MATCH("HP Ratio - " &amp; VLOOKUP(CL$1,Enemies[[#All],[Name]:[BotLevelType]],9,FALSE),BotLevelWorld[#Headers],0),FALSE) * AO175</f>
        <v>0</v>
      </c>
      <c r="CM175">
        <f>VLOOKUP(Wave_Timeline!CM$1,Enemies[[#All],[Name]:[BotLevelType]],3,FALSE) * VLOOKUP($AX$2,BotLevelWorld[#All],MATCH("HP Ratio - " &amp; VLOOKUP(CM$1,Enemies[[#All],[Name]:[BotLevelType]],9,FALSE),BotLevelWorld[#Headers],0),FALSE) * AP175</f>
        <v>0</v>
      </c>
      <c r="CN175">
        <f>VLOOKUP(Wave_Timeline!CN$1,Enemies[[#All],[Name]:[BotLevelType]],3,FALSE) * VLOOKUP($AX$2,BotLevelWorld[#All],MATCH("HP Ratio - " &amp; VLOOKUP(CN$1,Enemies[[#All],[Name]:[BotLevelType]],9,FALSE),BotLevelWorld[#Headers],0),FALSE) * AQ175</f>
        <v>0</v>
      </c>
      <c r="CO175">
        <f>VLOOKUP(Wave_Timeline!CO$1,Enemies[[#All],[Name]:[BotLevelType]],3,FALSE) * VLOOKUP($AX$2,BotLevelWorld[#All],MATCH("HP Ratio - " &amp; VLOOKUP(CO$1,Enemies[[#All],[Name]:[BotLevelType]],9,FALSE),BotLevelWorld[#Headers],0),FALSE) * AR175</f>
        <v>0</v>
      </c>
      <c r="CP175">
        <f>VLOOKUP(Wave_Timeline!CP$1,Enemies[[#All],[Name]:[BotLevelType]],3,FALSE) * VLOOKUP($AX$2,BotLevelWorld[#All],MATCH("HP Ratio - " &amp; VLOOKUP(CP$1,Enemies[[#All],[Name]:[BotLevelType]],9,FALSE),BotLevelWorld[#Headers],0),FALSE) * AS175</f>
        <v>0</v>
      </c>
      <c r="CQ175">
        <f>VLOOKUP(Wave_Timeline!CQ$1,Enemies[[#All],[Name]:[BotLevelType]],3,FALSE) * VLOOKUP($AX$2,BotLevelWorld[#All],MATCH("HP Ratio - " &amp; VLOOKUP(CQ$1,Enemies[[#All],[Name]:[BotLevelType]],9,FALSE),BotLevelWorld[#Headers],0),FALSE) * AT175</f>
        <v>0</v>
      </c>
      <c r="CS175">
        <f t="shared" si="7"/>
        <v>0</v>
      </c>
    </row>
    <row r="176" spans="1:97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Y176">
        <f>VLOOKUP(Wave_Timeline!AY$1,Enemies[[#All],[Name]:[BotLevelType]],3,FALSE) * VLOOKUP($AX$2,BotLevelWorld[#All],MATCH("HP Ratio - " &amp; VLOOKUP(AY$1,Enemies[[#All],[Name]:[BotLevelType]],9,FALSE),BotLevelWorld[#Headers],0),FALSE) * B176</f>
        <v>0</v>
      </c>
      <c r="AZ176">
        <f>VLOOKUP(Wave_Timeline!AZ$1,Enemies[[#All],[Name]:[BotLevelType]],3,FALSE) * VLOOKUP($AX$2,BotLevelWorld[#All],MATCH("HP Ratio - " &amp; VLOOKUP(AZ$1,Enemies[[#All],[Name]:[BotLevelType]],9,FALSE),BotLevelWorld[#Headers],0),FALSE) * C176</f>
        <v>0</v>
      </c>
      <c r="BA176">
        <f>VLOOKUP(Wave_Timeline!BA$1,Enemies[[#All],[Name]:[BotLevelType]],3,FALSE) * VLOOKUP($AX$2,BotLevelWorld[#All],MATCH("HP Ratio - " &amp; VLOOKUP(BA$1,Enemies[[#All],[Name]:[BotLevelType]],9,FALSE),BotLevelWorld[#Headers],0),FALSE) * D176</f>
        <v>0</v>
      </c>
      <c r="BB176">
        <f>VLOOKUP(Wave_Timeline!BB$1,Enemies[[#All],[Name]:[BotLevelType]],3,FALSE) * VLOOKUP($AX$2,BotLevelWorld[#All],MATCH("HP Ratio - " &amp; VLOOKUP(BB$1,Enemies[[#All],[Name]:[BotLevelType]],9,FALSE),BotLevelWorld[#Headers],0),FALSE) * E176</f>
        <v>0</v>
      </c>
      <c r="BC176">
        <f>VLOOKUP(Wave_Timeline!BC$1,Enemies[[#All],[Name]:[BotLevelType]],3,FALSE) * VLOOKUP($AX$2,BotLevelWorld[#All],MATCH("HP Ratio - " &amp; VLOOKUP(BC$1,Enemies[[#All],[Name]:[BotLevelType]],9,FALSE),BotLevelWorld[#Headers],0),FALSE) * F176</f>
        <v>0</v>
      </c>
      <c r="BD176">
        <f>VLOOKUP(Wave_Timeline!BD$1,Enemies[[#All],[Name]:[BotLevelType]],3,FALSE) * VLOOKUP($AX$2,BotLevelWorld[#All],MATCH("HP Ratio - " &amp; VLOOKUP(BD$1,Enemies[[#All],[Name]:[BotLevelType]],9,FALSE),BotLevelWorld[#Headers],0),FALSE) * G176</f>
        <v>0</v>
      </c>
      <c r="BE176">
        <f>VLOOKUP(Wave_Timeline!BE$1,Enemies[[#All],[Name]:[BotLevelType]],3,FALSE) * VLOOKUP($AX$2,BotLevelWorld[#All],MATCH("HP Ratio - " &amp; VLOOKUP(BE$1,Enemies[[#All],[Name]:[BotLevelType]],9,FALSE),BotLevelWorld[#Headers],0),FALSE) * H176</f>
        <v>0</v>
      </c>
      <c r="BF176">
        <f>VLOOKUP(Wave_Timeline!BF$1,Enemies[[#All],[Name]:[BotLevelType]],3,FALSE) * VLOOKUP($AX$2,BotLevelWorld[#All],MATCH("HP Ratio - " &amp; VLOOKUP(BF$1,Enemies[[#All],[Name]:[BotLevelType]],9,FALSE),BotLevelWorld[#Headers],0),FALSE) * I176</f>
        <v>0</v>
      </c>
      <c r="BG176">
        <f>VLOOKUP(Wave_Timeline!BG$1,Enemies[[#All],[Name]:[BotLevelType]],3,FALSE) * VLOOKUP($AX$2,BotLevelWorld[#All],MATCH("HP Ratio - " &amp; VLOOKUP(BG$1,Enemies[[#All],[Name]:[BotLevelType]],9,FALSE),BotLevelWorld[#Headers],0),FALSE) * J176</f>
        <v>0</v>
      </c>
      <c r="BH176">
        <f>VLOOKUP(Wave_Timeline!BH$1,Enemies[[#All],[Name]:[BotLevelType]],3,FALSE) * VLOOKUP($AX$2,BotLevelWorld[#All],MATCH("HP Ratio - " &amp; VLOOKUP(BH$1,Enemies[[#All],[Name]:[BotLevelType]],9,FALSE),BotLevelWorld[#Headers],0),FALSE) * K176</f>
        <v>0</v>
      </c>
      <c r="BI176">
        <f>VLOOKUP(Wave_Timeline!BI$1,Enemies[[#All],[Name]:[BotLevelType]],3,FALSE) * VLOOKUP($AX$2,BotLevelWorld[#All],MATCH("HP Ratio - " &amp; VLOOKUP(BI$1,Enemies[[#All],[Name]:[BotLevelType]],9,FALSE),BotLevelWorld[#Headers],0),FALSE) * L176</f>
        <v>0</v>
      </c>
      <c r="BJ176">
        <f>VLOOKUP(Wave_Timeline!BJ$1,Enemies[[#All],[Name]:[BotLevelType]],3,FALSE) * VLOOKUP($AX$2,BotLevelWorld[#All],MATCH("HP Ratio - " &amp; VLOOKUP(BJ$1,Enemies[[#All],[Name]:[BotLevelType]],9,FALSE),BotLevelWorld[#Headers],0),FALSE) * M176</f>
        <v>0</v>
      </c>
      <c r="BK176">
        <f>VLOOKUP(Wave_Timeline!BK$1,Enemies[[#All],[Name]:[BotLevelType]],3,FALSE) * VLOOKUP($AX$2,BotLevelWorld[#All],MATCH("HP Ratio - " &amp; VLOOKUP(BK$1,Enemies[[#All],[Name]:[BotLevelType]],9,FALSE),BotLevelWorld[#Headers],0),FALSE) * N176</f>
        <v>0</v>
      </c>
      <c r="BL176">
        <f>VLOOKUP(Wave_Timeline!BL$1,Enemies[[#All],[Name]:[BotLevelType]],3,FALSE) * VLOOKUP($AX$2,BotLevelWorld[#All],MATCH("HP Ratio - " &amp; VLOOKUP(BL$1,Enemies[[#All],[Name]:[BotLevelType]],9,FALSE),BotLevelWorld[#Headers],0),FALSE) * O176</f>
        <v>0</v>
      </c>
      <c r="BM176">
        <f>VLOOKUP(Wave_Timeline!BM$1,Enemies[[#All],[Name]:[BotLevelType]],3,FALSE) * VLOOKUP($AX$2,BotLevelWorld[#All],MATCH("HP Ratio - " &amp; VLOOKUP(BM$1,Enemies[[#All],[Name]:[BotLevelType]],9,FALSE),BotLevelWorld[#Headers],0),FALSE) * P176</f>
        <v>0</v>
      </c>
      <c r="BN176">
        <f>VLOOKUP(Wave_Timeline!BN$1,Enemies[[#All],[Name]:[BotLevelType]],3,FALSE) * VLOOKUP($AX$2,BotLevelWorld[#All],MATCH("HP Ratio - " &amp; VLOOKUP(BN$1,Enemies[[#All],[Name]:[BotLevelType]],9,FALSE),BotLevelWorld[#Headers],0),FALSE) * Q176</f>
        <v>0</v>
      </c>
      <c r="BO176">
        <f>VLOOKUP(Wave_Timeline!BO$1,Enemies[[#All],[Name]:[BotLevelType]],3,FALSE) * VLOOKUP($AX$2,BotLevelWorld[#All],MATCH("HP Ratio - " &amp; VLOOKUP(BO$1,Enemies[[#All],[Name]:[BotLevelType]],9,FALSE),BotLevelWorld[#Headers],0),FALSE) * R176</f>
        <v>0</v>
      </c>
      <c r="BP176">
        <f>VLOOKUP(Wave_Timeline!BP$1,Enemies[[#All],[Name]:[BotLevelType]],3,FALSE) * VLOOKUP($AX$2,BotLevelWorld[#All],MATCH("HP Ratio - " &amp; VLOOKUP(BP$1,Enemies[[#All],[Name]:[BotLevelType]],9,FALSE),BotLevelWorld[#Headers],0),FALSE) * S176</f>
        <v>0</v>
      </c>
      <c r="BQ176">
        <f>VLOOKUP(Wave_Timeline!BQ$1,Enemies[[#All],[Name]:[BotLevelType]],3,FALSE) * VLOOKUP($AX$2,BotLevelWorld[#All],MATCH("HP Ratio - " &amp; VLOOKUP(BQ$1,Enemies[[#All],[Name]:[BotLevelType]],9,FALSE),BotLevelWorld[#Headers],0),FALSE) * T176</f>
        <v>0</v>
      </c>
      <c r="BR176">
        <f>VLOOKUP(Wave_Timeline!BR$1,Enemies[[#All],[Name]:[BotLevelType]],3,FALSE) * VLOOKUP($AX$2,BotLevelWorld[#All],MATCH("HP Ratio - " &amp; VLOOKUP(BR$1,Enemies[[#All],[Name]:[BotLevelType]],9,FALSE),BotLevelWorld[#Headers],0),FALSE) * U176</f>
        <v>0</v>
      </c>
      <c r="BS176">
        <f>VLOOKUP(Wave_Timeline!BS$1,Enemies[[#All],[Name]:[BotLevelType]],3,FALSE) * VLOOKUP($AX$2,BotLevelWorld[#All],MATCH("HP Ratio - " &amp; VLOOKUP(BS$1,Enemies[[#All],[Name]:[BotLevelType]],9,FALSE),BotLevelWorld[#Headers],0),FALSE) * V176</f>
        <v>0</v>
      </c>
      <c r="BT176">
        <f>VLOOKUP(Wave_Timeline!BT$1,Enemies[[#All],[Name]:[BotLevelType]],3,FALSE) * VLOOKUP($AX$2,BotLevelWorld[#All],MATCH("HP Ratio - " &amp; VLOOKUP(BT$1,Enemies[[#All],[Name]:[BotLevelType]],9,FALSE),BotLevelWorld[#Headers],0),FALSE) * W176</f>
        <v>0</v>
      </c>
      <c r="BU176">
        <f>VLOOKUP(Wave_Timeline!BU$1,Enemies[[#All],[Name]:[BotLevelType]],3,FALSE) * VLOOKUP($AX$2,BotLevelWorld[#All],MATCH("HP Ratio - " &amp; VLOOKUP(BU$1,Enemies[[#All],[Name]:[BotLevelType]],9,FALSE),BotLevelWorld[#Headers],0),FALSE) * X176</f>
        <v>0</v>
      </c>
      <c r="BV176">
        <f>VLOOKUP(Wave_Timeline!BV$1,Enemies[[#All],[Name]:[BotLevelType]],3,FALSE) * VLOOKUP($AX$2,BotLevelWorld[#All],MATCH("HP Ratio - " &amp; VLOOKUP(BV$1,Enemies[[#All],[Name]:[BotLevelType]],9,FALSE),BotLevelWorld[#Headers],0),FALSE) * Y176</f>
        <v>0</v>
      </c>
      <c r="BW176">
        <f>VLOOKUP(Wave_Timeline!BW$1,Enemies[[#All],[Name]:[BotLevelType]],3,FALSE) * VLOOKUP($AX$2,BotLevelWorld[#All],MATCH("HP Ratio - " &amp; VLOOKUP(BW$1,Enemies[[#All],[Name]:[BotLevelType]],9,FALSE),BotLevelWorld[#Headers],0),FALSE) * Z176</f>
        <v>0</v>
      </c>
      <c r="BX176">
        <f>VLOOKUP(Wave_Timeline!BX$1,Enemies[[#All],[Name]:[BotLevelType]],3,FALSE) * VLOOKUP($AX$2,BotLevelWorld[#All],MATCH("HP Ratio - " &amp; VLOOKUP(BX$1,Enemies[[#All],[Name]:[BotLevelType]],9,FALSE),BotLevelWorld[#Headers],0),FALSE) * AA176</f>
        <v>0</v>
      </c>
      <c r="BY176">
        <f>VLOOKUP(Wave_Timeline!BY$1,Enemies[[#All],[Name]:[BotLevelType]],3,FALSE) * VLOOKUP($AX$2,BotLevelWorld[#All],MATCH("HP Ratio - " &amp; VLOOKUP(BY$1,Enemies[[#All],[Name]:[BotLevelType]],9,FALSE),BotLevelWorld[#Headers],0),FALSE) * AB176</f>
        <v>0</v>
      </c>
      <c r="BZ176">
        <f>VLOOKUP(Wave_Timeline!BZ$1,Enemies[[#All],[Name]:[BotLevelType]],3,FALSE) * VLOOKUP($AX$2,BotLevelWorld[#All],MATCH("HP Ratio - " &amp; VLOOKUP(BZ$1,Enemies[[#All],[Name]:[BotLevelType]],9,FALSE),BotLevelWorld[#Headers],0),FALSE) * AC176</f>
        <v>0</v>
      </c>
      <c r="CA176">
        <f>VLOOKUP(Wave_Timeline!CA$1,Enemies[[#All],[Name]:[BotLevelType]],3,FALSE) * VLOOKUP($AX$2,BotLevelWorld[#All],MATCH("HP Ratio - " &amp; VLOOKUP(CA$1,Enemies[[#All],[Name]:[BotLevelType]],9,FALSE),BotLevelWorld[#Headers],0),FALSE) * AD176</f>
        <v>0</v>
      </c>
      <c r="CB176">
        <f>VLOOKUP(Wave_Timeline!CB$1,Enemies[[#All],[Name]:[BotLevelType]],3,FALSE) * VLOOKUP($AX$2,BotLevelWorld[#All],MATCH("HP Ratio - " &amp; VLOOKUP(CB$1,Enemies[[#All],[Name]:[BotLevelType]],9,FALSE),BotLevelWorld[#Headers],0),FALSE) * AE176</f>
        <v>0</v>
      </c>
      <c r="CC176">
        <f>VLOOKUP(Wave_Timeline!CC$1,Enemies[[#All],[Name]:[BotLevelType]],3,FALSE) * VLOOKUP($AX$2,BotLevelWorld[#All],MATCH("HP Ratio - " &amp; VLOOKUP(CC$1,Enemies[[#All],[Name]:[BotLevelType]],9,FALSE),BotLevelWorld[#Headers],0),FALSE) * AF176</f>
        <v>0</v>
      </c>
      <c r="CD176">
        <f>VLOOKUP(Wave_Timeline!CD$1,Enemies[[#All],[Name]:[BotLevelType]],3,FALSE) * VLOOKUP($AX$2,BotLevelWorld[#All],MATCH("HP Ratio - " &amp; VLOOKUP(CD$1,Enemies[[#All],[Name]:[BotLevelType]],9,FALSE),BotLevelWorld[#Headers],0),FALSE) * AG176</f>
        <v>0</v>
      </c>
      <c r="CE176">
        <f>VLOOKUP(Wave_Timeline!CE$1,Enemies[[#All],[Name]:[BotLevelType]],3,FALSE) * VLOOKUP($AX$2,BotLevelWorld[#All],MATCH("HP Ratio - " &amp; VLOOKUP(CE$1,Enemies[[#All],[Name]:[BotLevelType]],9,FALSE),BotLevelWorld[#Headers],0),FALSE) * AH176</f>
        <v>0</v>
      </c>
      <c r="CF176">
        <f>VLOOKUP(Wave_Timeline!CF$1,Enemies[[#All],[Name]:[BotLevelType]],3,FALSE) * VLOOKUP($AX$2,BotLevelWorld[#All],MATCH("HP Ratio - " &amp; VLOOKUP(CF$1,Enemies[[#All],[Name]:[BotLevelType]],9,FALSE),BotLevelWorld[#Headers],0),FALSE) * AI176</f>
        <v>0</v>
      </c>
      <c r="CG176">
        <f>VLOOKUP(Wave_Timeline!CG$1,Enemies[[#All],[Name]:[BotLevelType]],3,FALSE) * VLOOKUP($AX$2,BotLevelWorld[#All],MATCH("HP Ratio - " &amp; VLOOKUP(CG$1,Enemies[[#All],[Name]:[BotLevelType]],9,FALSE),BotLevelWorld[#Headers],0),FALSE) * AJ176</f>
        <v>0</v>
      </c>
      <c r="CH176">
        <f>VLOOKUP(Wave_Timeline!CH$1,Enemies[[#All],[Name]:[BotLevelType]],3,FALSE) * VLOOKUP($AX$2,BotLevelWorld[#All],MATCH("HP Ratio - " &amp; VLOOKUP(CH$1,Enemies[[#All],[Name]:[BotLevelType]],9,FALSE),BotLevelWorld[#Headers],0),FALSE) * AK176</f>
        <v>0</v>
      </c>
      <c r="CI176">
        <f>VLOOKUP(Wave_Timeline!CI$1,Enemies[[#All],[Name]:[BotLevelType]],3,FALSE) * VLOOKUP($AX$2,BotLevelWorld[#All],MATCH("HP Ratio - " &amp; VLOOKUP(CI$1,Enemies[[#All],[Name]:[BotLevelType]],9,FALSE),BotLevelWorld[#Headers],0),FALSE) * AL176</f>
        <v>0</v>
      </c>
      <c r="CJ176">
        <f>VLOOKUP(Wave_Timeline!CJ$1,Enemies[[#All],[Name]:[BotLevelType]],3,FALSE) * VLOOKUP($AX$2,BotLevelWorld[#All],MATCH("HP Ratio - " &amp; VLOOKUP(CJ$1,Enemies[[#All],[Name]:[BotLevelType]],9,FALSE),BotLevelWorld[#Headers],0),FALSE) * AM176</f>
        <v>0</v>
      </c>
      <c r="CK176">
        <f>VLOOKUP(Wave_Timeline!CK$1,Enemies[[#All],[Name]:[BotLevelType]],3,FALSE) * VLOOKUP($AX$2,BotLevelWorld[#All],MATCH("HP Ratio - " &amp; VLOOKUP(CK$1,Enemies[[#All],[Name]:[BotLevelType]],9,FALSE),BotLevelWorld[#Headers],0),FALSE) * AN176</f>
        <v>0</v>
      </c>
      <c r="CL176">
        <f>VLOOKUP(Wave_Timeline!CL$1,Enemies[[#All],[Name]:[BotLevelType]],3,FALSE) * VLOOKUP($AX$2,BotLevelWorld[#All],MATCH("HP Ratio - " &amp; VLOOKUP(CL$1,Enemies[[#All],[Name]:[BotLevelType]],9,FALSE),BotLevelWorld[#Headers],0),FALSE) * AO176</f>
        <v>0</v>
      </c>
      <c r="CM176">
        <f>VLOOKUP(Wave_Timeline!CM$1,Enemies[[#All],[Name]:[BotLevelType]],3,FALSE) * VLOOKUP($AX$2,BotLevelWorld[#All],MATCH("HP Ratio - " &amp; VLOOKUP(CM$1,Enemies[[#All],[Name]:[BotLevelType]],9,FALSE),BotLevelWorld[#Headers],0),FALSE) * AP176</f>
        <v>0</v>
      </c>
      <c r="CN176">
        <f>VLOOKUP(Wave_Timeline!CN$1,Enemies[[#All],[Name]:[BotLevelType]],3,FALSE) * VLOOKUP($AX$2,BotLevelWorld[#All],MATCH("HP Ratio - " &amp; VLOOKUP(CN$1,Enemies[[#All],[Name]:[BotLevelType]],9,FALSE),BotLevelWorld[#Headers],0),FALSE) * AQ176</f>
        <v>0</v>
      </c>
      <c r="CO176">
        <f>VLOOKUP(Wave_Timeline!CO$1,Enemies[[#All],[Name]:[BotLevelType]],3,FALSE) * VLOOKUP($AX$2,BotLevelWorld[#All],MATCH("HP Ratio - " &amp; VLOOKUP(CO$1,Enemies[[#All],[Name]:[BotLevelType]],9,FALSE),BotLevelWorld[#Headers],0),FALSE) * AR176</f>
        <v>0</v>
      </c>
      <c r="CP176">
        <f>VLOOKUP(Wave_Timeline!CP$1,Enemies[[#All],[Name]:[BotLevelType]],3,FALSE) * VLOOKUP($AX$2,BotLevelWorld[#All],MATCH("HP Ratio - " &amp; VLOOKUP(CP$1,Enemies[[#All],[Name]:[BotLevelType]],9,FALSE),BotLevelWorld[#Headers],0),FALSE) * AS176</f>
        <v>0</v>
      </c>
      <c r="CQ176">
        <f>VLOOKUP(Wave_Timeline!CQ$1,Enemies[[#All],[Name]:[BotLevelType]],3,FALSE) * VLOOKUP($AX$2,BotLevelWorld[#All],MATCH("HP Ratio - " &amp; VLOOKUP(CQ$1,Enemies[[#All],[Name]:[BotLevelType]],9,FALSE),BotLevelWorld[#Headers],0),FALSE) * AT176</f>
        <v>0</v>
      </c>
      <c r="CS176">
        <f t="shared" si="7"/>
        <v>0</v>
      </c>
    </row>
    <row r="177" spans="1:97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Y177">
        <f>VLOOKUP(Wave_Timeline!AY$1,Enemies[[#All],[Name]:[BotLevelType]],3,FALSE) * VLOOKUP($AX$2,BotLevelWorld[#All],MATCH("HP Ratio - " &amp; VLOOKUP(AY$1,Enemies[[#All],[Name]:[BotLevelType]],9,FALSE),BotLevelWorld[#Headers],0),FALSE) * B177</f>
        <v>0</v>
      </c>
      <c r="AZ177">
        <f>VLOOKUP(Wave_Timeline!AZ$1,Enemies[[#All],[Name]:[BotLevelType]],3,FALSE) * VLOOKUP($AX$2,BotLevelWorld[#All],MATCH("HP Ratio - " &amp; VLOOKUP(AZ$1,Enemies[[#All],[Name]:[BotLevelType]],9,FALSE),BotLevelWorld[#Headers],0),FALSE) * C177</f>
        <v>0</v>
      </c>
      <c r="BA177">
        <f>VLOOKUP(Wave_Timeline!BA$1,Enemies[[#All],[Name]:[BotLevelType]],3,FALSE) * VLOOKUP($AX$2,BotLevelWorld[#All],MATCH("HP Ratio - " &amp; VLOOKUP(BA$1,Enemies[[#All],[Name]:[BotLevelType]],9,FALSE),BotLevelWorld[#Headers],0),FALSE) * D177</f>
        <v>0</v>
      </c>
      <c r="BB177">
        <f>VLOOKUP(Wave_Timeline!BB$1,Enemies[[#All],[Name]:[BotLevelType]],3,FALSE) * VLOOKUP($AX$2,BotLevelWorld[#All],MATCH("HP Ratio - " &amp; VLOOKUP(BB$1,Enemies[[#All],[Name]:[BotLevelType]],9,FALSE),BotLevelWorld[#Headers],0),FALSE) * E177</f>
        <v>0</v>
      </c>
      <c r="BC177">
        <f>VLOOKUP(Wave_Timeline!BC$1,Enemies[[#All],[Name]:[BotLevelType]],3,FALSE) * VLOOKUP($AX$2,BotLevelWorld[#All],MATCH("HP Ratio - " &amp; VLOOKUP(BC$1,Enemies[[#All],[Name]:[BotLevelType]],9,FALSE),BotLevelWorld[#Headers],0),FALSE) * F177</f>
        <v>0</v>
      </c>
      <c r="BD177">
        <f>VLOOKUP(Wave_Timeline!BD$1,Enemies[[#All],[Name]:[BotLevelType]],3,FALSE) * VLOOKUP($AX$2,BotLevelWorld[#All],MATCH("HP Ratio - " &amp; VLOOKUP(BD$1,Enemies[[#All],[Name]:[BotLevelType]],9,FALSE),BotLevelWorld[#Headers],0),FALSE) * G177</f>
        <v>0</v>
      </c>
      <c r="BE177">
        <f>VLOOKUP(Wave_Timeline!BE$1,Enemies[[#All],[Name]:[BotLevelType]],3,FALSE) * VLOOKUP($AX$2,BotLevelWorld[#All],MATCH("HP Ratio - " &amp; VLOOKUP(BE$1,Enemies[[#All],[Name]:[BotLevelType]],9,FALSE),BotLevelWorld[#Headers],0),FALSE) * H177</f>
        <v>0</v>
      </c>
      <c r="BF177">
        <f>VLOOKUP(Wave_Timeline!BF$1,Enemies[[#All],[Name]:[BotLevelType]],3,FALSE) * VLOOKUP($AX$2,BotLevelWorld[#All],MATCH("HP Ratio - " &amp; VLOOKUP(BF$1,Enemies[[#All],[Name]:[BotLevelType]],9,FALSE),BotLevelWorld[#Headers],0),FALSE) * I177</f>
        <v>0</v>
      </c>
      <c r="BG177">
        <f>VLOOKUP(Wave_Timeline!BG$1,Enemies[[#All],[Name]:[BotLevelType]],3,FALSE) * VLOOKUP($AX$2,BotLevelWorld[#All],MATCH("HP Ratio - " &amp; VLOOKUP(BG$1,Enemies[[#All],[Name]:[BotLevelType]],9,FALSE),BotLevelWorld[#Headers],0),FALSE) * J177</f>
        <v>0</v>
      </c>
      <c r="BH177">
        <f>VLOOKUP(Wave_Timeline!BH$1,Enemies[[#All],[Name]:[BotLevelType]],3,FALSE) * VLOOKUP($AX$2,BotLevelWorld[#All],MATCH("HP Ratio - " &amp; VLOOKUP(BH$1,Enemies[[#All],[Name]:[BotLevelType]],9,FALSE),BotLevelWorld[#Headers],0),FALSE) * K177</f>
        <v>0</v>
      </c>
      <c r="BI177">
        <f>VLOOKUP(Wave_Timeline!BI$1,Enemies[[#All],[Name]:[BotLevelType]],3,FALSE) * VLOOKUP($AX$2,BotLevelWorld[#All],MATCH("HP Ratio - " &amp; VLOOKUP(BI$1,Enemies[[#All],[Name]:[BotLevelType]],9,FALSE),BotLevelWorld[#Headers],0),FALSE) * L177</f>
        <v>0</v>
      </c>
      <c r="BJ177">
        <f>VLOOKUP(Wave_Timeline!BJ$1,Enemies[[#All],[Name]:[BotLevelType]],3,FALSE) * VLOOKUP($AX$2,BotLevelWorld[#All],MATCH("HP Ratio - " &amp; VLOOKUP(BJ$1,Enemies[[#All],[Name]:[BotLevelType]],9,FALSE),BotLevelWorld[#Headers],0),FALSE) * M177</f>
        <v>0</v>
      </c>
      <c r="BK177">
        <f>VLOOKUP(Wave_Timeline!BK$1,Enemies[[#All],[Name]:[BotLevelType]],3,FALSE) * VLOOKUP($AX$2,BotLevelWorld[#All],MATCH("HP Ratio - " &amp; VLOOKUP(BK$1,Enemies[[#All],[Name]:[BotLevelType]],9,FALSE),BotLevelWorld[#Headers],0),FALSE) * N177</f>
        <v>0</v>
      </c>
      <c r="BL177">
        <f>VLOOKUP(Wave_Timeline!BL$1,Enemies[[#All],[Name]:[BotLevelType]],3,FALSE) * VLOOKUP($AX$2,BotLevelWorld[#All],MATCH("HP Ratio - " &amp; VLOOKUP(BL$1,Enemies[[#All],[Name]:[BotLevelType]],9,FALSE),BotLevelWorld[#Headers],0),FALSE) * O177</f>
        <v>0</v>
      </c>
      <c r="BM177">
        <f>VLOOKUP(Wave_Timeline!BM$1,Enemies[[#All],[Name]:[BotLevelType]],3,FALSE) * VLOOKUP($AX$2,BotLevelWorld[#All],MATCH("HP Ratio - " &amp; VLOOKUP(BM$1,Enemies[[#All],[Name]:[BotLevelType]],9,FALSE),BotLevelWorld[#Headers],0),FALSE) * P177</f>
        <v>0</v>
      </c>
      <c r="BN177">
        <f>VLOOKUP(Wave_Timeline!BN$1,Enemies[[#All],[Name]:[BotLevelType]],3,FALSE) * VLOOKUP($AX$2,BotLevelWorld[#All],MATCH("HP Ratio - " &amp; VLOOKUP(BN$1,Enemies[[#All],[Name]:[BotLevelType]],9,FALSE),BotLevelWorld[#Headers],0),FALSE) * Q177</f>
        <v>0</v>
      </c>
      <c r="BO177">
        <f>VLOOKUP(Wave_Timeline!BO$1,Enemies[[#All],[Name]:[BotLevelType]],3,FALSE) * VLOOKUP($AX$2,BotLevelWorld[#All],MATCH("HP Ratio - " &amp; VLOOKUP(BO$1,Enemies[[#All],[Name]:[BotLevelType]],9,FALSE),BotLevelWorld[#Headers],0),FALSE) * R177</f>
        <v>0</v>
      </c>
      <c r="BP177">
        <f>VLOOKUP(Wave_Timeline!BP$1,Enemies[[#All],[Name]:[BotLevelType]],3,FALSE) * VLOOKUP($AX$2,BotLevelWorld[#All],MATCH("HP Ratio - " &amp; VLOOKUP(BP$1,Enemies[[#All],[Name]:[BotLevelType]],9,FALSE),BotLevelWorld[#Headers],0),FALSE) * S177</f>
        <v>0</v>
      </c>
      <c r="BQ177">
        <f>VLOOKUP(Wave_Timeline!BQ$1,Enemies[[#All],[Name]:[BotLevelType]],3,FALSE) * VLOOKUP($AX$2,BotLevelWorld[#All],MATCH("HP Ratio - " &amp; VLOOKUP(BQ$1,Enemies[[#All],[Name]:[BotLevelType]],9,FALSE),BotLevelWorld[#Headers],0),FALSE) * T177</f>
        <v>0</v>
      </c>
      <c r="BR177">
        <f>VLOOKUP(Wave_Timeline!BR$1,Enemies[[#All],[Name]:[BotLevelType]],3,FALSE) * VLOOKUP($AX$2,BotLevelWorld[#All],MATCH("HP Ratio - " &amp; VLOOKUP(BR$1,Enemies[[#All],[Name]:[BotLevelType]],9,FALSE),BotLevelWorld[#Headers],0),FALSE) * U177</f>
        <v>0</v>
      </c>
      <c r="BS177">
        <f>VLOOKUP(Wave_Timeline!BS$1,Enemies[[#All],[Name]:[BotLevelType]],3,FALSE) * VLOOKUP($AX$2,BotLevelWorld[#All],MATCH("HP Ratio - " &amp; VLOOKUP(BS$1,Enemies[[#All],[Name]:[BotLevelType]],9,FALSE),BotLevelWorld[#Headers],0),FALSE) * V177</f>
        <v>0</v>
      </c>
      <c r="BT177">
        <f>VLOOKUP(Wave_Timeline!BT$1,Enemies[[#All],[Name]:[BotLevelType]],3,FALSE) * VLOOKUP($AX$2,BotLevelWorld[#All],MATCH("HP Ratio - " &amp; VLOOKUP(BT$1,Enemies[[#All],[Name]:[BotLevelType]],9,FALSE),BotLevelWorld[#Headers],0),FALSE) * W177</f>
        <v>0</v>
      </c>
      <c r="BU177">
        <f>VLOOKUP(Wave_Timeline!BU$1,Enemies[[#All],[Name]:[BotLevelType]],3,FALSE) * VLOOKUP($AX$2,BotLevelWorld[#All],MATCH("HP Ratio - " &amp; VLOOKUP(BU$1,Enemies[[#All],[Name]:[BotLevelType]],9,FALSE),BotLevelWorld[#Headers],0),FALSE) * X177</f>
        <v>0</v>
      </c>
      <c r="BV177">
        <f>VLOOKUP(Wave_Timeline!BV$1,Enemies[[#All],[Name]:[BotLevelType]],3,FALSE) * VLOOKUP($AX$2,BotLevelWorld[#All],MATCH("HP Ratio - " &amp; VLOOKUP(BV$1,Enemies[[#All],[Name]:[BotLevelType]],9,FALSE),BotLevelWorld[#Headers],0),FALSE) * Y177</f>
        <v>0</v>
      </c>
      <c r="BW177">
        <f>VLOOKUP(Wave_Timeline!BW$1,Enemies[[#All],[Name]:[BotLevelType]],3,FALSE) * VLOOKUP($AX$2,BotLevelWorld[#All],MATCH("HP Ratio - " &amp; VLOOKUP(BW$1,Enemies[[#All],[Name]:[BotLevelType]],9,FALSE),BotLevelWorld[#Headers],0),FALSE) * Z177</f>
        <v>0</v>
      </c>
      <c r="BX177">
        <f>VLOOKUP(Wave_Timeline!BX$1,Enemies[[#All],[Name]:[BotLevelType]],3,FALSE) * VLOOKUP($AX$2,BotLevelWorld[#All],MATCH("HP Ratio - " &amp; VLOOKUP(BX$1,Enemies[[#All],[Name]:[BotLevelType]],9,FALSE),BotLevelWorld[#Headers],0),FALSE) * AA177</f>
        <v>0</v>
      </c>
      <c r="BY177">
        <f>VLOOKUP(Wave_Timeline!BY$1,Enemies[[#All],[Name]:[BotLevelType]],3,FALSE) * VLOOKUP($AX$2,BotLevelWorld[#All],MATCH("HP Ratio - " &amp; VLOOKUP(BY$1,Enemies[[#All],[Name]:[BotLevelType]],9,FALSE),BotLevelWorld[#Headers],0),FALSE) * AB177</f>
        <v>0</v>
      </c>
      <c r="BZ177">
        <f>VLOOKUP(Wave_Timeline!BZ$1,Enemies[[#All],[Name]:[BotLevelType]],3,FALSE) * VLOOKUP($AX$2,BotLevelWorld[#All],MATCH("HP Ratio - " &amp; VLOOKUP(BZ$1,Enemies[[#All],[Name]:[BotLevelType]],9,FALSE),BotLevelWorld[#Headers],0),FALSE) * AC177</f>
        <v>0</v>
      </c>
      <c r="CA177">
        <f>VLOOKUP(Wave_Timeline!CA$1,Enemies[[#All],[Name]:[BotLevelType]],3,FALSE) * VLOOKUP($AX$2,BotLevelWorld[#All],MATCH("HP Ratio - " &amp; VLOOKUP(CA$1,Enemies[[#All],[Name]:[BotLevelType]],9,FALSE),BotLevelWorld[#Headers],0),FALSE) * AD177</f>
        <v>0</v>
      </c>
      <c r="CB177">
        <f>VLOOKUP(Wave_Timeline!CB$1,Enemies[[#All],[Name]:[BotLevelType]],3,FALSE) * VLOOKUP($AX$2,BotLevelWorld[#All],MATCH("HP Ratio - " &amp; VLOOKUP(CB$1,Enemies[[#All],[Name]:[BotLevelType]],9,FALSE),BotLevelWorld[#Headers],0),FALSE) * AE177</f>
        <v>0</v>
      </c>
      <c r="CC177">
        <f>VLOOKUP(Wave_Timeline!CC$1,Enemies[[#All],[Name]:[BotLevelType]],3,FALSE) * VLOOKUP($AX$2,BotLevelWorld[#All],MATCH("HP Ratio - " &amp; VLOOKUP(CC$1,Enemies[[#All],[Name]:[BotLevelType]],9,FALSE),BotLevelWorld[#Headers],0),FALSE) * AF177</f>
        <v>0</v>
      </c>
      <c r="CD177">
        <f>VLOOKUP(Wave_Timeline!CD$1,Enemies[[#All],[Name]:[BotLevelType]],3,FALSE) * VLOOKUP($AX$2,BotLevelWorld[#All],MATCH("HP Ratio - " &amp; VLOOKUP(CD$1,Enemies[[#All],[Name]:[BotLevelType]],9,FALSE),BotLevelWorld[#Headers],0),FALSE) * AG177</f>
        <v>0</v>
      </c>
      <c r="CE177">
        <f>VLOOKUP(Wave_Timeline!CE$1,Enemies[[#All],[Name]:[BotLevelType]],3,FALSE) * VLOOKUP($AX$2,BotLevelWorld[#All],MATCH("HP Ratio - " &amp; VLOOKUP(CE$1,Enemies[[#All],[Name]:[BotLevelType]],9,FALSE),BotLevelWorld[#Headers],0),FALSE) * AH177</f>
        <v>0</v>
      </c>
      <c r="CF177">
        <f>VLOOKUP(Wave_Timeline!CF$1,Enemies[[#All],[Name]:[BotLevelType]],3,FALSE) * VLOOKUP($AX$2,BotLevelWorld[#All],MATCH("HP Ratio - " &amp; VLOOKUP(CF$1,Enemies[[#All],[Name]:[BotLevelType]],9,FALSE),BotLevelWorld[#Headers],0),FALSE) * AI177</f>
        <v>0</v>
      </c>
      <c r="CG177">
        <f>VLOOKUP(Wave_Timeline!CG$1,Enemies[[#All],[Name]:[BotLevelType]],3,FALSE) * VLOOKUP($AX$2,BotLevelWorld[#All],MATCH("HP Ratio - " &amp; VLOOKUP(CG$1,Enemies[[#All],[Name]:[BotLevelType]],9,FALSE),BotLevelWorld[#Headers],0),FALSE) * AJ177</f>
        <v>0</v>
      </c>
      <c r="CH177">
        <f>VLOOKUP(Wave_Timeline!CH$1,Enemies[[#All],[Name]:[BotLevelType]],3,FALSE) * VLOOKUP($AX$2,BotLevelWorld[#All],MATCH("HP Ratio - " &amp; VLOOKUP(CH$1,Enemies[[#All],[Name]:[BotLevelType]],9,FALSE),BotLevelWorld[#Headers],0),FALSE) * AK177</f>
        <v>0</v>
      </c>
      <c r="CI177">
        <f>VLOOKUP(Wave_Timeline!CI$1,Enemies[[#All],[Name]:[BotLevelType]],3,FALSE) * VLOOKUP($AX$2,BotLevelWorld[#All],MATCH("HP Ratio - " &amp; VLOOKUP(CI$1,Enemies[[#All],[Name]:[BotLevelType]],9,FALSE),BotLevelWorld[#Headers],0),FALSE) * AL177</f>
        <v>0</v>
      </c>
      <c r="CJ177">
        <f>VLOOKUP(Wave_Timeline!CJ$1,Enemies[[#All],[Name]:[BotLevelType]],3,FALSE) * VLOOKUP($AX$2,BotLevelWorld[#All],MATCH("HP Ratio - " &amp; VLOOKUP(CJ$1,Enemies[[#All],[Name]:[BotLevelType]],9,FALSE),BotLevelWorld[#Headers],0),FALSE) * AM177</f>
        <v>0</v>
      </c>
      <c r="CK177">
        <f>VLOOKUP(Wave_Timeline!CK$1,Enemies[[#All],[Name]:[BotLevelType]],3,FALSE) * VLOOKUP($AX$2,BotLevelWorld[#All],MATCH("HP Ratio - " &amp; VLOOKUP(CK$1,Enemies[[#All],[Name]:[BotLevelType]],9,FALSE),BotLevelWorld[#Headers],0),FALSE) * AN177</f>
        <v>0</v>
      </c>
      <c r="CL177">
        <f>VLOOKUP(Wave_Timeline!CL$1,Enemies[[#All],[Name]:[BotLevelType]],3,FALSE) * VLOOKUP($AX$2,BotLevelWorld[#All],MATCH("HP Ratio - " &amp; VLOOKUP(CL$1,Enemies[[#All],[Name]:[BotLevelType]],9,FALSE),BotLevelWorld[#Headers],0),FALSE) * AO177</f>
        <v>0</v>
      </c>
      <c r="CM177">
        <f>VLOOKUP(Wave_Timeline!CM$1,Enemies[[#All],[Name]:[BotLevelType]],3,FALSE) * VLOOKUP($AX$2,BotLevelWorld[#All],MATCH("HP Ratio - " &amp; VLOOKUP(CM$1,Enemies[[#All],[Name]:[BotLevelType]],9,FALSE),BotLevelWorld[#Headers],0),FALSE) * AP177</f>
        <v>0</v>
      </c>
      <c r="CN177">
        <f>VLOOKUP(Wave_Timeline!CN$1,Enemies[[#All],[Name]:[BotLevelType]],3,FALSE) * VLOOKUP($AX$2,BotLevelWorld[#All],MATCH("HP Ratio - " &amp; VLOOKUP(CN$1,Enemies[[#All],[Name]:[BotLevelType]],9,FALSE),BotLevelWorld[#Headers],0),FALSE) * AQ177</f>
        <v>0</v>
      </c>
      <c r="CO177">
        <f>VLOOKUP(Wave_Timeline!CO$1,Enemies[[#All],[Name]:[BotLevelType]],3,FALSE) * VLOOKUP($AX$2,BotLevelWorld[#All],MATCH("HP Ratio - " &amp; VLOOKUP(CO$1,Enemies[[#All],[Name]:[BotLevelType]],9,FALSE),BotLevelWorld[#Headers],0),FALSE) * AR177</f>
        <v>0</v>
      </c>
      <c r="CP177">
        <f>VLOOKUP(Wave_Timeline!CP$1,Enemies[[#All],[Name]:[BotLevelType]],3,FALSE) * VLOOKUP($AX$2,BotLevelWorld[#All],MATCH("HP Ratio - " &amp; VLOOKUP(CP$1,Enemies[[#All],[Name]:[BotLevelType]],9,FALSE),BotLevelWorld[#Headers],0),FALSE) * AS177</f>
        <v>0</v>
      </c>
      <c r="CQ177">
        <f>VLOOKUP(Wave_Timeline!CQ$1,Enemies[[#All],[Name]:[BotLevelType]],3,FALSE) * VLOOKUP($AX$2,BotLevelWorld[#All],MATCH("HP Ratio - " &amp; VLOOKUP(CQ$1,Enemies[[#All],[Name]:[BotLevelType]],9,FALSE),BotLevelWorld[#Headers],0),FALSE) * AT177</f>
        <v>0</v>
      </c>
      <c r="CS177">
        <f t="shared" si="7"/>
        <v>0</v>
      </c>
    </row>
    <row r="178" spans="1:97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Y178">
        <f>VLOOKUP(Wave_Timeline!AY$1,Enemies[[#All],[Name]:[BotLevelType]],3,FALSE) * VLOOKUP($AX$2,BotLevelWorld[#All],MATCH("HP Ratio - " &amp; VLOOKUP(AY$1,Enemies[[#All],[Name]:[BotLevelType]],9,FALSE),BotLevelWorld[#Headers],0),FALSE) * B178</f>
        <v>0</v>
      </c>
      <c r="AZ178">
        <f>VLOOKUP(Wave_Timeline!AZ$1,Enemies[[#All],[Name]:[BotLevelType]],3,FALSE) * VLOOKUP($AX$2,BotLevelWorld[#All],MATCH("HP Ratio - " &amp; VLOOKUP(AZ$1,Enemies[[#All],[Name]:[BotLevelType]],9,FALSE),BotLevelWorld[#Headers],0),FALSE) * C178</f>
        <v>0</v>
      </c>
      <c r="BA178">
        <f>VLOOKUP(Wave_Timeline!BA$1,Enemies[[#All],[Name]:[BotLevelType]],3,FALSE) * VLOOKUP($AX$2,BotLevelWorld[#All],MATCH("HP Ratio - " &amp; VLOOKUP(BA$1,Enemies[[#All],[Name]:[BotLevelType]],9,FALSE),BotLevelWorld[#Headers],0),FALSE) * D178</f>
        <v>0</v>
      </c>
      <c r="BB178">
        <f>VLOOKUP(Wave_Timeline!BB$1,Enemies[[#All],[Name]:[BotLevelType]],3,FALSE) * VLOOKUP($AX$2,BotLevelWorld[#All],MATCH("HP Ratio - " &amp; VLOOKUP(BB$1,Enemies[[#All],[Name]:[BotLevelType]],9,FALSE),BotLevelWorld[#Headers],0),FALSE) * E178</f>
        <v>0</v>
      </c>
      <c r="BC178">
        <f>VLOOKUP(Wave_Timeline!BC$1,Enemies[[#All],[Name]:[BotLevelType]],3,FALSE) * VLOOKUP($AX$2,BotLevelWorld[#All],MATCH("HP Ratio - " &amp; VLOOKUP(BC$1,Enemies[[#All],[Name]:[BotLevelType]],9,FALSE),BotLevelWorld[#Headers],0),FALSE) * F178</f>
        <v>0</v>
      </c>
      <c r="BD178">
        <f>VLOOKUP(Wave_Timeline!BD$1,Enemies[[#All],[Name]:[BotLevelType]],3,FALSE) * VLOOKUP($AX$2,BotLevelWorld[#All],MATCH("HP Ratio - " &amp; VLOOKUP(BD$1,Enemies[[#All],[Name]:[BotLevelType]],9,FALSE),BotLevelWorld[#Headers],0),FALSE) * G178</f>
        <v>0</v>
      </c>
      <c r="BE178">
        <f>VLOOKUP(Wave_Timeline!BE$1,Enemies[[#All],[Name]:[BotLevelType]],3,FALSE) * VLOOKUP($AX$2,BotLevelWorld[#All],MATCH("HP Ratio - " &amp; VLOOKUP(BE$1,Enemies[[#All],[Name]:[BotLevelType]],9,FALSE),BotLevelWorld[#Headers],0),FALSE) * H178</f>
        <v>0</v>
      </c>
      <c r="BF178">
        <f>VLOOKUP(Wave_Timeline!BF$1,Enemies[[#All],[Name]:[BotLevelType]],3,FALSE) * VLOOKUP($AX$2,BotLevelWorld[#All],MATCH("HP Ratio - " &amp; VLOOKUP(BF$1,Enemies[[#All],[Name]:[BotLevelType]],9,FALSE),BotLevelWorld[#Headers],0),FALSE) * I178</f>
        <v>0</v>
      </c>
      <c r="BG178">
        <f>VLOOKUP(Wave_Timeline!BG$1,Enemies[[#All],[Name]:[BotLevelType]],3,FALSE) * VLOOKUP($AX$2,BotLevelWorld[#All],MATCH("HP Ratio - " &amp; VLOOKUP(BG$1,Enemies[[#All],[Name]:[BotLevelType]],9,FALSE),BotLevelWorld[#Headers],0),FALSE) * J178</f>
        <v>0</v>
      </c>
      <c r="BH178">
        <f>VLOOKUP(Wave_Timeline!BH$1,Enemies[[#All],[Name]:[BotLevelType]],3,FALSE) * VLOOKUP($AX$2,BotLevelWorld[#All],MATCH("HP Ratio - " &amp; VLOOKUP(BH$1,Enemies[[#All],[Name]:[BotLevelType]],9,FALSE),BotLevelWorld[#Headers],0),FALSE) * K178</f>
        <v>0</v>
      </c>
      <c r="BI178">
        <f>VLOOKUP(Wave_Timeline!BI$1,Enemies[[#All],[Name]:[BotLevelType]],3,FALSE) * VLOOKUP($AX$2,BotLevelWorld[#All],MATCH("HP Ratio - " &amp; VLOOKUP(BI$1,Enemies[[#All],[Name]:[BotLevelType]],9,FALSE),BotLevelWorld[#Headers],0),FALSE) * L178</f>
        <v>0</v>
      </c>
      <c r="BJ178">
        <f>VLOOKUP(Wave_Timeline!BJ$1,Enemies[[#All],[Name]:[BotLevelType]],3,FALSE) * VLOOKUP($AX$2,BotLevelWorld[#All],MATCH("HP Ratio - " &amp; VLOOKUP(BJ$1,Enemies[[#All],[Name]:[BotLevelType]],9,FALSE),BotLevelWorld[#Headers],0),FALSE) * M178</f>
        <v>0</v>
      </c>
      <c r="BK178">
        <f>VLOOKUP(Wave_Timeline!BK$1,Enemies[[#All],[Name]:[BotLevelType]],3,FALSE) * VLOOKUP($AX$2,BotLevelWorld[#All],MATCH("HP Ratio - " &amp; VLOOKUP(BK$1,Enemies[[#All],[Name]:[BotLevelType]],9,FALSE),BotLevelWorld[#Headers],0),FALSE) * N178</f>
        <v>0</v>
      </c>
      <c r="BL178">
        <f>VLOOKUP(Wave_Timeline!BL$1,Enemies[[#All],[Name]:[BotLevelType]],3,FALSE) * VLOOKUP($AX$2,BotLevelWorld[#All],MATCH("HP Ratio - " &amp; VLOOKUP(BL$1,Enemies[[#All],[Name]:[BotLevelType]],9,FALSE),BotLevelWorld[#Headers],0),FALSE) * O178</f>
        <v>0</v>
      </c>
      <c r="BM178">
        <f>VLOOKUP(Wave_Timeline!BM$1,Enemies[[#All],[Name]:[BotLevelType]],3,FALSE) * VLOOKUP($AX$2,BotLevelWorld[#All],MATCH("HP Ratio - " &amp; VLOOKUP(BM$1,Enemies[[#All],[Name]:[BotLevelType]],9,FALSE),BotLevelWorld[#Headers],0),FALSE) * P178</f>
        <v>0</v>
      </c>
      <c r="BN178">
        <f>VLOOKUP(Wave_Timeline!BN$1,Enemies[[#All],[Name]:[BotLevelType]],3,FALSE) * VLOOKUP($AX$2,BotLevelWorld[#All],MATCH("HP Ratio - " &amp; VLOOKUP(BN$1,Enemies[[#All],[Name]:[BotLevelType]],9,FALSE),BotLevelWorld[#Headers],0),FALSE) * Q178</f>
        <v>0</v>
      </c>
      <c r="BO178">
        <f>VLOOKUP(Wave_Timeline!BO$1,Enemies[[#All],[Name]:[BotLevelType]],3,FALSE) * VLOOKUP($AX$2,BotLevelWorld[#All],MATCH("HP Ratio - " &amp; VLOOKUP(BO$1,Enemies[[#All],[Name]:[BotLevelType]],9,FALSE),BotLevelWorld[#Headers],0),FALSE) * R178</f>
        <v>0</v>
      </c>
      <c r="BP178">
        <f>VLOOKUP(Wave_Timeline!BP$1,Enemies[[#All],[Name]:[BotLevelType]],3,FALSE) * VLOOKUP($AX$2,BotLevelWorld[#All],MATCH("HP Ratio - " &amp; VLOOKUP(BP$1,Enemies[[#All],[Name]:[BotLevelType]],9,FALSE),BotLevelWorld[#Headers],0),FALSE) * S178</f>
        <v>0</v>
      </c>
      <c r="BQ178">
        <f>VLOOKUP(Wave_Timeline!BQ$1,Enemies[[#All],[Name]:[BotLevelType]],3,FALSE) * VLOOKUP($AX$2,BotLevelWorld[#All],MATCH("HP Ratio - " &amp; VLOOKUP(BQ$1,Enemies[[#All],[Name]:[BotLevelType]],9,FALSE),BotLevelWorld[#Headers],0),FALSE) * T178</f>
        <v>0</v>
      </c>
      <c r="BR178">
        <f>VLOOKUP(Wave_Timeline!BR$1,Enemies[[#All],[Name]:[BotLevelType]],3,FALSE) * VLOOKUP($AX$2,BotLevelWorld[#All],MATCH("HP Ratio - " &amp; VLOOKUP(BR$1,Enemies[[#All],[Name]:[BotLevelType]],9,FALSE),BotLevelWorld[#Headers],0),FALSE) * U178</f>
        <v>0</v>
      </c>
      <c r="BS178">
        <f>VLOOKUP(Wave_Timeline!BS$1,Enemies[[#All],[Name]:[BotLevelType]],3,FALSE) * VLOOKUP($AX$2,BotLevelWorld[#All],MATCH("HP Ratio - " &amp; VLOOKUP(BS$1,Enemies[[#All],[Name]:[BotLevelType]],9,FALSE),BotLevelWorld[#Headers],0),FALSE) * V178</f>
        <v>0</v>
      </c>
      <c r="BT178">
        <f>VLOOKUP(Wave_Timeline!BT$1,Enemies[[#All],[Name]:[BotLevelType]],3,FALSE) * VLOOKUP($AX$2,BotLevelWorld[#All],MATCH("HP Ratio - " &amp; VLOOKUP(BT$1,Enemies[[#All],[Name]:[BotLevelType]],9,FALSE),BotLevelWorld[#Headers],0),FALSE) * W178</f>
        <v>0</v>
      </c>
      <c r="BU178">
        <f>VLOOKUP(Wave_Timeline!BU$1,Enemies[[#All],[Name]:[BotLevelType]],3,FALSE) * VLOOKUP($AX$2,BotLevelWorld[#All],MATCH("HP Ratio - " &amp; VLOOKUP(BU$1,Enemies[[#All],[Name]:[BotLevelType]],9,FALSE),BotLevelWorld[#Headers],0),FALSE) * X178</f>
        <v>0</v>
      </c>
      <c r="BV178">
        <f>VLOOKUP(Wave_Timeline!BV$1,Enemies[[#All],[Name]:[BotLevelType]],3,FALSE) * VLOOKUP($AX$2,BotLevelWorld[#All],MATCH("HP Ratio - " &amp; VLOOKUP(BV$1,Enemies[[#All],[Name]:[BotLevelType]],9,FALSE),BotLevelWorld[#Headers],0),FALSE) * Y178</f>
        <v>0</v>
      </c>
      <c r="BW178">
        <f>VLOOKUP(Wave_Timeline!BW$1,Enemies[[#All],[Name]:[BotLevelType]],3,FALSE) * VLOOKUP($AX$2,BotLevelWorld[#All],MATCH("HP Ratio - " &amp; VLOOKUP(BW$1,Enemies[[#All],[Name]:[BotLevelType]],9,FALSE),BotLevelWorld[#Headers],0),FALSE) * Z178</f>
        <v>0</v>
      </c>
      <c r="BX178">
        <f>VLOOKUP(Wave_Timeline!BX$1,Enemies[[#All],[Name]:[BotLevelType]],3,FALSE) * VLOOKUP($AX$2,BotLevelWorld[#All],MATCH("HP Ratio - " &amp; VLOOKUP(BX$1,Enemies[[#All],[Name]:[BotLevelType]],9,FALSE),BotLevelWorld[#Headers],0),FALSE) * AA178</f>
        <v>0</v>
      </c>
      <c r="BY178">
        <f>VLOOKUP(Wave_Timeline!BY$1,Enemies[[#All],[Name]:[BotLevelType]],3,FALSE) * VLOOKUP($AX$2,BotLevelWorld[#All],MATCH("HP Ratio - " &amp; VLOOKUP(BY$1,Enemies[[#All],[Name]:[BotLevelType]],9,FALSE),BotLevelWorld[#Headers],0),FALSE) * AB178</f>
        <v>0</v>
      </c>
      <c r="BZ178">
        <f>VLOOKUP(Wave_Timeline!BZ$1,Enemies[[#All],[Name]:[BotLevelType]],3,FALSE) * VLOOKUP($AX$2,BotLevelWorld[#All],MATCH("HP Ratio - " &amp; VLOOKUP(BZ$1,Enemies[[#All],[Name]:[BotLevelType]],9,FALSE),BotLevelWorld[#Headers],0),FALSE) * AC178</f>
        <v>0</v>
      </c>
      <c r="CA178">
        <f>VLOOKUP(Wave_Timeline!CA$1,Enemies[[#All],[Name]:[BotLevelType]],3,FALSE) * VLOOKUP($AX$2,BotLevelWorld[#All],MATCH("HP Ratio - " &amp; VLOOKUP(CA$1,Enemies[[#All],[Name]:[BotLevelType]],9,FALSE),BotLevelWorld[#Headers],0),FALSE) * AD178</f>
        <v>0</v>
      </c>
      <c r="CB178">
        <f>VLOOKUP(Wave_Timeline!CB$1,Enemies[[#All],[Name]:[BotLevelType]],3,FALSE) * VLOOKUP($AX$2,BotLevelWorld[#All],MATCH("HP Ratio - " &amp; VLOOKUP(CB$1,Enemies[[#All],[Name]:[BotLevelType]],9,FALSE),BotLevelWorld[#Headers],0),FALSE) * AE178</f>
        <v>0</v>
      </c>
      <c r="CC178">
        <f>VLOOKUP(Wave_Timeline!CC$1,Enemies[[#All],[Name]:[BotLevelType]],3,FALSE) * VLOOKUP($AX$2,BotLevelWorld[#All],MATCH("HP Ratio - " &amp; VLOOKUP(CC$1,Enemies[[#All],[Name]:[BotLevelType]],9,FALSE),BotLevelWorld[#Headers],0),FALSE) * AF178</f>
        <v>0</v>
      </c>
      <c r="CD178">
        <f>VLOOKUP(Wave_Timeline!CD$1,Enemies[[#All],[Name]:[BotLevelType]],3,FALSE) * VLOOKUP($AX$2,BotLevelWorld[#All],MATCH("HP Ratio - " &amp; VLOOKUP(CD$1,Enemies[[#All],[Name]:[BotLevelType]],9,FALSE),BotLevelWorld[#Headers],0),FALSE) * AG178</f>
        <v>0</v>
      </c>
      <c r="CE178">
        <f>VLOOKUP(Wave_Timeline!CE$1,Enemies[[#All],[Name]:[BotLevelType]],3,FALSE) * VLOOKUP($AX$2,BotLevelWorld[#All],MATCH("HP Ratio - " &amp; VLOOKUP(CE$1,Enemies[[#All],[Name]:[BotLevelType]],9,FALSE),BotLevelWorld[#Headers],0),FALSE) * AH178</f>
        <v>0</v>
      </c>
      <c r="CF178">
        <f>VLOOKUP(Wave_Timeline!CF$1,Enemies[[#All],[Name]:[BotLevelType]],3,FALSE) * VLOOKUP($AX$2,BotLevelWorld[#All],MATCH("HP Ratio - " &amp; VLOOKUP(CF$1,Enemies[[#All],[Name]:[BotLevelType]],9,FALSE),BotLevelWorld[#Headers],0),FALSE) * AI178</f>
        <v>0</v>
      </c>
      <c r="CG178">
        <f>VLOOKUP(Wave_Timeline!CG$1,Enemies[[#All],[Name]:[BotLevelType]],3,FALSE) * VLOOKUP($AX$2,BotLevelWorld[#All],MATCH("HP Ratio - " &amp; VLOOKUP(CG$1,Enemies[[#All],[Name]:[BotLevelType]],9,FALSE),BotLevelWorld[#Headers],0),FALSE) * AJ178</f>
        <v>0</v>
      </c>
      <c r="CH178">
        <f>VLOOKUP(Wave_Timeline!CH$1,Enemies[[#All],[Name]:[BotLevelType]],3,FALSE) * VLOOKUP($AX$2,BotLevelWorld[#All],MATCH("HP Ratio - " &amp; VLOOKUP(CH$1,Enemies[[#All],[Name]:[BotLevelType]],9,FALSE),BotLevelWorld[#Headers],0),FALSE) * AK178</f>
        <v>0</v>
      </c>
      <c r="CI178">
        <f>VLOOKUP(Wave_Timeline!CI$1,Enemies[[#All],[Name]:[BotLevelType]],3,FALSE) * VLOOKUP($AX$2,BotLevelWorld[#All],MATCH("HP Ratio - " &amp; VLOOKUP(CI$1,Enemies[[#All],[Name]:[BotLevelType]],9,FALSE),BotLevelWorld[#Headers],0),FALSE) * AL178</f>
        <v>0</v>
      </c>
      <c r="CJ178">
        <f>VLOOKUP(Wave_Timeline!CJ$1,Enemies[[#All],[Name]:[BotLevelType]],3,FALSE) * VLOOKUP($AX$2,BotLevelWorld[#All],MATCH("HP Ratio - " &amp; VLOOKUP(CJ$1,Enemies[[#All],[Name]:[BotLevelType]],9,FALSE),BotLevelWorld[#Headers],0),FALSE) * AM178</f>
        <v>0</v>
      </c>
      <c r="CK178">
        <f>VLOOKUP(Wave_Timeline!CK$1,Enemies[[#All],[Name]:[BotLevelType]],3,FALSE) * VLOOKUP($AX$2,BotLevelWorld[#All],MATCH("HP Ratio - " &amp; VLOOKUP(CK$1,Enemies[[#All],[Name]:[BotLevelType]],9,FALSE),BotLevelWorld[#Headers],0),FALSE) * AN178</f>
        <v>0</v>
      </c>
      <c r="CL178">
        <f>VLOOKUP(Wave_Timeline!CL$1,Enemies[[#All],[Name]:[BotLevelType]],3,FALSE) * VLOOKUP($AX$2,BotLevelWorld[#All],MATCH("HP Ratio - " &amp; VLOOKUP(CL$1,Enemies[[#All],[Name]:[BotLevelType]],9,FALSE),BotLevelWorld[#Headers],0),FALSE) * AO178</f>
        <v>0</v>
      </c>
      <c r="CM178">
        <f>VLOOKUP(Wave_Timeline!CM$1,Enemies[[#All],[Name]:[BotLevelType]],3,FALSE) * VLOOKUP($AX$2,BotLevelWorld[#All],MATCH("HP Ratio - " &amp; VLOOKUP(CM$1,Enemies[[#All],[Name]:[BotLevelType]],9,FALSE),BotLevelWorld[#Headers],0),FALSE) * AP178</f>
        <v>0</v>
      </c>
      <c r="CN178">
        <f>VLOOKUP(Wave_Timeline!CN$1,Enemies[[#All],[Name]:[BotLevelType]],3,FALSE) * VLOOKUP($AX$2,BotLevelWorld[#All],MATCH("HP Ratio - " &amp; VLOOKUP(CN$1,Enemies[[#All],[Name]:[BotLevelType]],9,FALSE),BotLevelWorld[#Headers],0),FALSE) * AQ178</f>
        <v>0</v>
      </c>
      <c r="CO178">
        <f>VLOOKUP(Wave_Timeline!CO$1,Enemies[[#All],[Name]:[BotLevelType]],3,FALSE) * VLOOKUP($AX$2,BotLevelWorld[#All],MATCH("HP Ratio - " &amp; VLOOKUP(CO$1,Enemies[[#All],[Name]:[BotLevelType]],9,FALSE),BotLevelWorld[#Headers],0),FALSE) * AR178</f>
        <v>0</v>
      </c>
      <c r="CP178">
        <f>VLOOKUP(Wave_Timeline!CP$1,Enemies[[#All],[Name]:[BotLevelType]],3,FALSE) * VLOOKUP($AX$2,BotLevelWorld[#All],MATCH("HP Ratio - " &amp; VLOOKUP(CP$1,Enemies[[#All],[Name]:[BotLevelType]],9,FALSE),BotLevelWorld[#Headers],0),FALSE) * AS178</f>
        <v>0</v>
      </c>
      <c r="CQ178">
        <f>VLOOKUP(Wave_Timeline!CQ$1,Enemies[[#All],[Name]:[BotLevelType]],3,FALSE) * VLOOKUP($AX$2,BotLevelWorld[#All],MATCH("HP Ratio - " &amp; VLOOKUP(CQ$1,Enemies[[#All],[Name]:[BotLevelType]],9,FALSE),BotLevelWorld[#Headers],0),FALSE) * AT178</f>
        <v>0</v>
      </c>
      <c r="CS178">
        <f t="shared" si="7"/>
        <v>0</v>
      </c>
    </row>
    <row r="179" spans="1:97" x14ac:dyDescent="0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Y179">
        <f>VLOOKUP(Wave_Timeline!AY$1,Enemies[[#All],[Name]:[BotLevelType]],3,FALSE) * VLOOKUP($AX$2,BotLevelWorld[#All],MATCH("HP Ratio - " &amp; VLOOKUP(AY$1,Enemies[[#All],[Name]:[BotLevelType]],9,FALSE),BotLevelWorld[#Headers],0),FALSE) * B179</f>
        <v>0</v>
      </c>
      <c r="AZ179">
        <f>VLOOKUP(Wave_Timeline!AZ$1,Enemies[[#All],[Name]:[BotLevelType]],3,FALSE) * VLOOKUP($AX$2,BotLevelWorld[#All],MATCH("HP Ratio - " &amp; VLOOKUP(AZ$1,Enemies[[#All],[Name]:[BotLevelType]],9,FALSE),BotLevelWorld[#Headers],0),FALSE) * C179</f>
        <v>0</v>
      </c>
      <c r="BA179">
        <f>VLOOKUP(Wave_Timeline!BA$1,Enemies[[#All],[Name]:[BotLevelType]],3,FALSE) * VLOOKUP($AX$2,BotLevelWorld[#All],MATCH("HP Ratio - " &amp; VLOOKUP(BA$1,Enemies[[#All],[Name]:[BotLevelType]],9,FALSE),BotLevelWorld[#Headers],0),FALSE) * D179</f>
        <v>0</v>
      </c>
      <c r="BB179">
        <f>VLOOKUP(Wave_Timeline!BB$1,Enemies[[#All],[Name]:[BotLevelType]],3,FALSE) * VLOOKUP($AX$2,BotLevelWorld[#All],MATCH("HP Ratio - " &amp; VLOOKUP(BB$1,Enemies[[#All],[Name]:[BotLevelType]],9,FALSE),BotLevelWorld[#Headers],0),FALSE) * E179</f>
        <v>0</v>
      </c>
      <c r="BC179">
        <f>VLOOKUP(Wave_Timeline!BC$1,Enemies[[#All],[Name]:[BotLevelType]],3,FALSE) * VLOOKUP($AX$2,BotLevelWorld[#All],MATCH("HP Ratio - " &amp; VLOOKUP(BC$1,Enemies[[#All],[Name]:[BotLevelType]],9,FALSE),BotLevelWorld[#Headers],0),FALSE) * F179</f>
        <v>0</v>
      </c>
      <c r="BD179">
        <f>VLOOKUP(Wave_Timeline!BD$1,Enemies[[#All],[Name]:[BotLevelType]],3,FALSE) * VLOOKUP($AX$2,BotLevelWorld[#All],MATCH("HP Ratio - " &amp; VLOOKUP(BD$1,Enemies[[#All],[Name]:[BotLevelType]],9,FALSE),BotLevelWorld[#Headers],0),FALSE) * G179</f>
        <v>0</v>
      </c>
      <c r="BE179">
        <f>VLOOKUP(Wave_Timeline!BE$1,Enemies[[#All],[Name]:[BotLevelType]],3,FALSE) * VLOOKUP($AX$2,BotLevelWorld[#All],MATCH("HP Ratio - " &amp; VLOOKUP(BE$1,Enemies[[#All],[Name]:[BotLevelType]],9,FALSE),BotLevelWorld[#Headers],0),FALSE) * H179</f>
        <v>0</v>
      </c>
      <c r="BF179">
        <f>VLOOKUP(Wave_Timeline!BF$1,Enemies[[#All],[Name]:[BotLevelType]],3,FALSE) * VLOOKUP($AX$2,BotLevelWorld[#All],MATCH("HP Ratio - " &amp; VLOOKUP(BF$1,Enemies[[#All],[Name]:[BotLevelType]],9,FALSE),BotLevelWorld[#Headers],0),FALSE) * I179</f>
        <v>0</v>
      </c>
      <c r="BG179">
        <f>VLOOKUP(Wave_Timeline!BG$1,Enemies[[#All],[Name]:[BotLevelType]],3,FALSE) * VLOOKUP($AX$2,BotLevelWorld[#All],MATCH("HP Ratio - " &amp; VLOOKUP(BG$1,Enemies[[#All],[Name]:[BotLevelType]],9,FALSE),BotLevelWorld[#Headers],0),FALSE) * J179</f>
        <v>0</v>
      </c>
      <c r="BH179">
        <f>VLOOKUP(Wave_Timeline!BH$1,Enemies[[#All],[Name]:[BotLevelType]],3,FALSE) * VLOOKUP($AX$2,BotLevelWorld[#All],MATCH("HP Ratio - " &amp; VLOOKUP(BH$1,Enemies[[#All],[Name]:[BotLevelType]],9,FALSE),BotLevelWorld[#Headers],0),FALSE) * K179</f>
        <v>0</v>
      </c>
      <c r="BI179">
        <f>VLOOKUP(Wave_Timeline!BI$1,Enemies[[#All],[Name]:[BotLevelType]],3,FALSE) * VLOOKUP($AX$2,BotLevelWorld[#All],MATCH("HP Ratio - " &amp; VLOOKUP(BI$1,Enemies[[#All],[Name]:[BotLevelType]],9,FALSE),BotLevelWorld[#Headers],0),FALSE) * L179</f>
        <v>0</v>
      </c>
      <c r="BJ179">
        <f>VLOOKUP(Wave_Timeline!BJ$1,Enemies[[#All],[Name]:[BotLevelType]],3,FALSE) * VLOOKUP($AX$2,BotLevelWorld[#All],MATCH("HP Ratio - " &amp; VLOOKUP(BJ$1,Enemies[[#All],[Name]:[BotLevelType]],9,FALSE),BotLevelWorld[#Headers],0),FALSE) * M179</f>
        <v>0</v>
      </c>
      <c r="BK179">
        <f>VLOOKUP(Wave_Timeline!BK$1,Enemies[[#All],[Name]:[BotLevelType]],3,FALSE) * VLOOKUP($AX$2,BotLevelWorld[#All],MATCH("HP Ratio - " &amp; VLOOKUP(BK$1,Enemies[[#All],[Name]:[BotLevelType]],9,FALSE),BotLevelWorld[#Headers],0),FALSE) * N179</f>
        <v>0</v>
      </c>
      <c r="BL179">
        <f>VLOOKUP(Wave_Timeline!BL$1,Enemies[[#All],[Name]:[BotLevelType]],3,FALSE) * VLOOKUP($AX$2,BotLevelWorld[#All],MATCH("HP Ratio - " &amp; VLOOKUP(BL$1,Enemies[[#All],[Name]:[BotLevelType]],9,FALSE),BotLevelWorld[#Headers],0),FALSE) * O179</f>
        <v>0</v>
      </c>
      <c r="BM179">
        <f>VLOOKUP(Wave_Timeline!BM$1,Enemies[[#All],[Name]:[BotLevelType]],3,FALSE) * VLOOKUP($AX$2,BotLevelWorld[#All],MATCH("HP Ratio - " &amp; VLOOKUP(BM$1,Enemies[[#All],[Name]:[BotLevelType]],9,FALSE),BotLevelWorld[#Headers],0),FALSE) * P179</f>
        <v>0</v>
      </c>
      <c r="BN179">
        <f>VLOOKUP(Wave_Timeline!BN$1,Enemies[[#All],[Name]:[BotLevelType]],3,FALSE) * VLOOKUP($AX$2,BotLevelWorld[#All],MATCH("HP Ratio - " &amp; VLOOKUP(BN$1,Enemies[[#All],[Name]:[BotLevelType]],9,FALSE),BotLevelWorld[#Headers],0),FALSE) * Q179</f>
        <v>0</v>
      </c>
      <c r="BO179">
        <f>VLOOKUP(Wave_Timeline!BO$1,Enemies[[#All],[Name]:[BotLevelType]],3,FALSE) * VLOOKUP($AX$2,BotLevelWorld[#All],MATCH("HP Ratio - " &amp; VLOOKUP(BO$1,Enemies[[#All],[Name]:[BotLevelType]],9,FALSE),BotLevelWorld[#Headers],0),FALSE) * R179</f>
        <v>0</v>
      </c>
      <c r="BP179">
        <f>VLOOKUP(Wave_Timeline!BP$1,Enemies[[#All],[Name]:[BotLevelType]],3,FALSE) * VLOOKUP($AX$2,BotLevelWorld[#All],MATCH("HP Ratio - " &amp; VLOOKUP(BP$1,Enemies[[#All],[Name]:[BotLevelType]],9,FALSE),BotLevelWorld[#Headers],0),FALSE) * S179</f>
        <v>0</v>
      </c>
      <c r="BQ179">
        <f>VLOOKUP(Wave_Timeline!BQ$1,Enemies[[#All],[Name]:[BotLevelType]],3,FALSE) * VLOOKUP($AX$2,BotLevelWorld[#All],MATCH("HP Ratio - " &amp; VLOOKUP(BQ$1,Enemies[[#All],[Name]:[BotLevelType]],9,FALSE),BotLevelWorld[#Headers],0),FALSE) * T179</f>
        <v>0</v>
      </c>
      <c r="BR179">
        <f>VLOOKUP(Wave_Timeline!BR$1,Enemies[[#All],[Name]:[BotLevelType]],3,FALSE) * VLOOKUP($AX$2,BotLevelWorld[#All],MATCH("HP Ratio - " &amp; VLOOKUP(BR$1,Enemies[[#All],[Name]:[BotLevelType]],9,FALSE),BotLevelWorld[#Headers],0),FALSE) * U179</f>
        <v>0</v>
      </c>
      <c r="BS179">
        <f>VLOOKUP(Wave_Timeline!BS$1,Enemies[[#All],[Name]:[BotLevelType]],3,FALSE) * VLOOKUP($AX$2,BotLevelWorld[#All],MATCH("HP Ratio - " &amp; VLOOKUP(BS$1,Enemies[[#All],[Name]:[BotLevelType]],9,FALSE),BotLevelWorld[#Headers],0),FALSE) * V179</f>
        <v>0</v>
      </c>
      <c r="BT179">
        <f>VLOOKUP(Wave_Timeline!BT$1,Enemies[[#All],[Name]:[BotLevelType]],3,FALSE) * VLOOKUP($AX$2,BotLevelWorld[#All],MATCH("HP Ratio - " &amp; VLOOKUP(BT$1,Enemies[[#All],[Name]:[BotLevelType]],9,FALSE),BotLevelWorld[#Headers],0),FALSE) * W179</f>
        <v>0</v>
      </c>
      <c r="BU179">
        <f>VLOOKUP(Wave_Timeline!BU$1,Enemies[[#All],[Name]:[BotLevelType]],3,FALSE) * VLOOKUP($AX$2,BotLevelWorld[#All],MATCH("HP Ratio - " &amp; VLOOKUP(BU$1,Enemies[[#All],[Name]:[BotLevelType]],9,FALSE),BotLevelWorld[#Headers],0),FALSE) * X179</f>
        <v>0</v>
      </c>
      <c r="BV179">
        <f>VLOOKUP(Wave_Timeline!BV$1,Enemies[[#All],[Name]:[BotLevelType]],3,FALSE) * VLOOKUP($AX$2,BotLevelWorld[#All],MATCH("HP Ratio - " &amp; VLOOKUP(BV$1,Enemies[[#All],[Name]:[BotLevelType]],9,FALSE),BotLevelWorld[#Headers],0),FALSE) * Y179</f>
        <v>0</v>
      </c>
      <c r="BW179">
        <f>VLOOKUP(Wave_Timeline!BW$1,Enemies[[#All],[Name]:[BotLevelType]],3,FALSE) * VLOOKUP($AX$2,BotLevelWorld[#All],MATCH("HP Ratio - " &amp; VLOOKUP(BW$1,Enemies[[#All],[Name]:[BotLevelType]],9,FALSE),BotLevelWorld[#Headers],0),FALSE) * Z179</f>
        <v>0</v>
      </c>
      <c r="BX179">
        <f>VLOOKUP(Wave_Timeline!BX$1,Enemies[[#All],[Name]:[BotLevelType]],3,FALSE) * VLOOKUP($AX$2,BotLevelWorld[#All],MATCH("HP Ratio - " &amp; VLOOKUP(BX$1,Enemies[[#All],[Name]:[BotLevelType]],9,FALSE),BotLevelWorld[#Headers],0),FALSE) * AA179</f>
        <v>0</v>
      </c>
      <c r="BY179">
        <f>VLOOKUP(Wave_Timeline!BY$1,Enemies[[#All],[Name]:[BotLevelType]],3,FALSE) * VLOOKUP($AX$2,BotLevelWorld[#All],MATCH("HP Ratio - " &amp; VLOOKUP(BY$1,Enemies[[#All],[Name]:[BotLevelType]],9,FALSE),BotLevelWorld[#Headers],0),FALSE) * AB179</f>
        <v>0</v>
      </c>
      <c r="BZ179">
        <f>VLOOKUP(Wave_Timeline!BZ$1,Enemies[[#All],[Name]:[BotLevelType]],3,FALSE) * VLOOKUP($AX$2,BotLevelWorld[#All],MATCH("HP Ratio - " &amp; VLOOKUP(BZ$1,Enemies[[#All],[Name]:[BotLevelType]],9,FALSE),BotLevelWorld[#Headers],0),FALSE) * AC179</f>
        <v>0</v>
      </c>
      <c r="CA179">
        <f>VLOOKUP(Wave_Timeline!CA$1,Enemies[[#All],[Name]:[BotLevelType]],3,FALSE) * VLOOKUP($AX$2,BotLevelWorld[#All],MATCH("HP Ratio - " &amp; VLOOKUP(CA$1,Enemies[[#All],[Name]:[BotLevelType]],9,FALSE),BotLevelWorld[#Headers],0),FALSE) * AD179</f>
        <v>0</v>
      </c>
      <c r="CB179">
        <f>VLOOKUP(Wave_Timeline!CB$1,Enemies[[#All],[Name]:[BotLevelType]],3,FALSE) * VLOOKUP($AX$2,BotLevelWorld[#All],MATCH("HP Ratio - " &amp; VLOOKUP(CB$1,Enemies[[#All],[Name]:[BotLevelType]],9,FALSE),BotLevelWorld[#Headers],0),FALSE) * AE179</f>
        <v>0</v>
      </c>
      <c r="CC179">
        <f>VLOOKUP(Wave_Timeline!CC$1,Enemies[[#All],[Name]:[BotLevelType]],3,FALSE) * VLOOKUP($AX$2,BotLevelWorld[#All],MATCH("HP Ratio - " &amp; VLOOKUP(CC$1,Enemies[[#All],[Name]:[BotLevelType]],9,FALSE),BotLevelWorld[#Headers],0),FALSE) * AF179</f>
        <v>0</v>
      </c>
      <c r="CD179">
        <f>VLOOKUP(Wave_Timeline!CD$1,Enemies[[#All],[Name]:[BotLevelType]],3,FALSE) * VLOOKUP($AX$2,BotLevelWorld[#All],MATCH("HP Ratio - " &amp; VLOOKUP(CD$1,Enemies[[#All],[Name]:[BotLevelType]],9,FALSE),BotLevelWorld[#Headers],0),FALSE) * AG179</f>
        <v>0</v>
      </c>
      <c r="CE179">
        <f>VLOOKUP(Wave_Timeline!CE$1,Enemies[[#All],[Name]:[BotLevelType]],3,FALSE) * VLOOKUP($AX$2,BotLevelWorld[#All],MATCH("HP Ratio - " &amp; VLOOKUP(CE$1,Enemies[[#All],[Name]:[BotLevelType]],9,FALSE),BotLevelWorld[#Headers],0),FALSE) * AH179</f>
        <v>0</v>
      </c>
      <c r="CF179">
        <f>VLOOKUP(Wave_Timeline!CF$1,Enemies[[#All],[Name]:[BotLevelType]],3,FALSE) * VLOOKUP($AX$2,BotLevelWorld[#All],MATCH("HP Ratio - " &amp; VLOOKUP(CF$1,Enemies[[#All],[Name]:[BotLevelType]],9,FALSE),BotLevelWorld[#Headers],0),FALSE) * AI179</f>
        <v>0</v>
      </c>
      <c r="CG179">
        <f>VLOOKUP(Wave_Timeline!CG$1,Enemies[[#All],[Name]:[BotLevelType]],3,FALSE) * VLOOKUP($AX$2,BotLevelWorld[#All],MATCH("HP Ratio - " &amp; VLOOKUP(CG$1,Enemies[[#All],[Name]:[BotLevelType]],9,FALSE),BotLevelWorld[#Headers],0),FALSE) * AJ179</f>
        <v>0</v>
      </c>
      <c r="CH179">
        <f>VLOOKUP(Wave_Timeline!CH$1,Enemies[[#All],[Name]:[BotLevelType]],3,FALSE) * VLOOKUP($AX$2,BotLevelWorld[#All],MATCH("HP Ratio - " &amp; VLOOKUP(CH$1,Enemies[[#All],[Name]:[BotLevelType]],9,FALSE),BotLevelWorld[#Headers],0),FALSE) * AK179</f>
        <v>0</v>
      </c>
      <c r="CI179">
        <f>VLOOKUP(Wave_Timeline!CI$1,Enemies[[#All],[Name]:[BotLevelType]],3,FALSE) * VLOOKUP($AX$2,BotLevelWorld[#All],MATCH("HP Ratio - " &amp; VLOOKUP(CI$1,Enemies[[#All],[Name]:[BotLevelType]],9,FALSE),BotLevelWorld[#Headers],0),FALSE) * AL179</f>
        <v>0</v>
      </c>
      <c r="CJ179">
        <f>VLOOKUP(Wave_Timeline!CJ$1,Enemies[[#All],[Name]:[BotLevelType]],3,FALSE) * VLOOKUP($AX$2,BotLevelWorld[#All],MATCH("HP Ratio - " &amp; VLOOKUP(CJ$1,Enemies[[#All],[Name]:[BotLevelType]],9,FALSE),BotLevelWorld[#Headers],0),FALSE) * AM179</f>
        <v>0</v>
      </c>
      <c r="CK179">
        <f>VLOOKUP(Wave_Timeline!CK$1,Enemies[[#All],[Name]:[BotLevelType]],3,FALSE) * VLOOKUP($AX$2,BotLevelWorld[#All],MATCH("HP Ratio - " &amp; VLOOKUP(CK$1,Enemies[[#All],[Name]:[BotLevelType]],9,FALSE),BotLevelWorld[#Headers],0),FALSE) * AN179</f>
        <v>0</v>
      </c>
      <c r="CL179">
        <f>VLOOKUP(Wave_Timeline!CL$1,Enemies[[#All],[Name]:[BotLevelType]],3,FALSE) * VLOOKUP($AX$2,BotLevelWorld[#All],MATCH("HP Ratio - " &amp; VLOOKUP(CL$1,Enemies[[#All],[Name]:[BotLevelType]],9,FALSE),BotLevelWorld[#Headers],0),FALSE) * AO179</f>
        <v>0</v>
      </c>
      <c r="CM179">
        <f>VLOOKUP(Wave_Timeline!CM$1,Enemies[[#All],[Name]:[BotLevelType]],3,FALSE) * VLOOKUP($AX$2,BotLevelWorld[#All],MATCH("HP Ratio - " &amp; VLOOKUP(CM$1,Enemies[[#All],[Name]:[BotLevelType]],9,FALSE),BotLevelWorld[#Headers],0),FALSE) * AP179</f>
        <v>0</v>
      </c>
      <c r="CN179">
        <f>VLOOKUP(Wave_Timeline!CN$1,Enemies[[#All],[Name]:[BotLevelType]],3,FALSE) * VLOOKUP($AX$2,BotLevelWorld[#All],MATCH("HP Ratio - " &amp; VLOOKUP(CN$1,Enemies[[#All],[Name]:[BotLevelType]],9,FALSE),BotLevelWorld[#Headers],0),FALSE) * AQ179</f>
        <v>0</v>
      </c>
      <c r="CO179">
        <f>VLOOKUP(Wave_Timeline!CO$1,Enemies[[#All],[Name]:[BotLevelType]],3,FALSE) * VLOOKUP($AX$2,BotLevelWorld[#All],MATCH("HP Ratio - " &amp; VLOOKUP(CO$1,Enemies[[#All],[Name]:[BotLevelType]],9,FALSE),BotLevelWorld[#Headers],0),FALSE) * AR179</f>
        <v>0</v>
      </c>
      <c r="CP179">
        <f>VLOOKUP(Wave_Timeline!CP$1,Enemies[[#All],[Name]:[BotLevelType]],3,FALSE) * VLOOKUP($AX$2,BotLevelWorld[#All],MATCH("HP Ratio - " &amp; VLOOKUP(CP$1,Enemies[[#All],[Name]:[BotLevelType]],9,FALSE),BotLevelWorld[#Headers],0),FALSE) * AS179</f>
        <v>0</v>
      </c>
      <c r="CQ179">
        <f>VLOOKUP(Wave_Timeline!CQ$1,Enemies[[#All],[Name]:[BotLevelType]],3,FALSE) * VLOOKUP($AX$2,BotLevelWorld[#All],MATCH("HP Ratio - " &amp; VLOOKUP(CQ$1,Enemies[[#All],[Name]:[BotLevelType]],9,FALSE),BotLevelWorld[#Headers],0),FALSE) * AT179</f>
        <v>0</v>
      </c>
      <c r="CS179">
        <f t="shared" si="7"/>
        <v>0</v>
      </c>
    </row>
    <row r="180" spans="1:97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Y180">
        <f>VLOOKUP(Wave_Timeline!AY$1,Enemies[[#All],[Name]:[BotLevelType]],3,FALSE) * VLOOKUP($AX$2,BotLevelWorld[#All],MATCH("HP Ratio - " &amp; VLOOKUP(AY$1,Enemies[[#All],[Name]:[BotLevelType]],9,FALSE),BotLevelWorld[#Headers],0),FALSE) * B180</f>
        <v>0</v>
      </c>
      <c r="AZ180">
        <f>VLOOKUP(Wave_Timeline!AZ$1,Enemies[[#All],[Name]:[BotLevelType]],3,FALSE) * VLOOKUP($AX$2,BotLevelWorld[#All],MATCH("HP Ratio - " &amp; VLOOKUP(AZ$1,Enemies[[#All],[Name]:[BotLevelType]],9,FALSE),BotLevelWorld[#Headers],0),FALSE) * C180</f>
        <v>0</v>
      </c>
      <c r="BA180">
        <f>VLOOKUP(Wave_Timeline!BA$1,Enemies[[#All],[Name]:[BotLevelType]],3,FALSE) * VLOOKUP($AX$2,BotLevelWorld[#All],MATCH("HP Ratio - " &amp; VLOOKUP(BA$1,Enemies[[#All],[Name]:[BotLevelType]],9,FALSE),BotLevelWorld[#Headers],0),FALSE) * D180</f>
        <v>0</v>
      </c>
      <c r="BB180">
        <f>VLOOKUP(Wave_Timeline!BB$1,Enemies[[#All],[Name]:[BotLevelType]],3,FALSE) * VLOOKUP($AX$2,BotLevelWorld[#All],MATCH("HP Ratio - " &amp; VLOOKUP(BB$1,Enemies[[#All],[Name]:[BotLevelType]],9,FALSE),BotLevelWorld[#Headers],0),FALSE) * E180</f>
        <v>0</v>
      </c>
      <c r="BC180">
        <f>VLOOKUP(Wave_Timeline!BC$1,Enemies[[#All],[Name]:[BotLevelType]],3,FALSE) * VLOOKUP($AX$2,BotLevelWorld[#All],MATCH("HP Ratio - " &amp; VLOOKUP(BC$1,Enemies[[#All],[Name]:[BotLevelType]],9,FALSE),BotLevelWorld[#Headers],0),FALSE) * F180</f>
        <v>0</v>
      </c>
      <c r="BD180">
        <f>VLOOKUP(Wave_Timeline!BD$1,Enemies[[#All],[Name]:[BotLevelType]],3,FALSE) * VLOOKUP($AX$2,BotLevelWorld[#All],MATCH("HP Ratio - " &amp; VLOOKUP(BD$1,Enemies[[#All],[Name]:[BotLevelType]],9,FALSE),BotLevelWorld[#Headers],0),FALSE) * G180</f>
        <v>0</v>
      </c>
      <c r="BE180">
        <f>VLOOKUP(Wave_Timeline!BE$1,Enemies[[#All],[Name]:[BotLevelType]],3,FALSE) * VLOOKUP($AX$2,BotLevelWorld[#All],MATCH("HP Ratio - " &amp; VLOOKUP(BE$1,Enemies[[#All],[Name]:[BotLevelType]],9,FALSE),BotLevelWorld[#Headers],0),FALSE) * H180</f>
        <v>0</v>
      </c>
      <c r="BF180">
        <f>VLOOKUP(Wave_Timeline!BF$1,Enemies[[#All],[Name]:[BotLevelType]],3,FALSE) * VLOOKUP($AX$2,BotLevelWorld[#All],MATCH("HP Ratio - " &amp; VLOOKUP(BF$1,Enemies[[#All],[Name]:[BotLevelType]],9,FALSE),BotLevelWorld[#Headers],0),FALSE) * I180</f>
        <v>0</v>
      </c>
      <c r="BG180">
        <f>VLOOKUP(Wave_Timeline!BG$1,Enemies[[#All],[Name]:[BotLevelType]],3,FALSE) * VLOOKUP($AX$2,BotLevelWorld[#All],MATCH("HP Ratio - " &amp; VLOOKUP(BG$1,Enemies[[#All],[Name]:[BotLevelType]],9,FALSE),BotLevelWorld[#Headers],0),FALSE) * J180</f>
        <v>0</v>
      </c>
      <c r="BH180">
        <f>VLOOKUP(Wave_Timeline!BH$1,Enemies[[#All],[Name]:[BotLevelType]],3,FALSE) * VLOOKUP($AX$2,BotLevelWorld[#All],MATCH("HP Ratio - " &amp; VLOOKUP(BH$1,Enemies[[#All],[Name]:[BotLevelType]],9,FALSE),BotLevelWorld[#Headers],0),FALSE) * K180</f>
        <v>0</v>
      </c>
      <c r="BI180">
        <f>VLOOKUP(Wave_Timeline!BI$1,Enemies[[#All],[Name]:[BotLevelType]],3,FALSE) * VLOOKUP($AX$2,BotLevelWorld[#All],MATCH("HP Ratio - " &amp; VLOOKUP(BI$1,Enemies[[#All],[Name]:[BotLevelType]],9,FALSE),BotLevelWorld[#Headers],0),FALSE) * L180</f>
        <v>0</v>
      </c>
      <c r="BJ180">
        <f>VLOOKUP(Wave_Timeline!BJ$1,Enemies[[#All],[Name]:[BotLevelType]],3,FALSE) * VLOOKUP($AX$2,BotLevelWorld[#All],MATCH("HP Ratio - " &amp; VLOOKUP(BJ$1,Enemies[[#All],[Name]:[BotLevelType]],9,FALSE),BotLevelWorld[#Headers],0),FALSE) * M180</f>
        <v>0</v>
      </c>
      <c r="BK180">
        <f>VLOOKUP(Wave_Timeline!BK$1,Enemies[[#All],[Name]:[BotLevelType]],3,FALSE) * VLOOKUP($AX$2,BotLevelWorld[#All],MATCH("HP Ratio - " &amp; VLOOKUP(BK$1,Enemies[[#All],[Name]:[BotLevelType]],9,FALSE),BotLevelWorld[#Headers],0),FALSE) * N180</f>
        <v>0</v>
      </c>
      <c r="BL180">
        <f>VLOOKUP(Wave_Timeline!BL$1,Enemies[[#All],[Name]:[BotLevelType]],3,FALSE) * VLOOKUP($AX$2,BotLevelWorld[#All],MATCH("HP Ratio - " &amp; VLOOKUP(BL$1,Enemies[[#All],[Name]:[BotLevelType]],9,FALSE),BotLevelWorld[#Headers],0),FALSE) * O180</f>
        <v>0</v>
      </c>
      <c r="BM180">
        <f>VLOOKUP(Wave_Timeline!BM$1,Enemies[[#All],[Name]:[BotLevelType]],3,FALSE) * VLOOKUP($AX$2,BotLevelWorld[#All],MATCH("HP Ratio - " &amp; VLOOKUP(BM$1,Enemies[[#All],[Name]:[BotLevelType]],9,FALSE),BotLevelWorld[#Headers],0),FALSE) * P180</f>
        <v>0</v>
      </c>
      <c r="BN180">
        <f>VLOOKUP(Wave_Timeline!BN$1,Enemies[[#All],[Name]:[BotLevelType]],3,FALSE) * VLOOKUP($AX$2,BotLevelWorld[#All],MATCH("HP Ratio - " &amp; VLOOKUP(BN$1,Enemies[[#All],[Name]:[BotLevelType]],9,FALSE),BotLevelWorld[#Headers],0),FALSE) * Q180</f>
        <v>0</v>
      </c>
      <c r="BO180">
        <f>VLOOKUP(Wave_Timeline!BO$1,Enemies[[#All],[Name]:[BotLevelType]],3,FALSE) * VLOOKUP($AX$2,BotLevelWorld[#All],MATCH("HP Ratio - " &amp; VLOOKUP(BO$1,Enemies[[#All],[Name]:[BotLevelType]],9,FALSE),BotLevelWorld[#Headers],0),FALSE) * R180</f>
        <v>0</v>
      </c>
      <c r="BP180">
        <f>VLOOKUP(Wave_Timeline!BP$1,Enemies[[#All],[Name]:[BotLevelType]],3,FALSE) * VLOOKUP($AX$2,BotLevelWorld[#All],MATCH("HP Ratio - " &amp; VLOOKUP(BP$1,Enemies[[#All],[Name]:[BotLevelType]],9,FALSE),BotLevelWorld[#Headers],0),FALSE) * S180</f>
        <v>0</v>
      </c>
      <c r="BQ180">
        <f>VLOOKUP(Wave_Timeline!BQ$1,Enemies[[#All],[Name]:[BotLevelType]],3,FALSE) * VLOOKUP($AX$2,BotLevelWorld[#All],MATCH("HP Ratio - " &amp; VLOOKUP(BQ$1,Enemies[[#All],[Name]:[BotLevelType]],9,FALSE),BotLevelWorld[#Headers],0),FALSE) * T180</f>
        <v>0</v>
      </c>
      <c r="BR180">
        <f>VLOOKUP(Wave_Timeline!BR$1,Enemies[[#All],[Name]:[BotLevelType]],3,FALSE) * VLOOKUP($AX$2,BotLevelWorld[#All],MATCH("HP Ratio - " &amp; VLOOKUP(BR$1,Enemies[[#All],[Name]:[BotLevelType]],9,FALSE),BotLevelWorld[#Headers],0),FALSE) * U180</f>
        <v>0</v>
      </c>
      <c r="BS180">
        <f>VLOOKUP(Wave_Timeline!BS$1,Enemies[[#All],[Name]:[BotLevelType]],3,FALSE) * VLOOKUP($AX$2,BotLevelWorld[#All],MATCH("HP Ratio - " &amp; VLOOKUP(BS$1,Enemies[[#All],[Name]:[BotLevelType]],9,FALSE),BotLevelWorld[#Headers],0),FALSE) * V180</f>
        <v>0</v>
      </c>
      <c r="BT180">
        <f>VLOOKUP(Wave_Timeline!BT$1,Enemies[[#All],[Name]:[BotLevelType]],3,FALSE) * VLOOKUP($AX$2,BotLevelWorld[#All],MATCH("HP Ratio - " &amp; VLOOKUP(BT$1,Enemies[[#All],[Name]:[BotLevelType]],9,FALSE),BotLevelWorld[#Headers],0),FALSE) * W180</f>
        <v>0</v>
      </c>
      <c r="BU180">
        <f>VLOOKUP(Wave_Timeline!BU$1,Enemies[[#All],[Name]:[BotLevelType]],3,FALSE) * VLOOKUP($AX$2,BotLevelWorld[#All],MATCH("HP Ratio - " &amp; VLOOKUP(BU$1,Enemies[[#All],[Name]:[BotLevelType]],9,FALSE),BotLevelWorld[#Headers],0),FALSE) * X180</f>
        <v>0</v>
      </c>
      <c r="BV180">
        <f>VLOOKUP(Wave_Timeline!BV$1,Enemies[[#All],[Name]:[BotLevelType]],3,FALSE) * VLOOKUP($AX$2,BotLevelWorld[#All],MATCH("HP Ratio - " &amp; VLOOKUP(BV$1,Enemies[[#All],[Name]:[BotLevelType]],9,FALSE),BotLevelWorld[#Headers],0),FALSE) * Y180</f>
        <v>0</v>
      </c>
      <c r="BW180">
        <f>VLOOKUP(Wave_Timeline!BW$1,Enemies[[#All],[Name]:[BotLevelType]],3,FALSE) * VLOOKUP($AX$2,BotLevelWorld[#All],MATCH("HP Ratio - " &amp; VLOOKUP(BW$1,Enemies[[#All],[Name]:[BotLevelType]],9,FALSE),BotLevelWorld[#Headers],0),FALSE) * Z180</f>
        <v>0</v>
      </c>
      <c r="BX180">
        <f>VLOOKUP(Wave_Timeline!BX$1,Enemies[[#All],[Name]:[BotLevelType]],3,FALSE) * VLOOKUP($AX$2,BotLevelWorld[#All],MATCH("HP Ratio - " &amp; VLOOKUP(BX$1,Enemies[[#All],[Name]:[BotLevelType]],9,FALSE),BotLevelWorld[#Headers],0),FALSE) * AA180</f>
        <v>0</v>
      </c>
      <c r="BY180">
        <f>VLOOKUP(Wave_Timeline!BY$1,Enemies[[#All],[Name]:[BotLevelType]],3,FALSE) * VLOOKUP($AX$2,BotLevelWorld[#All],MATCH("HP Ratio - " &amp; VLOOKUP(BY$1,Enemies[[#All],[Name]:[BotLevelType]],9,FALSE),BotLevelWorld[#Headers],0),FALSE) * AB180</f>
        <v>0</v>
      </c>
      <c r="BZ180">
        <f>VLOOKUP(Wave_Timeline!BZ$1,Enemies[[#All],[Name]:[BotLevelType]],3,FALSE) * VLOOKUP($AX$2,BotLevelWorld[#All],MATCH("HP Ratio - " &amp; VLOOKUP(BZ$1,Enemies[[#All],[Name]:[BotLevelType]],9,FALSE),BotLevelWorld[#Headers],0),FALSE) * AC180</f>
        <v>0</v>
      </c>
      <c r="CA180">
        <f>VLOOKUP(Wave_Timeline!CA$1,Enemies[[#All],[Name]:[BotLevelType]],3,FALSE) * VLOOKUP($AX$2,BotLevelWorld[#All],MATCH("HP Ratio - " &amp; VLOOKUP(CA$1,Enemies[[#All],[Name]:[BotLevelType]],9,FALSE),BotLevelWorld[#Headers],0),FALSE) * AD180</f>
        <v>0</v>
      </c>
      <c r="CB180">
        <f>VLOOKUP(Wave_Timeline!CB$1,Enemies[[#All],[Name]:[BotLevelType]],3,FALSE) * VLOOKUP($AX$2,BotLevelWorld[#All],MATCH("HP Ratio - " &amp; VLOOKUP(CB$1,Enemies[[#All],[Name]:[BotLevelType]],9,FALSE),BotLevelWorld[#Headers],0),FALSE) * AE180</f>
        <v>0</v>
      </c>
      <c r="CC180">
        <f>VLOOKUP(Wave_Timeline!CC$1,Enemies[[#All],[Name]:[BotLevelType]],3,FALSE) * VLOOKUP($AX$2,BotLevelWorld[#All],MATCH("HP Ratio - " &amp; VLOOKUP(CC$1,Enemies[[#All],[Name]:[BotLevelType]],9,FALSE),BotLevelWorld[#Headers],0),FALSE) * AF180</f>
        <v>0</v>
      </c>
      <c r="CD180">
        <f>VLOOKUP(Wave_Timeline!CD$1,Enemies[[#All],[Name]:[BotLevelType]],3,FALSE) * VLOOKUP($AX$2,BotLevelWorld[#All],MATCH("HP Ratio - " &amp; VLOOKUP(CD$1,Enemies[[#All],[Name]:[BotLevelType]],9,FALSE),BotLevelWorld[#Headers],0),FALSE) * AG180</f>
        <v>0</v>
      </c>
      <c r="CE180">
        <f>VLOOKUP(Wave_Timeline!CE$1,Enemies[[#All],[Name]:[BotLevelType]],3,FALSE) * VLOOKUP($AX$2,BotLevelWorld[#All],MATCH("HP Ratio - " &amp; VLOOKUP(CE$1,Enemies[[#All],[Name]:[BotLevelType]],9,FALSE),BotLevelWorld[#Headers],0),FALSE) * AH180</f>
        <v>0</v>
      </c>
      <c r="CF180">
        <f>VLOOKUP(Wave_Timeline!CF$1,Enemies[[#All],[Name]:[BotLevelType]],3,FALSE) * VLOOKUP($AX$2,BotLevelWorld[#All],MATCH("HP Ratio - " &amp; VLOOKUP(CF$1,Enemies[[#All],[Name]:[BotLevelType]],9,FALSE),BotLevelWorld[#Headers],0),FALSE) * AI180</f>
        <v>0</v>
      </c>
      <c r="CG180">
        <f>VLOOKUP(Wave_Timeline!CG$1,Enemies[[#All],[Name]:[BotLevelType]],3,FALSE) * VLOOKUP($AX$2,BotLevelWorld[#All],MATCH("HP Ratio - " &amp; VLOOKUP(CG$1,Enemies[[#All],[Name]:[BotLevelType]],9,FALSE),BotLevelWorld[#Headers],0),FALSE) * AJ180</f>
        <v>0</v>
      </c>
      <c r="CH180">
        <f>VLOOKUP(Wave_Timeline!CH$1,Enemies[[#All],[Name]:[BotLevelType]],3,FALSE) * VLOOKUP($AX$2,BotLevelWorld[#All],MATCH("HP Ratio - " &amp; VLOOKUP(CH$1,Enemies[[#All],[Name]:[BotLevelType]],9,FALSE),BotLevelWorld[#Headers],0),FALSE) * AK180</f>
        <v>0</v>
      </c>
      <c r="CI180">
        <f>VLOOKUP(Wave_Timeline!CI$1,Enemies[[#All],[Name]:[BotLevelType]],3,FALSE) * VLOOKUP($AX$2,BotLevelWorld[#All],MATCH("HP Ratio - " &amp; VLOOKUP(CI$1,Enemies[[#All],[Name]:[BotLevelType]],9,FALSE),BotLevelWorld[#Headers],0),FALSE) * AL180</f>
        <v>0</v>
      </c>
      <c r="CJ180">
        <f>VLOOKUP(Wave_Timeline!CJ$1,Enemies[[#All],[Name]:[BotLevelType]],3,FALSE) * VLOOKUP($AX$2,BotLevelWorld[#All],MATCH("HP Ratio - " &amp; VLOOKUP(CJ$1,Enemies[[#All],[Name]:[BotLevelType]],9,FALSE),BotLevelWorld[#Headers],0),FALSE) * AM180</f>
        <v>0</v>
      </c>
      <c r="CK180">
        <f>VLOOKUP(Wave_Timeline!CK$1,Enemies[[#All],[Name]:[BotLevelType]],3,FALSE) * VLOOKUP($AX$2,BotLevelWorld[#All],MATCH("HP Ratio - " &amp; VLOOKUP(CK$1,Enemies[[#All],[Name]:[BotLevelType]],9,FALSE),BotLevelWorld[#Headers],0),FALSE) * AN180</f>
        <v>0</v>
      </c>
      <c r="CL180">
        <f>VLOOKUP(Wave_Timeline!CL$1,Enemies[[#All],[Name]:[BotLevelType]],3,FALSE) * VLOOKUP($AX$2,BotLevelWorld[#All],MATCH("HP Ratio - " &amp; VLOOKUP(CL$1,Enemies[[#All],[Name]:[BotLevelType]],9,FALSE),BotLevelWorld[#Headers],0),FALSE) * AO180</f>
        <v>0</v>
      </c>
      <c r="CM180">
        <f>VLOOKUP(Wave_Timeline!CM$1,Enemies[[#All],[Name]:[BotLevelType]],3,FALSE) * VLOOKUP($AX$2,BotLevelWorld[#All],MATCH("HP Ratio - " &amp; VLOOKUP(CM$1,Enemies[[#All],[Name]:[BotLevelType]],9,FALSE),BotLevelWorld[#Headers],0),FALSE) * AP180</f>
        <v>0</v>
      </c>
      <c r="CN180">
        <f>VLOOKUP(Wave_Timeline!CN$1,Enemies[[#All],[Name]:[BotLevelType]],3,FALSE) * VLOOKUP($AX$2,BotLevelWorld[#All],MATCH("HP Ratio - " &amp; VLOOKUP(CN$1,Enemies[[#All],[Name]:[BotLevelType]],9,FALSE),BotLevelWorld[#Headers],0),FALSE) * AQ180</f>
        <v>0</v>
      </c>
      <c r="CO180">
        <f>VLOOKUP(Wave_Timeline!CO$1,Enemies[[#All],[Name]:[BotLevelType]],3,FALSE) * VLOOKUP($AX$2,BotLevelWorld[#All],MATCH("HP Ratio - " &amp; VLOOKUP(CO$1,Enemies[[#All],[Name]:[BotLevelType]],9,FALSE),BotLevelWorld[#Headers],0),FALSE) * AR180</f>
        <v>0</v>
      </c>
      <c r="CP180">
        <f>VLOOKUP(Wave_Timeline!CP$1,Enemies[[#All],[Name]:[BotLevelType]],3,FALSE) * VLOOKUP($AX$2,BotLevelWorld[#All],MATCH("HP Ratio - " &amp; VLOOKUP(CP$1,Enemies[[#All],[Name]:[BotLevelType]],9,FALSE),BotLevelWorld[#Headers],0),FALSE) * AS180</f>
        <v>0</v>
      </c>
      <c r="CQ180">
        <f>VLOOKUP(Wave_Timeline!CQ$1,Enemies[[#All],[Name]:[BotLevelType]],3,FALSE) * VLOOKUP($AX$2,BotLevelWorld[#All],MATCH("HP Ratio - " &amp; VLOOKUP(CQ$1,Enemies[[#All],[Name]:[BotLevelType]],9,FALSE),BotLevelWorld[#Headers],0),FALSE) * AT180</f>
        <v>0</v>
      </c>
      <c r="CS180">
        <f t="shared" si="7"/>
        <v>0</v>
      </c>
    </row>
    <row r="181" spans="1:97" x14ac:dyDescent="0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Y181">
        <f>VLOOKUP(Wave_Timeline!AY$1,Enemies[[#All],[Name]:[BotLevelType]],3,FALSE) * VLOOKUP($AX$2,BotLevelWorld[#All],MATCH("HP Ratio - " &amp; VLOOKUP(AY$1,Enemies[[#All],[Name]:[BotLevelType]],9,FALSE),BotLevelWorld[#Headers],0),FALSE) * B181</f>
        <v>0</v>
      </c>
      <c r="AZ181">
        <f>VLOOKUP(Wave_Timeline!AZ$1,Enemies[[#All],[Name]:[BotLevelType]],3,FALSE) * VLOOKUP($AX$2,BotLevelWorld[#All],MATCH("HP Ratio - " &amp; VLOOKUP(AZ$1,Enemies[[#All],[Name]:[BotLevelType]],9,FALSE),BotLevelWorld[#Headers],0),FALSE) * C181</f>
        <v>0</v>
      </c>
      <c r="BA181">
        <f>VLOOKUP(Wave_Timeline!BA$1,Enemies[[#All],[Name]:[BotLevelType]],3,FALSE) * VLOOKUP($AX$2,BotLevelWorld[#All],MATCH("HP Ratio - " &amp; VLOOKUP(BA$1,Enemies[[#All],[Name]:[BotLevelType]],9,FALSE),BotLevelWorld[#Headers],0),FALSE) * D181</f>
        <v>0</v>
      </c>
      <c r="BB181">
        <f>VLOOKUP(Wave_Timeline!BB$1,Enemies[[#All],[Name]:[BotLevelType]],3,FALSE) * VLOOKUP($AX$2,BotLevelWorld[#All],MATCH("HP Ratio - " &amp; VLOOKUP(BB$1,Enemies[[#All],[Name]:[BotLevelType]],9,FALSE),BotLevelWorld[#Headers],0),FALSE) * E181</f>
        <v>0</v>
      </c>
      <c r="BC181">
        <f>VLOOKUP(Wave_Timeline!BC$1,Enemies[[#All],[Name]:[BotLevelType]],3,FALSE) * VLOOKUP($AX$2,BotLevelWorld[#All],MATCH("HP Ratio - " &amp; VLOOKUP(BC$1,Enemies[[#All],[Name]:[BotLevelType]],9,FALSE),BotLevelWorld[#Headers],0),FALSE) * F181</f>
        <v>0</v>
      </c>
      <c r="BD181">
        <f>VLOOKUP(Wave_Timeline!BD$1,Enemies[[#All],[Name]:[BotLevelType]],3,FALSE) * VLOOKUP($AX$2,BotLevelWorld[#All],MATCH("HP Ratio - " &amp; VLOOKUP(BD$1,Enemies[[#All],[Name]:[BotLevelType]],9,FALSE),BotLevelWorld[#Headers],0),FALSE) * G181</f>
        <v>0</v>
      </c>
      <c r="BE181">
        <f>VLOOKUP(Wave_Timeline!BE$1,Enemies[[#All],[Name]:[BotLevelType]],3,FALSE) * VLOOKUP($AX$2,BotLevelWorld[#All],MATCH("HP Ratio - " &amp; VLOOKUP(BE$1,Enemies[[#All],[Name]:[BotLevelType]],9,FALSE),BotLevelWorld[#Headers],0),FALSE) * H181</f>
        <v>0</v>
      </c>
      <c r="BF181">
        <f>VLOOKUP(Wave_Timeline!BF$1,Enemies[[#All],[Name]:[BotLevelType]],3,FALSE) * VLOOKUP($AX$2,BotLevelWorld[#All],MATCH("HP Ratio - " &amp; VLOOKUP(BF$1,Enemies[[#All],[Name]:[BotLevelType]],9,FALSE),BotLevelWorld[#Headers],0),FALSE) * I181</f>
        <v>0</v>
      </c>
      <c r="BG181">
        <f>VLOOKUP(Wave_Timeline!BG$1,Enemies[[#All],[Name]:[BotLevelType]],3,FALSE) * VLOOKUP($AX$2,BotLevelWorld[#All],MATCH("HP Ratio - " &amp; VLOOKUP(BG$1,Enemies[[#All],[Name]:[BotLevelType]],9,FALSE),BotLevelWorld[#Headers],0),FALSE) * J181</f>
        <v>0</v>
      </c>
      <c r="BH181">
        <f>VLOOKUP(Wave_Timeline!BH$1,Enemies[[#All],[Name]:[BotLevelType]],3,FALSE) * VLOOKUP($AX$2,BotLevelWorld[#All],MATCH("HP Ratio - " &amp; VLOOKUP(BH$1,Enemies[[#All],[Name]:[BotLevelType]],9,FALSE),BotLevelWorld[#Headers],0),FALSE) * K181</f>
        <v>0</v>
      </c>
      <c r="BI181">
        <f>VLOOKUP(Wave_Timeline!BI$1,Enemies[[#All],[Name]:[BotLevelType]],3,FALSE) * VLOOKUP($AX$2,BotLevelWorld[#All],MATCH("HP Ratio - " &amp; VLOOKUP(BI$1,Enemies[[#All],[Name]:[BotLevelType]],9,FALSE),BotLevelWorld[#Headers],0),FALSE) * L181</f>
        <v>0</v>
      </c>
      <c r="BJ181">
        <f>VLOOKUP(Wave_Timeline!BJ$1,Enemies[[#All],[Name]:[BotLevelType]],3,FALSE) * VLOOKUP($AX$2,BotLevelWorld[#All],MATCH("HP Ratio - " &amp; VLOOKUP(BJ$1,Enemies[[#All],[Name]:[BotLevelType]],9,FALSE),BotLevelWorld[#Headers],0),FALSE) * M181</f>
        <v>0</v>
      </c>
      <c r="BK181">
        <f>VLOOKUP(Wave_Timeline!BK$1,Enemies[[#All],[Name]:[BotLevelType]],3,FALSE) * VLOOKUP($AX$2,BotLevelWorld[#All],MATCH("HP Ratio - " &amp; VLOOKUP(BK$1,Enemies[[#All],[Name]:[BotLevelType]],9,FALSE),BotLevelWorld[#Headers],0),FALSE) * N181</f>
        <v>0</v>
      </c>
      <c r="BL181">
        <f>VLOOKUP(Wave_Timeline!BL$1,Enemies[[#All],[Name]:[BotLevelType]],3,FALSE) * VLOOKUP($AX$2,BotLevelWorld[#All],MATCH("HP Ratio - " &amp; VLOOKUP(BL$1,Enemies[[#All],[Name]:[BotLevelType]],9,FALSE),BotLevelWorld[#Headers],0),FALSE) * O181</f>
        <v>0</v>
      </c>
      <c r="BM181">
        <f>VLOOKUP(Wave_Timeline!BM$1,Enemies[[#All],[Name]:[BotLevelType]],3,FALSE) * VLOOKUP($AX$2,BotLevelWorld[#All],MATCH("HP Ratio - " &amp; VLOOKUP(BM$1,Enemies[[#All],[Name]:[BotLevelType]],9,FALSE),BotLevelWorld[#Headers],0),FALSE) * P181</f>
        <v>0</v>
      </c>
      <c r="BN181">
        <f>VLOOKUP(Wave_Timeline!BN$1,Enemies[[#All],[Name]:[BotLevelType]],3,FALSE) * VLOOKUP($AX$2,BotLevelWorld[#All],MATCH("HP Ratio - " &amp; VLOOKUP(BN$1,Enemies[[#All],[Name]:[BotLevelType]],9,FALSE),BotLevelWorld[#Headers],0),FALSE) * Q181</f>
        <v>0</v>
      </c>
      <c r="BO181">
        <f>VLOOKUP(Wave_Timeline!BO$1,Enemies[[#All],[Name]:[BotLevelType]],3,FALSE) * VLOOKUP($AX$2,BotLevelWorld[#All],MATCH("HP Ratio - " &amp; VLOOKUP(BO$1,Enemies[[#All],[Name]:[BotLevelType]],9,FALSE),BotLevelWorld[#Headers],0),FALSE) * R181</f>
        <v>0</v>
      </c>
      <c r="BP181">
        <f>VLOOKUP(Wave_Timeline!BP$1,Enemies[[#All],[Name]:[BotLevelType]],3,FALSE) * VLOOKUP($AX$2,BotLevelWorld[#All],MATCH("HP Ratio - " &amp; VLOOKUP(BP$1,Enemies[[#All],[Name]:[BotLevelType]],9,FALSE),BotLevelWorld[#Headers],0),FALSE) * S181</f>
        <v>0</v>
      </c>
      <c r="BQ181">
        <f>VLOOKUP(Wave_Timeline!BQ$1,Enemies[[#All],[Name]:[BotLevelType]],3,FALSE) * VLOOKUP($AX$2,BotLevelWorld[#All],MATCH("HP Ratio - " &amp; VLOOKUP(BQ$1,Enemies[[#All],[Name]:[BotLevelType]],9,FALSE),BotLevelWorld[#Headers],0),FALSE) * T181</f>
        <v>0</v>
      </c>
      <c r="BR181">
        <f>VLOOKUP(Wave_Timeline!BR$1,Enemies[[#All],[Name]:[BotLevelType]],3,FALSE) * VLOOKUP($AX$2,BotLevelWorld[#All],MATCH("HP Ratio - " &amp; VLOOKUP(BR$1,Enemies[[#All],[Name]:[BotLevelType]],9,FALSE),BotLevelWorld[#Headers],0),FALSE) * U181</f>
        <v>0</v>
      </c>
      <c r="BS181">
        <f>VLOOKUP(Wave_Timeline!BS$1,Enemies[[#All],[Name]:[BotLevelType]],3,FALSE) * VLOOKUP($AX$2,BotLevelWorld[#All],MATCH("HP Ratio - " &amp; VLOOKUP(BS$1,Enemies[[#All],[Name]:[BotLevelType]],9,FALSE),BotLevelWorld[#Headers],0),FALSE) * V181</f>
        <v>0</v>
      </c>
      <c r="BT181">
        <f>VLOOKUP(Wave_Timeline!BT$1,Enemies[[#All],[Name]:[BotLevelType]],3,FALSE) * VLOOKUP($AX$2,BotLevelWorld[#All],MATCH("HP Ratio - " &amp; VLOOKUP(BT$1,Enemies[[#All],[Name]:[BotLevelType]],9,FALSE),BotLevelWorld[#Headers],0),FALSE) * W181</f>
        <v>0</v>
      </c>
      <c r="BU181">
        <f>VLOOKUP(Wave_Timeline!BU$1,Enemies[[#All],[Name]:[BotLevelType]],3,FALSE) * VLOOKUP($AX$2,BotLevelWorld[#All],MATCH("HP Ratio - " &amp; VLOOKUP(BU$1,Enemies[[#All],[Name]:[BotLevelType]],9,FALSE),BotLevelWorld[#Headers],0),FALSE) * X181</f>
        <v>0</v>
      </c>
      <c r="BV181">
        <f>VLOOKUP(Wave_Timeline!BV$1,Enemies[[#All],[Name]:[BotLevelType]],3,FALSE) * VLOOKUP($AX$2,BotLevelWorld[#All],MATCH("HP Ratio - " &amp; VLOOKUP(BV$1,Enemies[[#All],[Name]:[BotLevelType]],9,FALSE),BotLevelWorld[#Headers],0),FALSE) * Y181</f>
        <v>0</v>
      </c>
      <c r="BW181">
        <f>VLOOKUP(Wave_Timeline!BW$1,Enemies[[#All],[Name]:[BotLevelType]],3,FALSE) * VLOOKUP($AX$2,BotLevelWorld[#All],MATCH("HP Ratio - " &amp; VLOOKUP(BW$1,Enemies[[#All],[Name]:[BotLevelType]],9,FALSE),BotLevelWorld[#Headers],0),FALSE) * Z181</f>
        <v>0</v>
      </c>
      <c r="BX181">
        <f>VLOOKUP(Wave_Timeline!BX$1,Enemies[[#All],[Name]:[BotLevelType]],3,FALSE) * VLOOKUP($AX$2,BotLevelWorld[#All],MATCH("HP Ratio - " &amp; VLOOKUP(BX$1,Enemies[[#All],[Name]:[BotLevelType]],9,FALSE),BotLevelWorld[#Headers],0),FALSE) * AA181</f>
        <v>0</v>
      </c>
      <c r="BY181">
        <f>VLOOKUP(Wave_Timeline!BY$1,Enemies[[#All],[Name]:[BotLevelType]],3,FALSE) * VLOOKUP($AX$2,BotLevelWorld[#All],MATCH("HP Ratio - " &amp; VLOOKUP(BY$1,Enemies[[#All],[Name]:[BotLevelType]],9,FALSE),BotLevelWorld[#Headers],0),FALSE) * AB181</f>
        <v>0</v>
      </c>
      <c r="BZ181">
        <f>VLOOKUP(Wave_Timeline!BZ$1,Enemies[[#All],[Name]:[BotLevelType]],3,FALSE) * VLOOKUP($AX$2,BotLevelWorld[#All],MATCH("HP Ratio - " &amp; VLOOKUP(BZ$1,Enemies[[#All],[Name]:[BotLevelType]],9,FALSE),BotLevelWorld[#Headers],0),FALSE) * AC181</f>
        <v>0</v>
      </c>
      <c r="CA181">
        <f>VLOOKUP(Wave_Timeline!CA$1,Enemies[[#All],[Name]:[BotLevelType]],3,FALSE) * VLOOKUP($AX$2,BotLevelWorld[#All],MATCH("HP Ratio - " &amp; VLOOKUP(CA$1,Enemies[[#All],[Name]:[BotLevelType]],9,FALSE),BotLevelWorld[#Headers],0),FALSE) * AD181</f>
        <v>0</v>
      </c>
      <c r="CB181">
        <f>VLOOKUP(Wave_Timeline!CB$1,Enemies[[#All],[Name]:[BotLevelType]],3,FALSE) * VLOOKUP($AX$2,BotLevelWorld[#All],MATCH("HP Ratio - " &amp; VLOOKUP(CB$1,Enemies[[#All],[Name]:[BotLevelType]],9,FALSE),BotLevelWorld[#Headers],0),FALSE) * AE181</f>
        <v>0</v>
      </c>
      <c r="CC181">
        <f>VLOOKUP(Wave_Timeline!CC$1,Enemies[[#All],[Name]:[BotLevelType]],3,FALSE) * VLOOKUP($AX$2,BotLevelWorld[#All],MATCH("HP Ratio - " &amp; VLOOKUP(CC$1,Enemies[[#All],[Name]:[BotLevelType]],9,FALSE),BotLevelWorld[#Headers],0),FALSE) * AF181</f>
        <v>0</v>
      </c>
      <c r="CD181">
        <f>VLOOKUP(Wave_Timeline!CD$1,Enemies[[#All],[Name]:[BotLevelType]],3,FALSE) * VLOOKUP($AX$2,BotLevelWorld[#All],MATCH("HP Ratio - " &amp; VLOOKUP(CD$1,Enemies[[#All],[Name]:[BotLevelType]],9,FALSE),BotLevelWorld[#Headers],0),FALSE) * AG181</f>
        <v>0</v>
      </c>
      <c r="CE181">
        <f>VLOOKUP(Wave_Timeline!CE$1,Enemies[[#All],[Name]:[BotLevelType]],3,FALSE) * VLOOKUP($AX$2,BotLevelWorld[#All],MATCH("HP Ratio - " &amp; VLOOKUP(CE$1,Enemies[[#All],[Name]:[BotLevelType]],9,FALSE),BotLevelWorld[#Headers],0),FALSE) * AH181</f>
        <v>0</v>
      </c>
      <c r="CF181">
        <f>VLOOKUP(Wave_Timeline!CF$1,Enemies[[#All],[Name]:[BotLevelType]],3,FALSE) * VLOOKUP($AX$2,BotLevelWorld[#All],MATCH("HP Ratio - " &amp; VLOOKUP(CF$1,Enemies[[#All],[Name]:[BotLevelType]],9,FALSE),BotLevelWorld[#Headers],0),FALSE) * AI181</f>
        <v>0</v>
      </c>
      <c r="CG181">
        <f>VLOOKUP(Wave_Timeline!CG$1,Enemies[[#All],[Name]:[BotLevelType]],3,FALSE) * VLOOKUP($AX$2,BotLevelWorld[#All],MATCH("HP Ratio - " &amp; VLOOKUP(CG$1,Enemies[[#All],[Name]:[BotLevelType]],9,FALSE),BotLevelWorld[#Headers],0),FALSE) * AJ181</f>
        <v>0</v>
      </c>
      <c r="CH181">
        <f>VLOOKUP(Wave_Timeline!CH$1,Enemies[[#All],[Name]:[BotLevelType]],3,FALSE) * VLOOKUP($AX$2,BotLevelWorld[#All],MATCH("HP Ratio - " &amp; VLOOKUP(CH$1,Enemies[[#All],[Name]:[BotLevelType]],9,FALSE),BotLevelWorld[#Headers],0),FALSE) * AK181</f>
        <v>0</v>
      </c>
      <c r="CI181">
        <f>VLOOKUP(Wave_Timeline!CI$1,Enemies[[#All],[Name]:[BotLevelType]],3,FALSE) * VLOOKUP($AX$2,BotLevelWorld[#All],MATCH("HP Ratio - " &amp; VLOOKUP(CI$1,Enemies[[#All],[Name]:[BotLevelType]],9,FALSE),BotLevelWorld[#Headers],0),FALSE) * AL181</f>
        <v>0</v>
      </c>
      <c r="CJ181">
        <f>VLOOKUP(Wave_Timeline!CJ$1,Enemies[[#All],[Name]:[BotLevelType]],3,FALSE) * VLOOKUP($AX$2,BotLevelWorld[#All],MATCH("HP Ratio - " &amp; VLOOKUP(CJ$1,Enemies[[#All],[Name]:[BotLevelType]],9,FALSE),BotLevelWorld[#Headers],0),FALSE) * AM181</f>
        <v>0</v>
      </c>
      <c r="CK181">
        <f>VLOOKUP(Wave_Timeline!CK$1,Enemies[[#All],[Name]:[BotLevelType]],3,FALSE) * VLOOKUP($AX$2,BotLevelWorld[#All],MATCH("HP Ratio - " &amp; VLOOKUP(CK$1,Enemies[[#All],[Name]:[BotLevelType]],9,FALSE),BotLevelWorld[#Headers],0),FALSE) * AN181</f>
        <v>0</v>
      </c>
      <c r="CL181">
        <f>VLOOKUP(Wave_Timeline!CL$1,Enemies[[#All],[Name]:[BotLevelType]],3,FALSE) * VLOOKUP($AX$2,BotLevelWorld[#All],MATCH("HP Ratio - " &amp; VLOOKUP(CL$1,Enemies[[#All],[Name]:[BotLevelType]],9,FALSE),BotLevelWorld[#Headers],0),FALSE) * AO181</f>
        <v>0</v>
      </c>
      <c r="CM181">
        <f>VLOOKUP(Wave_Timeline!CM$1,Enemies[[#All],[Name]:[BotLevelType]],3,FALSE) * VLOOKUP($AX$2,BotLevelWorld[#All],MATCH("HP Ratio - " &amp; VLOOKUP(CM$1,Enemies[[#All],[Name]:[BotLevelType]],9,FALSE),BotLevelWorld[#Headers],0),FALSE) * AP181</f>
        <v>0</v>
      </c>
      <c r="CN181">
        <f>VLOOKUP(Wave_Timeline!CN$1,Enemies[[#All],[Name]:[BotLevelType]],3,FALSE) * VLOOKUP($AX$2,BotLevelWorld[#All],MATCH("HP Ratio - " &amp; VLOOKUP(CN$1,Enemies[[#All],[Name]:[BotLevelType]],9,FALSE),BotLevelWorld[#Headers],0),FALSE) * AQ181</f>
        <v>0</v>
      </c>
      <c r="CO181">
        <f>VLOOKUP(Wave_Timeline!CO$1,Enemies[[#All],[Name]:[BotLevelType]],3,FALSE) * VLOOKUP($AX$2,BotLevelWorld[#All],MATCH("HP Ratio - " &amp; VLOOKUP(CO$1,Enemies[[#All],[Name]:[BotLevelType]],9,FALSE),BotLevelWorld[#Headers],0),FALSE) * AR181</f>
        <v>0</v>
      </c>
      <c r="CP181">
        <f>VLOOKUP(Wave_Timeline!CP$1,Enemies[[#All],[Name]:[BotLevelType]],3,FALSE) * VLOOKUP($AX$2,BotLevelWorld[#All],MATCH("HP Ratio - " &amp; VLOOKUP(CP$1,Enemies[[#All],[Name]:[BotLevelType]],9,FALSE),BotLevelWorld[#Headers],0),FALSE) * AS181</f>
        <v>0</v>
      </c>
      <c r="CQ181">
        <f>VLOOKUP(Wave_Timeline!CQ$1,Enemies[[#All],[Name]:[BotLevelType]],3,FALSE) * VLOOKUP($AX$2,BotLevelWorld[#All],MATCH("HP Ratio - " &amp; VLOOKUP(CQ$1,Enemies[[#All],[Name]:[BotLevelType]],9,FALSE),BotLevelWorld[#Headers],0),FALSE) * AT181</f>
        <v>0</v>
      </c>
      <c r="CS181">
        <f t="shared" si="7"/>
        <v>0</v>
      </c>
    </row>
    <row r="182" spans="1:97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Y182">
        <f>VLOOKUP(Wave_Timeline!AY$1,Enemies[[#All],[Name]:[BotLevelType]],3,FALSE) * VLOOKUP($AX$2,BotLevelWorld[#All],MATCH("HP Ratio - " &amp; VLOOKUP(AY$1,Enemies[[#All],[Name]:[BotLevelType]],9,FALSE),BotLevelWorld[#Headers],0),FALSE) * B182</f>
        <v>0</v>
      </c>
      <c r="AZ182">
        <f>VLOOKUP(Wave_Timeline!AZ$1,Enemies[[#All],[Name]:[BotLevelType]],3,FALSE) * VLOOKUP($AX$2,BotLevelWorld[#All],MATCH("HP Ratio - " &amp; VLOOKUP(AZ$1,Enemies[[#All],[Name]:[BotLevelType]],9,FALSE),BotLevelWorld[#Headers],0),FALSE) * C182</f>
        <v>0</v>
      </c>
      <c r="BA182">
        <f>VLOOKUP(Wave_Timeline!BA$1,Enemies[[#All],[Name]:[BotLevelType]],3,FALSE) * VLOOKUP($AX$2,BotLevelWorld[#All],MATCH("HP Ratio - " &amp; VLOOKUP(BA$1,Enemies[[#All],[Name]:[BotLevelType]],9,FALSE),BotLevelWorld[#Headers],0),FALSE) * D182</f>
        <v>0</v>
      </c>
      <c r="BB182">
        <f>VLOOKUP(Wave_Timeline!BB$1,Enemies[[#All],[Name]:[BotLevelType]],3,FALSE) * VLOOKUP($AX$2,BotLevelWorld[#All],MATCH("HP Ratio - " &amp; VLOOKUP(BB$1,Enemies[[#All],[Name]:[BotLevelType]],9,FALSE),BotLevelWorld[#Headers],0),FALSE) * E182</f>
        <v>0</v>
      </c>
      <c r="BC182">
        <f>VLOOKUP(Wave_Timeline!BC$1,Enemies[[#All],[Name]:[BotLevelType]],3,FALSE) * VLOOKUP($AX$2,BotLevelWorld[#All],MATCH("HP Ratio - " &amp; VLOOKUP(BC$1,Enemies[[#All],[Name]:[BotLevelType]],9,FALSE),BotLevelWorld[#Headers],0),FALSE) * F182</f>
        <v>0</v>
      </c>
      <c r="BD182">
        <f>VLOOKUP(Wave_Timeline!BD$1,Enemies[[#All],[Name]:[BotLevelType]],3,FALSE) * VLOOKUP($AX$2,BotLevelWorld[#All],MATCH("HP Ratio - " &amp; VLOOKUP(BD$1,Enemies[[#All],[Name]:[BotLevelType]],9,FALSE),BotLevelWorld[#Headers],0),FALSE) * G182</f>
        <v>0</v>
      </c>
      <c r="BE182">
        <f>VLOOKUP(Wave_Timeline!BE$1,Enemies[[#All],[Name]:[BotLevelType]],3,FALSE) * VLOOKUP($AX$2,BotLevelWorld[#All],MATCH("HP Ratio - " &amp; VLOOKUP(BE$1,Enemies[[#All],[Name]:[BotLevelType]],9,FALSE),BotLevelWorld[#Headers],0),FALSE) * H182</f>
        <v>0</v>
      </c>
      <c r="BF182">
        <f>VLOOKUP(Wave_Timeline!BF$1,Enemies[[#All],[Name]:[BotLevelType]],3,FALSE) * VLOOKUP($AX$2,BotLevelWorld[#All],MATCH("HP Ratio - " &amp; VLOOKUP(BF$1,Enemies[[#All],[Name]:[BotLevelType]],9,FALSE),BotLevelWorld[#Headers],0),FALSE) * I182</f>
        <v>0</v>
      </c>
      <c r="BG182">
        <f>VLOOKUP(Wave_Timeline!BG$1,Enemies[[#All],[Name]:[BotLevelType]],3,FALSE) * VLOOKUP($AX$2,BotLevelWorld[#All],MATCH("HP Ratio - " &amp; VLOOKUP(BG$1,Enemies[[#All],[Name]:[BotLevelType]],9,FALSE),BotLevelWorld[#Headers],0),FALSE) * J182</f>
        <v>0</v>
      </c>
      <c r="BH182">
        <f>VLOOKUP(Wave_Timeline!BH$1,Enemies[[#All],[Name]:[BotLevelType]],3,FALSE) * VLOOKUP($AX$2,BotLevelWorld[#All],MATCH("HP Ratio - " &amp; VLOOKUP(BH$1,Enemies[[#All],[Name]:[BotLevelType]],9,FALSE),BotLevelWorld[#Headers],0),FALSE) * K182</f>
        <v>0</v>
      </c>
      <c r="BI182">
        <f>VLOOKUP(Wave_Timeline!BI$1,Enemies[[#All],[Name]:[BotLevelType]],3,FALSE) * VLOOKUP($AX$2,BotLevelWorld[#All],MATCH("HP Ratio - " &amp; VLOOKUP(BI$1,Enemies[[#All],[Name]:[BotLevelType]],9,FALSE),BotLevelWorld[#Headers],0),FALSE) * L182</f>
        <v>0</v>
      </c>
      <c r="BJ182">
        <f>VLOOKUP(Wave_Timeline!BJ$1,Enemies[[#All],[Name]:[BotLevelType]],3,FALSE) * VLOOKUP($AX$2,BotLevelWorld[#All],MATCH("HP Ratio - " &amp; VLOOKUP(BJ$1,Enemies[[#All],[Name]:[BotLevelType]],9,FALSE),BotLevelWorld[#Headers],0),FALSE) * M182</f>
        <v>0</v>
      </c>
      <c r="BK182">
        <f>VLOOKUP(Wave_Timeline!BK$1,Enemies[[#All],[Name]:[BotLevelType]],3,FALSE) * VLOOKUP($AX$2,BotLevelWorld[#All],MATCH("HP Ratio - " &amp; VLOOKUP(BK$1,Enemies[[#All],[Name]:[BotLevelType]],9,FALSE),BotLevelWorld[#Headers],0),FALSE) * N182</f>
        <v>0</v>
      </c>
      <c r="BL182">
        <f>VLOOKUP(Wave_Timeline!BL$1,Enemies[[#All],[Name]:[BotLevelType]],3,FALSE) * VLOOKUP($AX$2,BotLevelWorld[#All],MATCH("HP Ratio - " &amp; VLOOKUP(BL$1,Enemies[[#All],[Name]:[BotLevelType]],9,FALSE),BotLevelWorld[#Headers],0),FALSE) * O182</f>
        <v>0</v>
      </c>
      <c r="BM182">
        <f>VLOOKUP(Wave_Timeline!BM$1,Enemies[[#All],[Name]:[BotLevelType]],3,FALSE) * VLOOKUP($AX$2,BotLevelWorld[#All],MATCH("HP Ratio - " &amp; VLOOKUP(BM$1,Enemies[[#All],[Name]:[BotLevelType]],9,FALSE),BotLevelWorld[#Headers],0),FALSE) * P182</f>
        <v>0</v>
      </c>
      <c r="BN182">
        <f>VLOOKUP(Wave_Timeline!BN$1,Enemies[[#All],[Name]:[BotLevelType]],3,FALSE) * VLOOKUP($AX$2,BotLevelWorld[#All],MATCH("HP Ratio - " &amp; VLOOKUP(BN$1,Enemies[[#All],[Name]:[BotLevelType]],9,FALSE),BotLevelWorld[#Headers],0),FALSE) * Q182</f>
        <v>0</v>
      </c>
      <c r="BO182">
        <f>VLOOKUP(Wave_Timeline!BO$1,Enemies[[#All],[Name]:[BotLevelType]],3,FALSE) * VLOOKUP($AX$2,BotLevelWorld[#All],MATCH("HP Ratio - " &amp; VLOOKUP(BO$1,Enemies[[#All],[Name]:[BotLevelType]],9,FALSE),BotLevelWorld[#Headers],0),FALSE) * R182</f>
        <v>0</v>
      </c>
      <c r="BP182">
        <f>VLOOKUP(Wave_Timeline!BP$1,Enemies[[#All],[Name]:[BotLevelType]],3,FALSE) * VLOOKUP($AX$2,BotLevelWorld[#All],MATCH("HP Ratio - " &amp; VLOOKUP(BP$1,Enemies[[#All],[Name]:[BotLevelType]],9,FALSE),BotLevelWorld[#Headers],0),FALSE) * S182</f>
        <v>0</v>
      </c>
      <c r="BQ182">
        <f>VLOOKUP(Wave_Timeline!BQ$1,Enemies[[#All],[Name]:[BotLevelType]],3,FALSE) * VLOOKUP($AX$2,BotLevelWorld[#All],MATCH("HP Ratio - " &amp; VLOOKUP(BQ$1,Enemies[[#All],[Name]:[BotLevelType]],9,FALSE),BotLevelWorld[#Headers],0),FALSE) * T182</f>
        <v>0</v>
      </c>
      <c r="BR182">
        <f>VLOOKUP(Wave_Timeline!BR$1,Enemies[[#All],[Name]:[BotLevelType]],3,FALSE) * VLOOKUP($AX$2,BotLevelWorld[#All],MATCH("HP Ratio - " &amp; VLOOKUP(BR$1,Enemies[[#All],[Name]:[BotLevelType]],9,FALSE),BotLevelWorld[#Headers],0),FALSE) * U182</f>
        <v>0</v>
      </c>
      <c r="BS182">
        <f>VLOOKUP(Wave_Timeline!BS$1,Enemies[[#All],[Name]:[BotLevelType]],3,FALSE) * VLOOKUP($AX$2,BotLevelWorld[#All],MATCH("HP Ratio - " &amp; VLOOKUP(BS$1,Enemies[[#All],[Name]:[BotLevelType]],9,FALSE),BotLevelWorld[#Headers],0),FALSE) * V182</f>
        <v>0</v>
      </c>
      <c r="BT182">
        <f>VLOOKUP(Wave_Timeline!BT$1,Enemies[[#All],[Name]:[BotLevelType]],3,FALSE) * VLOOKUP($AX$2,BotLevelWorld[#All],MATCH("HP Ratio - " &amp; VLOOKUP(BT$1,Enemies[[#All],[Name]:[BotLevelType]],9,FALSE),BotLevelWorld[#Headers],0),FALSE) * W182</f>
        <v>0</v>
      </c>
      <c r="BU182">
        <f>VLOOKUP(Wave_Timeline!BU$1,Enemies[[#All],[Name]:[BotLevelType]],3,FALSE) * VLOOKUP($AX$2,BotLevelWorld[#All],MATCH("HP Ratio - " &amp; VLOOKUP(BU$1,Enemies[[#All],[Name]:[BotLevelType]],9,FALSE),BotLevelWorld[#Headers],0),FALSE) * X182</f>
        <v>0</v>
      </c>
      <c r="BV182">
        <f>VLOOKUP(Wave_Timeline!BV$1,Enemies[[#All],[Name]:[BotLevelType]],3,FALSE) * VLOOKUP($AX$2,BotLevelWorld[#All],MATCH("HP Ratio - " &amp; VLOOKUP(BV$1,Enemies[[#All],[Name]:[BotLevelType]],9,FALSE),BotLevelWorld[#Headers],0),FALSE) * Y182</f>
        <v>0</v>
      </c>
      <c r="BW182">
        <f>VLOOKUP(Wave_Timeline!BW$1,Enemies[[#All],[Name]:[BotLevelType]],3,FALSE) * VLOOKUP($AX$2,BotLevelWorld[#All],MATCH("HP Ratio - " &amp; VLOOKUP(BW$1,Enemies[[#All],[Name]:[BotLevelType]],9,FALSE),BotLevelWorld[#Headers],0),FALSE) * Z182</f>
        <v>0</v>
      </c>
      <c r="BX182">
        <f>VLOOKUP(Wave_Timeline!BX$1,Enemies[[#All],[Name]:[BotLevelType]],3,FALSE) * VLOOKUP($AX$2,BotLevelWorld[#All],MATCH("HP Ratio - " &amp; VLOOKUP(BX$1,Enemies[[#All],[Name]:[BotLevelType]],9,FALSE),BotLevelWorld[#Headers],0),FALSE) * AA182</f>
        <v>0</v>
      </c>
      <c r="BY182">
        <f>VLOOKUP(Wave_Timeline!BY$1,Enemies[[#All],[Name]:[BotLevelType]],3,FALSE) * VLOOKUP($AX$2,BotLevelWorld[#All],MATCH("HP Ratio - " &amp; VLOOKUP(BY$1,Enemies[[#All],[Name]:[BotLevelType]],9,FALSE),BotLevelWorld[#Headers],0),FALSE) * AB182</f>
        <v>0</v>
      </c>
      <c r="BZ182">
        <f>VLOOKUP(Wave_Timeline!BZ$1,Enemies[[#All],[Name]:[BotLevelType]],3,FALSE) * VLOOKUP($AX$2,BotLevelWorld[#All],MATCH("HP Ratio - " &amp; VLOOKUP(BZ$1,Enemies[[#All],[Name]:[BotLevelType]],9,FALSE),BotLevelWorld[#Headers],0),FALSE) * AC182</f>
        <v>0</v>
      </c>
      <c r="CA182">
        <f>VLOOKUP(Wave_Timeline!CA$1,Enemies[[#All],[Name]:[BotLevelType]],3,FALSE) * VLOOKUP($AX$2,BotLevelWorld[#All],MATCH("HP Ratio - " &amp; VLOOKUP(CA$1,Enemies[[#All],[Name]:[BotLevelType]],9,FALSE),BotLevelWorld[#Headers],0),FALSE) * AD182</f>
        <v>0</v>
      </c>
      <c r="CB182">
        <f>VLOOKUP(Wave_Timeline!CB$1,Enemies[[#All],[Name]:[BotLevelType]],3,FALSE) * VLOOKUP($AX$2,BotLevelWorld[#All],MATCH("HP Ratio - " &amp; VLOOKUP(CB$1,Enemies[[#All],[Name]:[BotLevelType]],9,FALSE),BotLevelWorld[#Headers],0),FALSE) * AE182</f>
        <v>0</v>
      </c>
      <c r="CC182">
        <f>VLOOKUP(Wave_Timeline!CC$1,Enemies[[#All],[Name]:[BotLevelType]],3,FALSE) * VLOOKUP($AX$2,BotLevelWorld[#All],MATCH("HP Ratio - " &amp; VLOOKUP(CC$1,Enemies[[#All],[Name]:[BotLevelType]],9,FALSE),BotLevelWorld[#Headers],0),FALSE) * AF182</f>
        <v>0</v>
      </c>
      <c r="CD182">
        <f>VLOOKUP(Wave_Timeline!CD$1,Enemies[[#All],[Name]:[BotLevelType]],3,FALSE) * VLOOKUP($AX$2,BotLevelWorld[#All],MATCH("HP Ratio - " &amp; VLOOKUP(CD$1,Enemies[[#All],[Name]:[BotLevelType]],9,FALSE),BotLevelWorld[#Headers],0),FALSE) * AG182</f>
        <v>0</v>
      </c>
      <c r="CE182">
        <f>VLOOKUP(Wave_Timeline!CE$1,Enemies[[#All],[Name]:[BotLevelType]],3,FALSE) * VLOOKUP($AX$2,BotLevelWorld[#All],MATCH("HP Ratio - " &amp; VLOOKUP(CE$1,Enemies[[#All],[Name]:[BotLevelType]],9,FALSE),BotLevelWorld[#Headers],0),FALSE) * AH182</f>
        <v>0</v>
      </c>
      <c r="CF182">
        <f>VLOOKUP(Wave_Timeline!CF$1,Enemies[[#All],[Name]:[BotLevelType]],3,FALSE) * VLOOKUP($AX$2,BotLevelWorld[#All],MATCH("HP Ratio - " &amp; VLOOKUP(CF$1,Enemies[[#All],[Name]:[BotLevelType]],9,FALSE),BotLevelWorld[#Headers],0),FALSE) * AI182</f>
        <v>0</v>
      </c>
      <c r="CG182">
        <f>VLOOKUP(Wave_Timeline!CG$1,Enemies[[#All],[Name]:[BotLevelType]],3,FALSE) * VLOOKUP($AX$2,BotLevelWorld[#All],MATCH("HP Ratio - " &amp; VLOOKUP(CG$1,Enemies[[#All],[Name]:[BotLevelType]],9,FALSE),BotLevelWorld[#Headers],0),FALSE) * AJ182</f>
        <v>0</v>
      </c>
      <c r="CH182">
        <f>VLOOKUP(Wave_Timeline!CH$1,Enemies[[#All],[Name]:[BotLevelType]],3,FALSE) * VLOOKUP($AX$2,BotLevelWorld[#All],MATCH("HP Ratio - " &amp; VLOOKUP(CH$1,Enemies[[#All],[Name]:[BotLevelType]],9,FALSE),BotLevelWorld[#Headers],0),FALSE) * AK182</f>
        <v>0</v>
      </c>
      <c r="CI182">
        <f>VLOOKUP(Wave_Timeline!CI$1,Enemies[[#All],[Name]:[BotLevelType]],3,FALSE) * VLOOKUP($AX$2,BotLevelWorld[#All],MATCH("HP Ratio - " &amp; VLOOKUP(CI$1,Enemies[[#All],[Name]:[BotLevelType]],9,FALSE),BotLevelWorld[#Headers],0),FALSE) * AL182</f>
        <v>0</v>
      </c>
      <c r="CJ182">
        <f>VLOOKUP(Wave_Timeline!CJ$1,Enemies[[#All],[Name]:[BotLevelType]],3,FALSE) * VLOOKUP($AX$2,BotLevelWorld[#All],MATCH("HP Ratio - " &amp; VLOOKUP(CJ$1,Enemies[[#All],[Name]:[BotLevelType]],9,FALSE),BotLevelWorld[#Headers],0),FALSE) * AM182</f>
        <v>0</v>
      </c>
      <c r="CK182">
        <f>VLOOKUP(Wave_Timeline!CK$1,Enemies[[#All],[Name]:[BotLevelType]],3,FALSE) * VLOOKUP($AX$2,BotLevelWorld[#All],MATCH("HP Ratio - " &amp; VLOOKUP(CK$1,Enemies[[#All],[Name]:[BotLevelType]],9,FALSE),BotLevelWorld[#Headers],0),FALSE) * AN182</f>
        <v>0</v>
      </c>
      <c r="CL182">
        <f>VLOOKUP(Wave_Timeline!CL$1,Enemies[[#All],[Name]:[BotLevelType]],3,FALSE) * VLOOKUP($AX$2,BotLevelWorld[#All],MATCH("HP Ratio - " &amp; VLOOKUP(CL$1,Enemies[[#All],[Name]:[BotLevelType]],9,FALSE),BotLevelWorld[#Headers],0),FALSE) * AO182</f>
        <v>0</v>
      </c>
      <c r="CM182">
        <f>VLOOKUP(Wave_Timeline!CM$1,Enemies[[#All],[Name]:[BotLevelType]],3,FALSE) * VLOOKUP($AX$2,BotLevelWorld[#All],MATCH("HP Ratio - " &amp; VLOOKUP(CM$1,Enemies[[#All],[Name]:[BotLevelType]],9,FALSE),BotLevelWorld[#Headers],0),FALSE) * AP182</f>
        <v>0</v>
      </c>
      <c r="CN182">
        <f>VLOOKUP(Wave_Timeline!CN$1,Enemies[[#All],[Name]:[BotLevelType]],3,FALSE) * VLOOKUP($AX$2,BotLevelWorld[#All],MATCH("HP Ratio - " &amp; VLOOKUP(CN$1,Enemies[[#All],[Name]:[BotLevelType]],9,FALSE),BotLevelWorld[#Headers],0),FALSE) * AQ182</f>
        <v>0</v>
      </c>
      <c r="CO182">
        <f>VLOOKUP(Wave_Timeline!CO$1,Enemies[[#All],[Name]:[BotLevelType]],3,FALSE) * VLOOKUP($AX$2,BotLevelWorld[#All],MATCH("HP Ratio - " &amp; VLOOKUP(CO$1,Enemies[[#All],[Name]:[BotLevelType]],9,FALSE),BotLevelWorld[#Headers],0),FALSE) * AR182</f>
        <v>0</v>
      </c>
      <c r="CP182">
        <f>VLOOKUP(Wave_Timeline!CP$1,Enemies[[#All],[Name]:[BotLevelType]],3,FALSE) * VLOOKUP($AX$2,BotLevelWorld[#All],MATCH("HP Ratio - " &amp; VLOOKUP(CP$1,Enemies[[#All],[Name]:[BotLevelType]],9,FALSE),BotLevelWorld[#Headers],0),FALSE) * AS182</f>
        <v>0</v>
      </c>
      <c r="CQ182">
        <f>VLOOKUP(Wave_Timeline!CQ$1,Enemies[[#All],[Name]:[BotLevelType]],3,FALSE) * VLOOKUP($AX$2,BotLevelWorld[#All],MATCH("HP Ratio - " &amp; VLOOKUP(CQ$1,Enemies[[#All],[Name]:[BotLevelType]],9,FALSE),BotLevelWorld[#Headers],0),FALSE) * AT182</f>
        <v>0</v>
      </c>
      <c r="CS182">
        <f t="shared" si="7"/>
        <v>0</v>
      </c>
    </row>
    <row r="183" spans="1:97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Y183">
        <f>VLOOKUP(Wave_Timeline!AY$1,Enemies[[#All],[Name]:[BotLevelType]],3,FALSE) * VLOOKUP($AX$2,BotLevelWorld[#All],MATCH("HP Ratio - " &amp; VLOOKUP(AY$1,Enemies[[#All],[Name]:[BotLevelType]],9,FALSE),BotLevelWorld[#Headers],0),FALSE) * B183</f>
        <v>0</v>
      </c>
      <c r="AZ183">
        <f>VLOOKUP(Wave_Timeline!AZ$1,Enemies[[#All],[Name]:[BotLevelType]],3,FALSE) * VLOOKUP($AX$2,BotLevelWorld[#All],MATCH("HP Ratio - " &amp; VLOOKUP(AZ$1,Enemies[[#All],[Name]:[BotLevelType]],9,FALSE),BotLevelWorld[#Headers],0),FALSE) * C183</f>
        <v>0</v>
      </c>
      <c r="BA183">
        <f>VLOOKUP(Wave_Timeline!BA$1,Enemies[[#All],[Name]:[BotLevelType]],3,FALSE) * VLOOKUP($AX$2,BotLevelWorld[#All],MATCH("HP Ratio - " &amp; VLOOKUP(BA$1,Enemies[[#All],[Name]:[BotLevelType]],9,FALSE),BotLevelWorld[#Headers],0),FALSE) * D183</f>
        <v>0</v>
      </c>
      <c r="BB183">
        <f>VLOOKUP(Wave_Timeline!BB$1,Enemies[[#All],[Name]:[BotLevelType]],3,FALSE) * VLOOKUP($AX$2,BotLevelWorld[#All],MATCH("HP Ratio - " &amp; VLOOKUP(BB$1,Enemies[[#All],[Name]:[BotLevelType]],9,FALSE),BotLevelWorld[#Headers],0),FALSE) * E183</f>
        <v>0</v>
      </c>
      <c r="BC183">
        <f>VLOOKUP(Wave_Timeline!BC$1,Enemies[[#All],[Name]:[BotLevelType]],3,FALSE) * VLOOKUP($AX$2,BotLevelWorld[#All],MATCH("HP Ratio - " &amp; VLOOKUP(BC$1,Enemies[[#All],[Name]:[BotLevelType]],9,FALSE),BotLevelWorld[#Headers],0),FALSE) * F183</f>
        <v>0</v>
      </c>
      <c r="BD183">
        <f>VLOOKUP(Wave_Timeline!BD$1,Enemies[[#All],[Name]:[BotLevelType]],3,FALSE) * VLOOKUP($AX$2,BotLevelWorld[#All],MATCH("HP Ratio - " &amp; VLOOKUP(BD$1,Enemies[[#All],[Name]:[BotLevelType]],9,FALSE),BotLevelWorld[#Headers],0),FALSE) * G183</f>
        <v>0</v>
      </c>
      <c r="BE183">
        <f>VLOOKUP(Wave_Timeline!BE$1,Enemies[[#All],[Name]:[BotLevelType]],3,FALSE) * VLOOKUP($AX$2,BotLevelWorld[#All],MATCH("HP Ratio - " &amp; VLOOKUP(BE$1,Enemies[[#All],[Name]:[BotLevelType]],9,FALSE),BotLevelWorld[#Headers],0),FALSE) * H183</f>
        <v>0</v>
      </c>
      <c r="BF183">
        <f>VLOOKUP(Wave_Timeline!BF$1,Enemies[[#All],[Name]:[BotLevelType]],3,FALSE) * VLOOKUP($AX$2,BotLevelWorld[#All],MATCH("HP Ratio - " &amp; VLOOKUP(BF$1,Enemies[[#All],[Name]:[BotLevelType]],9,FALSE),BotLevelWorld[#Headers],0),FALSE) * I183</f>
        <v>0</v>
      </c>
      <c r="BG183">
        <f>VLOOKUP(Wave_Timeline!BG$1,Enemies[[#All],[Name]:[BotLevelType]],3,FALSE) * VLOOKUP($AX$2,BotLevelWorld[#All],MATCH("HP Ratio - " &amp; VLOOKUP(BG$1,Enemies[[#All],[Name]:[BotLevelType]],9,FALSE),BotLevelWorld[#Headers],0),FALSE) * J183</f>
        <v>0</v>
      </c>
      <c r="BH183">
        <f>VLOOKUP(Wave_Timeline!BH$1,Enemies[[#All],[Name]:[BotLevelType]],3,FALSE) * VLOOKUP($AX$2,BotLevelWorld[#All],MATCH("HP Ratio - " &amp; VLOOKUP(BH$1,Enemies[[#All],[Name]:[BotLevelType]],9,FALSE),BotLevelWorld[#Headers],0),FALSE) * K183</f>
        <v>0</v>
      </c>
      <c r="BI183">
        <f>VLOOKUP(Wave_Timeline!BI$1,Enemies[[#All],[Name]:[BotLevelType]],3,FALSE) * VLOOKUP($AX$2,BotLevelWorld[#All],MATCH("HP Ratio - " &amp; VLOOKUP(BI$1,Enemies[[#All],[Name]:[BotLevelType]],9,FALSE),BotLevelWorld[#Headers],0),FALSE) * L183</f>
        <v>0</v>
      </c>
      <c r="BJ183">
        <f>VLOOKUP(Wave_Timeline!BJ$1,Enemies[[#All],[Name]:[BotLevelType]],3,FALSE) * VLOOKUP($AX$2,BotLevelWorld[#All],MATCH("HP Ratio - " &amp; VLOOKUP(BJ$1,Enemies[[#All],[Name]:[BotLevelType]],9,FALSE),BotLevelWorld[#Headers],0),FALSE) * M183</f>
        <v>0</v>
      </c>
      <c r="BK183">
        <f>VLOOKUP(Wave_Timeline!BK$1,Enemies[[#All],[Name]:[BotLevelType]],3,FALSE) * VLOOKUP($AX$2,BotLevelWorld[#All],MATCH("HP Ratio - " &amp; VLOOKUP(BK$1,Enemies[[#All],[Name]:[BotLevelType]],9,FALSE),BotLevelWorld[#Headers],0),FALSE) * N183</f>
        <v>0</v>
      </c>
      <c r="BL183">
        <f>VLOOKUP(Wave_Timeline!BL$1,Enemies[[#All],[Name]:[BotLevelType]],3,FALSE) * VLOOKUP($AX$2,BotLevelWorld[#All],MATCH("HP Ratio - " &amp; VLOOKUP(BL$1,Enemies[[#All],[Name]:[BotLevelType]],9,FALSE),BotLevelWorld[#Headers],0),FALSE) * O183</f>
        <v>0</v>
      </c>
      <c r="BM183">
        <f>VLOOKUP(Wave_Timeline!BM$1,Enemies[[#All],[Name]:[BotLevelType]],3,FALSE) * VLOOKUP($AX$2,BotLevelWorld[#All],MATCH("HP Ratio - " &amp; VLOOKUP(BM$1,Enemies[[#All],[Name]:[BotLevelType]],9,FALSE),BotLevelWorld[#Headers],0),FALSE) * P183</f>
        <v>0</v>
      </c>
      <c r="BN183">
        <f>VLOOKUP(Wave_Timeline!BN$1,Enemies[[#All],[Name]:[BotLevelType]],3,FALSE) * VLOOKUP($AX$2,BotLevelWorld[#All],MATCH("HP Ratio - " &amp; VLOOKUP(BN$1,Enemies[[#All],[Name]:[BotLevelType]],9,FALSE),BotLevelWorld[#Headers],0),FALSE) * Q183</f>
        <v>0</v>
      </c>
      <c r="BO183">
        <f>VLOOKUP(Wave_Timeline!BO$1,Enemies[[#All],[Name]:[BotLevelType]],3,FALSE) * VLOOKUP($AX$2,BotLevelWorld[#All],MATCH("HP Ratio - " &amp; VLOOKUP(BO$1,Enemies[[#All],[Name]:[BotLevelType]],9,FALSE),BotLevelWorld[#Headers],0),FALSE) * R183</f>
        <v>0</v>
      </c>
      <c r="BP183">
        <f>VLOOKUP(Wave_Timeline!BP$1,Enemies[[#All],[Name]:[BotLevelType]],3,FALSE) * VLOOKUP($AX$2,BotLevelWorld[#All],MATCH("HP Ratio - " &amp; VLOOKUP(BP$1,Enemies[[#All],[Name]:[BotLevelType]],9,FALSE),BotLevelWorld[#Headers],0),FALSE) * S183</f>
        <v>0</v>
      </c>
      <c r="BQ183">
        <f>VLOOKUP(Wave_Timeline!BQ$1,Enemies[[#All],[Name]:[BotLevelType]],3,FALSE) * VLOOKUP($AX$2,BotLevelWorld[#All],MATCH("HP Ratio - " &amp; VLOOKUP(BQ$1,Enemies[[#All],[Name]:[BotLevelType]],9,FALSE),BotLevelWorld[#Headers],0),FALSE) * T183</f>
        <v>0</v>
      </c>
      <c r="BR183">
        <f>VLOOKUP(Wave_Timeline!BR$1,Enemies[[#All],[Name]:[BotLevelType]],3,FALSE) * VLOOKUP($AX$2,BotLevelWorld[#All],MATCH("HP Ratio - " &amp; VLOOKUP(BR$1,Enemies[[#All],[Name]:[BotLevelType]],9,FALSE),BotLevelWorld[#Headers],0),FALSE) * U183</f>
        <v>0</v>
      </c>
      <c r="BS183">
        <f>VLOOKUP(Wave_Timeline!BS$1,Enemies[[#All],[Name]:[BotLevelType]],3,FALSE) * VLOOKUP($AX$2,BotLevelWorld[#All],MATCH("HP Ratio - " &amp; VLOOKUP(BS$1,Enemies[[#All],[Name]:[BotLevelType]],9,FALSE),BotLevelWorld[#Headers],0),FALSE) * V183</f>
        <v>0</v>
      </c>
      <c r="BT183">
        <f>VLOOKUP(Wave_Timeline!BT$1,Enemies[[#All],[Name]:[BotLevelType]],3,FALSE) * VLOOKUP($AX$2,BotLevelWorld[#All],MATCH("HP Ratio - " &amp; VLOOKUP(BT$1,Enemies[[#All],[Name]:[BotLevelType]],9,FALSE),BotLevelWorld[#Headers],0),FALSE) * W183</f>
        <v>0</v>
      </c>
      <c r="BU183">
        <f>VLOOKUP(Wave_Timeline!BU$1,Enemies[[#All],[Name]:[BotLevelType]],3,FALSE) * VLOOKUP($AX$2,BotLevelWorld[#All],MATCH("HP Ratio - " &amp; VLOOKUP(BU$1,Enemies[[#All],[Name]:[BotLevelType]],9,FALSE),BotLevelWorld[#Headers],0),FALSE) * X183</f>
        <v>0</v>
      </c>
      <c r="BV183">
        <f>VLOOKUP(Wave_Timeline!BV$1,Enemies[[#All],[Name]:[BotLevelType]],3,FALSE) * VLOOKUP($AX$2,BotLevelWorld[#All],MATCH("HP Ratio - " &amp; VLOOKUP(BV$1,Enemies[[#All],[Name]:[BotLevelType]],9,FALSE),BotLevelWorld[#Headers],0),FALSE) * Y183</f>
        <v>0</v>
      </c>
      <c r="BW183">
        <f>VLOOKUP(Wave_Timeline!BW$1,Enemies[[#All],[Name]:[BotLevelType]],3,FALSE) * VLOOKUP($AX$2,BotLevelWorld[#All],MATCH("HP Ratio - " &amp; VLOOKUP(BW$1,Enemies[[#All],[Name]:[BotLevelType]],9,FALSE),BotLevelWorld[#Headers],0),FALSE) * Z183</f>
        <v>0</v>
      </c>
      <c r="BX183">
        <f>VLOOKUP(Wave_Timeline!BX$1,Enemies[[#All],[Name]:[BotLevelType]],3,FALSE) * VLOOKUP($AX$2,BotLevelWorld[#All],MATCH("HP Ratio - " &amp; VLOOKUP(BX$1,Enemies[[#All],[Name]:[BotLevelType]],9,FALSE),BotLevelWorld[#Headers],0),FALSE) * AA183</f>
        <v>0</v>
      </c>
      <c r="BY183">
        <f>VLOOKUP(Wave_Timeline!BY$1,Enemies[[#All],[Name]:[BotLevelType]],3,FALSE) * VLOOKUP($AX$2,BotLevelWorld[#All],MATCH("HP Ratio - " &amp; VLOOKUP(BY$1,Enemies[[#All],[Name]:[BotLevelType]],9,FALSE),BotLevelWorld[#Headers],0),FALSE) * AB183</f>
        <v>0</v>
      </c>
      <c r="BZ183">
        <f>VLOOKUP(Wave_Timeline!BZ$1,Enemies[[#All],[Name]:[BotLevelType]],3,FALSE) * VLOOKUP($AX$2,BotLevelWorld[#All],MATCH("HP Ratio - " &amp; VLOOKUP(BZ$1,Enemies[[#All],[Name]:[BotLevelType]],9,FALSE),BotLevelWorld[#Headers],0),FALSE) * AC183</f>
        <v>0</v>
      </c>
      <c r="CA183">
        <f>VLOOKUP(Wave_Timeline!CA$1,Enemies[[#All],[Name]:[BotLevelType]],3,FALSE) * VLOOKUP($AX$2,BotLevelWorld[#All],MATCH("HP Ratio - " &amp; VLOOKUP(CA$1,Enemies[[#All],[Name]:[BotLevelType]],9,FALSE),BotLevelWorld[#Headers],0),FALSE) * AD183</f>
        <v>0</v>
      </c>
      <c r="CB183">
        <f>VLOOKUP(Wave_Timeline!CB$1,Enemies[[#All],[Name]:[BotLevelType]],3,FALSE) * VLOOKUP($AX$2,BotLevelWorld[#All],MATCH("HP Ratio - " &amp; VLOOKUP(CB$1,Enemies[[#All],[Name]:[BotLevelType]],9,FALSE),BotLevelWorld[#Headers],0),FALSE) * AE183</f>
        <v>0</v>
      </c>
      <c r="CC183">
        <f>VLOOKUP(Wave_Timeline!CC$1,Enemies[[#All],[Name]:[BotLevelType]],3,FALSE) * VLOOKUP($AX$2,BotLevelWorld[#All],MATCH("HP Ratio - " &amp; VLOOKUP(CC$1,Enemies[[#All],[Name]:[BotLevelType]],9,FALSE),BotLevelWorld[#Headers],0),FALSE) * AF183</f>
        <v>0</v>
      </c>
      <c r="CD183">
        <f>VLOOKUP(Wave_Timeline!CD$1,Enemies[[#All],[Name]:[BotLevelType]],3,FALSE) * VLOOKUP($AX$2,BotLevelWorld[#All],MATCH("HP Ratio - " &amp; VLOOKUP(CD$1,Enemies[[#All],[Name]:[BotLevelType]],9,FALSE),BotLevelWorld[#Headers],0),FALSE) * AG183</f>
        <v>0</v>
      </c>
      <c r="CE183">
        <f>VLOOKUP(Wave_Timeline!CE$1,Enemies[[#All],[Name]:[BotLevelType]],3,FALSE) * VLOOKUP($AX$2,BotLevelWorld[#All],MATCH("HP Ratio - " &amp; VLOOKUP(CE$1,Enemies[[#All],[Name]:[BotLevelType]],9,FALSE),BotLevelWorld[#Headers],0),FALSE) * AH183</f>
        <v>0</v>
      </c>
      <c r="CF183">
        <f>VLOOKUP(Wave_Timeline!CF$1,Enemies[[#All],[Name]:[BotLevelType]],3,FALSE) * VLOOKUP($AX$2,BotLevelWorld[#All],MATCH("HP Ratio - " &amp; VLOOKUP(CF$1,Enemies[[#All],[Name]:[BotLevelType]],9,FALSE),BotLevelWorld[#Headers],0),FALSE) * AI183</f>
        <v>0</v>
      </c>
      <c r="CG183">
        <f>VLOOKUP(Wave_Timeline!CG$1,Enemies[[#All],[Name]:[BotLevelType]],3,FALSE) * VLOOKUP($AX$2,BotLevelWorld[#All],MATCH("HP Ratio - " &amp; VLOOKUP(CG$1,Enemies[[#All],[Name]:[BotLevelType]],9,FALSE),BotLevelWorld[#Headers],0),FALSE) * AJ183</f>
        <v>0</v>
      </c>
      <c r="CH183">
        <f>VLOOKUP(Wave_Timeline!CH$1,Enemies[[#All],[Name]:[BotLevelType]],3,FALSE) * VLOOKUP($AX$2,BotLevelWorld[#All],MATCH("HP Ratio - " &amp; VLOOKUP(CH$1,Enemies[[#All],[Name]:[BotLevelType]],9,FALSE),BotLevelWorld[#Headers],0),FALSE) * AK183</f>
        <v>0</v>
      </c>
      <c r="CI183">
        <f>VLOOKUP(Wave_Timeline!CI$1,Enemies[[#All],[Name]:[BotLevelType]],3,FALSE) * VLOOKUP($AX$2,BotLevelWorld[#All],MATCH("HP Ratio - " &amp; VLOOKUP(CI$1,Enemies[[#All],[Name]:[BotLevelType]],9,FALSE),BotLevelWorld[#Headers],0),FALSE) * AL183</f>
        <v>0</v>
      </c>
      <c r="CJ183">
        <f>VLOOKUP(Wave_Timeline!CJ$1,Enemies[[#All],[Name]:[BotLevelType]],3,FALSE) * VLOOKUP($AX$2,BotLevelWorld[#All],MATCH("HP Ratio - " &amp; VLOOKUP(CJ$1,Enemies[[#All],[Name]:[BotLevelType]],9,FALSE),BotLevelWorld[#Headers],0),FALSE) * AM183</f>
        <v>0</v>
      </c>
      <c r="CK183">
        <f>VLOOKUP(Wave_Timeline!CK$1,Enemies[[#All],[Name]:[BotLevelType]],3,FALSE) * VLOOKUP($AX$2,BotLevelWorld[#All],MATCH("HP Ratio - " &amp; VLOOKUP(CK$1,Enemies[[#All],[Name]:[BotLevelType]],9,FALSE),BotLevelWorld[#Headers],0),FALSE) * AN183</f>
        <v>0</v>
      </c>
      <c r="CL183">
        <f>VLOOKUP(Wave_Timeline!CL$1,Enemies[[#All],[Name]:[BotLevelType]],3,FALSE) * VLOOKUP($AX$2,BotLevelWorld[#All],MATCH("HP Ratio - " &amp; VLOOKUP(CL$1,Enemies[[#All],[Name]:[BotLevelType]],9,FALSE),BotLevelWorld[#Headers],0),FALSE) * AO183</f>
        <v>0</v>
      </c>
      <c r="CM183">
        <f>VLOOKUP(Wave_Timeline!CM$1,Enemies[[#All],[Name]:[BotLevelType]],3,FALSE) * VLOOKUP($AX$2,BotLevelWorld[#All],MATCH("HP Ratio - " &amp; VLOOKUP(CM$1,Enemies[[#All],[Name]:[BotLevelType]],9,FALSE),BotLevelWorld[#Headers],0),FALSE) * AP183</f>
        <v>0</v>
      </c>
      <c r="CN183">
        <f>VLOOKUP(Wave_Timeline!CN$1,Enemies[[#All],[Name]:[BotLevelType]],3,FALSE) * VLOOKUP($AX$2,BotLevelWorld[#All],MATCH("HP Ratio - " &amp; VLOOKUP(CN$1,Enemies[[#All],[Name]:[BotLevelType]],9,FALSE),BotLevelWorld[#Headers],0),FALSE) * AQ183</f>
        <v>0</v>
      </c>
      <c r="CO183">
        <f>VLOOKUP(Wave_Timeline!CO$1,Enemies[[#All],[Name]:[BotLevelType]],3,FALSE) * VLOOKUP($AX$2,BotLevelWorld[#All],MATCH("HP Ratio - " &amp; VLOOKUP(CO$1,Enemies[[#All],[Name]:[BotLevelType]],9,FALSE),BotLevelWorld[#Headers],0),FALSE) * AR183</f>
        <v>0</v>
      </c>
      <c r="CP183">
        <f>VLOOKUP(Wave_Timeline!CP$1,Enemies[[#All],[Name]:[BotLevelType]],3,FALSE) * VLOOKUP($AX$2,BotLevelWorld[#All],MATCH("HP Ratio - " &amp; VLOOKUP(CP$1,Enemies[[#All],[Name]:[BotLevelType]],9,FALSE),BotLevelWorld[#Headers],0),FALSE) * AS183</f>
        <v>0</v>
      </c>
      <c r="CQ183">
        <f>VLOOKUP(Wave_Timeline!CQ$1,Enemies[[#All],[Name]:[BotLevelType]],3,FALSE) * VLOOKUP($AX$2,BotLevelWorld[#All],MATCH("HP Ratio - " &amp; VLOOKUP(CQ$1,Enemies[[#All],[Name]:[BotLevelType]],9,FALSE),BotLevelWorld[#Headers],0),FALSE) * AT183</f>
        <v>0</v>
      </c>
      <c r="CS183">
        <f t="shared" si="7"/>
        <v>0</v>
      </c>
    </row>
    <row r="184" spans="1:97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Y184">
        <f>VLOOKUP(Wave_Timeline!AY$1,Enemies[[#All],[Name]:[BotLevelType]],3,FALSE) * VLOOKUP($AX$2,BotLevelWorld[#All],MATCH("HP Ratio - " &amp; VLOOKUP(AY$1,Enemies[[#All],[Name]:[BotLevelType]],9,FALSE),BotLevelWorld[#Headers],0),FALSE) * B184</f>
        <v>0</v>
      </c>
      <c r="AZ184">
        <f>VLOOKUP(Wave_Timeline!AZ$1,Enemies[[#All],[Name]:[BotLevelType]],3,FALSE) * VLOOKUP($AX$2,BotLevelWorld[#All],MATCH("HP Ratio - " &amp; VLOOKUP(AZ$1,Enemies[[#All],[Name]:[BotLevelType]],9,FALSE),BotLevelWorld[#Headers],0),FALSE) * C184</f>
        <v>0</v>
      </c>
      <c r="BA184">
        <f>VLOOKUP(Wave_Timeline!BA$1,Enemies[[#All],[Name]:[BotLevelType]],3,FALSE) * VLOOKUP($AX$2,BotLevelWorld[#All],MATCH("HP Ratio - " &amp; VLOOKUP(BA$1,Enemies[[#All],[Name]:[BotLevelType]],9,FALSE),BotLevelWorld[#Headers],0),FALSE) * D184</f>
        <v>0</v>
      </c>
      <c r="BB184">
        <f>VLOOKUP(Wave_Timeline!BB$1,Enemies[[#All],[Name]:[BotLevelType]],3,FALSE) * VLOOKUP($AX$2,BotLevelWorld[#All],MATCH("HP Ratio - " &amp; VLOOKUP(BB$1,Enemies[[#All],[Name]:[BotLevelType]],9,FALSE),BotLevelWorld[#Headers],0),FALSE) * E184</f>
        <v>0</v>
      </c>
      <c r="BC184">
        <f>VLOOKUP(Wave_Timeline!BC$1,Enemies[[#All],[Name]:[BotLevelType]],3,FALSE) * VLOOKUP($AX$2,BotLevelWorld[#All],MATCH("HP Ratio - " &amp; VLOOKUP(BC$1,Enemies[[#All],[Name]:[BotLevelType]],9,FALSE),BotLevelWorld[#Headers],0),FALSE) * F184</f>
        <v>0</v>
      </c>
      <c r="BD184">
        <f>VLOOKUP(Wave_Timeline!BD$1,Enemies[[#All],[Name]:[BotLevelType]],3,FALSE) * VLOOKUP($AX$2,BotLevelWorld[#All],MATCH("HP Ratio - " &amp; VLOOKUP(BD$1,Enemies[[#All],[Name]:[BotLevelType]],9,FALSE),BotLevelWorld[#Headers],0),FALSE) * G184</f>
        <v>0</v>
      </c>
      <c r="BE184">
        <f>VLOOKUP(Wave_Timeline!BE$1,Enemies[[#All],[Name]:[BotLevelType]],3,FALSE) * VLOOKUP($AX$2,BotLevelWorld[#All],MATCH("HP Ratio - " &amp; VLOOKUP(BE$1,Enemies[[#All],[Name]:[BotLevelType]],9,FALSE),BotLevelWorld[#Headers],0),FALSE) * H184</f>
        <v>0</v>
      </c>
      <c r="BF184">
        <f>VLOOKUP(Wave_Timeline!BF$1,Enemies[[#All],[Name]:[BotLevelType]],3,FALSE) * VLOOKUP($AX$2,BotLevelWorld[#All],MATCH("HP Ratio - " &amp; VLOOKUP(BF$1,Enemies[[#All],[Name]:[BotLevelType]],9,FALSE),BotLevelWorld[#Headers],0),FALSE) * I184</f>
        <v>0</v>
      </c>
      <c r="BG184">
        <f>VLOOKUP(Wave_Timeline!BG$1,Enemies[[#All],[Name]:[BotLevelType]],3,FALSE) * VLOOKUP($AX$2,BotLevelWorld[#All],MATCH("HP Ratio - " &amp; VLOOKUP(BG$1,Enemies[[#All],[Name]:[BotLevelType]],9,FALSE),BotLevelWorld[#Headers],0),FALSE) * J184</f>
        <v>0</v>
      </c>
      <c r="BH184">
        <f>VLOOKUP(Wave_Timeline!BH$1,Enemies[[#All],[Name]:[BotLevelType]],3,FALSE) * VLOOKUP($AX$2,BotLevelWorld[#All],MATCH("HP Ratio - " &amp; VLOOKUP(BH$1,Enemies[[#All],[Name]:[BotLevelType]],9,FALSE),BotLevelWorld[#Headers],0),FALSE) * K184</f>
        <v>0</v>
      </c>
      <c r="BI184">
        <f>VLOOKUP(Wave_Timeline!BI$1,Enemies[[#All],[Name]:[BotLevelType]],3,FALSE) * VLOOKUP($AX$2,BotLevelWorld[#All],MATCH("HP Ratio - " &amp; VLOOKUP(BI$1,Enemies[[#All],[Name]:[BotLevelType]],9,FALSE),BotLevelWorld[#Headers],0),FALSE) * L184</f>
        <v>0</v>
      </c>
      <c r="BJ184">
        <f>VLOOKUP(Wave_Timeline!BJ$1,Enemies[[#All],[Name]:[BotLevelType]],3,FALSE) * VLOOKUP($AX$2,BotLevelWorld[#All],MATCH("HP Ratio - " &amp; VLOOKUP(BJ$1,Enemies[[#All],[Name]:[BotLevelType]],9,FALSE),BotLevelWorld[#Headers],0),FALSE) * M184</f>
        <v>0</v>
      </c>
      <c r="BK184">
        <f>VLOOKUP(Wave_Timeline!BK$1,Enemies[[#All],[Name]:[BotLevelType]],3,FALSE) * VLOOKUP($AX$2,BotLevelWorld[#All],MATCH("HP Ratio - " &amp; VLOOKUP(BK$1,Enemies[[#All],[Name]:[BotLevelType]],9,FALSE),BotLevelWorld[#Headers],0),FALSE) * N184</f>
        <v>0</v>
      </c>
      <c r="BL184">
        <f>VLOOKUP(Wave_Timeline!BL$1,Enemies[[#All],[Name]:[BotLevelType]],3,FALSE) * VLOOKUP($AX$2,BotLevelWorld[#All],MATCH("HP Ratio - " &amp; VLOOKUP(BL$1,Enemies[[#All],[Name]:[BotLevelType]],9,FALSE),BotLevelWorld[#Headers],0),FALSE) * O184</f>
        <v>0</v>
      </c>
      <c r="BM184">
        <f>VLOOKUP(Wave_Timeline!BM$1,Enemies[[#All],[Name]:[BotLevelType]],3,FALSE) * VLOOKUP($AX$2,BotLevelWorld[#All],MATCH("HP Ratio - " &amp; VLOOKUP(BM$1,Enemies[[#All],[Name]:[BotLevelType]],9,FALSE),BotLevelWorld[#Headers],0),FALSE) * P184</f>
        <v>0</v>
      </c>
      <c r="BN184">
        <f>VLOOKUP(Wave_Timeline!BN$1,Enemies[[#All],[Name]:[BotLevelType]],3,FALSE) * VLOOKUP($AX$2,BotLevelWorld[#All],MATCH("HP Ratio - " &amp; VLOOKUP(BN$1,Enemies[[#All],[Name]:[BotLevelType]],9,FALSE),BotLevelWorld[#Headers],0),FALSE) * Q184</f>
        <v>0</v>
      </c>
      <c r="BO184">
        <f>VLOOKUP(Wave_Timeline!BO$1,Enemies[[#All],[Name]:[BotLevelType]],3,FALSE) * VLOOKUP($AX$2,BotLevelWorld[#All],MATCH("HP Ratio - " &amp; VLOOKUP(BO$1,Enemies[[#All],[Name]:[BotLevelType]],9,FALSE),BotLevelWorld[#Headers],0),FALSE) * R184</f>
        <v>0</v>
      </c>
      <c r="BP184">
        <f>VLOOKUP(Wave_Timeline!BP$1,Enemies[[#All],[Name]:[BotLevelType]],3,FALSE) * VLOOKUP($AX$2,BotLevelWorld[#All],MATCH("HP Ratio - " &amp; VLOOKUP(BP$1,Enemies[[#All],[Name]:[BotLevelType]],9,FALSE),BotLevelWorld[#Headers],0),FALSE) * S184</f>
        <v>0</v>
      </c>
      <c r="BQ184">
        <f>VLOOKUP(Wave_Timeline!BQ$1,Enemies[[#All],[Name]:[BotLevelType]],3,FALSE) * VLOOKUP($AX$2,BotLevelWorld[#All],MATCH("HP Ratio - " &amp; VLOOKUP(BQ$1,Enemies[[#All],[Name]:[BotLevelType]],9,FALSE),BotLevelWorld[#Headers],0),FALSE) * T184</f>
        <v>0</v>
      </c>
      <c r="BR184">
        <f>VLOOKUP(Wave_Timeline!BR$1,Enemies[[#All],[Name]:[BotLevelType]],3,FALSE) * VLOOKUP($AX$2,BotLevelWorld[#All],MATCH("HP Ratio - " &amp; VLOOKUP(BR$1,Enemies[[#All],[Name]:[BotLevelType]],9,FALSE),BotLevelWorld[#Headers],0),FALSE) * U184</f>
        <v>0</v>
      </c>
      <c r="BS184">
        <f>VLOOKUP(Wave_Timeline!BS$1,Enemies[[#All],[Name]:[BotLevelType]],3,FALSE) * VLOOKUP($AX$2,BotLevelWorld[#All],MATCH("HP Ratio - " &amp; VLOOKUP(BS$1,Enemies[[#All],[Name]:[BotLevelType]],9,FALSE),BotLevelWorld[#Headers],0),FALSE) * V184</f>
        <v>0</v>
      </c>
      <c r="BT184">
        <f>VLOOKUP(Wave_Timeline!BT$1,Enemies[[#All],[Name]:[BotLevelType]],3,FALSE) * VLOOKUP($AX$2,BotLevelWorld[#All],MATCH("HP Ratio - " &amp; VLOOKUP(BT$1,Enemies[[#All],[Name]:[BotLevelType]],9,FALSE),BotLevelWorld[#Headers],0),FALSE) * W184</f>
        <v>0</v>
      </c>
      <c r="BU184">
        <f>VLOOKUP(Wave_Timeline!BU$1,Enemies[[#All],[Name]:[BotLevelType]],3,FALSE) * VLOOKUP($AX$2,BotLevelWorld[#All],MATCH("HP Ratio - " &amp; VLOOKUP(BU$1,Enemies[[#All],[Name]:[BotLevelType]],9,FALSE),BotLevelWorld[#Headers],0),FALSE) * X184</f>
        <v>0</v>
      </c>
      <c r="BV184">
        <f>VLOOKUP(Wave_Timeline!BV$1,Enemies[[#All],[Name]:[BotLevelType]],3,FALSE) * VLOOKUP($AX$2,BotLevelWorld[#All],MATCH("HP Ratio - " &amp; VLOOKUP(BV$1,Enemies[[#All],[Name]:[BotLevelType]],9,FALSE),BotLevelWorld[#Headers],0),FALSE) * Y184</f>
        <v>0</v>
      </c>
      <c r="BW184">
        <f>VLOOKUP(Wave_Timeline!BW$1,Enemies[[#All],[Name]:[BotLevelType]],3,FALSE) * VLOOKUP($AX$2,BotLevelWorld[#All],MATCH("HP Ratio - " &amp; VLOOKUP(BW$1,Enemies[[#All],[Name]:[BotLevelType]],9,FALSE),BotLevelWorld[#Headers],0),FALSE) * Z184</f>
        <v>0</v>
      </c>
      <c r="BX184">
        <f>VLOOKUP(Wave_Timeline!BX$1,Enemies[[#All],[Name]:[BotLevelType]],3,FALSE) * VLOOKUP($AX$2,BotLevelWorld[#All],MATCH("HP Ratio - " &amp; VLOOKUP(BX$1,Enemies[[#All],[Name]:[BotLevelType]],9,FALSE),BotLevelWorld[#Headers],0),FALSE) * AA184</f>
        <v>0</v>
      </c>
      <c r="BY184">
        <f>VLOOKUP(Wave_Timeline!BY$1,Enemies[[#All],[Name]:[BotLevelType]],3,FALSE) * VLOOKUP($AX$2,BotLevelWorld[#All],MATCH("HP Ratio - " &amp; VLOOKUP(BY$1,Enemies[[#All],[Name]:[BotLevelType]],9,FALSE),BotLevelWorld[#Headers],0),FALSE) * AB184</f>
        <v>0</v>
      </c>
      <c r="BZ184">
        <f>VLOOKUP(Wave_Timeline!BZ$1,Enemies[[#All],[Name]:[BotLevelType]],3,FALSE) * VLOOKUP($AX$2,BotLevelWorld[#All],MATCH("HP Ratio - " &amp; VLOOKUP(BZ$1,Enemies[[#All],[Name]:[BotLevelType]],9,FALSE),BotLevelWorld[#Headers],0),FALSE) * AC184</f>
        <v>0</v>
      </c>
      <c r="CA184">
        <f>VLOOKUP(Wave_Timeline!CA$1,Enemies[[#All],[Name]:[BotLevelType]],3,FALSE) * VLOOKUP($AX$2,BotLevelWorld[#All],MATCH("HP Ratio - " &amp; VLOOKUP(CA$1,Enemies[[#All],[Name]:[BotLevelType]],9,FALSE),BotLevelWorld[#Headers],0),FALSE) * AD184</f>
        <v>0</v>
      </c>
      <c r="CB184">
        <f>VLOOKUP(Wave_Timeline!CB$1,Enemies[[#All],[Name]:[BotLevelType]],3,FALSE) * VLOOKUP($AX$2,BotLevelWorld[#All],MATCH("HP Ratio - " &amp; VLOOKUP(CB$1,Enemies[[#All],[Name]:[BotLevelType]],9,FALSE),BotLevelWorld[#Headers],0),FALSE) * AE184</f>
        <v>0</v>
      </c>
      <c r="CC184">
        <f>VLOOKUP(Wave_Timeline!CC$1,Enemies[[#All],[Name]:[BotLevelType]],3,FALSE) * VLOOKUP($AX$2,BotLevelWorld[#All],MATCH("HP Ratio - " &amp; VLOOKUP(CC$1,Enemies[[#All],[Name]:[BotLevelType]],9,FALSE),BotLevelWorld[#Headers],0),FALSE) * AF184</f>
        <v>0</v>
      </c>
      <c r="CD184">
        <f>VLOOKUP(Wave_Timeline!CD$1,Enemies[[#All],[Name]:[BotLevelType]],3,FALSE) * VLOOKUP($AX$2,BotLevelWorld[#All],MATCH("HP Ratio - " &amp; VLOOKUP(CD$1,Enemies[[#All],[Name]:[BotLevelType]],9,FALSE),BotLevelWorld[#Headers],0),FALSE) * AG184</f>
        <v>0</v>
      </c>
      <c r="CE184">
        <f>VLOOKUP(Wave_Timeline!CE$1,Enemies[[#All],[Name]:[BotLevelType]],3,FALSE) * VLOOKUP($AX$2,BotLevelWorld[#All],MATCH("HP Ratio - " &amp; VLOOKUP(CE$1,Enemies[[#All],[Name]:[BotLevelType]],9,FALSE),BotLevelWorld[#Headers],0),FALSE) * AH184</f>
        <v>0</v>
      </c>
      <c r="CF184">
        <f>VLOOKUP(Wave_Timeline!CF$1,Enemies[[#All],[Name]:[BotLevelType]],3,FALSE) * VLOOKUP($AX$2,BotLevelWorld[#All],MATCH("HP Ratio - " &amp; VLOOKUP(CF$1,Enemies[[#All],[Name]:[BotLevelType]],9,FALSE),BotLevelWorld[#Headers],0),FALSE) * AI184</f>
        <v>0</v>
      </c>
      <c r="CG184">
        <f>VLOOKUP(Wave_Timeline!CG$1,Enemies[[#All],[Name]:[BotLevelType]],3,FALSE) * VLOOKUP($AX$2,BotLevelWorld[#All],MATCH("HP Ratio - " &amp; VLOOKUP(CG$1,Enemies[[#All],[Name]:[BotLevelType]],9,FALSE),BotLevelWorld[#Headers],0),FALSE) * AJ184</f>
        <v>0</v>
      </c>
      <c r="CH184">
        <f>VLOOKUP(Wave_Timeline!CH$1,Enemies[[#All],[Name]:[BotLevelType]],3,FALSE) * VLOOKUP($AX$2,BotLevelWorld[#All],MATCH("HP Ratio - " &amp; VLOOKUP(CH$1,Enemies[[#All],[Name]:[BotLevelType]],9,FALSE),BotLevelWorld[#Headers],0),FALSE) * AK184</f>
        <v>0</v>
      </c>
      <c r="CI184">
        <f>VLOOKUP(Wave_Timeline!CI$1,Enemies[[#All],[Name]:[BotLevelType]],3,FALSE) * VLOOKUP($AX$2,BotLevelWorld[#All],MATCH("HP Ratio - " &amp; VLOOKUP(CI$1,Enemies[[#All],[Name]:[BotLevelType]],9,FALSE),BotLevelWorld[#Headers],0),FALSE) * AL184</f>
        <v>0</v>
      </c>
      <c r="CJ184">
        <f>VLOOKUP(Wave_Timeline!CJ$1,Enemies[[#All],[Name]:[BotLevelType]],3,FALSE) * VLOOKUP($AX$2,BotLevelWorld[#All],MATCH("HP Ratio - " &amp; VLOOKUP(CJ$1,Enemies[[#All],[Name]:[BotLevelType]],9,FALSE),BotLevelWorld[#Headers],0),FALSE) * AM184</f>
        <v>0</v>
      </c>
      <c r="CK184">
        <f>VLOOKUP(Wave_Timeline!CK$1,Enemies[[#All],[Name]:[BotLevelType]],3,FALSE) * VLOOKUP($AX$2,BotLevelWorld[#All],MATCH("HP Ratio - " &amp; VLOOKUP(CK$1,Enemies[[#All],[Name]:[BotLevelType]],9,FALSE),BotLevelWorld[#Headers],0),FALSE) * AN184</f>
        <v>0</v>
      </c>
      <c r="CL184">
        <f>VLOOKUP(Wave_Timeline!CL$1,Enemies[[#All],[Name]:[BotLevelType]],3,FALSE) * VLOOKUP($AX$2,BotLevelWorld[#All],MATCH("HP Ratio - " &amp; VLOOKUP(CL$1,Enemies[[#All],[Name]:[BotLevelType]],9,FALSE),BotLevelWorld[#Headers],0),FALSE) * AO184</f>
        <v>0</v>
      </c>
      <c r="CM184">
        <f>VLOOKUP(Wave_Timeline!CM$1,Enemies[[#All],[Name]:[BotLevelType]],3,FALSE) * VLOOKUP($AX$2,BotLevelWorld[#All],MATCH("HP Ratio - " &amp; VLOOKUP(CM$1,Enemies[[#All],[Name]:[BotLevelType]],9,FALSE),BotLevelWorld[#Headers],0),FALSE) * AP184</f>
        <v>0</v>
      </c>
      <c r="CN184">
        <f>VLOOKUP(Wave_Timeline!CN$1,Enemies[[#All],[Name]:[BotLevelType]],3,FALSE) * VLOOKUP($AX$2,BotLevelWorld[#All],MATCH("HP Ratio - " &amp; VLOOKUP(CN$1,Enemies[[#All],[Name]:[BotLevelType]],9,FALSE),BotLevelWorld[#Headers],0),FALSE) * AQ184</f>
        <v>0</v>
      </c>
      <c r="CO184">
        <f>VLOOKUP(Wave_Timeline!CO$1,Enemies[[#All],[Name]:[BotLevelType]],3,FALSE) * VLOOKUP($AX$2,BotLevelWorld[#All],MATCH("HP Ratio - " &amp; VLOOKUP(CO$1,Enemies[[#All],[Name]:[BotLevelType]],9,FALSE),BotLevelWorld[#Headers],0),FALSE) * AR184</f>
        <v>0</v>
      </c>
      <c r="CP184">
        <f>VLOOKUP(Wave_Timeline!CP$1,Enemies[[#All],[Name]:[BotLevelType]],3,FALSE) * VLOOKUP($AX$2,BotLevelWorld[#All],MATCH("HP Ratio - " &amp; VLOOKUP(CP$1,Enemies[[#All],[Name]:[BotLevelType]],9,FALSE),BotLevelWorld[#Headers],0),FALSE) * AS184</f>
        <v>0</v>
      </c>
      <c r="CQ184">
        <f>VLOOKUP(Wave_Timeline!CQ$1,Enemies[[#All],[Name]:[BotLevelType]],3,FALSE) * VLOOKUP($AX$2,BotLevelWorld[#All],MATCH("HP Ratio - " &amp; VLOOKUP(CQ$1,Enemies[[#All],[Name]:[BotLevelType]],9,FALSE),BotLevelWorld[#Headers],0),FALSE) * AT184</f>
        <v>0</v>
      </c>
      <c r="CS184">
        <f t="shared" si="7"/>
        <v>0</v>
      </c>
    </row>
    <row r="185" spans="1:97" x14ac:dyDescent="0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Y185">
        <f>VLOOKUP(Wave_Timeline!AY$1,Enemies[[#All],[Name]:[BotLevelType]],3,FALSE) * VLOOKUP($AX$2,BotLevelWorld[#All],MATCH("HP Ratio - " &amp; VLOOKUP(AY$1,Enemies[[#All],[Name]:[BotLevelType]],9,FALSE),BotLevelWorld[#Headers],0),FALSE) * B185</f>
        <v>0</v>
      </c>
      <c r="AZ185">
        <f>VLOOKUP(Wave_Timeline!AZ$1,Enemies[[#All],[Name]:[BotLevelType]],3,FALSE) * VLOOKUP($AX$2,BotLevelWorld[#All],MATCH("HP Ratio - " &amp; VLOOKUP(AZ$1,Enemies[[#All],[Name]:[BotLevelType]],9,FALSE),BotLevelWorld[#Headers],0),FALSE) * C185</f>
        <v>0</v>
      </c>
      <c r="BA185">
        <f>VLOOKUP(Wave_Timeline!BA$1,Enemies[[#All],[Name]:[BotLevelType]],3,FALSE) * VLOOKUP($AX$2,BotLevelWorld[#All],MATCH("HP Ratio - " &amp; VLOOKUP(BA$1,Enemies[[#All],[Name]:[BotLevelType]],9,FALSE),BotLevelWorld[#Headers],0),FALSE) * D185</f>
        <v>0</v>
      </c>
      <c r="BB185">
        <f>VLOOKUP(Wave_Timeline!BB$1,Enemies[[#All],[Name]:[BotLevelType]],3,FALSE) * VLOOKUP($AX$2,BotLevelWorld[#All],MATCH("HP Ratio - " &amp; VLOOKUP(BB$1,Enemies[[#All],[Name]:[BotLevelType]],9,FALSE),BotLevelWorld[#Headers],0),FALSE) * E185</f>
        <v>0</v>
      </c>
      <c r="BC185">
        <f>VLOOKUP(Wave_Timeline!BC$1,Enemies[[#All],[Name]:[BotLevelType]],3,FALSE) * VLOOKUP($AX$2,BotLevelWorld[#All],MATCH("HP Ratio - " &amp; VLOOKUP(BC$1,Enemies[[#All],[Name]:[BotLevelType]],9,FALSE),BotLevelWorld[#Headers],0),FALSE) * F185</f>
        <v>0</v>
      </c>
      <c r="BD185">
        <f>VLOOKUP(Wave_Timeline!BD$1,Enemies[[#All],[Name]:[BotLevelType]],3,FALSE) * VLOOKUP($AX$2,BotLevelWorld[#All],MATCH("HP Ratio - " &amp; VLOOKUP(BD$1,Enemies[[#All],[Name]:[BotLevelType]],9,FALSE),BotLevelWorld[#Headers],0),FALSE) * G185</f>
        <v>0</v>
      </c>
      <c r="BE185">
        <f>VLOOKUP(Wave_Timeline!BE$1,Enemies[[#All],[Name]:[BotLevelType]],3,FALSE) * VLOOKUP($AX$2,BotLevelWorld[#All],MATCH("HP Ratio - " &amp; VLOOKUP(BE$1,Enemies[[#All],[Name]:[BotLevelType]],9,FALSE),BotLevelWorld[#Headers],0),FALSE) * H185</f>
        <v>0</v>
      </c>
      <c r="BF185">
        <f>VLOOKUP(Wave_Timeline!BF$1,Enemies[[#All],[Name]:[BotLevelType]],3,FALSE) * VLOOKUP($AX$2,BotLevelWorld[#All],MATCH("HP Ratio - " &amp; VLOOKUP(BF$1,Enemies[[#All],[Name]:[BotLevelType]],9,FALSE),BotLevelWorld[#Headers],0),FALSE) * I185</f>
        <v>0</v>
      </c>
      <c r="BG185">
        <f>VLOOKUP(Wave_Timeline!BG$1,Enemies[[#All],[Name]:[BotLevelType]],3,FALSE) * VLOOKUP($AX$2,BotLevelWorld[#All],MATCH("HP Ratio - " &amp; VLOOKUP(BG$1,Enemies[[#All],[Name]:[BotLevelType]],9,FALSE),BotLevelWorld[#Headers],0),FALSE) * J185</f>
        <v>0</v>
      </c>
      <c r="BH185">
        <f>VLOOKUP(Wave_Timeline!BH$1,Enemies[[#All],[Name]:[BotLevelType]],3,FALSE) * VLOOKUP($AX$2,BotLevelWorld[#All],MATCH("HP Ratio - " &amp; VLOOKUP(BH$1,Enemies[[#All],[Name]:[BotLevelType]],9,FALSE),BotLevelWorld[#Headers],0),FALSE) * K185</f>
        <v>0</v>
      </c>
      <c r="BI185">
        <f>VLOOKUP(Wave_Timeline!BI$1,Enemies[[#All],[Name]:[BotLevelType]],3,FALSE) * VLOOKUP($AX$2,BotLevelWorld[#All],MATCH("HP Ratio - " &amp; VLOOKUP(BI$1,Enemies[[#All],[Name]:[BotLevelType]],9,FALSE),BotLevelWorld[#Headers],0),FALSE) * L185</f>
        <v>0</v>
      </c>
      <c r="BJ185">
        <f>VLOOKUP(Wave_Timeline!BJ$1,Enemies[[#All],[Name]:[BotLevelType]],3,FALSE) * VLOOKUP($AX$2,BotLevelWorld[#All],MATCH("HP Ratio - " &amp; VLOOKUP(BJ$1,Enemies[[#All],[Name]:[BotLevelType]],9,FALSE),BotLevelWorld[#Headers],0),FALSE) * M185</f>
        <v>0</v>
      </c>
      <c r="BK185">
        <f>VLOOKUP(Wave_Timeline!BK$1,Enemies[[#All],[Name]:[BotLevelType]],3,FALSE) * VLOOKUP($AX$2,BotLevelWorld[#All],MATCH("HP Ratio - " &amp; VLOOKUP(BK$1,Enemies[[#All],[Name]:[BotLevelType]],9,FALSE),BotLevelWorld[#Headers],0),FALSE) * N185</f>
        <v>0</v>
      </c>
      <c r="BL185">
        <f>VLOOKUP(Wave_Timeline!BL$1,Enemies[[#All],[Name]:[BotLevelType]],3,FALSE) * VLOOKUP($AX$2,BotLevelWorld[#All],MATCH("HP Ratio - " &amp; VLOOKUP(BL$1,Enemies[[#All],[Name]:[BotLevelType]],9,FALSE),BotLevelWorld[#Headers],0),FALSE) * O185</f>
        <v>0</v>
      </c>
      <c r="BM185">
        <f>VLOOKUP(Wave_Timeline!BM$1,Enemies[[#All],[Name]:[BotLevelType]],3,FALSE) * VLOOKUP($AX$2,BotLevelWorld[#All],MATCH("HP Ratio - " &amp; VLOOKUP(BM$1,Enemies[[#All],[Name]:[BotLevelType]],9,FALSE),BotLevelWorld[#Headers],0),FALSE) * P185</f>
        <v>0</v>
      </c>
      <c r="BN185">
        <f>VLOOKUP(Wave_Timeline!BN$1,Enemies[[#All],[Name]:[BotLevelType]],3,FALSE) * VLOOKUP($AX$2,BotLevelWorld[#All],MATCH("HP Ratio - " &amp; VLOOKUP(BN$1,Enemies[[#All],[Name]:[BotLevelType]],9,FALSE),BotLevelWorld[#Headers],0),FALSE) * Q185</f>
        <v>0</v>
      </c>
      <c r="BO185">
        <f>VLOOKUP(Wave_Timeline!BO$1,Enemies[[#All],[Name]:[BotLevelType]],3,FALSE) * VLOOKUP($AX$2,BotLevelWorld[#All],MATCH("HP Ratio - " &amp; VLOOKUP(BO$1,Enemies[[#All],[Name]:[BotLevelType]],9,FALSE),BotLevelWorld[#Headers],0),FALSE) * R185</f>
        <v>0</v>
      </c>
      <c r="BP185">
        <f>VLOOKUP(Wave_Timeline!BP$1,Enemies[[#All],[Name]:[BotLevelType]],3,FALSE) * VLOOKUP($AX$2,BotLevelWorld[#All],MATCH("HP Ratio - " &amp; VLOOKUP(BP$1,Enemies[[#All],[Name]:[BotLevelType]],9,FALSE),BotLevelWorld[#Headers],0),FALSE) * S185</f>
        <v>0</v>
      </c>
      <c r="BQ185">
        <f>VLOOKUP(Wave_Timeline!BQ$1,Enemies[[#All],[Name]:[BotLevelType]],3,FALSE) * VLOOKUP($AX$2,BotLevelWorld[#All],MATCH("HP Ratio - " &amp; VLOOKUP(BQ$1,Enemies[[#All],[Name]:[BotLevelType]],9,FALSE),BotLevelWorld[#Headers],0),FALSE) * T185</f>
        <v>0</v>
      </c>
      <c r="BR185">
        <f>VLOOKUP(Wave_Timeline!BR$1,Enemies[[#All],[Name]:[BotLevelType]],3,FALSE) * VLOOKUP($AX$2,BotLevelWorld[#All],MATCH("HP Ratio - " &amp; VLOOKUP(BR$1,Enemies[[#All],[Name]:[BotLevelType]],9,FALSE),BotLevelWorld[#Headers],0),FALSE) * U185</f>
        <v>0</v>
      </c>
      <c r="BS185">
        <f>VLOOKUP(Wave_Timeline!BS$1,Enemies[[#All],[Name]:[BotLevelType]],3,FALSE) * VLOOKUP($AX$2,BotLevelWorld[#All],MATCH("HP Ratio - " &amp; VLOOKUP(BS$1,Enemies[[#All],[Name]:[BotLevelType]],9,FALSE),BotLevelWorld[#Headers],0),FALSE) * V185</f>
        <v>0</v>
      </c>
      <c r="BT185">
        <f>VLOOKUP(Wave_Timeline!BT$1,Enemies[[#All],[Name]:[BotLevelType]],3,FALSE) * VLOOKUP($AX$2,BotLevelWorld[#All],MATCH("HP Ratio - " &amp; VLOOKUP(BT$1,Enemies[[#All],[Name]:[BotLevelType]],9,FALSE),BotLevelWorld[#Headers],0),FALSE) * W185</f>
        <v>0</v>
      </c>
      <c r="BU185">
        <f>VLOOKUP(Wave_Timeline!BU$1,Enemies[[#All],[Name]:[BotLevelType]],3,FALSE) * VLOOKUP($AX$2,BotLevelWorld[#All],MATCH("HP Ratio - " &amp; VLOOKUP(BU$1,Enemies[[#All],[Name]:[BotLevelType]],9,FALSE),BotLevelWorld[#Headers],0),FALSE) * X185</f>
        <v>0</v>
      </c>
      <c r="BV185">
        <f>VLOOKUP(Wave_Timeline!BV$1,Enemies[[#All],[Name]:[BotLevelType]],3,FALSE) * VLOOKUP($AX$2,BotLevelWorld[#All],MATCH("HP Ratio - " &amp; VLOOKUP(BV$1,Enemies[[#All],[Name]:[BotLevelType]],9,FALSE),BotLevelWorld[#Headers],0),FALSE) * Y185</f>
        <v>0</v>
      </c>
      <c r="BW185">
        <f>VLOOKUP(Wave_Timeline!BW$1,Enemies[[#All],[Name]:[BotLevelType]],3,FALSE) * VLOOKUP($AX$2,BotLevelWorld[#All],MATCH("HP Ratio - " &amp; VLOOKUP(BW$1,Enemies[[#All],[Name]:[BotLevelType]],9,FALSE),BotLevelWorld[#Headers],0),FALSE) * Z185</f>
        <v>0</v>
      </c>
      <c r="BX185">
        <f>VLOOKUP(Wave_Timeline!BX$1,Enemies[[#All],[Name]:[BotLevelType]],3,FALSE) * VLOOKUP($AX$2,BotLevelWorld[#All],MATCH("HP Ratio - " &amp; VLOOKUP(BX$1,Enemies[[#All],[Name]:[BotLevelType]],9,FALSE),BotLevelWorld[#Headers],0),FALSE) * AA185</f>
        <v>0</v>
      </c>
      <c r="BY185">
        <f>VLOOKUP(Wave_Timeline!BY$1,Enemies[[#All],[Name]:[BotLevelType]],3,FALSE) * VLOOKUP($AX$2,BotLevelWorld[#All],MATCH("HP Ratio - " &amp; VLOOKUP(BY$1,Enemies[[#All],[Name]:[BotLevelType]],9,FALSE),BotLevelWorld[#Headers],0),FALSE) * AB185</f>
        <v>0</v>
      </c>
      <c r="BZ185">
        <f>VLOOKUP(Wave_Timeline!BZ$1,Enemies[[#All],[Name]:[BotLevelType]],3,FALSE) * VLOOKUP($AX$2,BotLevelWorld[#All],MATCH("HP Ratio - " &amp; VLOOKUP(BZ$1,Enemies[[#All],[Name]:[BotLevelType]],9,FALSE),BotLevelWorld[#Headers],0),FALSE) * AC185</f>
        <v>0</v>
      </c>
      <c r="CA185">
        <f>VLOOKUP(Wave_Timeline!CA$1,Enemies[[#All],[Name]:[BotLevelType]],3,FALSE) * VLOOKUP($AX$2,BotLevelWorld[#All],MATCH("HP Ratio - " &amp; VLOOKUP(CA$1,Enemies[[#All],[Name]:[BotLevelType]],9,FALSE),BotLevelWorld[#Headers],0),FALSE) * AD185</f>
        <v>0</v>
      </c>
      <c r="CB185">
        <f>VLOOKUP(Wave_Timeline!CB$1,Enemies[[#All],[Name]:[BotLevelType]],3,FALSE) * VLOOKUP($AX$2,BotLevelWorld[#All],MATCH("HP Ratio - " &amp; VLOOKUP(CB$1,Enemies[[#All],[Name]:[BotLevelType]],9,FALSE),BotLevelWorld[#Headers],0),FALSE) * AE185</f>
        <v>0</v>
      </c>
      <c r="CC185">
        <f>VLOOKUP(Wave_Timeline!CC$1,Enemies[[#All],[Name]:[BotLevelType]],3,FALSE) * VLOOKUP($AX$2,BotLevelWorld[#All],MATCH("HP Ratio - " &amp; VLOOKUP(CC$1,Enemies[[#All],[Name]:[BotLevelType]],9,FALSE),BotLevelWorld[#Headers],0),FALSE) * AF185</f>
        <v>0</v>
      </c>
      <c r="CD185">
        <f>VLOOKUP(Wave_Timeline!CD$1,Enemies[[#All],[Name]:[BotLevelType]],3,FALSE) * VLOOKUP($AX$2,BotLevelWorld[#All],MATCH("HP Ratio - " &amp; VLOOKUP(CD$1,Enemies[[#All],[Name]:[BotLevelType]],9,FALSE),BotLevelWorld[#Headers],0),FALSE) * AG185</f>
        <v>0</v>
      </c>
      <c r="CE185">
        <f>VLOOKUP(Wave_Timeline!CE$1,Enemies[[#All],[Name]:[BotLevelType]],3,FALSE) * VLOOKUP($AX$2,BotLevelWorld[#All],MATCH("HP Ratio - " &amp; VLOOKUP(CE$1,Enemies[[#All],[Name]:[BotLevelType]],9,FALSE),BotLevelWorld[#Headers],0),FALSE) * AH185</f>
        <v>0</v>
      </c>
      <c r="CF185">
        <f>VLOOKUP(Wave_Timeline!CF$1,Enemies[[#All],[Name]:[BotLevelType]],3,FALSE) * VLOOKUP($AX$2,BotLevelWorld[#All],MATCH("HP Ratio - " &amp; VLOOKUP(CF$1,Enemies[[#All],[Name]:[BotLevelType]],9,FALSE),BotLevelWorld[#Headers],0),FALSE) * AI185</f>
        <v>0</v>
      </c>
      <c r="CG185">
        <f>VLOOKUP(Wave_Timeline!CG$1,Enemies[[#All],[Name]:[BotLevelType]],3,FALSE) * VLOOKUP($AX$2,BotLevelWorld[#All],MATCH("HP Ratio - " &amp; VLOOKUP(CG$1,Enemies[[#All],[Name]:[BotLevelType]],9,FALSE),BotLevelWorld[#Headers],0),FALSE) * AJ185</f>
        <v>0</v>
      </c>
      <c r="CH185">
        <f>VLOOKUP(Wave_Timeline!CH$1,Enemies[[#All],[Name]:[BotLevelType]],3,FALSE) * VLOOKUP($AX$2,BotLevelWorld[#All],MATCH("HP Ratio - " &amp; VLOOKUP(CH$1,Enemies[[#All],[Name]:[BotLevelType]],9,FALSE),BotLevelWorld[#Headers],0),FALSE) * AK185</f>
        <v>0</v>
      </c>
      <c r="CI185">
        <f>VLOOKUP(Wave_Timeline!CI$1,Enemies[[#All],[Name]:[BotLevelType]],3,FALSE) * VLOOKUP($AX$2,BotLevelWorld[#All],MATCH("HP Ratio - " &amp; VLOOKUP(CI$1,Enemies[[#All],[Name]:[BotLevelType]],9,FALSE),BotLevelWorld[#Headers],0),FALSE) * AL185</f>
        <v>0</v>
      </c>
      <c r="CJ185">
        <f>VLOOKUP(Wave_Timeline!CJ$1,Enemies[[#All],[Name]:[BotLevelType]],3,FALSE) * VLOOKUP($AX$2,BotLevelWorld[#All],MATCH("HP Ratio - " &amp; VLOOKUP(CJ$1,Enemies[[#All],[Name]:[BotLevelType]],9,FALSE),BotLevelWorld[#Headers],0),FALSE) * AM185</f>
        <v>0</v>
      </c>
      <c r="CK185">
        <f>VLOOKUP(Wave_Timeline!CK$1,Enemies[[#All],[Name]:[BotLevelType]],3,FALSE) * VLOOKUP($AX$2,BotLevelWorld[#All],MATCH("HP Ratio - " &amp; VLOOKUP(CK$1,Enemies[[#All],[Name]:[BotLevelType]],9,FALSE),BotLevelWorld[#Headers],0),FALSE) * AN185</f>
        <v>0</v>
      </c>
      <c r="CL185">
        <f>VLOOKUP(Wave_Timeline!CL$1,Enemies[[#All],[Name]:[BotLevelType]],3,FALSE) * VLOOKUP($AX$2,BotLevelWorld[#All],MATCH("HP Ratio - " &amp; VLOOKUP(CL$1,Enemies[[#All],[Name]:[BotLevelType]],9,FALSE),BotLevelWorld[#Headers],0),FALSE) * AO185</f>
        <v>0</v>
      </c>
      <c r="CM185">
        <f>VLOOKUP(Wave_Timeline!CM$1,Enemies[[#All],[Name]:[BotLevelType]],3,FALSE) * VLOOKUP($AX$2,BotLevelWorld[#All],MATCH("HP Ratio - " &amp; VLOOKUP(CM$1,Enemies[[#All],[Name]:[BotLevelType]],9,FALSE),BotLevelWorld[#Headers],0),FALSE) * AP185</f>
        <v>0</v>
      </c>
      <c r="CN185">
        <f>VLOOKUP(Wave_Timeline!CN$1,Enemies[[#All],[Name]:[BotLevelType]],3,FALSE) * VLOOKUP($AX$2,BotLevelWorld[#All],MATCH("HP Ratio - " &amp; VLOOKUP(CN$1,Enemies[[#All],[Name]:[BotLevelType]],9,FALSE),BotLevelWorld[#Headers],0),FALSE) * AQ185</f>
        <v>0</v>
      </c>
      <c r="CO185">
        <f>VLOOKUP(Wave_Timeline!CO$1,Enemies[[#All],[Name]:[BotLevelType]],3,FALSE) * VLOOKUP($AX$2,BotLevelWorld[#All],MATCH("HP Ratio - " &amp; VLOOKUP(CO$1,Enemies[[#All],[Name]:[BotLevelType]],9,FALSE),BotLevelWorld[#Headers],0),FALSE) * AR185</f>
        <v>0</v>
      </c>
      <c r="CP185">
        <f>VLOOKUP(Wave_Timeline!CP$1,Enemies[[#All],[Name]:[BotLevelType]],3,FALSE) * VLOOKUP($AX$2,BotLevelWorld[#All],MATCH("HP Ratio - " &amp; VLOOKUP(CP$1,Enemies[[#All],[Name]:[BotLevelType]],9,FALSE),BotLevelWorld[#Headers],0),FALSE) * AS185</f>
        <v>0</v>
      </c>
      <c r="CQ185">
        <f>VLOOKUP(Wave_Timeline!CQ$1,Enemies[[#All],[Name]:[BotLevelType]],3,FALSE) * VLOOKUP($AX$2,BotLevelWorld[#All],MATCH("HP Ratio - " &amp; VLOOKUP(CQ$1,Enemies[[#All],[Name]:[BotLevelType]],9,FALSE),BotLevelWorld[#Headers],0),FALSE) * AT185</f>
        <v>0</v>
      </c>
      <c r="CS185">
        <f t="shared" si="7"/>
        <v>0</v>
      </c>
    </row>
    <row r="186" spans="1:97" x14ac:dyDescent="0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Y186">
        <f>VLOOKUP(Wave_Timeline!AY$1,Enemies[[#All],[Name]:[BotLevelType]],3,FALSE) * VLOOKUP($AX$2,BotLevelWorld[#All],MATCH("HP Ratio - " &amp; VLOOKUP(AY$1,Enemies[[#All],[Name]:[BotLevelType]],9,FALSE),BotLevelWorld[#Headers],0),FALSE) * B186</f>
        <v>0</v>
      </c>
      <c r="AZ186">
        <f>VLOOKUP(Wave_Timeline!AZ$1,Enemies[[#All],[Name]:[BotLevelType]],3,FALSE) * VLOOKUP($AX$2,BotLevelWorld[#All],MATCH("HP Ratio - " &amp; VLOOKUP(AZ$1,Enemies[[#All],[Name]:[BotLevelType]],9,FALSE),BotLevelWorld[#Headers],0),FALSE) * C186</f>
        <v>0</v>
      </c>
      <c r="BA186">
        <f>VLOOKUP(Wave_Timeline!BA$1,Enemies[[#All],[Name]:[BotLevelType]],3,FALSE) * VLOOKUP($AX$2,BotLevelWorld[#All],MATCH("HP Ratio - " &amp; VLOOKUP(BA$1,Enemies[[#All],[Name]:[BotLevelType]],9,FALSE),BotLevelWorld[#Headers],0),FALSE) * D186</f>
        <v>0</v>
      </c>
      <c r="BB186">
        <f>VLOOKUP(Wave_Timeline!BB$1,Enemies[[#All],[Name]:[BotLevelType]],3,FALSE) * VLOOKUP($AX$2,BotLevelWorld[#All],MATCH("HP Ratio - " &amp; VLOOKUP(BB$1,Enemies[[#All],[Name]:[BotLevelType]],9,FALSE),BotLevelWorld[#Headers],0),FALSE) * E186</f>
        <v>0</v>
      </c>
      <c r="BC186">
        <f>VLOOKUP(Wave_Timeline!BC$1,Enemies[[#All],[Name]:[BotLevelType]],3,FALSE) * VLOOKUP($AX$2,BotLevelWorld[#All],MATCH("HP Ratio - " &amp; VLOOKUP(BC$1,Enemies[[#All],[Name]:[BotLevelType]],9,FALSE),BotLevelWorld[#Headers],0),FALSE) * F186</f>
        <v>0</v>
      </c>
      <c r="BD186">
        <f>VLOOKUP(Wave_Timeline!BD$1,Enemies[[#All],[Name]:[BotLevelType]],3,FALSE) * VLOOKUP($AX$2,BotLevelWorld[#All],MATCH("HP Ratio - " &amp; VLOOKUP(BD$1,Enemies[[#All],[Name]:[BotLevelType]],9,FALSE),BotLevelWorld[#Headers],0),FALSE) * G186</f>
        <v>0</v>
      </c>
      <c r="BE186">
        <f>VLOOKUP(Wave_Timeline!BE$1,Enemies[[#All],[Name]:[BotLevelType]],3,FALSE) * VLOOKUP($AX$2,BotLevelWorld[#All],MATCH("HP Ratio - " &amp; VLOOKUP(BE$1,Enemies[[#All],[Name]:[BotLevelType]],9,FALSE),BotLevelWorld[#Headers],0),FALSE) * H186</f>
        <v>0</v>
      </c>
      <c r="BF186">
        <f>VLOOKUP(Wave_Timeline!BF$1,Enemies[[#All],[Name]:[BotLevelType]],3,FALSE) * VLOOKUP($AX$2,BotLevelWorld[#All],MATCH("HP Ratio - " &amp; VLOOKUP(BF$1,Enemies[[#All],[Name]:[BotLevelType]],9,FALSE),BotLevelWorld[#Headers],0),FALSE) * I186</f>
        <v>0</v>
      </c>
      <c r="BG186">
        <f>VLOOKUP(Wave_Timeline!BG$1,Enemies[[#All],[Name]:[BotLevelType]],3,FALSE) * VLOOKUP($AX$2,BotLevelWorld[#All],MATCH("HP Ratio - " &amp; VLOOKUP(BG$1,Enemies[[#All],[Name]:[BotLevelType]],9,FALSE),BotLevelWorld[#Headers],0),FALSE) * J186</f>
        <v>0</v>
      </c>
      <c r="BH186">
        <f>VLOOKUP(Wave_Timeline!BH$1,Enemies[[#All],[Name]:[BotLevelType]],3,FALSE) * VLOOKUP($AX$2,BotLevelWorld[#All],MATCH("HP Ratio - " &amp; VLOOKUP(BH$1,Enemies[[#All],[Name]:[BotLevelType]],9,FALSE),BotLevelWorld[#Headers],0),FALSE) * K186</f>
        <v>0</v>
      </c>
      <c r="BI186">
        <f>VLOOKUP(Wave_Timeline!BI$1,Enemies[[#All],[Name]:[BotLevelType]],3,FALSE) * VLOOKUP($AX$2,BotLevelWorld[#All],MATCH("HP Ratio - " &amp; VLOOKUP(BI$1,Enemies[[#All],[Name]:[BotLevelType]],9,FALSE),BotLevelWorld[#Headers],0),FALSE) * L186</f>
        <v>0</v>
      </c>
      <c r="BJ186">
        <f>VLOOKUP(Wave_Timeline!BJ$1,Enemies[[#All],[Name]:[BotLevelType]],3,FALSE) * VLOOKUP($AX$2,BotLevelWorld[#All],MATCH("HP Ratio - " &amp; VLOOKUP(BJ$1,Enemies[[#All],[Name]:[BotLevelType]],9,FALSE),BotLevelWorld[#Headers],0),FALSE) * M186</f>
        <v>0</v>
      </c>
      <c r="BK186">
        <f>VLOOKUP(Wave_Timeline!BK$1,Enemies[[#All],[Name]:[BotLevelType]],3,FALSE) * VLOOKUP($AX$2,BotLevelWorld[#All],MATCH("HP Ratio - " &amp; VLOOKUP(BK$1,Enemies[[#All],[Name]:[BotLevelType]],9,FALSE),BotLevelWorld[#Headers],0),FALSE) * N186</f>
        <v>0</v>
      </c>
      <c r="BL186">
        <f>VLOOKUP(Wave_Timeline!BL$1,Enemies[[#All],[Name]:[BotLevelType]],3,FALSE) * VLOOKUP($AX$2,BotLevelWorld[#All],MATCH("HP Ratio - " &amp; VLOOKUP(BL$1,Enemies[[#All],[Name]:[BotLevelType]],9,FALSE),BotLevelWorld[#Headers],0),FALSE) * O186</f>
        <v>0</v>
      </c>
      <c r="BM186">
        <f>VLOOKUP(Wave_Timeline!BM$1,Enemies[[#All],[Name]:[BotLevelType]],3,FALSE) * VLOOKUP($AX$2,BotLevelWorld[#All],MATCH("HP Ratio - " &amp; VLOOKUP(BM$1,Enemies[[#All],[Name]:[BotLevelType]],9,FALSE),BotLevelWorld[#Headers],0),FALSE) * P186</f>
        <v>0</v>
      </c>
      <c r="BN186">
        <f>VLOOKUP(Wave_Timeline!BN$1,Enemies[[#All],[Name]:[BotLevelType]],3,FALSE) * VLOOKUP($AX$2,BotLevelWorld[#All],MATCH("HP Ratio - " &amp; VLOOKUP(BN$1,Enemies[[#All],[Name]:[BotLevelType]],9,FALSE),BotLevelWorld[#Headers],0),FALSE) * Q186</f>
        <v>0</v>
      </c>
      <c r="BO186">
        <f>VLOOKUP(Wave_Timeline!BO$1,Enemies[[#All],[Name]:[BotLevelType]],3,FALSE) * VLOOKUP($AX$2,BotLevelWorld[#All],MATCH("HP Ratio - " &amp; VLOOKUP(BO$1,Enemies[[#All],[Name]:[BotLevelType]],9,FALSE),BotLevelWorld[#Headers],0),FALSE) * R186</f>
        <v>0</v>
      </c>
      <c r="BP186">
        <f>VLOOKUP(Wave_Timeline!BP$1,Enemies[[#All],[Name]:[BotLevelType]],3,FALSE) * VLOOKUP($AX$2,BotLevelWorld[#All],MATCH("HP Ratio - " &amp; VLOOKUP(BP$1,Enemies[[#All],[Name]:[BotLevelType]],9,FALSE),BotLevelWorld[#Headers],0),FALSE) * S186</f>
        <v>0</v>
      </c>
      <c r="BQ186">
        <f>VLOOKUP(Wave_Timeline!BQ$1,Enemies[[#All],[Name]:[BotLevelType]],3,FALSE) * VLOOKUP($AX$2,BotLevelWorld[#All],MATCH("HP Ratio - " &amp; VLOOKUP(BQ$1,Enemies[[#All],[Name]:[BotLevelType]],9,FALSE),BotLevelWorld[#Headers],0),FALSE) * T186</f>
        <v>0</v>
      </c>
      <c r="BR186">
        <f>VLOOKUP(Wave_Timeline!BR$1,Enemies[[#All],[Name]:[BotLevelType]],3,FALSE) * VLOOKUP($AX$2,BotLevelWorld[#All],MATCH("HP Ratio - " &amp; VLOOKUP(BR$1,Enemies[[#All],[Name]:[BotLevelType]],9,FALSE),BotLevelWorld[#Headers],0),FALSE) * U186</f>
        <v>0</v>
      </c>
      <c r="BS186">
        <f>VLOOKUP(Wave_Timeline!BS$1,Enemies[[#All],[Name]:[BotLevelType]],3,FALSE) * VLOOKUP($AX$2,BotLevelWorld[#All],MATCH("HP Ratio - " &amp; VLOOKUP(BS$1,Enemies[[#All],[Name]:[BotLevelType]],9,FALSE),BotLevelWorld[#Headers],0),FALSE) * V186</f>
        <v>0</v>
      </c>
      <c r="BT186">
        <f>VLOOKUP(Wave_Timeline!BT$1,Enemies[[#All],[Name]:[BotLevelType]],3,FALSE) * VLOOKUP($AX$2,BotLevelWorld[#All],MATCH("HP Ratio - " &amp; VLOOKUP(BT$1,Enemies[[#All],[Name]:[BotLevelType]],9,FALSE),BotLevelWorld[#Headers],0),FALSE) * W186</f>
        <v>0</v>
      </c>
      <c r="BU186">
        <f>VLOOKUP(Wave_Timeline!BU$1,Enemies[[#All],[Name]:[BotLevelType]],3,FALSE) * VLOOKUP($AX$2,BotLevelWorld[#All],MATCH("HP Ratio - " &amp; VLOOKUP(BU$1,Enemies[[#All],[Name]:[BotLevelType]],9,FALSE),BotLevelWorld[#Headers],0),FALSE) * X186</f>
        <v>0</v>
      </c>
      <c r="BV186">
        <f>VLOOKUP(Wave_Timeline!BV$1,Enemies[[#All],[Name]:[BotLevelType]],3,FALSE) * VLOOKUP($AX$2,BotLevelWorld[#All],MATCH("HP Ratio - " &amp; VLOOKUP(BV$1,Enemies[[#All],[Name]:[BotLevelType]],9,FALSE),BotLevelWorld[#Headers],0),FALSE) * Y186</f>
        <v>0</v>
      </c>
      <c r="BW186">
        <f>VLOOKUP(Wave_Timeline!BW$1,Enemies[[#All],[Name]:[BotLevelType]],3,FALSE) * VLOOKUP($AX$2,BotLevelWorld[#All],MATCH("HP Ratio - " &amp; VLOOKUP(BW$1,Enemies[[#All],[Name]:[BotLevelType]],9,FALSE),BotLevelWorld[#Headers],0),FALSE) * Z186</f>
        <v>0</v>
      </c>
      <c r="BX186">
        <f>VLOOKUP(Wave_Timeline!BX$1,Enemies[[#All],[Name]:[BotLevelType]],3,FALSE) * VLOOKUP($AX$2,BotLevelWorld[#All],MATCH("HP Ratio - " &amp; VLOOKUP(BX$1,Enemies[[#All],[Name]:[BotLevelType]],9,FALSE),BotLevelWorld[#Headers],0),FALSE) * AA186</f>
        <v>0</v>
      </c>
      <c r="BY186">
        <f>VLOOKUP(Wave_Timeline!BY$1,Enemies[[#All],[Name]:[BotLevelType]],3,FALSE) * VLOOKUP($AX$2,BotLevelWorld[#All],MATCH("HP Ratio - " &amp; VLOOKUP(BY$1,Enemies[[#All],[Name]:[BotLevelType]],9,FALSE),BotLevelWorld[#Headers],0),FALSE) * AB186</f>
        <v>0</v>
      </c>
      <c r="BZ186">
        <f>VLOOKUP(Wave_Timeline!BZ$1,Enemies[[#All],[Name]:[BotLevelType]],3,FALSE) * VLOOKUP($AX$2,BotLevelWorld[#All],MATCH("HP Ratio - " &amp; VLOOKUP(BZ$1,Enemies[[#All],[Name]:[BotLevelType]],9,FALSE),BotLevelWorld[#Headers],0),FALSE) * AC186</f>
        <v>0</v>
      </c>
      <c r="CA186">
        <f>VLOOKUP(Wave_Timeline!CA$1,Enemies[[#All],[Name]:[BotLevelType]],3,FALSE) * VLOOKUP($AX$2,BotLevelWorld[#All],MATCH("HP Ratio - " &amp; VLOOKUP(CA$1,Enemies[[#All],[Name]:[BotLevelType]],9,FALSE),BotLevelWorld[#Headers],0),FALSE) * AD186</f>
        <v>0</v>
      </c>
      <c r="CB186">
        <f>VLOOKUP(Wave_Timeline!CB$1,Enemies[[#All],[Name]:[BotLevelType]],3,FALSE) * VLOOKUP($AX$2,BotLevelWorld[#All],MATCH("HP Ratio - " &amp; VLOOKUP(CB$1,Enemies[[#All],[Name]:[BotLevelType]],9,FALSE),BotLevelWorld[#Headers],0),FALSE) * AE186</f>
        <v>0</v>
      </c>
      <c r="CC186">
        <f>VLOOKUP(Wave_Timeline!CC$1,Enemies[[#All],[Name]:[BotLevelType]],3,FALSE) * VLOOKUP($AX$2,BotLevelWorld[#All],MATCH("HP Ratio - " &amp; VLOOKUP(CC$1,Enemies[[#All],[Name]:[BotLevelType]],9,FALSE),BotLevelWorld[#Headers],0),FALSE) * AF186</f>
        <v>0</v>
      </c>
      <c r="CD186">
        <f>VLOOKUP(Wave_Timeline!CD$1,Enemies[[#All],[Name]:[BotLevelType]],3,FALSE) * VLOOKUP($AX$2,BotLevelWorld[#All],MATCH("HP Ratio - " &amp; VLOOKUP(CD$1,Enemies[[#All],[Name]:[BotLevelType]],9,FALSE),BotLevelWorld[#Headers],0),FALSE) * AG186</f>
        <v>0</v>
      </c>
      <c r="CE186">
        <f>VLOOKUP(Wave_Timeline!CE$1,Enemies[[#All],[Name]:[BotLevelType]],3,FALSE) * VLOOKUP($AX$2,BotLevelWorld[#All],MATCH("HP Ratio - " &amp; VLOOKUP(CE$1,Enemies[[#All],[Name]:[BotLevelType]],9,FALSE),BotLevelWorld[#Headers],0),FALSE) * AH186</f>
        <v>0</v>
      </c>
      <c r="CF186">
        <f>VLOOKUP(Wave_Timeline!CF$1,Enemies[[#All],[Name]:[BotLevelType]],3,FALSE) * VLOOKUP($AX$2,BotLevelWorld[#All],MATCH("HP Ratio - " &amp; VLOOKUP(CF$1,Enemies[[#All],[Name]:[BotLevelType]],9,FALSE),BotLevelWorld[#Headers],0),FALSE) * AI186</f>
        <v>0</v>
      </c>
      <c r="CG186">
        <f>VLOOKUP(Wave_Timeline!CG$1,Enemies[[#All],[Name]:[BotLevelType]],3,FALSE) * VLOOKUP($AX$2,BotLevelWorld[#All],MATCH("HP Ratio - " &amp; VLOOKUP(CG$1,Enemies[[#All],[Name]:[BotLevelType]],9,FALSE),BotLevelWorld[#Headers],0),FALSE) * AJ186</f>
        <v>0</v>
      </c>
      <c r="CH186">
        <f>VLOOKUP(Wave_Timeline!CH$1,Enemies[[#All],[Name]:[BotLevelType]],3,FALSE) * VLOOKUP($AX$2,BotLevelWorld[#All],MATCH("HP Ratio - " &amp; VLOOKUP(CH$1,Enemies[[#All],[Name]:[BotLevelType]],9,FALSE),BotLevelWorld[#Headers],0),FALSE) * AK186</f>
        <v>0</v>
      </c>
      <c r="CI186">
        <f>VLOOKUP(Wave_Timeline!CI$1,Enemies[[#All],[Name]:[BotLevelType]],3,FALSE) * VLOOKUP($AX$2,BotLevelWorld[#All],MATCH("HP Ratio - " &amp; VLOOKUP(CI$1,Enemies[[#All],[Name]:[BotLevelType]],9,FALSE),BotLevelWorld[#Headers],0),FALSE) * AL186</f>
        <v>0</v>
      </c>
      <c r="CJ186">
        <f>VLOOKUP(Wave_Timeline!CJ$1,Enemies[[#All],[Name]:[BotLevelType]],3,FALSE) * VLOOKUP($AX$2,BotLevelWorld[#All],MATCH("HP Ratio - " &amp; VLOOKUP(CJ$1,Enemies[[#All],[Name]:[BotLevelType]],9,FALSE),BotLevelWorld[#Headers],0),FALSE) * AM186</f>
        <v>0</v>
      </c>
      <c r="CK186">
        <f>VLOOKUP(Wave_Timeline!CK$1,Enemies[[#All],[Name]:[BotLevelType]],3,FALSE) * VLOOKUP($AX$2,BotLevelWorld[#All],MATCH("HP Ratio - " &amp; VLOOKUP(CK$1,Enemies[[#All],[Name]:[BotLevelType]],9,FALSE),BotLevelWorld[#Headers],0),FALSE) * AN186</f>
        <v>0</v>
      </c>
      <c r="CL186">
        <f>VLOOKUP(Wave_Timeline!CL$1,Enemies[[#All],[Name]:[BotLevelType]],3,FALSE) * VLOOKUP($AX$2,BotLevelWorld[#All],MATCH("HP Ratio - " &amp; VLOOKUP(CL$1,Enemies[[#All],[Name]:[BotLevelType]],9,FALSE),BotLevelWorld[#Headers],0),FALSE) * AO186</f>
        <v>0</v>
      </c>
      <c r="CM186">
        <f>VLOOKUP(Wave_Timeline!CM$1,Enemies[[#All],[Name]:[BotLevelType]],3,FALSE) * VLOOKUP($AX$2,BotLevelWorld[#All],MATCH("HP Ratio - " &amp; VLOOKUP(CM$1,Enemies[[#All],[Name]:[BotLevelType]],9,FALSE),BotLevelWorld[#Headers],0),FALSE) * AP186</f>
        <v>0</v>
      </c>
      <c r="CN186">
        <f>VLOOKUP(Wave_Timeline!CN$1,Enemies[[#All],[Name]:[BotLevelType]],3,FALSE) * VLOOKUP($AX$2,BotLevelWorld[#All],MATCH("HP Ratio - " &amp; VLOOKUP(CN$1,Enemies[[#All],[Name]:[BotLevelType]],9,FALSE),BotLevelWorld[#Headers],0),FALSE) * AQ186</f>
        <v>0</v>
      </c>
      <c r="CO186">
        <f>VLOOKUP(Wave_Timeline!CO$1,Enemies[[#All],[Name]:[BotLevelType]],3,FALSE) * VLOOKUP($AX$2,BotLevelWorld[#All],MATCH("HP Ratio - " &amp; VLOOKUP(CO$1,Enemies[[#All],[Name]:[BotLevelType]],9,FALSE),BotLevelWorld[#Headers],0),FALSE) * AR186</f>
        <v>0</v>
      </c>
      <c r="CP186">
        <f>VLOOKUP(Wave_Timeline!CP$1,Enemies[[#All],[Name]:[BotLevelType]],3,FALSE) * VLOOKUP($AX$2,BotLevelWorld[#All],MATCH("HP Ratio - " &amp; VLOOKUP(CP$1,Enemies[[#All],[Name]:[BotLevelType]],9,FALSE),BotLevelWorld[#Headers],0),FALSE) * AS186</f>
        <v>0</v>
      </c>
      <c r="CQ186">
        <f>VLOOKUP(Wave_Timeline!CQ$1,Enemies[[#All],[Name]:[BotLevelType]],3,FALSE) * VLOOKUP($AX$2,BotLevelWorld[#All],MATCH("HP Ratio - " &amp; VLOOKUP(CQ$1,Enemies[[#All],[Name]:[BotLevelType]],9,FALSE),BotLevelWorld[#Headers],0),FALSE) * AT186</f>
        <v>0</v>
      </c>
      <c r="CS186">
        <f t="shared" si="7"/>
        <v>0</v>
      </c>
    </row>
    <row r="187" spans="1:97" x14ac:dyDescent="0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Y187">
        <f>VLOOKUP(Wave_Timeline!AY$1,Enemies[[#All],[Name]:[BotLevelType]],3,FALSE) * VLOOKUP($AX$2,BotLevelWorld[#All],MATCH("HP Ratio - " &amp; VLOOKUP(AY$1,Enemies[[#All],[Name]:[BotLevelType]],9,FALSE),BotLevelWorld[#Headers],0),FALSE) * B187</f>
        <v>0</v>
      </c>
      <c r="AZ187">
        <f>VLOOKUP(Wave_Timeline!AZ$1,Enemies[[#All],[Name]:[BotLevelType]],3,FALSE) * VLOOKUP($AX$2,BotLevelWorld[#All],MATCH("HP Ratio - " &amp; VLOOKUP(AZ$1,Enemies[[#All],[Name]:[BotLevelType]],9,FALSE),BotLevelWorld[#Headers],0),FALSE) * C187</f>
        <v>0</v>
      </c>
      <c r="BA187">
        <f>VLOOKUP(Wave_Timeline!BA$1,Enemies[[#All],[Name]:[BotLevelType]],3,FALSE) * VLOOKUP($AX$2,BotLevelWorld[#All],MATCH("HP Ratio - " &amp; VLOOKUP(BA$1,Enemies[[#All],[Name]:[BotLevelType]],9,FALSE),BotLevelWorld[#Headers],0),FALSE) * D187</f>
        <v>0</v>
      </c>
      <c r="BB187">
        <f>VLOOKUP(Wave_Timeline!BB$1,Enemies[[#All],[Name]:[BotLevelType]],3,FALSE) * VLOOKUP($AX$2,BotLevelWorld[#All],MATCH("HP Ratio - " &amp; VLOOKUP(BB$1,Enemies[[#All],[Name]:[BotLevelType]],9,FALSE),BotLevelWorld[#Headers],0),FALSE) * E187</f>
        <v>0</v>
      </c>
      <c r="BC187">
        <f>VLOOKUP(Wave_Timeline!BC$1,Enemies[[#All],[Name]:[BotLevelType]],3,FALSE) * VLOOKUP($AX$2,BotLevelWorld[#All],MATCH("HP Ratio - " &amp; VLOOKUP(BC$1,Enemies[[#All],[Name]:[BotLevelType]],9,FALSE),BotLevelWorld[#Headers],0),FALSE) * F187</f>
        <v>0</v>
      </c>
      <c r="BD187">
        <f>VLOOKUP(Wave_Timeline!BD$1,Enemies[[#All],[Name]:[BotLevelType]],3,FALSE) * VLOOKUP($AX$2,BotLevelWorld[#All],MATCH("HP Ratio - " &amp; VLOOKUP(BD$1,Enemies[[#All],[Name]:[BotLevelType]],9,FALSE),BotLevelWorld[#Headers],0),FALSE) * G187</f>
        <v>0</v>
      </c>
      <c r="BE187">
        <f>VLOOKUP(Wave_Timeline!BE$1,Enemies[[#All],[Name]:[BotLevelType]],3,FALSE) * VLOOKUP($AX$2,BotLevelWorld[#All],MATCH("HP Ratio - " &amp; VLOOKUP(BE$1,Enemies[[#All],[Name]:[BotLevelType]],9,FALSE),BotLevelWorld[#Headers],0),FALSE) * H187</f>
        <v>0</v>
      </c>
      <c r="BF187">
        <f>VLOOKUP(Wave_Timeline!BF$1,Enemies[[#All],[Name]:[BotLevelType]],3,FALSE) * VLOOKUP($AX$2,BotLevelWorld[#All],MATCH("HP Ratio - " &amp; VLOOKUP(BF$1,Enemies[[#All],[Name]:[BotLevelType]],9,FALSE),BotLevelWorld[#Headers],0),FALSE) * I187</f>
        <v>0</v>
      </c>
      <c r="BG187">
        <f>VLOOKUP(Wave_Timeline!BG$1,Enemies[[#All],[Name]:[BotLevelType]],3,FALSE) * VLOOKUP($AX$2,BotLevelWorld[#All],MATCH("HP Ratio - " &amp; VLOOKUP(BG$1,Enemies[[#All],[Name]:[BotLevelType]],9,FALSE),BotLevelWorld[#Headers],0),FALSE) * J187</f>
        <v>0</v>
      </c>
      <c r="BH187">
        <f>VLOOKUP(Wave_Timeline!BH$1,Enemies[[#All],[Name]:[BotLevelType]],3,FALSE) * VLOOKUP($AX$2,BotLevelWorld[#All],MATCH("HP Ratio - " &amp; VLOOKUP(BH$1,Enemies[[#All],[Name]:[BotLevelType]],9,FALSE),BotLevelWorld[#Headers],0),FALSE) * K187</f>
        <v>0</v>
      </c>
      <c r="BI187">
        <f>VLOOKUP(Wave_Timeline!BI$1,Enemies[[#All],[Name]:[BotLevelType]],3,FALSE) * VLOOKUP($AX$2,BotLevelWorld[#All],MATCH("HP Ratio - " &amp; VLOOKUP(BI$1,Enemies[[#All],[Name]:[BotLevelType]],9,FALSE),BotLevelWorld[#Headers],0),FALSE) * L187</f>
        <v>0</v>
      </c>
      <c r="BJ187">
        <f>VLOOKUP(Wave_Timeline!BJ$1,Enemies[[#All],[Name]:[BotLevelType]],3,FALSE) * VLOOKUP($AX$2,BotLevelWorld[#All],MATCH("HP Ratio - " &amp; VLOOKUP(BJ$1,Enemies[[#All],[Name]:[BotLevelType]],9,FALSE),BotLevelWorld[#Headers],0),FALSE) * M187</f>
        <v>0</v>
      </c>
      <c r="BK187">
        <f>VLOOKUP(Wave_Timeline!BK$1,Enemies[[#All],[Name]:[BotLevelType]],3,FALSE) * VLOOKUP($AX$2,BotLevelWorld[#All],MATCH("HP Ratio - " &amp; VLOOKUP(BK$1,Enemies[[#All],[Name]:[BotLevelType]],9,FALSE),BotLevelWorld[#Headers],0),FALSE) * N187</f>
        <v>0</v>
      </c>
      <c r="BL187">
        <f>VLOOKUP(Wave_Timeline!BL$1,Enemies[[#All],[Name]:[BotLevelType]],3,FALSE) * VLOOKUP($AX$2,BotLevelWorld[#All],MATCH("HP Ratio - " &amp; VLOOKUP(BL$1,Enemies[[#All],[Name]:[BotLevelType]],9,FALSE),BotLevelWorld[#Headers],0),FALSE) * O187</f>
        <v>0</v>
      </c>
      <c r="BM187">
        <f>VLOOKUP(Wave_Timeline!BM$1,Enemies[[#All],[Name]:[BotLevelType]],3,FALSE) * VLOOKUP($AX$2,BotLevelWorld[#All],MATCH("HP Ratio - " &amp; VLOOKUP(BM$1,Enemies[[#All],[Name]:[BotLevelType]],9,FALSE),BotLevelWorld[#Headers],0),FALSE) * P187</f>
        <v>0</v>
      </c>
      <c r="BN187">
        <f>VLOOKUP(Wave_Timeline!BN$1,Enemies[[#All],[Name]:[BotLevelType]],3,FALSE) * VLOOKUP($AX$2,BotLevelWorld[#All],MATCH("HP Ratio - " &amp; VLOOKUP(BN$1,Enemies[[#All],[Name]:[BotLevelType]],9,FALSE),BotLevelWorld[#Headers],0),FALSE) * Q187</f>
        <v>0</v>
      </c>
      <c r="BO187">
        <f>VLOOKUP(Wave_Timeline!BO$1,Enemies[[#All],[Name]:[BotLevelType]],3,FALSE) * VLOOKUP($AX$2,BotLevelWorld[#All],MATCH("HP Ratio - " &amp; VLOOKUP(BO$1,Enemies[[#All],[Name]:[BotLevelType]],9,FALSE),BotLevelWorld[#Headers],0),FALSE) * R187</f>
        <v>0</v>
      </c>
      <c r="BP187">
        <f>VLOOKUP(Wave_Timeline!BP$1,Enemies[[#All],[Name]:[BotLevelType]],3,FALSE) * VLOOKUP($AX$2,BotLevelWorld[#All],MATCH("HP Ratio - " &amp; VLOOKUP(BP$1,Enemies[[#All],[Name]:[BotLevelType]],9,FALSE),BotLevelWorld[#Headers],0),FALSE) * S187</f>
        <v>0</v>
      </c>
      <c r="BQ187">
        <f>VLOOKUP(Wave_Timeline!BQ$1,Enemies[[#All],[Name]:[BotLevelType]],3,FALSE) * VLOOKUP($AX$2,BotLevelWorld[#All],MATCH("HP Ratio - " &amp; VLOOKUP(BQ$1,Enemies[[#All],[Name]:[BotLevelType]],9,FALSE),BotLevelWorld[#Headers],0),FALSE) * T187</f>
        <v>0</v>
      </c>
      <c r="BR187">
        <f>VLOOKUP(Wave_Timeline!BR$1,Enemies[[#All],[Name]:[BotLevelType]],3,FALSE) * VLOOKUP($AX$2,BotLevelWorld[#All],MATCH("HP Ratio - " &amp; VLOOKUP(BR$1,Enemies[[#All],[Name]:[BotLevelType]],9,FALSE),BotLevelWorld[#Headers],0),FALSE) * U187</f>
        <v>0</v>
      </c>
      <c r="BS187">
        <f>VLOOKUP(Wave_Timeline!BS$1,Enemies[[#All],[Name]:[BotLevelType]],3,FALSE) * VLOOKUP($AX$2,BotLevelWorld[#All],MATCH("HP Ratio - " &amp; VLOOKUP(BS$1,Enemies[[#All],[Name]:[BotLevelType]],9,FALSE),BotLevelWorld[#Headers],0),FALSE) * V187</f>
        <v>0</v>
      </c>
      <c r="BT187">
        <f>VLOOKUP(Wave_Timeline!BT$1,Enemies[[#All],[Name]:[BotLevelType]],3,FALSE) * VLOOKUP($AX$2,BotLevelWorld[#All],MATCH("HP Ratio - " &amp; VLOOKUP(BT$1,Enemies[[#All],[Name]:[BotLevelType]],9,FALSE),BotLevelWorld[#Headers],0),FALSE) * W187</f>
        <v>0</v>
      </c>
      <c r="BU187">
        <f>VLOOKUP(Wave_Timeline!BU$1,Enemies[[#All],[Name]:[BotLevelType]],3,FALSE) * VLOOKUP($AX$2,BotLevelWorld[#All],MATCH("HP Ratio - " &amp; VLOOKUP(BU$1,Enemies[[#All],[Name]:[BotLevelType]],9,FALSE),BotLevelWorld[#Headers],0),FALSE) * X187</f>
        <v>0</v>
      </c>
      <c r="BV187">
        <f>VLOOKUP(Wave_Timeline!BV$1,Enemies[[#All],[Name]:[BotLevelType]],3,FALSE) * VLOOKUP($AX$2,BotLevelWorld[#All],MATCH("HP Ratio - " &amp; VLOOKUP(BV$1,Enemies[[#All],[Name]:[BotLevelType]],9,FALSE),BotLevelWorld[#Headers],0),FALSE) * Y187</f>
        <v>0</v>
      </c>
      <c r="BW187">
        <f>VLOOKUP(Wave_Timeline!BW$1,Enemies[[#All],[Name]:[BotLevelType]],3,FALSE) * VLOOKUP($AX$2,BotLevelWorld[#All],MATCH("HP Ratio - " &amp; VLOOKUP(BW$1,Enemies[[#All],[Name]:[BotLevelType]],9,FALSE),BotLevelWorld[#Headers],0),FALSE) * Z187</f>
        <v>0</v>
      </c>
      <c r="BX187">
        <f>VLOOKUP(Wave_Timeline!BX$1,Enemies[[#All],[Name]:[BotLevelType]],3,FALSE) * VLOOKUP($AX$2,BotLevelWorld[#All],MATCH("HP Ratio - " &amp; VLOOKUP(BX$1,Enemies[[#All],[Name]:[BotLevelType]],9,FALSE),BotLevelWorld[#Headers],0),FALSE) * AA187</f>
        <v>0</v>
      </c>
      <c r="BY187">
        <f>VLOOKUP(Wave_Timeline!BY$1,Enemies[[#All],[Name]:[BotLevelType]],3,FALSE) * VLOOKUP($AX$2,BotLevelWorld[#All],MATCH("HP Ratio - " &amp; VLOOKUP(BY$1,Enemies[[#All],[Name]:[BotLevelType]],9,FALSE),BotLevelWorld[#Headers],0),FALSE) * AB187</f>
        <v>0</v>
      </c>
      <c r="BZ187">
        <f>VLOOKUP(Wave_Timeline!BZ$1,Enemies[[#All],[Name]:[BotLevelType]],3,FALSE) * VLOOKUP($AX$2,BotLevelWorld[#All],MATCH("HP Ratio - " &amp; VLOOKUP(BZ$1,Enemies[[#All],[Name]:[BotLevelType]],9,FALSE),BotLevelWorld[#Headers],0),FALSE) * AC187</f>
        <v>0</v>
      </c>
      <c r="CA187">
        <f>VLOOKUP(Wave_Timeline!CA$1,Enemies[[#All],[Name]:[BotLevelType]],3,FALSE) * VLOOKUP($AX$2,BotLevelWorld[#All],MATCH("HP Ratio - " &amp; VLOOKUP(CA$1,Enemies[[#All],[Name]:[BotLevelType]],9,FALSE),BotLevelWorld[#Headers],0),FALSE) * AD187</f>
        <v>0</v>
      </c>
      <c r="CB187">
        <f>VLOOKUP(Wave_Timeline!CB$1,Enemies[[#All],[Name]:[BotLevelType]],3,FALSE) * VLOOKUP($AX$2,BotLevelWorld[#All],MATCH("HP Ratio - " &amp; VLOOKUP(CB$1,Enemies[[#All],[Name]:[BotLevelType]],9,FALSE),BotLevelWorld[#Headers],0),FALSE) * AE187</f>
        <v>0</v>
      </c>
      <c r="CC187">
        <f>VLOOKUP(Wave_Timeline!CC$1,Enemies[[#All],[Name]:[BotLevelType]],3,FALSE) * VLOOKUP($AX$2,BotLevelWorld[#All],MATCH("HP Ratio - " &amp; VLOOKUP(CC$1,Enemies[[#All],[Name]:[BotLevelType]],9,FALSE),BotLevelWorld[#Headers],0),FALSE) * AF187</f>
        <v>0</v>
      </c>
      <c r="CD187">
        <f>VLOOKUP(Wave_Timeline!CD$1,Enemies[[#All],[Name]:[BotLevelType]],3,FALSE) * VLOOKUP($AX$2,BotLevelWorld[#All],MATCH("HP Ratio - " &amp; VLOOKUP(CD$1,Enemies[[#All],[Name]:[BotLevelType]],9,FALSE),BotLevelWorld[#Headers],0),FALSE) * AG187</f>
        <v>0</v>
      </c>
      <c r="CE187">
        <f>VLOOKUP(Wave_Timeline!CE$1,Enemies[[#All],[Name]:[BotLevelType]],3,FALSE) * VLOOKUP($AX$2,BotLevelWorld[#All],MATCH("HP Ratio - " &amp; VLOOKUP(CE$1,Enemies[[#All],[Name]:[BotLevelType]],9,FALSE),BotLevelWorld[#Headers],0),FALSE) * AH187</f>
        <v>0</v>
      </c>
      <c r="CF187">
        <f>VLOOKUP(Wave_Timeline!CF$1,Enemies[[#All],[Name]:[BotLevelType]],3,FALSE) * VLOOKUP($AX$2,BotLevelWorld[#All],MATCH("HP Ratio - " &amp; VLOOKUP(CF$1,Enemies[[#All],[Name]:[BotLevelType]],9,FALSE),BotLevelWorld[#Headers],0),FALSE) * AI187</f>
        <v>0</v>
      </c>
      <c r="CG187">
        <f>VLOOKUP(Wave_Timeline!CG$1,Enemies[[#All],[Name]:[BotLevelType]],3,FALSE) * VLOOKUP($AX$2,BotLevelWorld[#All],MATCH("HP Ratio - " &amp; VLOOKUP(CG$1,Enemies[[#All],[Name]:[BotLevelType]],9,FALSE),BotLevelWorld[#Headers],0),FALSE) * AJ187</f>
        <v>0</v>
      </c>
      <c r="CH187">
        <f>VLOOKUP(Wave_Timeline!CH$1,Enemies[[#All],[Name]:[BotLevelType]],3,FALSE) * VLOOKUP($AX$2,BotLevelWorld[#All],MATCH("HP Ratio - " &amp; VLOOKUP(CH$1,Enemies[[#All],[Name]:[BotLevelType]],9,FALSE),BotLevelWorld[#Headers],0),FALSE) * AK187</f>
        <v>0</v>
      </c>
      <c r="CI187">
        <f>VLOOKUP(Wave_Timeline!CI$1,Enemies[[#All],[Name]:[BotLevelType]],3,FALSE) * VLOOKUP($AX$2,BotLevelWorld[#All],MATCH("HP Ratio - " &amp; VLOOKUP(CI$1,Enemies[[#All],[Name]:[BotLevelType]],9,FALSE),BotLevelWorld[#Headers],0),FALSE) * AL187</f>
        <v>0</v>
      </c>
      <c r="CJ187">
        <f>VLOOKUP(Wave_Timeline!CJ$1,Enemies[[#All],[Name]:[BotLevelType]],3,FALSE) * VLOOKUP($AX$2,BotLevelWorld[#All],MATCH("HP Ratio - " &amp; VLOOKUP(CJ$1,Enemies[[#All],[Name]:[BotLevelType]],9,FALSE),BotLevelWorld[#Headers],0),FALSE) * AM187</f>
        <v>0</v>
      </c>
      <c r="CK187">
        <f>VLOOKUP(Wave_Timeline!CK$1,Enemies[[#All],[Name]:[BotLevelType]],3,FALSE) * VLOOKUP($AX$2,BotLevelWorld[#All],MATCH("HP Ratio - " &amp; VLOOKUP(CK$1,Enemies[[#All],[Name]:[BotLevelType]],9,FALSE),BotLevelWorld[#Headers],0),FALSE) * AN187</f>
        <v>0</v>
      </c>
      <c r="CL187">
        <f>VLOOKUP(Wave_Timeline!CL$1,Enemies[[#All],[Name]:[BotLevelType]],3,FALSE) * VLOOKUP($AX$2,BotLevelWorld[#All],MATCH("HP Ratio - " &amp; VLOOKUP(CL$1,Enemies[[#All],[Name]:[BotLevelType]],9,FALSE),BotLevelWorld[#Headers],0),FALSE) * AO187</f>
        <v>0</v>
      </c>
      <c r="CM187">
        <f>VLOOKUP(Wave_Timeline!CM$1,Enemies[[#All],[Name]:[BotLevelType]],3,FALSE) * VLOOKUP($AX$2,BotLevelWorld[#All],MATCH("HP Ratio - " &amp; VLOOKUP(CM$1,Enemies[[#All],[Name]:[BotLevelType]],9,FALSE),BotLevelWorld[#Headers],0),FALSE) * AP187</f>
        <v>0</v>
      </c>
      <c r="CN187">
        <f>VLOOKUP(Wave_Timeline!CN$1,Enemies[[#All],[Name]:[BotLevelType]],3,FALSE) * VLOOKUP($AX$2,BotLevelWorld[#All],MATCH("HP Ratio - " &amp; VLOOKUP(CN$1,Enemies[[#All],[Name]:[BotLevelType]],9,FALSE),BotLevelWorld[#Headers],0),FALSE) * AQ187</f>
        <v>0</v>
      </c>
      <c r="CO187">
        <f>VLOOKUP(Wave_Timeline!CO$1,Enemies[[#All],[Name]:[BotLevelType]],3,FALSE) * VLOOKUP($AX$2,BotLevelWorld[#All],MATCH("HP Ratio - " &amp; VLOOKUP(CO$1,Enemies[[#All],[Name]:[BotLevelType]],9,FALSE),BotLevelWorld[#Headers],0),FALSE) * AR187</f>
        <v>0</v>
      </c>
      <c r="CP187">
        <f>VLOOKUP(Wave_Timeline!CP$1,Enemies[[#All],[Name]:[BotLevelType]],3,FALSE) * VLOOKUP($AX$2,BotLevelWorld[#All],MATCH("HP Ratio - " &amp; VLOOKUP(CP$1,Enemies[[#All],[Name]:[BotLevelType]],9,FALSE),BotLevelWorld[#Headers],0),FALSE) * AS187</f>
        <v>0</v>
      </c>
      <c r="CQ187">
        <f>VLOOKUP(Wave_Timeline!CQ$1,Enemies[[#All],[Name]:[BotLevelType]],3,FALSE) * VLOOKUP($AX$2,BotLevelWorld[#All],MATCH("HP Ratio - " &amp; VLOOKUP(CQ$1,Enemies[[#All],[Name]:[BotLevelType]],9,FALSE),BotLevelWorld[#Headers],0),FALSE) * AT187</f>
        <v>0</v>
      </c>
      <c r="CS187">
        <f t="shared" si="7"/>
        <v>0</v>
      </c>
    </row>
    <row r="188" spans="1:97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Y188">
        <f>VLOOKUP(Wave_Timeline!AY$1,Enemies[[#All],[Name]:[BotLevelType]],3,FALSE) * VLOOKUP($AX$2,BotLevelWorld[#All],MATCH("HP Ratio - " &amp; VLOOKUP(AY$1,Enemies[[#All],[Name]:[BotLevelType]],9,FALSE),BotLevelWorld[#Headers],0),FALSE) * B188</f>
        <v>0</v>
      </c>
      <c r="AZ188">
        <f>VLOOKUP(Wave_Timeline!AZ$1,Enemies[[#All],[Name]:[BotLevelType]],3,FALSE) * VLOOKUP($AX$2,BotLevelWorld[#All],MATCH("HP Ratio - " &amp; VLOOKUP(AZ$1,Enemies[[#All],[Name]:[BotLevelType]],9,FALSE),BotLevelWorld[#Headers],0),FALSE) * C188</f>
        <v>0</v>
      </c>
      <c r="BA188">
        <f>VLOOKUP(Wave_Timeline!BA$1,Enemies[[#All],[Name]:[BotLevelType]],3,FALSE) * VLOOKUP($AX$2,BotLevelWorld[#All],MATCH("HP Ratio - " &amp; VLOOKUP(BA$1,Enemies[[#All],[Name]:[BotLevelType]],9,FALSE),BotLevelWorld[#Headers],0),FALSE) * D188</f>
        <v>0</v>
      </c>
      <c r="BB188">
        <f>VLOOKUP(Wave_Timeline!BB$1,Enemies[[#All],[Name]:[BotLevelType]],3,FALSE) * VLOOKUP($AX$2,BotLevelWorld[#All],MATCH("HP Ratio - " &amp; VLOOKUP(BB$1,Enemies[[#All],[Name]:[BotLevelType]],9,FALSE),BotLevelWorld[#Headers],0),FALSE) * E188</f>
        <v>0</v>
      </c>
      <c r="BC188">
        <f>VLOOKUP(Wave_Timeline!BC$1,Enemies[[#All],[Name]:[BotLevelType]],3,FALSE) * VLOOKUP($AX$2,BotLevelWorld[#All],MATCH("HP Ratio - " &amp; VLOOKUP(BC$1,Enemies[[#All],[Name]:[BotLevelType]],9,FALSE),BotLevelWorld[#Headers],0),FALSE) * F188</f>
        <v>0</v>
      </c>
      <c r="BD188">
        <f>VLOOKUP(Wave_Timeline!BD$1,Enemies[[#All],[Name]:[BotLevelType]],3,FALSE) * VLOOKUP($AX$2,BotLevelWorld[#All],MATCH("HP Ratio - " &amp; VLOOKUP(BD$1,Enemies[[#All],[Name]:[BotLevelType]],9,FALSE),BotLevelWorld[#Headers],0),FALSE) * G188</f>
        <v>0</v>
      </c>
      <c r="BE188">
        <f>VLOOKUP(Wave_Timeline!BE$1,Enemies[[#All],[Name]:[BotLevelType]],3,FALSE) * VLOOKUP($AX$2,BotLevelWorld[#All],MATCH("HP Ratio - " &amp; VLOOKUP(BE$1,Enemies[[#All],[Name]:[BotLevelType]],9,FALSE),BotLevelWorld[#Headers],0),FALSE) * H188</f>
        <v>0</v>
      </c>
      <c r="BF188">
        <f>VLOOKUP(Wave_Timeline!BF$1,Enemies[[#All],[Name]:[BotLevelType]],3,FALSE) * VLOOKUP($AX$2,BotLevelWorld[#All],MATCH("HP Ratio - " &amp; VLOOKUP(BF$1,Enemies[[#All],[Name]:[BotLevelType]],9,FALSE),BotLevelWorld[#Headers],0),FALSE) * I188</f>
        <v>0</v>
      </c>
      <c r="BG188">
        <f>VLOOKUP(Wave_Timeline!BG$1,Enemies[[#All],[Name]:[BotLevelType]],3,FALSE) * VLOOKUP($AX$2,BotLevelWorld[#All],MATCH("HP Ratio - " &amp; VLOOKUP(BG$1,Enemies[[#All],[Name]:[BotLevelType]],9,FALSE),BotLevelWorld[#Headers],0),FALSE) * J188</f>
        <v>0</v>
      </c>
      <c r="BH188">
        <f>VLOOKUP(Wave_Timeline!BH$1,Enemies[[#All],[Name]:[BotLevelType]],3,FALSE) * VLOOKUP($AX$2,BotLevelWorld[#All],MATCH("HP Ratio - " &amp; VLOOKUP(BH$1,Enemies[[#All],[Name]:[BotLevelType]],9,FALSE),BotLevelWorld[#Headers],0),FALSE) * K188</f>
        <v>0</v>
      </c>
      <c r="BI188">
        <f>VLOOKUP(Wave_Timeline!BI$1,Enemies[[#All],[Name]:[BotLevelType]],3,FALSE) * VLOOKUP($AX$2,BotLevelWorld[#All],MATCH("HP Ratio - " &amp; VLOOKUP(BI$1,Enemies[[#All],[Name]:[BotLevelType]],9,FALSE),BotLevelWorld[#Headers],0),FALSE) * L188</f>
        <v>0</v>
      </c>
      <c r="BJ188">
        <f>VLOOKUP(Wave_Timeline!BJ$1,Enemies[[#All],[Name]:[BotLevelType]],3,FALSE) * VLOOKUP($AX$2,BotLevelWorld[#All],MATCH("HP Ratio - " &amp; VLOOKUP(BJ$1,Enemies[[#All],[Name]:[BotLevelType]],9,FALSE),BotLevelWorld[#Headers],0),FALSE) * M188</f>
        <v>0</v>
      </c>
      <c r="BK188">
        <f>VLOOKUP(Wave_Timeline!BK$1,Enemies[[#All],[Name]:[BotLevelType]],3,FALSE) * VLOOKUP($AX$2,BotLevelWorld[#All],MATCH("HP Ratio - " &amp; VLOOKUP(BK$1,Enemies[[#All],[Name]:[BotLevelType]],9,FALSE),BotLevelWorld[#Headers],0),FALSE) * N188</f>
        <v>0</v>
      </c>
      <c r="BL188">
        <f>VLOOKUP(Wave_Timeline!BL$1,Enemies[[#All],[Name]:[BotLevelType]],3,FALSE) * VLOOKUP($AX$2,BotLevelWorld[#All],MATCH("HP Ratio - " &amp; VLOOKUP(BL$1,Enemies[[#All],[Name]:[BotLevelType]],9,FALSE),BotLevelWorld[#Headers],0),FALSE) * O188</f>
        <v>0</v>
      </c>
      <c r="BM188">
        <f>VLOOKUP(Wave_Timeline!BM$1,Enemies[[#All],[Name]:[BotLevelType]],3,FALSE) * VLOOKUP($AX$2,BotLevelWorld[#All],MATCH("HP Ratio - " &amp; VLOOKUP(BM$1,Enemies[[#All],[Name]:[BotLevelType]],9,FALSE),BotLevelWorld[#Headers],0),FALSE) * P188</f>
        <v>0</v>
      </c>
      <c r="BN188">
        <f>VLOOKUP(Wave_Timeline!BN$1,Enemies[[#All],[Name]:[BotLevelType]],3,FALSE) * VLOOKUP($AX$2,BotLevelWorld[#All],MATCH("HP Ratio - " &amp; VLOOKUP(BN$1,Enemies[[#All],[Name]:[BotLevelType]],9,FALSE),BotLevelWorld[#Headers],0),FALSE) * Q188</f>
        <v>0</v>
      </c>
      <c r="BO188">
        <f>VLOOKUP(Wave_Timeline!BO$1,Enemies[[#All],[Name]:[BotLevelType]],3,FALSE) * VLOOKUP($AX$2,BotLevelWorld[#All],MATCH("HP Ratio - " &amp; VLOOKUP(BO$1,Enemies[[#All],[Name]:[BotLevelType]],9,FALSE),BotLevelWorld[#Headers],0),FALSE) * R188</f>
        <v>0</v>
      </c>
      <c r="BP188">
        <f>VLOOKUP(Wave_Timeline!BP$1,Enemies[[#All],[Name]:[BotLevelType]],3,FALSE) * VLOOKUP($AX$2,BotLevelWorld[#All],MATCH("HP Ratio - " &amp; VLOOKUP(BP$1,Enemies[[#All],[Name]:[BotLevelType]],9,FALSE),BotLevelWorld[#Headers],0),FALSE) * S188</f>
        <v>0</v>
      </c>
      <c r="BQ188">
        <f>VLOOKUP(Wave_Timeline!BQ$1,Enemies[[#All],[Name]:[BotLevelType]],3,FALSE) * VLOOKUP($AX$2,BotLevelWorld[#All],MATCH("HP Ratio - " &amp; VLOOKUP(BQ$1,Enemies[[#All],[Name]:[BotLevelType]],9,FALSE),BotLevelWorld[#Headers],0),FALSE) * T188</f>
        <v>0</v>
      </c>
      <c r="BR188">
        <f>VLOOKUP(Wave_Timeline!BR$1,Enemies[[#All],[Name]:[BotLevelType]],3,FALSE) * VLOOKUP($AX$2,BotLevelWorld[#All],MATCH("HP Ratio - " &amp; VLOOKUP(BR$1,Enemies[[#All],[Name]:[BotLevelType]],9,FALSE),BotLevelWorld[#Headers],0),FALSE) * U188</f>
        <v>0</v>
      </c>
      <c r="BS188">
        <f>VLOOKUP(Wave_Timeline!BS$1,Enemies[[#All],[Name]:[BotLevelType]],3,FALSE) * VLOOKUP($AX$2,BotLevelWorld[#All],MATCH("HP Ratio - " &amp; VLOOKUP(BS$1,Enemies[[#All],[Name]:[BotLevelType]],9,FALSE),BotLevelWorld[#Headers],0),FALSE) * V188</f>
        <v>0</v>
      </c>
      <c r="BT188">
        <f>VLOOKUP(Wave_Timeline!BT$1,Enemies[[#All],[Name]:[BotLevelType]],3,FALSE) * VLOOKUP($AX$2,BotLevelWorld[#All],MATCH("HP Ratio - " &amp; VLOOKUP(BT$1,Enemies[[#All],[Name]:[BotLevelType]],9,FALSE),BotLevelWorld[#Headers],0),FALSE) * W188</f>
        <v>0</v>
      </c>
      <c r="BU188">
        <f>VLOOKUP(Wave_Timeline!BU$1,Enemies[[#All],[Name]:[BotLevelType]],3,FALSE) * VLOOKUP($AX$2,BotLevelWorld[#All],MATCH("HP Ratio - " &amp; VLOOKUP(BU$1,Enemies[[#All],[Name]:[BotLevelType]],9,FALSE),BotLevelWorld[#Headers],0),FALSE) * X188</f>
        <v>0</v>
      </c>
      <c r="BV188">
        <f>VLOOKUP(Wave_Timeline!BV$1,Enemies[[#All],[Name]:[BotLevelType]],3,FALSE) * VLOOKUP($AX$2,BotLevelWorld[#All],MATCH("HP Ratio - " &amp; VLOOKUP(BV$1,Enemies[[#All],[Name]:[BotLevelType]],9,FALSE),BotLevelWorld[#Headers],0),FALSE) * Y188</f>
        <v>0</v>
      </c>
      <c r="BW188">
        <f>VLOOKUP(Wave_Timeline!BW$1,Enemies[[#All],[Name]:[BotLevelType]],3,FALSE) * VLOOKUP($AX$2,BotLevelWorld[#All],MATCH("HP Ratio - " &amp; VLOOKUP(BW$1,Enemies[[#All],[Name]:[BotLevelType]],9,FALSE),BotLevelWorld[#Headers],0),FALSE) * Z188</f>
        <v>0</v>
      </c>
      <c r="BX188">
        <f>VLOOKUP(Wave_Timeline!BX$1,Enemies[[#All],[Name]:[BotLevelType]],3,FALSE) * VLOOKUP($AX$2,BotLevelWorld[#All],MATCH("HP Ratio - " &amp; VLOOKUP(BX$1,Enemies[[#All],[Name]:[BotLevelType]],9,FALSE),BotLevelWorld[#Headers],0),FALSE) * AA188</f>
        <v>0</v>
      </c>
      <c r="BY188">
        <f>VLOOKUP(Wave_Timeline!BY$1,Enemies[[#All],[Name]:[BotLevelType]],3,FALSE) * VLOOKUP($AX$2,BotLevelWorld[#All],MATCH("HP Ratio - " &amp; VLOOKUP(BY$1,Enemies[[#All],[Name]:[BotLevelType]],9,FALSE),BotLevelWorld[#Headers],0),FALSE) * AB188</f>
        <v>0</v>
      </c>
      <c r="BZ188">
        <f>VLOOKUP(Wave_Timeline!BZ$1,Enemies[[#All],[Name]:[BotLevelType]],3,FALSE) * VLOOKUP($AX$2,BotLevelWorld[#All],MATCH("HP Ratio - " &amp; VLOOKUP(BZ$1,Enemies[[#All],[Name]:[BotLevelType]],9,FALSE),BotLevelWorld[#Headers],0),FALSE) * AC188</f>
        <v>0</v>
      </c>
      <c r="CA188">
        <f>VLOOKUP(Wave_Timeline!CA$1,Enemies[[#All],[Name]:[BotLevelType]],3,FALSE) * VLOOKUP($AX$2,BotLevelWorld[#All],MATCH("HP Ratio - " &amp; VLOOKUP(CA$1,Enemies[[#All],[Name]:[BotLevelType]],9,FALSE),BotLevelWorld[#Headers],0),FALSE) * AD188</f>
        <v>0</v>
      </c>
      <c r="CB188">
        <f>VLOOKUP(Wave_Timeline!CB$1,Enemies[[#All],[Name]:[BotLevelType]],3,FALSE) * VLOOKUP($AX$2,BotLevelWorld[#All],MATCH("HP Ratio - " &amp; VLOOKUP(CB$1,Enemies[[#All],[Name]:[BotLevelType]],9,FALSE),BotLevelWorld[#Headers],0),FALSE) * AE188</f>
        <v>0</v>
      </c>
      <c r="CC188">
        <f>VLOOKUP(Wave_Timeline!CC$1,Enemies[[#All],[Name]:[BotLevelType]],3,FALSE) * VLOOKUP($AX$2,BotLevelWorld[#All],MATCH("HP Ratio - " &amp; VLOOKUP(CC$1,Enemies[[#All],[Name]:[BotLevelType]],9,FALSE),BotLevelWorld[#Headers],0),FALSE) * AF188</f>
        <v>0</v>
      </c>
      <c r="CD188">
        <f>VLOOKUP(Wave_Timeline!CD$1,Enemies[[#All],[Name]:[BotLevelType]],3,FALSE) * VLOOKUP($AX$2,BotLevelWorld[#All],MATCH("HP Ratio - " &amp; VLOOKUP(CD$1,Enemies[[#All],[Name]:[BotLevelType]],9,FALSE),BotLevelWorld[#Headers],0),FALSE) * AG188</f>
        <v>0</v>
      </c>
      <c r="CE188">
        <f>VLOOKUP(Wave_Timeline!CE$1,Enemies[[#All],[Name]:[BotLevelType]],3,FALSE) * VLOOKUP($AX$2,BotLevelWorld[#All],MATCH("HP Ratio - " &amp; VLOOKUP(CE$1,Enemies[[#All],[Name]:[BotLevelType]],9,FALSE),BotLevelWorld[#Headers],0),FALSE) * AH188</f>
        <v>0</v>
      </c>
      <c r="CF188">
        <f>VLOOKUP(Wave_Timeline!CF$1,Enemies[[#All],[Name]:[BotLevelType]],3,FALSE) * VLOOKUP($AX$2,BotLevelWorld[#All],MATCH("HP Ratio - " &amp; VLOOKUP(CF$1,Enemies[[#All],[Name]:[BotLevelType]],9,FALSE),BotLevelWorld[#Headers],0),FALSE) * AI188</f>
        <v>0</v>
      </c>
      <c r="CG188">
        <f>VLOOKUP(Wave_Timeline!CG$1,Enemies[[#All],[Name]:[BotLevelType]],3,FALSE) * VLOOKUP($AX$2,BotLevelWorld[#All],MATCH("HP Ratio - " &amp; VLOOKUP(CG$1,Enemies[[#All],[Name]:[BotLevelType]],9,FALSE),BotLevelWorld[#Headers],0),FALSE) * AJ188</f>
        <v>0</v>
      </c>
      <c r="CH188">
        <f>VLOOKUP(Wave_Timeline!CH$1,Enemies[[#All],[Name]:[BotLevelType]],3,FALSE) * VLOOKUP($AX$2,BotLevelWorld[#All],MATCH("HP Ratio - " &amp; VLOOKUP(CH$1,Enemies[[#All],[Name]:[BotLevelType]],9,FALSE),BotLevelWorld[#Headers],0),FALSE) * AK188</f>
        <v>0</v>
      </c>
      <c r="CI188">
        <f>VLOOKUP(Wave_Timeline!CI$1,Enemies[[#All],[Name]:[BotLevelType]],3,FALSE) * VLOOKUP($AX$2,BotLevelWorld[#All],MATCH("HP Ratio - " &amp; VLOOKUP(CI$1,Enemies[[#All],[Name]:[BotLevelType]],9,FALSE),BotLevelWorld[#Headers],0),FALSE) * AL188</f>
        <v>0</v>
      </c>
      <c r="CJ188">
        <f>VLOOKUP(Wave_Timeline!CJ$1,Enemies[[#All],[Name]:[BotLevelType]],3,FALSE) * VLOOKUP($AX$2,BotLevelWorld[#All],MATCH("HP Ratio - " &amp; VLOOKUP(CJ$1,Enemies[[#All],[Name]:[BotLevelType]],9,FALSE),BotLevelWorld[#Headers],0),FALSE) * AM188</f>
        <v>0</v>
      </c>
      <c r="CK188">
        <f>VLOOKUP(Wave_Timeline!CK$1,Enemies[[#All],[Name]:[BotLevelType]],3,FALSE) * VLOOKUP($AX$2,BotLevelWorld[#All],MATCH("HP Ratio - " &amp; VLOOKUP(CK$1,Enemies[[#All],[Name]:[BotLevelType]],9,FALSE),BotLevelWorld[#Headers],0),FALSE) * AN188</f>
        <v>0</v>
      </c>
      <c r="CL188">
        <f>VLOOKUP(Wave_Timeline!CL$1,Enemies[[#All],[Name]:[BotLevelType]],3,FALSE) * VLOOKUP($AX$2,BotLevelWorld[#All],MATCH("HP Ratio - " &amp; VLOOKUP(CL$1,Enemies[[#All],[Name]:[BotLevelType]],9,FALSE),BotLevelWorld[#Headers],0),FALSE) * AO188</f>
        <v>0</v>
      </c>
      <c r="CM188">
        <f>VLOOKUP(Wave_Timeline!CM$1,Enemies[[#All],[Name]:[BotLevelType]],3,FALSE) * VLOOKUP($AX$2,BotLevelWorld[#All],MATCH("HP Ratio - " &amp; VLOOKUP(CM$1,Enemies[[#All],[Name]:[BotLevelType]],9,FALSE),BotLevelWorld[#Headers],0),FALSE) * AP188</f>
        <v>0</v>
      </c>
      <c r="CN188">
        <f>VLOOKUP(Wave_Timeline!CN$1,Enemies[[#All],[Name]:[BotLevelType]],3,FALSE) * VLOOKUP($AX$2,BotLevelWorld[#All],MATCH("HP Ratio - " &amp; VLOOKUP(CN$1,Enemies[[#All],[Name]:[BotLevelType]],9,FALSE),BotLevelWorld[#Headers],0),FALSE) * AQ188</f>
        <v>0</v>
      </c>
      <c r="CO188">
        <f>VLOOKUP(Wave_Timeline!CO$1,Enemies[[#All],[Name]:[BotLevelType]],3,FALSE) * VLOOKUP($AX$2,BotLevelWorld[#All],MATCH("HP Ratio - " &amp; VLOOKUP(CO$1,Enemies[[#All],[Name]:[BotLevelType]],9,FALSE),BotLevelWorld[#Headers],0),FALSE) * AR188</f>
        <v>0</v>
      </c>
      <c r="CP188">
        <f>VLOOKUP(Wave_Timeline!CP$1,Enemies[[#All],[Name]:[BotLevelType]],3,FALSE) * VLOOKUP($AX$2,BotLevelWorld[#All],MATCH("HP Ratio - " &amp; VLOOKUP(CP$1,Enemies[[#All],[Name]:[BotLevelType]],9,FALSE),BotLevelWorld[#Headers],0),FALSE) * AS188</f>
        <v>0</v>
      </c>
      <c r="CQ188">
        <f>VLOOKUP(Wave_Timeline!CQ$1,Enemies[[#All],[Name]:[BotLevelType]],3,FALSE) * VLOOKUP($AX$2,BotLevelWorld[#All],MATCH("HP Ratio - " &amp; VLOOKUP(CQ$1,Enemies[[#All],[Name]:[BotLevelType]],9,FALSE),BotLevelWorld[#Headers],0),FALSE) * AT188</f>
        <v>0</v>
      </c>
      <c r="CS188">
        <f t="shared" si="7"/>
        <v>0</v>
      </c>
    </row>
    <row r="189" spans="1:97" x14ac:dyDescent="0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Y189">
        <f>VLOOKUP(Wave_Timeline!AY$1,Enemies[[#All],[Name]:[BotLevelType]],3,FALSE) * VLOOKUP($AX$2,BotLevelWorld[#All],MATCH("HP Ratio - " &amp; VLOOKUP(AY$1,Enemies[[#All],[Name]:[BotLevelType]],9,FALSE),BotLevelWorld[#Headers],0),FALSE) * B189</f>
        <v>0</v>
      </c>
      <c r="AZ189">
        <f>VLOOKUP(Wave_Timeline!AZ$1,Enemies[[#All],[Name]:[BotLevelType]],3,FALSE) * VLOOKUP($AX$2,BotLevelWorld[#All],MATCH("HP Ratio - " &amp; VLOOKUP(AZ$1,Enemies[[#All],[Name]:[BotLevelType]],9,FALSE),BotLevelWorld[#Headers],0),FALSE) * C189</f>
        <v>0</v>
      </c>
      <c r="BA189">
        <f>VLOOKUP(Wave_Timeline!BA$1,Enemies[[#All],[Name]:[BotLevelType]],3,FALSE) * VLOOKUP($AX$2,BotLevelWorld[#All],MATCH("HP Ratio - " &amp; VLOOKUP(BA$1,Enemies[[#All],[Name]:[BotLevelType]],9,FALSE),BotLevelWorld[#Headers],0),FALSE) * D189</f>
        <v>0</v>
      </c>
      <c r="BB189">
        <f>VLOOKUP(Wave_Timeline!BB$1,Enemies[[#All],[Name]:[BotLevelType]],3,FALSE) * VLOOKUP($AX$2,BotLevelWorld[#All],MATCH("HP Ratio - " &amp; VLOOKUP(BB$1,Enemies[[#All],[Name]:[BotLevelType]],9,FALSE),BotLevelWorld[#Headers],0),FALSE) * E189</f>
        <v>0</v>
      </c>
      <c r="BC189">
        <f>VLOOKUP(Wave_Timeline!BC$1,Enemies[[#All],[Name]:[BotLevelType]],3,FALSE) * VLOOKUP($AX$2,BotLevelWorld[#All],MATCH("HP Ratio - " &amp; VLOOKUP(BC$1,Enemies[[#All],[Name]:[BotLevelType]],9,FALSE),BotLevelWorld[#Headers],0),FALSE) * F189</f>
        <v>0</v>
      </c>
      <c r="BD189">
        <f>VLOOKUP(Wave_Timeline!BD$1,Enemies[[#All],[Name]:[BotLevelType]],3,FALSE) * VLOOKUP($AX$2,BotLevelWorld[#All],MATCH("HP Ratio - " &amp; VLOOKUP(BD$1,Enemies[[#All],[Name]:[BotLevelType]],9,FALSE),BotLevelWorld[#Headers],0),FALSE) * G189</f>
        <v>0</v>
      </c>
      <c r="BE189">
        <f>VLOOKUP(Wave_Timeline!BE$1,Enemies[[#All],[Name]:[BotLevelType]],3,FALSE) * VLOOKUP($AX$2,BotLevelWorld[#All],MATCH("HP Ratio - " &amp; VLOOKUP(BE$1,Enemies[[#All],[Name]:[BotLevelType]],9,FALSE),BotLevelWorld[#Headers],0),FALSE) * H189</f>
        <v>0</v>
      </c>
      <c r="BF189">
        <f>VLOOKUP(Wave_Timeline!BF$1,Enemies[[#All],[Name]:[BotLevelType]],3,FALSE) * VLOOKUP($AX$2,BotLevelWorld[#All],MATCH("HP Ratio - " &amp; VLOOKUP(BF$1,Enemies[[#All],[Name]:[BotLevelType]],9,FALSE),BotLevelWorld[#Headers],0),FALSE) * I189</f>
        <v>0</v>
      </c>
      <c r="BG189">
        <f>VLOOKUP(Wave_Timeline!BG$1,Enemies[[#All],[Name]:[BotLevelType]],3,FALSE) * VLOOKUP($AX$2,BotLevelWorld[#All],MATCH("HP Ratio - " &amp; VLOOKUP(BG$1,Enemies[[#All],[Name]:[BotLevelType]],9,FALSE),BotLevelWorld[#Headers],0),FALSE) * J189</f>
        <v>0</v>
      </c>
      <c r="BH189">
        <f>VLOOKUP(Wave_Timeline!BH$1,Enemies[[#All],[Name]:[BotLevelType]],3,FALSE) * VLOOKUP($AX$2,BotLevelWorld[#All],MATCH("HP Ratio - " &amp; VLOOKUP(BH$1,Enemies[[#All],[Name]:[BotLevelType]],9,FALSE),BotLevelWorld[#Headers],0),FALSE) * K189</f>
        <v>0</v>
      </c>
      <c r="BI189">
        <f>VLOOKUP(Wave_Timeline!BI$1,Enemies[[#All],[Name]:[BotLevelType]],3,FALSE) * VLOOKUP($AX$2,BotLevelWorld[#All],MATCH("HP Ratio - " &amp; VLOOKUP(BI$1,Enemies[[#All],[Name]:[BotLevelType]],9,FALSE),BotLevelWorld[#Headers],0),FALSE) * L189</f>
        <v>0</v>
      </c>
      <c r="BJ189">
        <f>VLOOKUP(Wave_Timeline!BJ$1,Enemies[[#All],[Name]:[BotLevelType]],3,FALSE) * VLOOKUP($AX$2,BotLevelWorld[#All],MATCH("HP Ratio - " &amp; VLOOKUP(BJ$1,Enemies[[#All],[Name]:[BotLevelType]],9,FALSE),BotLevelWorld[#Headers],0),FALSE) * M189</f>
        <v>0</v>
      </c>
      <c r="BK189">
        <f>VLOOKUP(Wave_Timeline!BK$1,Enemies[[#All],[Name]:[BotLevelType]],3,FALSE) * VLOOKUP($AX$2,BotLevelWorld[#All],MATCH("HP Ratio - " &amp; VLOOKUP(BK$1,Enemies[[#All],[Name]:[BotLevelType]],9,FALSE),BotLevelWorld[#Headers],0),FALSE) * N189</f>
        <v>0</v>
      </c>
      <c r="BL189">
        <f>VLOOKUP(Wave_Timeline!BL$1,Enemies[[#All],[Name]:[BotLevelType]],3,FALSE) * VLOOKUP($AX$2,BotLevelWorld[#All],MATCH("HP Ratio - " &amp; VLOOKUP(BL$1,Enemies[[#All],[Name]:[BotLevelType]],9,FALSE),BotLevelWorld[#Headers],0),FALSE) * O189</f>
        <v>0</v>
      </c>
      <c r="BM189">
        <f>VLOOKUP(Wave_Timeline!BM$1,Enemies[[#All],[Name]:[BotLevelType]],3,FALSE) * VLOOKUP($AX$2,BotLevelWorld[#All],MATCH("HP Ratio - " &amp; VLOOKUP(BM$1,Enemies[[#All],[Name]:[BotLevelType]],9,FALSE),BotLevelWorld[#Headers],0),FALSE) * P189</f>
        <v>0</v>
      </c>
      <c r="BN189">
        <f>VLOOKUP(Wave_Timeline!BN$1,Enemies[[#All],[Name]:[BotLevelType]],3,FALSE) * VLOOKUP($AX$2,BotLevelWorld[#All],MATCH("HP Ratio - " &amp; VLOOKUP(BN$1,Enemies[[#All],[Name]:[BotLevelType]],9,FALSE),BotLevelWorld[#Headers],0),FALSE) * Q189</f>
        <v>0</v>
      </c>
      <c r="BO189">
        <f>VLOOKUP(Wave_Timeline!BO$1,Enemies[[#All],[Name]:[BotLevelType]],3,FALSE) * VLOOKUP($AX$2,BotLevelWorld[#All],MATCH("HP Ratio - " &amp; VLOOKUP(BO$1,Enemies[[#All],[Name]:[BotLevelType]],9,FALSE),BotLevelWorld[#Headers],0),FALSE) * R189</f>
        <v>0</v>
      </c>
      <c r="BP189">
        <f>VLOOKUP(Wave_Timeline!BP$1,Enemies[[#All],[Name]:[BotLevelType]],3,FALSE) * VLOOKUP($AX$2,BotLevelWorld[#All],MATCH("HP Ratio - " &amp; VLOOKUP(BP$1,Enemies[[#All],[Name]:[BotLevelType]],9,FALSE),BotLevelWorld[#Headers],0),FALSE) * S189</f>
        <v>0</v>
      </c>
      <c r="BQ189">
        <f>VLOOKUP(Wave_Timeline!BQ$1,Enemies[[#All],[Name]:[BotLevelType]],3,FALSE) * VLOOKUP($AX$2,BotLevelWorld[#All],MATCH("HP Ratio - " &amp; VLOOKUP(BQ$1,Enemies[[#All],[Name]:[BotLevelType]],9,FALSE),BotLevelWorld[#Headers],0),FALSE) * T189</f>
        <v>0</v>
      </c>
      <c r="BR189">
        <f>VLOOKUP(Wave_Timeline!BR$1,Enemies[[#All],[Name]:[BotLevelType]],3,FALSE) * VLOOKUP($AX$2,BotLevelWorld[#All],MATCH("HP Ratio - " &amp; VLOOKUP(BR$1,Enemies[[#All],[Name]:[BotLevelType]],9,FALSE),BotLevelWorld[#Headers],0),FALSE) * U189</f>
        <v>0</v>
      </c>
      <c r="BS189">
        <f>VLOOKUP(Wave_Timeline!BS$1,Enemies[[#All],[Name]:[BotLevelType]],3,FALSE) * VLOOKUP($AX$2,BotLevelWorld[#All],MATCH("HP Ratio - " &amp; VLOOKUP(BS$1,Enemies[[#All],[Name]:[BotLevelType]],9,FALSE),BotLevelWorld[#Headers],0),FALSE) * V189</f>
        <v>0</v>
      </c>
      <c r="BT189">
        <f>VLOOKUP(Wave_Timeline!BT$1,Enemies[[#All],[Name]:[BotLevelType]],3,FALSE) * VLOOKUP($AX$2,BotLevelWorld[#All],MATCH("HP Ratio - " &amp; VLOOKUP(BT$1,Enemies[[#All],[Name]:[BotLevelType]],9,FALSE),BotLevelWorld[#Headers],0),FALSE) * W189</f>
        <v>0</v>
      </c>
      <c r="BU189">
        <f>VLOOKUP(Wave_Timeline!BU$1,Enemies[[#All],[Name]:[BotLevelType]],3,FALSE) * VLOOKUP($AX$2,BotLevelWorld[#All],MATCH("HP Ratio - " &amp; VLOOKUP(BU$1,Enemies[[#All],[Name]:[BotLevelType]],9,FALSE),BotLevelWorld[#Headers],0),FALSE) * X189</f>
        <v>0</v>
      </c>
      <c r="BV189">
        <f>VLOOKUP(Wave_Timeline!BV$1,Enemies[[#All],[Name]:[BotLevelType]],3,FALSE) * VLOOKUP($AX$2,BotLevelWorld[#All],MATCH("HP Ratio - " &amp; VLOOKUP(BV$1,Enemies[[#All],[Name]:[BotLevelType]],9,FALSE),BotLevelWorld[#Headers],0),FALSE) * Y189</f>
        <v>0</v>
      </c>
      <c r="BW189">
        <f>VLOOKUP(Wave_Timeline!BW$1,Enemies[[#All],[Name]:[BotLevelType]],3,FALSE) * VLOOKUP($AX$2,BotLevelWorld[#All],MATCH("HP Ratio - " &amp; VLOOKUP(BW$1,Enemies[[#All],[Name]:[BotLevelType]],9,FALSE),BotLevelWorld[#Headers],0),FALSE) * Z189</f>
        <v>0</v>
      </c>
      <c r="BX189">
        <f>VLOOKUP(Wave_Timeline!BX$1,Enemies[[#All],[Name]:[BotLevelType]],3,FALSE) * VLOOKUP($AX$2,BotLevelWorld[#All],MATCH("HP Ratio - " &amp; VLOOKUP(BX$1,Enemies[[#All],[Name]:[BotLevelType]],9,FALSE),BotLevelWorld[#Headers],0),FALSE) * AA189</f>
        <v>0</v>
      </c>
      <c r="BY189">
        <f>VLOOKUP(Wave_Timeline!BY$1,Enemies[[#All],[Name]:[BotLevelType]],3,FALSE) * VLOOKUP($AX$2,BotLevelWorld[#All],MATCH("HP Ratio - " &amp; VLOOKUP(BY$1,Enemies[[#All],[Name]:[BotLevelType]],9,FALSE),BotLevelWorld[#Headers],0),FALSE) * AB189</f>
        <v>0</v>
      </c>
      <c r="BZ189">
        <f>VLOOKUP(Wave_Timeline!BZ$1,Enemies[[#All],[Name]:[BotLevelType]],3,FALSE) * VLOOKUP($AX$2,BotLevelWorld[#All],MATCH("HP Ratio - " &amp; VLOOKUP(BZ$1,Enemies[[#All],[Name]:[BotLevelType]],9,FALSE),BotLevelWorld[#Headers],0),FALSE) * AC189</f>
        <v>0</v>
      </c>
      <c r="CA189">
        <f>VLOOKUP(Wave_Timeline!CA$1,Enemies[[#All],[Name]:[BotLevelType]],3,FALSE) * VLOOKUP($AX$2,BotLevelWorld[#All],MATCH("HP Ratio - " &amp; VLOOKUP(CA$1,Enemies[[#All],[Name]:[BotLevelType]],9,FALSE),BotLevelWorld[#Headers],0),FALSE) * AD189</f>
        <v>0</v>
      </c>
      <c r="CB189">
        <f>VLOOKUP(Wave_Timeline!CB$1,Enemies[[#All],[Name]:[BotLevelType]],3,FALSE) * VLOOKUP($AX$2,BotLevelWorld[#All],MATCH("HP Ratio - " &amp; VLOOKUP(CB$1,Enemies[[#All],[Name]:[BotLevelType]],9,FALSE),BotLevelWorld[#Headers],0),FALSE) * AE189</f>
        <v>0</v>
      </c>
      <c r="CC189">
        <f>VLOOKUP(Wave_Timeline!CC$1,Enemies[[#All],[Name]:[BotLevelType]],3,FALSE) * VLOOKUP($AX$2,BotLevelWorld[#All],MATCH("HP Ratio - " &amp; VLOOKUP(CC$1,Enemies[[#All],[Name]:[BotLevelType]],9,FALSE),BotLevelWorld[#Headers],0),FALSE) * AF189</f>
        <v>0</v>
      </c>
      <c r="CD189">
        <f>VLOOKUP(Wave_Timeline!CD$1,Enemies[[#All],[Name]:[BotLevelType]],3,FALSE) * VLOOKUP($AX$2,BotLevelWorld[#All],MATCH("HP Ratio - " &amp; VLOOKUP(CD$1,Enemies[[#All],[Name]:[BotLevelType]],9,FALSE),BotLevelWorld[#Headers],0),FALSE) * AG189</f>
        <v>0</v>
      </c>
      <c r="CE189">
        <f>VLOOKUP(Wave_Timeline!CE$1,Enemies[[#All],[Name]:[BotLevelType]],3,FALSE) * VLOOKUP($AX$2,BotLevelWorld[#All],MATCH("HP Ratio - " &amp; VLOOKUP(CE$1,Enemies[[#All],[Name]:[BotLevelType]],9,FALSE),BotLevelWorld[#Headers],0),FALSE) * AH189</f>
        <v>0</v>
      </c>
      <c r="CF189">
        <f>VLOOKUP(Wave_Timeline!CF$1,Enemies[[#All],[Name]:[BotLevelType]],3,FALSE) * VLOOKUP($AX$2,BotLevelWorld[#All],MATCH("HP Ratio - " &amp; VLOOKUP(CF$1,Enemies[[#All],[Name]:[BotLevelType]],9,FALSE),BotLevelWorld[#Headers],0),FALSE) * AI189</f>
        <v>0</v>
      </c>
      <c r="CG189">
        <f>VLOOKUP(Wave_Timeline!CG$1,Enemies[[#All],[Name]:[BotLevelType]],3,FALSE) * VLOOKUP($AX$2,BotLevelWorld[#All],MATCH("HP Ratio - " &amp; VLOOKUP(CG$1,Enemies[[#All],[Name]:[BotLevelType]],9,FALSE),BotLevelWorld[#Headers],0),FALSE) * AJ189</f>
        <v>0</v>
      </c>
      <c r="CH189">
        <f>VLOOKUP(Wave_Timeline!CH$1,Enemies[[#All],[Name]:[BotLevelType]],3,FALSE) * VLOOKUP($AX$2,BotLevelWorld[#All],MATCH("HP Ratio - " &amp; VLOOKUP(CH$1,Enemies[[#All],[Name]:[BotLevelType]],9,FALSE),BotLevelWorld[#Headers],0),FALSE) * AK189</f>
        <v>0</v>
      </c>
      <c r="CI189">
        <f>VLOOKUP(Wave_Timeline!CI$1,Enemies[[#All],[Name]:[BotLevelType]],3,FALSE) * VLOOKUP($AX$2,BotLevelWorld[#All],MATCH("HP Ratio - " &amp; VLOOKUP(CI$1,Enemies[[#All],[Name]:[BotLevelType]],9,FALSE),BotLevelWorld[#Headers],0),FALSE) * AL189</f>
        <v>0</v>
      </c>
      <c r="CJ189">
        <f>VLOOKUP(Wave_Timeline!CJ$1,Enemies[[#All],[Name]:[BotLevelType]],3,FALSE) * VLOOKUP($AX$2,BotLevelWorld[#All],MATCH("HP Ratio - " &amp; VLOOKUP(CJ$1,Enemies[[#All],[Name]:[BotLevelType]],9,FALSE),BotLevelWorld[#Headers],0),FALSE) * AM189</f>
        <v>0</v>
      </c>
      <c r="CK189">
        <f>VLOOKUP(Wave_Timeline!CK$1,Enemies[[#All],[Name]:[BotLevelType]],3,FALSE) * VLOOKUP($AX$2,BotLevelWorld[#All],MATCH("HP Ratio - " &amp; VLOOKUP(CK$1,Enemies[[#All],[Name]:[BotLevelType]],9,FALSE),BotLevelWorld[#Headers],0),FALSE) * AN189</f>
        <v>0</v>
      </c>
      <c r="CL189">
        <f>VLOOKUP(Wave_Timeline!CL$1,Enemies[[#All],[Name]:[BotLevelType]],3,FALSE) * VLOOKUP($AX$2,BotLevelWorld[#All],MATCH("HP Ratio - " &amp; VLOOKUP(CL$1,Enemies[[#All],[Name]:[BotLevelType]],9,FALSE),BotLevelWorld[#Headers],0),FALSE) * AO189</f>
        <v>0</v>
      </c>
      <c r="CM189">
        <f>VLOOKUP(Wave_Timeline!CM$1,Enemies[[#All],[Name]:[BotLevelType]],3,FALSE) * VLOOKUP($AX$2,BotLevelWorld[#All],MATCH("HP Ratio - " &amp; VLOOKUP(CM$1,Enemies[[#All],[Name]:[BotLevelType]],9,FALSE),BotLevelWorld[#Headers],0),FALSE) * AP189</f>
        <v>0</v>
      </c>
      <c r="CN189">
        <f>VLOOKUP(Wave_Timeline!CN$1,Enemies[[#All],[Name]:[BotLevelType]],3,FALSE) * VLOOKUP($AX$2,BotLevelWorld[#All],MATCH("HP Ratio - " &amp; VLOOKUP(CN$1,Enemies[[#All],[Name]:[BotLevelType]],9,FALSE),BotLevelWorld[#Headers],0),FALSE) * AQ189</f>
        <v>0</v>
      </c>
      <c r="CO189">
        <f>VLOOKUP(Wave_Timeline!CO$1,Enemies[[#All],[Name]:[BotLevelType]],3,FALSE) * VLOOKUP($AX$2,BotLevelWorld[#All],MATCH("HP Ratio - " &amp; VLOOKUP(CO$1,Enemies[[#All],[Name]:[BotLevelType]],9,FALSE),BotLevelWorld[#Headers],0),FALSE) * AR189</f>
        <v>0</v>
      </c>
      <c r="CP189">
        <f>VLOOKUP(Wave_Timeline!CP$1,Enemies[[#All],[Name]:[BotLevelType]],3,FALSE) * VLOOKUP($AX$2,BotLevelWorld[#All],MATCH("HP Ratio - " &amp; VLOOKUP(CP$1,Enemies[[#All],[Name]:[BotLevelType]],9,FALSE),BotLevelWorld[#Headers],0),FALSE) * AS189</f>
        <v>0</v>
      </c>
      <c r="CQ189">
        <f>VLOOKUP(Wave_Timeline!CQ$1,Enemies[[#All],[Name]:[BotLevelType]],3,FALSE) * VLOOKUP($AX$2,BotLevelWorld[#All],MATCH("HP Ratio - " &amp; VLOOKUP(CQ$1,Enemies[[#All],[Name]:[BotLevelType]],9,FALSE),BotLevelWorld[#Headers],0),FALSE) * AT189</f>
        <v>0</v>
      </c>
      <c r="CS189">
        <f t="shared" si="7"/>
        <v>0</v>
      </c>
    </row>
    <row r="190" spans="1:97" x14ac:dyDescent="0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Y190">
        <f>VLOOKUP(Wave_Timeline!AY$1,Enemies[[#All],[Name]:[BotLevelType]],3,FALSE) * VLOOKUP($AX$2,BotLevelWorld[#All],MATCH("HP Ratio - " &amp; VLOOKUP(AY$1,Enemies[[#All],[Name]:[BotLevelType]],9,FALSE),BotLevelWorld[#Headers],0),FALSE) * B190</f>
        <v>0</v>
      </c>
      <c r="AZ190">
        <f>VLOOKUP(Wave_Timeline!AZ$1,Enemies[[#All],[Name]:[BotLevelType]],3,FALSE) * VLOOKUP($AX$2,BotLevelWorld[#All],MATCH("HP Ratio - " &amp; VLOOKUP(AZ$1,Enemies[[#All],[Name]:[BotLevelType]],9,FALSE),BotLevelWorld[#Headers],0),FALSE) * C190</f>
        <v>0</v>
      </c>
      <c r="BA190">
        <f>VLOOKUP(Wave_Timeline!BA$1,Enemies[[#All],[Name]:[BotLevelType]],3,FALSE) * VLOOKUP($AX$2,BotLevelWorld[#All],MATCH("HP Ratio - " &amp; VLOOKUP(BA$1,Enemies[[#All],[Name]:[BotLevelType]],9,FALSE),BotLevelWorld[#Headers],0),FALSE) * D190</f>
        <v>0</v>
      </c>
      <c r="BB190">
        <f>VLOOKUP(Wave_Timeline!BB$1,Enemies[[#All],[Name]:[BotLevelType]],3,FALSE) * VLOOKUP($AX$2,BotLevelWorld[#All],MATCH("HP Ratio - " &amp; VLOOKUP(BB$1,Enemies[[#All],[Name]:[BotLevelType]],9,FALSE),BotLevelWorld[#Headers],0),FALSE) * E190</f>
        <v>0</v>
      </c>
      <c r="BC190">
        <f>VLOOKUP(Wave_Timeline!BC$1,Enemies[[#All],[Name]:[BotLevelType]],3,FALSE) * VLOOKUP($AX$2,BotLevelWorld[#All],MATCH("HP Ratio - " &amp; VLOOKUP(BC$1,Enemies[[#All],[Name]:[BotLevelType]],9,FALSE),BotLevelWorld[#Headers],0),FALSE) * F190</f>
        <v>0</v>
      </c>
      <c r="BD190">
        <f>VLOOKUP(Wave_Timeline!BD$1,Enemies[[#All],[Name]:[BotLevelType]],3,FALSE) * VLOOKUP($AX$2,BotLevelWorld[#All],MATCH("HP Ratio - " &amp; VLOOKUP(BD$1,Enemies[[#All],[Name]:[BotLevelType]],9,FALSE),BotLevelWorld[#Headers],0),FALSE) * G190</f>
        <v>0</v>
      </c>
      <c r="BE190">
        <f>VLOOKUP(Wave_Timeline!BE$1,Enemies[[#All],[Name]:[BotLevelType]],3,FALSE) * VLOOKUP($AX$2,BotLevelWorld[#All],MATCH("HP Ratio - " &amp; VLOOKUP(BE$1,Enemies[[#All],[Name]:[BotLevelType]],9,FALSE),BotLevelWorld[#Headers],0),FALSE) * H190</f>
        <v>0</v>
      </c>
      <c r="BF190">
        <f>VLOOKUP(Wave_Timeline!BF$1,Enemies[[#All],[Name]:[BotLevelType]],3,FALSE) * VLOOKUP($AX$2,BotLevelWorld[#All],MATCH("HP Ratio - " &amp; VLOOKUP(BF$1,Enemies[[#All],[Name]:[BotLevelType]],9,FALSE),BotLevelWorld[#Headers],0),FALSE) * I190</f>
        <v>0</v>
      </c>
      <c r="BG190">
        <f>VLOOKUP(Wave_Timeline!BG$1,Enemies[[#All],[Name]:[BotLevelType]],3,FALSE) * VLOOKUP($AX$2,BotLevelWorld[#All],MATCH("HP Ratio - " &amp; VLOOKUP(BG$1,Enemies[[#All],[Name]:[BotLevelType]],9,FALSE),BotLevelWorld[#Headers],0),FALSE) * J190</f>
        <v>0</v>
      </c>
      <c r="BH190">
        <f>VLOOKUP(Wave_Timeline!BH$1,Enemies[[#All],[Name]:[BotLevelType]],3,FALSE) * VLOOKUP($AX$2,BotLevelWorld[#All],MATCH("HP Ratio - " &amp; VLOOKUP(BH$1,Enemies[[#All],[Name]:[BotLevelType]],9,FALSE),BotLevelWorld[#Headers],0),FALSE) * K190</f>
        <v>0</v>
      </c>
      <c r="BI190">
        <f>VLOOKUP(Wave_Timeline!BI$1,Enemies[[#All],[Name]:[BotLevelType]],3,FALSE) * VLOOKUP($AX$2,BotLevelWorld[#All],MATCH("HP Ratio - " &amp; VLOOKUP(BI$1,Enemies[[#All],[Name]:[BotLevelType]],9,FALSE),BotLevelWorld[#Headers],0),FALSE) * L190</f>
        <v>0</v>
      </c>
      <c r="BJ190">
        <f>VLOOKUP(Wave_Timeline!BJ$1,Enemies[[#All],[Name]:[BotLevelType]],3,FALSE) * VLOOKUP($AX$2,BotLevelWorld[#All],MATCH("HP Ratio - " &amp; VLOOKUP(BJ$1,Enemies[[#All],[Name]:[BotLevelType]],9,FALSE),BotLevelWorld[#Headers],0),FALSE) * M190</f>
        <v>0</v>
      </c>
      <c r="BK190">
        <f>VLOOKUP(Wave_Timeline!BK$1,Enemies[[#All],[Name]:[BotLevelType]],3,FALSE) * VLOOKUP($AX$2,BotLevelWorld[#All],MATCH("HP Ratio - " &amp; VLOOKUP(BK$1,Enemies[[#All],[Name]:[BotLevelType]],9,FALSE),BotLevelWorld[#Headers],0),FALSE) * N190</f>
        <v>0</v>
      </c>
      <c r="BL190">
        <f>VLOOKUP(Wave_Timeline!BL$1,Enemies[[#All],[Name]:[BotLevelType]],3,FALSE) * VLOOKUP($AX$2,BotLevelWorld[#All],MATCH("HP Ratio - " &amp; VLOOKUP(BL$1,Enemies[[#All],[Name]:[BotLevelType]],9,FALSE),BotLevelWorld[#Headers],0),FALSE) * O190</f>
        <v>0</v>
      </c>
      <c r="BM190">
        <f>VLOOKUP(Wave_Timeline!BM$1,Enemies[[#All],[Name]:[BotLevelType]],3,FALSE) * VLOOKUP($AX$2,BotLevelWorld[#All],MATCH("HP Ratio - " &amp; VLOOKUP(BM$1,Enemies[[#All],[Name]:[BotLevelType]],9,FALSE),BotLevelWorld[#Headers],0),FALSE) * P190</f>
        <v>0</v>
      </c>
      <c r="BN190">
        <f>VLOOKUP(Wave_Timeline!BN$1,Enemies[[#All],[Name]:[BotLevelType]],3,FALSE) * VLOOKUP($AX$2,BotLevelWorld[#All],MATCH("HP Ratio - " &amp; VLOOKUP(BN$1,Enemies[[#All],[Name]:[BotLevelType]],9,FALSE),BotLevelWorld[#Headers],0),FALSE) * Q190</f>
        <v>0</v>
      </c>
      <c r="BO190">
        <f>VLOOKUP(Wave_Timeline!BO$1,Enemies[[#All],[Name]:[BotLevelType]],3,FALSE) * VLOOKUP($AX$2,BotLevelWorld[#All],MATCH("HP Ratio - " &amp; VLOOKUP(BO$1,Enemies[[#All],[Name]:[BotLevelType]],9,FALSE),BotLevelWorld[#Headers],0),FALSE) * R190</f>
        <v>0</v>
      </c>
      <c r="BP190">
        <f>VLOOKUP(Wave_Timeline!BP$1,Enemies[[#All],[Name]:[BotLevelType]],3,FALSE) * VLOOKUP($AX$2,BotLevelWorld[#All],MATCH("HP Ratio - " &amp; VLOOKUP(BP$1,Enemies[[#All],[Name]:[BotLevelType]],9,FALSE),BotLevelWorld[#Headers],0),FALSE) * S190</f>
        <v>0</v>
      </c>
      <c r="BQ190">
        <f>VLOOKUP(Wave_Timeline!BQ$1,Enemies[[#All],[Name]:[BotLevelType]],3,FALSE) * VLOOKUP($AX$2,BotLevelWorld[#All],MATCH("HP Ratio - " &amp; VLOOKUP(BQ$1,Enemies[[#All],[Name]:[BotLevelType]],9,FALSE),BotLevelWorld[#Headers],0),FALSE) * T190</f>
        <v>0</v>
      </c>
      <c r="BR190">
        <f>VLOOKUP(Wave_Timeline!BR$1,Enemies[[#All],[Name]:[BotLevelType]],3,FALSE) * VLOOKUP($AX$2,BotLevelWorld[#All],MATCH("HP Ratio - " &amp; VLOOKUP(BR$1,Enemies[[#All],[Name]:[BotLevelType]],9,FALSE),BotLevelWorld[#Headers],0),FALSE) * U190</f>
        <v>0</v>
      </c>
      <c r="BS190">
        <f>VLOOKUP(Wave_Timeline!BS$1,Enemies[[#All],[Name]:[BotLevelType]],3,FALSE) * VLOOKUP($AX$2,BotLevelWorld[#All],MATCH("HP Ratio - " &amp; VLOOKUP(BS$1,Enemies[[#All],[Name]:[BotLevelType]],9,FALSE),BotLevelWorld[#Headers],0),FALSE) * V190</f>
        <v>0</v>
      </c>
      <c r="BT190">
        <f>VLOOKUP(Wave_Timeline!BT$1,Enemies[[#All],[Name]:[BotLevelType]],3,FALSE) * VLOOKUP($AX$2,BotLevelWorld[#All],MATCH("HP Ratio - " &amp; VLOOKUP(BT$1,Enemies[[#All],[Name]:[BotLevelType]],9,FALSE),BotLevelWorld[#Headers],0),FALSE) * W190</f>
        <v>0</v>
      </c>
      <c r="BU190">
        <f>VLOOKUP(Wave_Timeline!BU$1,Enemies[[#All],[Name]:[BotLevelType]],3,FALSE) * VLOOKUP($AX$2,BotLevelWorld[#All],MATCH("HP Ratio - " &amp; VLOOKUP(BU$1,Enemies[[#All],[Name]:[BotLevelType]],9,FALSE),BotLevelWorld[#Headers],0),FALSE) * X190</f>
        <v>0</v>
      </c>
      <c r="BV190">
        <f>VLOOKUP(Wave_Timeline!BV$1,Enemies[[#All],[Name]:[BotLevelType]],3,FALSE) * VLOOKUP($AX$2,BotLevelWorld[#All],MATCH("HP Ratio - " &amp; VLOOKUP(BV$1,Enemies[[#All],[Name]:[BotLevelType]],9,FALSE),BotLevelWorld[#Headers],0),FALSE) * Y190</f>
        <v>0</v>
      </c>
      <c r="BW190">
        <f>VLOOKUP(Wave_Timeline!BW$1,Enemies[[#All],[Name]:[BotLevelType]],3,FALSE) * VLOOKUP($AX$2,BotLevelWorld[#All],MATCH("HP Ratio - " &amp; VLOOKUP(BW$1,Enemies[[#All],[Name]:[BotLevelType]],9,FALSE),BotLevelWorld[#Headers],0),FALSE) * Z190</f>
        <v>0</v>
      </c>
      <c r="BX190">
        <f>VLOOKUP(Wave_Timeline!BX$1,Enemies[[#All],[Name]:[BotLevelType]],3,FALSE) * VLOOKUP($AX$2,BotLevelWorld[#All],MATCH("HP Ratio - " &amp; VLOOKUP(BX$1,Enemies[[#All],[Name]:[BotLevelType]],9,FALSE),BotLevelWorld[#Headers],0),FALSE) * AA190</f>
        <v>0</v>
      </c>
      <c r="BY190">
        <f>VLOOKUP(Wave_Timeline!BY$1,Enemies[[#All],[Name]:[BotLevelType]],3,FALSE) * VLOOKUP($AX$2,BotLevelWorld[#All],MATCH("HP Ratio - " &amp; VLOOKUP(BY$1,Enemies[[#All],[Name]:[BotLevelType]],9,FALSE),BotLevelWorld[#Headers],0),FALSE) * AB190</f>
        <v>0</v>
      </c>
      <c r="BZ190">
        <f>VLOOKUP(Wave_Timeline!BZ$1,Enemies[[#All],[Name]:[BotLevelType]],3,FALSE) * VLOOKUP($AX$2,BotLevelWorld[#All],MATCH("HP Ratio - " &amp; VLOOKUP(BZ$1,Enemies[[#All],[Name]:[BotLevelType]],9,FALSE),BotLevelWorld[#Headers],0),FALSE) * AC190</f>
        <v>0</v>
      </c>
      <c r="CA190">
        <f>VLOOKUP(Wave_Timeline!CA$1,Enemies[[#All],[Name]:[BotLevelType]],3,FALSE) * VLOOKUP($AX$2,BotLevelWorld[#All],MATCH("HP Ratio - " &amp; VLOOKUP(CA$1,Enemies[[#All],[Name]:[BotLevelType]],9,FALSE),BotLevelWorld[#Headers],0),FALSE) * AD190</f>
        <v>0</v>
      </c>
      <c r="CB190">
        <f>VLOOKUP(Wave_Timeline!CB$1,Enemies[[#All],[Name]:[BotLevelType]],3,FALSE) * VLOOKUP($AX$2,BotLevelWorld[#All],MATCH("HP Ratio - " &amp; VLOOKUP(CB$1,Enemies[[#All],[Name]:[BotLevelType]],9,FALSE),BotLevelWorld[#Headers],0),FALSE) * AE190</f>
        <v>0</v>
      </c>
      <c r="CC190">
        <f>VLOOKUP(Wave_Timeline!CC$1,Enemies[[#All],[Name]:[BotLevelType]],3,FALSE) * VLOOKUP($AX$2,BotLevelWorld[#All],MATCH("HP Ratio - " &amp; VLOOKUP(CC$1,Enemies[[#All],[Name]:[BotLevelType]],9,FALSE),BotLevelWorld[#Headers],0),FALSE) * AF190</f>
        <v>0</v>
      </c>
      <c r="CD190">
        <f>VLOOKUP(Wave_Timeline!CD$1,Enemies[[#All],[Name]:[BotLevelType]],3,FALSE) * VLOOKUP($AX$2,BotLevelWorld[#All],MATCH("HP Ratio - " &amp; VLOOKUP(CD$1,Enemies[[#All],[Name]:[BotLevelType]],9,FALSE),BotLevelWorld[#Headers],0),FALSE) * AG190</f>
        <v>0</v>
      </c>
      <c r="CE190">
        <f>VLOOKUP(Wave_Timeline!CE$1,Enemies[[#All],[Name]:[BotLevelType]],3,FALSE) * VLOOKUP($AX$2,BotLevelWorld[#All],MATCH("HP Ratio - " &amp; VLOOKUP(CE$1,Enemies[[#All],[Name]:[BotLevelType]],9,FALSE),BotLevelWorld[#Headers],0),FALSE) * AH190</f>
        <v>0</v>
      </c>
      <c r="CF190">
        <f>VLOOKUP(Wave_Timeline!CF$1,Enemies[[#All],[Name]:[BotLevelType]],3,FALSE) * VLOOKUP($AX$2,BotLevelWorld[#All],MATCH("HP Ratio - " &amp; VLOOKUP(CF$1,Enemies[[#All],[Name]:[BotLevelType]],9,FALSE),BotLevelWorld[#Headers],0),FALSE) * AI190</f>
        <v>0</v>
      </c>
      <c r="CG190">
        <f>VLOOKUP(Wave_Timeline!CG$1,Enemies[[#All],[Name]:[BotLevelType]],3,FALSE) * VLOOKUP($AX$2,BotLevelWorld[#All],MATCH("HP Ratio - " &amp; VLOOKUP(CG$1,Enemies[[#All],[Name]:[BotLevelType]],9,FALSE),BotLevelWorld[#Headers],0),FALSE) * AJ190</f>
        <v>0</v>
      </c>
      <c r="CH190">
        <f>VLOOKUP(Wave_Timeline!CH$1,Enemies[[#All],[Name]:[BotLevelType]],3,FALSE) * VLOOKUP($AX$2,BotLevelWorld[#All],MATCH("HP Ratio - " &amp; VLOOKUP(CH$1,Enemies[[#All],[Name]:[BotLevelType]],9,FALSE),BotLevelWorld[#Headers],0),FALSE) * AK190</f>
        <v>0</v>
      </c>
      <c r="CI190">
        <f>VLOOKUP(Wave_Timeline!CI$1,Enemies[[#All],[Name]:[BotLevelType]],3,FALSE) * VLOOKUP($AX$2,BotLevelWorld[#All],MATCH("HP Ratio - " &amp; VLOOKUP(CI$1,Enemies[[#All],[Name]:[BotLevelType]],9,FALSE),BotLevelWorld[#Headers],0),FALSE) * AL190</f>
        <v>0</v>
      </c>
      <c r="CJ190">
        <f>VLOOKUP(Wave_Timeline!CJ$1,Enemies[[#All],[Name]:[BotLevelType]],3,FALSE) * VLOOKUP($AX$2,BotLevelWorld[#All],MATCH("HP Ratio - " &amp; VLOOKUP(CJ$1,Enemies[[#All],[Name]:[BotLevelType]],9,FALSE),BotLevelWorld[#Headers],0),FALSE) * AM190</f>
        <v>0</v>
      </c>
      <c r="CK190">
        <f>VLOOKUP(Wave_Timeline!CK$1,Enemies[[#All],[Name]:[BotLevelType]],3,FALSE) * VLOOKUP($AX$2,BotLevelWorld[#All],MATCH("HP Ratio - " &amp; VLOOKUP(CK$1,Enemies[[#All],[Name]:[BotLevelType]],9,FALSE),BotLevelWorld[#Headers],0),FALSE) * AN190</f>
        <v>0</v>
      </c>
      <c r="CL190">
        <f>VLOOKUP(Wave_Timeline!CL$1,Enemies[[#All],[Name]:[BotLevelType]],3,FALSE) * VLOOKUP($AX$2,BotLevelWorld[#All],MATCH("HP Ratio - " &amp; VLOOKUP(CL$1,Enemies[[#All],[Name]:[BotLevelType]],9,FALSE),BotLevelWorld[#Headers],0),FALSE) * AO190</f>
        <v>0</v>
      </c>
      <c r="CM190">
        <f>VLOOKUP(Wave_Timeline!CM$1,Enemies[[#All],[Name]:[BotLevelType]],3,FALSE) * VLOOKUP($AX$2,BotLevelWorld[#All],MATCH("HP Ratio - " &amp; VLOOKUP(CM$1,Enemies[[#All],[Name]:[BotLevelType]],9,FALSE),BotLevelWorld[#Headers],0),FALSE) * AP190</f>
        <v>0</v>
      </c>
      <c r="CN190">
        <f>VLOOKUP(Wave_Timeline!CN$1,Enemies[[#All],[Name]:[BotLevelType]],3,FALSE) * VLOOKUP($AX$2,BotLevelWorld[#All],MATCH("HP Ratio - " &amp; VLOOKUP(CN$1,Enemies[[#All],[Name]:[BotLevelType]],9,FALSE),BotLevelWorld[#Headers],0),FALSE) * AQ190</f>
        <v>0</v>
      </c>
      <c r="CO190">
        <f>VLOOKUP(Wave_Timeline!CO$1,Enemies[[#All],[Name]:[BotLevelType]],3,FALSE) * VLOOKUP($AX$2,BotLevelWorld[#All],MATCH("HP Ratio - " &amp; VLOOKUP(CO$1,Enemies[[#All],[Name]:[BotLevelType]],9,FALSE),BotLevelWorld[#Headers],0),FALSE) * AR190</f>
        <v>0</v>
      </c>
      <c r="CP190">
        <f>VLOOKUP(Wave_Timeline!CP$1,Enemies[[#All],[Name]:[BotLevelType]],3,FALSE) * VLOOKUP($AX$2,BotLevelWorld[#All],MATCH("HP Ratio - " &amp; VLOOKUP(CP$1,Enemies[[#All],[Name]:[BotLevelType]],9,FALSE),BotLevelWorld[#Headers],0),FALSE) * AS190</f>
        <v>0</v>
      </c>
      <c r="CQ190">
        <f>VLOOKUP(Wave_Timeline!CQ$1,Enemies[[#All],[Name]:[BotLevelType]],3,FALSE) * VLOOKUP($AX$2,BotLevelWorld[#All],MATCH("HP Ratio - " &amp; VLOOKUP(CQ$1,Enemies[[#All],[Name]:[BotLevelType]],9,FALSE),BotLevelWorld[#Headers],0),FALSE) * AT190</f>
        <v>0</v>
      </c>
      <c r="CS190">
        <f t="shared" si="7"/>
        <v>0</v>
      </c>
    </row>
    <row r="191" spans="1:97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Y191">
        <f>VLOOKUP(Wave_Timeline!AY$1,Enemies[[#All],[Name]:[BotLevelType]],3,FALSE) * VLOOKUP($AX$2,BotLevelWorld[#All],MATCH("HP Ratio - " &amp; VLOOKUP(AY$1,Enemies[[#All],[Name]:[BotLevelType]],9,FALSE),BotLevelWorld[#Headers],0),FALSE) * B191</f>
        <v>0</v>
      </c>
      <c r="AZ191">
        <f>VLOOKUP(Wave_Timeline!AZ$1,Enemies[[#All],[Name]:[BotLevelType]],3,FALSE) * VLOOKUP($AX$2,BotLevelWorld[#All],MATCH("HP Ratio - " &amp; VLOOKUP(AZ$1,Enemies[[#All],[Name]:[BotLevelType]],9,FALSE),BotLevelWorld[#Headers],0),FALSE) * C191</f>
        <v>0</v>
      </c>
      <c r="BA191">
        <f>VLOOKUP(Wave_Timeline!BA$1,Enemies[[#All],[Name]:[BotLevelType]],3,FALSE) * VLOOKUP($AX$2,BotLevelWorld[#All],MATCH("HP Ratio - " &amp; VLOOKUP(BA$1,Enemies[[#All],[Name]:[BotLevelType]],9,FALSE),BotLevelWorld[#Headers],0),FALSE) * D191</f>
        <v>0</v>
      </c>
      <c r="BB191">
        <f>VLOOKUP(Wave_Timeline!BB$1,Enemies[[#All],[Name]:[BotLevelType]],3,FALSE) * VLOOKUP($AX$2,BotLevelWorld[#All],MATCH("HP Ratio - " &amp; VLOOKUP(BB$1,Enemies[[#All],[Name]:[BotLevelType]],9,FALSE),BotLevelWorld[#Headers],0),FALSE) * E191</f>
        <v>0</v>
      </c>
      <c r="BC191">
        <f>VLOOKUP(Wave_Timeline!BC$1,Enemies[[#All],[Name]:[BotLevelType]],3,FALSE) * VLOOKUP($AX$2,BotLevelWorld[#All],MATCH("HP Ratio - " &amp; VLOOKUP(BC$1,Enemies[[#All],[Name]:[BotLevelType]],9,FALSE),BotLevelWorld[#Headers],0),FALSE) * F191</f>
        <v>0</v>
      </c>
      <c r="BD191">
        <f>VLOOKUP(Wave_Timeline!BD$1,Enemies[[#All],[Name]:[BotLevelType]],3,FALSE) * VLOOKUP($AX$2,BotLevelWorld[#All],MATCH("HP Ratio - " &amp; VLOOKUP(BD$1,Enemies[[#All],[Name]:[BotLevelType]],9,FALSE),BotLevelWorld[#Headers],0),FALSE) * G191</f>
        <v>0</v>
      </c>
      <c r="BE191">
        <f>VLOOKUP(Wave_Timeline!BE$1,Enemies[[#All],[Name]:[BotLevelType]],3,FALSE) * VLOOKUP($AX$2,BotLevelWorld[#All],MATCH("HP Ratio - " &amp; VLOOKUP(BE$1,Enemies[[#All],[Name]:[BotLevelType]],9,FALSE),BotLevelWorld[#Headers],0),FALSE) * H191</f>
        <v>0</v>
      </c>
      <c r="BF191">
        <f>VLOOKUP(Wave_Timeline!BF$1,Enemies[[#All],[Name]:[BotLevelType]],3,FALSE) * VLOOKUP($AX$2,BotLevelWorld[#All],MATCH("HP Ratio - " &amp; VLOOKUP(BF$1,Enemies[[#All],[Name]:[BotLevelType]],9,FALSE),BotLevelWorld[#Headers],0),FALSE) * I191</f>
        <v>0</v>
      </c>
      <c r="BG191">
        <f>VLOOKUP(Wave_Timeline!BG$1,Enemies[[#All],[Name]:[BotLevelType]],3,FALSE) * VLOOKUP($AX$2,BotLevelWorld[#All],MATCH("HP Ratio - " &amp; VLOOKUP(BG$1,Enemies[[#All],[Name]:[BotLevelType]],9,FALSE),BotLevelWorld[#Headers],0),FALSE) * J191</f>
        <v>0</v>
      </c>
      <c r="BH191">
        <f>VLOOKUP(Wave_Timeline!BH$1,Enemies[[#All],[Name]:[BotLevelType]],3,FALSE) * VLOOKUP($AX$2,BotLevelWorld[#All],MATCH("HP Ratio - " &amp; VLOOKUP(BH$1,Enemies[[#All],[Name]:[BotLevelType]],9,FALSE),BotLevelWorld[#Headers],0),FALSE) * K191</f>
        <v>0</v>
      </c>
      <c r="BI191">
        <f>VLOOKUP(Wave_Timeline!BI$1,Enemies[[#All],[Name]:[BotLevelType]],3,FALSE) * VLOOKUP($AX$2,BotLevelWorld[#All],MATCH("HP Ratio - " &amp; VLOOKUP(BI$1,Enemies[[#All],[Name]:[BotLevelType]],9,FALSE),BotLevelWorld[#Headers],0),FALSE) * L191</f>
        <v>0</v>
      </c>
      <c r="BJ191">
        <f>VLOOKUP(Wave_Timeline!BJ$1,Enemies[[#All],[Name]:[BotLevelType]],3,FALSE) * VLOOKUP($AX$2,BotLevelWorld[#All],MATCH("HP Ratio - " &amp; VLOOKUP(BJ$1,Enemies[[#All],[Name]:[BotLevelType]],9,FALSE),BotLevelWorld[#Headers],0),FALSE) * M191</f>
        <v>0</v>
      </c>
      <c r="BK191">
        <f>VLOOKUP(Wave_Timeline!BK$1,Enemies[[#All],[Name]:[BotLevelType]],3,FALSE) * VLOOKUP($AX$2,BotLevelWorld[#All],MATCH("HP Ratio - " &amp; VLOOKUP(BK$1,Enemies[[#All],[Name]:[BotLevelType]],9,FALSE),BotLevelWorld[#Headers],0),FALSE) * N191</f>
        <v>0</v>
      </c>
      <c r="BL191">
        <f>VLOOKUP(Wave_Timeline!BL$1,Enemies[[#All],[Name]:[BotLevelType]],3,FALSE) * VLOOKUP($AX$2,BotLevelWorld[#All],MATCH("HP Ratio - " &amp; VLOOKUP(BL$1,Enemies[[#All],[Name]:[BotLevelType]],9,FALSE),BotLevelWorld[#Headers],0),FALSE) * O191</f>
        <v>0</v>
      </c>
      <c r="BM191">
        <f>VLOOKUP(Wave_Timeline!BM$1,Enemies[[#All],[Name]:[BotLevelType]],3,FALSE) * VLOOKUP($AX$2,BotLevelWorld[#All],MATCH("HP Ratio - " &amp; VLOOKUP(BM$1,Enemies[[#All],[Name]:[BotLevelType]],9,FALSE),BotLevelWorld[#Headers],0),FALSE) * P191</f>
        <v>0</v>
      </c>
      <c r="BN191">
        <f>VLOOKUP(Wave_Timeline!BN$1,Enemies[[#All],[Name]:[BotLevelType]],3,FALSE) * VLOOKUP($AX$2,BotLevelWorld[#All],MATCH("HP Ratio - " &amp; VLOOKUP(BN$1,Enemies[[#All],[Name]:[BotLevelType]],9,FALSE),BotLevelWorld[#Headers],0),FALSE) * Q191</f>
        <v>0</v>
      </c>
      <c r="BO191">
        <f>VLOOKUP(Wave_Timeline!BO$1,Enemies[[#All],[Name]:[BotLevelType]],3,FALSE) * VLOOKUP($AX$2,BotLevelWorld[#All],MATCH("HP Ratio - " &amp; VLOOKUP(BO$1,Enemies[[#All],[Name]:[BotLevelType]],9,FALSE),BotLevelWorld[#Headers],0),FALSE) * R191</f>
        <v>0</v>
      </c>
      <c r="BP191">
        <f>VLOOKUP(Wave_Timeline!BP$1,Enemies[[#All],[Name]:[BotLevelType]],3,FALSE) * VLOOKUP($AX$2,BotLevelWorld[#All],MATCH("HP Ratio - " &amp; VLOOKUP(BP$1,Enemies[[#All],[Name]:[BotLevelType]],9,FALSE),BotLevelWorld[#Headers],0),FALSE) * S191</f>
        <v>0</v>
      </c>
      <c r="BQ191">
        <f>VLOOKUP(Wave_Timeline!BQ$1,Enemies[[#All],[Name]:[BotLevelType]],3,FALSE) * VLOOKUP($AX$2,BotLevelWorld[#All],MATCH("HP Ratio - " &amp; VLOOKUP(BQ$1,Enemies[[#All],[Name]:[BotLevelType]],9,FALSE),BotLevelWorld[#Headers],0),FALSE) * T191</f>
        <v>0</v>
      </c>
      <c r="BR191">
        <f>VLOOKUP(Wave_Timeline!BR$1,Enemies[[#All],[Name]:[BotLevelType]],3,FALSE) * VLOOKUP($AX$2,BotLevelWorld[#All],MATCH("HP Ratio - " &amp; VLOOKUP(BR$1,Enemies[[#All],[Name]:[BotLevelType]],9,FALSE),BotLevelWorld[#Headers],0),FALSE) * U191</f>
        <v>0</v>
      </c>
      <c r="BS191">
        <f>VLOOKUP(Wave_Timeline!BS$1,Enemies[[#All],[Name]:[BotLevelType]],3,FALSE) * VLOOKUP($AX$2,BotLevelWorld[#All],MATCH("HP Ratio - " &amp; VLOOKUP(BS$1,Enemies[[#All],[Name]:[BotLevelType]],9,FALSE),BotLevelWorld[#Headers],0),FALSE) * V191</f>
        <v>0</v>
      </c>
      <c r="BT191">
        <f>VLOOKUP(Wave_Timeline!BT$1,Enemies[[#All],[Name]:[BotLevelType]],3,FALSE) * VLOOKUP($AX$2,BotLevelWorld[#All],MATCH("HP Ratio - " &amp; VLOOKUP(BT$1,Enemies[[#All],[Name]:[BotLevelType]],9,FALSE),BotLevelWorld[#Headers],0),FALSE) * W191</f>
        <v>0</v>
      </c>
      <c r="BU191">
        <f>VLOOKUP(Wave_Timeline!BU$1,Enemies[[#All],[Name]:[BotLevelType]],3,FALSE) * VLOOKUP($AX$2,BotLevelWorld[#All],MATCH("HP Ratio - " &amp; VLOOKUP(BU$1,Enemies[[#All],[Name]:[BotLevelType]],9,FALSE),BotLevelWorld[#Headers],0),FALSE) * X191</f>
        <v>0</v>
      </c>
      <c r="BV191">
        <f>VLOOKUP(Wave_Timeline!BV$1,Enemies[[#All],[Name]:[BotLevelType]],3,FALSE) * VLOOKUP($AX$2,BotLevelWorld[#All],MATCH("HP Ratio - " &amp; VLOOKUP(BV$1,Enemies[[#All],[Name]:[BotLevelType]],9,FALSE),BotLevelWorld[#Headers],0),FALSE) * Y191</f>
        <v>0</v>
      </c>
      <c r="BW191">
        <f>VLOOKUP(Wave_Timeline!BW$1,Enemies[[#All],[Name]:[BotLevelType]],3,FALSE) * VLOOKUP($AX$2,BotLevelWorld[#All],MATCH("HP Ratio - " &amp; VLOOKUP(BW$1,Enemies[[#All],[Name]:[BotLevelType]],9,FALSE),BotLevelWorld[#Headers],0),FALSE) * Z191</f>
        <v>0</v>
      </c>
      <c r="BX191">
        <f>VLOOKUP(Wave_Timeline!BX$1,Enemies[[#All],[Name]:[BotLevelType]],3,FALSE) * VLOOKUP($AX$2,BotLevelWorld[#All],MATCH("HP Ratio - " &amp; VLOOKUP(BX$1,Enemies[[#All],[Name]:[BotLevelType]],9,FALSE),BotLevelWorld[#Headers],0),FALSE) * AA191</f>
        <v>0</v>
      </c>
      <c r="BY191">
        <f>VLOOKUP(Wave_Timeline!BY$1,Enemies[[#All],[Name]:[BotLevelType]],3,FALSE) * VLOOKUP($AX$2,BotLevelWorld[#All],MATCH("HP Ratio - " &amp; VLOOKUP(BY$1,Enemies[[#All],[Name]:[BotLevelType]],9,FALSE),BotLevelWorld[#Headers],0),FALSE) * AB191</f>
        <v>0</v>
      </c>
      <c r="BZ191">
        <f>VLOOKUP(Wave_Timeline!BZ$1,Enemies[[#All],[Name]:[BotLevelType]],3,FALSE) * VLOOKUP($AX$2,BotLevelWorld[#All],MATCH("HP Ratio - " &amp; VLOOKUP(BZ$1,Enemies[[#All],[Name]:[BotLevelType]],9,FALSE),BotLevelWorld[#Headers],0),FALSE) * AC191</f>
        <v>0</v>
      </c>
      <c r="CA191">
        <f>VLOOKUP(Wave_Timeline!CA$1,Enemies[[#All],[Name]:[BotLevelType]],3,FALSE) * VLOOKUP($AX$2,BotLevelWorld[#All],MATCH("HP Ratio - " &amp; VLOOKUP(CA$1,Enemies[[#All],[Name]:[BotLevelType]],9,FALSE),BotLevelWorld[#Headers],0),FALSE) * AD191</f>
        <v>0</v>
      </c>
      <c r="CB191">
        <f>VLOOKUP(Wave_Timeline!CB$1,Enemies[[#All],[Name]:[BotLevelType]],3,FALSE) * VLOOKUP($AX$2,BotLevelWorld[#All],MATCH("HP Ratio - " &amp; VLOOKUP(CB$1,Enemies[[#All],[Name]:[BotLevelType]],9,FALSE),BotLevelWorld[#Headers],0),FALSE) * AE191</f>
        <v>0</v>
      </c>
      <c r="CC191">
        <f>VLOOKUP(Wave_Timeline!CC$1,Enemies[[#All],[Name]:[BotLevelType]],3,FALSE) * VLOOKUP($AX$2,BotLevelWorld[#All],MATCH("HP Ratio - " &amp; VLOOKUP(CC$1,Enemies[[#All],[Name]:[BotLevelType]],9,FALSE),BotLevelWorld[#Headers],0),FALSE) * AF191</f>
        <v>0</v>
      </c>
      <c r="CD191">
        <f>VLOOKUP(Wave_Timeline!CD$1,Enemies[[#All],[Name]:[BotLevelType]],3,FALSE) * VLOOKUP($AX$2,BotLevelWorld[#All],MATCH("HP Ratio - " &amp; VLOOKUP(CD$1,Enemies[[#All],[Name]:[BotLevelType]],9,FALSE),BotLevelWorld[#Headers],0),FALSE) * AG191</f>
        <v>0</v>
      </c>
      <c r="CE191">
        <f>VLOOKUP(Wave_Timeline!CE$1,Enemies[[#All],[Name]:[BotLevelType]],3,FALSE) * VLOOKUP($AX$2,BotLevelWorld[#All],MATCH("HP Ratio - " &amp; VLOOKUP(CE$1,Enemies[[#All],[Name]:[BotLevelType]],9,FALSE),BotLevelWorld[#Headers],0),FALSE) * AH191</f>
        <v>0</v>
      </c>
      <c r="CF191">
        <f>VLOOKUP(Wave_Timeline!CF$1,Enemies[[#All],[Name]:[BotLevelType]],3,FALSE) * VLOOKUP($AX$2,BotLevelWorld[#All],MATCH("HP Ratio - " &amp; VLOOKUP(CF$1,Enemies[[#All],[Name]:[BotLevelType]],9,FALSE),BotLevelWorld[#Headers],0),FALSE) * AI191</f>
        <v>0</v>
      </c>
      <c r="CG191">
        <f>VLOOKUP(Wave_Timeline!CG$1,Enemies[[#All],[Name]:[BotLevelType]],3,FALSE) * VLOOKUP($AX$2,BotLevelWorld[#All],MATCH("HP Ratio - " &amp; VLOOKUP(CG$1,Enemies[[#All],[Name]:[BotLevelType]],9,FALSE),BotLevelWorld[#Headers],0),FALSE) * AJ191</f>
        <v>0</v>
      </c>
      <c r="CH191">
        <f>VLOOKUP(Wave_Timeline!CH$1,Enemies[[#All],[Name]:[BotLevelType]],3,FALSE) * VLOOKUP($AX$2,BotLevelWorld[#All],MATCH("HP Ratio - " &amp; VLOOKUP(CH$1,Enemies[[#All],[Name]:[BotLevelType]],9,FALSE),BotLevelWorld[#Headers],0),FALSE) * AK191</f>
        <v>0</v>
      </c>
      <c r="CI191">
        <f>VLOOKUP(Wave_Timeline!CI$1,Enemies[[#All],[Name]:[BotLevelType]],3,FALSE) * VLOOKUP($AX$2,BotLevelWorld[#All],MATCH("HP Ratio - " &amp; VLOOKUP(CI$1,Enemies[[#All],[Name]:[BotLevelType]],9,FALSE),BotLevelWorld[#Headers],0),FALSE) * AL191</f>
        <v>0</v>
      </c>
      <c r="CJ191">
        <f>VLOOKUP(Wave_Timeline!CJ$1,Enemies[[#All],[Name]:[BotLevelType]],3,FALSE) * VLOOKUP($AX$2,BotLevelWorld[#All],MATCH("HP Ratio - " &amp; VLOOKUP(CJ$1,Enemies[[#All],[Name]:[BotLevelType]],9,FALSE),BotLevelWorld[#Headers],0),FALSE) * AM191</f>
        <v>0</v>
      </c>
      <c r="CK191">
        <f>VLOOKUP(Wave_Timeline!CK$1,Enemies[[#All],[Name]:[BotLevelType]],3,FALSE) * VLOOKUP($AX$2,BotLevelWorld[#All],MATCH("HP Ratio - " &amp; VLOOKUP(CK$1,Enemies[[#All],[Name]:[BotLevelType]],9,FALSE),BotLevelWorld[#Headers],0),FALSE) * AN191</f>
        <v>0</v>
      </c>
      <c r="CL191">
        <f>VLOOKUP(Wave_Timeline!CL$1,Enemies[[#All],[Name]:[BotLevelType]],3,FALSE) * VLOOKUP($AX$2,BotLevelWorld[#All],MATCH("HP Ratio - " &amp; VLOOKUP(CL$1,Enemies[[#All],[Name]:[BotLevelType]],9,FALSE),BotLevelWorld[#Headers],0),FALSE) * AO191</f>
        <v>0</v>
      </c>
      <c r="CM191">
        <f>VLOOKUP(Wave_Timeline!CM$1,Enemies[[#All],[Name]:[BotLevelType]],3,FALSE) * VLOOKUP($AX$2,BotLevelWorld[#All],MATCH("HP Ratio - " &amp; VLOOKUP(CM$1,Enemies[[#All],[Name]:[BotLevelType]],9,FALSE),BotLevelWorld[#Headers],0),FALSE) * AP191</f>
        <v>0</v>
      </c>
      <c r="CN191">
        <f>VLOOKUP(Wave_Timeline!CN$1,Enemies[[#All],[Name]:[BotLevelType]],3,FALSE) * VLOOKUP($AX$2,BotLevelWorld[#All],MATCH("HP Ratio - " &amp; VLOOKUP(CN$1,Enemies[[#All],[Name]:[BotLevelType]],9,FALSE),BotLevelWorld[#Headers],0),FALSE) * AQ191</f>
        <v>0</v>
      </c>
      <c r="CO191">
        <f>VLOOKUP(Wave_Timeline!CO$1,Enemies[[#All],[Name]:[BotLevelType]],3,FALSE) * VLOOKUP($AX$2,BotLevelWorld[#All],MATCH("HP Ratio - " &amp; VLOOKUP(CO$1,Enemies[[#All],[Name]:[BotLevelType]],9,FALSE),BotLevelWorld[#Headers],0),FALSE) * AR191</f>
        <v>0</v>
      </c>
      <c r="CP191">
        <f>VLOOKUP(Wave_Timeline!CP$1,Enemies[[#All],[Name]:[BotLevelType]],3,FALSE) * VLOOKUP($AX$2,BotLevelWorld[#All],MATCH("HP Ratio - " &amp; VLOOKUP(CP$1,Enemies[[#All],[Name]:[BotLevelType]],9,FALSE),BotLevelWorld[#Headers],0),FALSE) * AS191</f>
        <v>0</v>
      </c>
      <c r="CQ191">
        <f>VLOOKUP(Wave_Timeline!CQ$1,Enemies[[#All],[Name]:[BotLevelType]],3,FALSE) * VLOOKUP($AX$2,BotLevelWorld[#All],MATCH("HP Ratio - " &amp; VLOOKUP(CQ$1,Enemies[[#All],[Name]:[BotLevelType]],9,FALSE),BotLevelWorld[#Headers],0),FALSE) * AT191</f>
        <v>0</v>
      </c>
      <c r="CS191">
        <f t="shared" si="7"/>
        <v>0</v>
      </c>
    </row>
    <row r="192" spans="1:97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Y192">
        <f>VLOOKUP(Wave_Timeline!AY$1,Enemies[[#All],[Name]:[BotLevelType]],3,FALSE) * VLOOKUP($AX$2,BotLevelWorld[#All],MATCH("HP Ratio - " &amp; VLOOKUP(AY$1,Enemies[[#All],[Name]:[BotLevelType]],9,FALSE),BotLevelWorld[#Headers],0),FALSE) * B192</f>
        <v>0</v>
      </c>
      <c r="AZ192">
        <f>VLOOKUP(Wave_Timeline!AZ$1,Enemies[[#All],[Name]:[BotLevelType]],3,FALSE) * VLOOKUP($AX$2,BotLevelWorld[#All],MATCH("HP Ratio - " &amp; VLOOKUP(AZ$1,Enemies[[#All],[Name]:[BotLevelType]],9,FALSE),BotLevelWorld[#Headers],0),FALSE) * C192</f>
        <v>0</v>
      </c>
      <c r="BA192">
        <f>VLOOKUP(Wave_Timeline!BA$1,Enemies[[#All],[Name]:[BotLevelType]],3,FALSE) * VLOOKUP($AX$2,BotLevelWorld[#All],MATCH("HP Ratio - " &amp; VLOOKUP(BA$1,Enemies[[#All],[Name]:[BotLevelType]],9,FALSE),BotLevelWorld[#Headers],0),FALSE) * D192</f>
        <v>0</v>
      </c>
      <c r="BB192">
        <f>VLOOKUP(Wave_Timeline!BB$1,Enemies[[#All],[Name]:[BotLevelType]],3,FALSE) * VLOOKUP($AX$2,BotLevelWorld[#All],MATCH("HP Ratio - " &amp; VLOOKUP(BB$1,Enemies[[#All],[Name]:[BotLevelType]],9,FALSE),BotLevelWorld[#Headers],0),FALSE) * E192</f>
        <v>0</v>
      </c>
      <c r="BC192">
        <f>VLOOKUP(Wave_Timeline!BC$1,Enemies[[#All],[Name]:[BotLevelType]],3,FALSE) * VLOOKUP($AX$2,BotLevelWorld[#All],MATCH("HP Ratio - " &amp; VLOOKUP(BC$1,Enemies[[#All],[Name]:[BotLevelType]],9,FALSE),BotLevelWorld[#Headers],0),FALSE) * F192</f>
        <v>0</v>
      </c>
      <c r="BD192">
        <f>VLOOKUP(Wave_Timeline!BD$1,Enemies[[#All],[Name]:[BotLevelType]],3,FALSE) * VLOOKUP($AX$2,BotLevelWorld[#All],MATCH("HP Ratio - " &amp; VLOOKUP(BD$1,Enemies[[#All],[Name]:[BotLevelType]],9,FALSE),BotLevelWorld[#Headers],0),FALSE) * G192</f>
        <v>0</v>
      </c>
      <c r="BE192">
        <f>VLOOKUP(Wave_Timeline!BE$1,Enemies[[#All],[Name]:[BotLevelType]],3,FALSE) * VLOOKUP($AX$2,BotLevelWorld[#All],MATCH("HP Ratio - " &amp; VLOOKUP(BE$1,Enemies[[#All],[Name]:[BotLevelType]],9,FALSE),BotLevelWorld[#Headers],0),FALSE) * H192</f>
        <v>0</v>
      </c>
      <c r="BF192">
        <f>VLOOKUP(Wave_Timeline!BF$1,Enemies[[#All],[Name]:[BotLevelType]],3,FALSE) * VLOOKUP($AX$2,BotLevelWorld[#All],MATCH("HP Ratio - " &amp; VLOOKUP(BF$1,Enemies[[#All],[Name]:[BotLevelType]],9,FALSE),BotLevelWorld[#Headers],0),FALSE) * I192</f>
        <v>0</v>
      </c>
      <c r="BG192">
        <f>VLOOKUP(Wave_Timeline!BG$1,Enemies[[#All],[Name]:[BotLevelType]],3,FALSE) * VLOOKUP($AX$2,BotLevelWorld[#All],MATCH("HP Ratio - " &amp; VLOOKUP(BG$1,Enemies[[#All],[Name]:[BotLevelType]],9,FALSE),BotLevelWorld[#Headers],0),FALSE) * J192</f>
        <v>0</v>
      </c>
      <c r="BH192">
        <f>VLOOKUP(Wave_Timeline!BH$1,Enemies[[#All],[Name]:[BotLevelType]],3,FALSE) * VLOOKUP($AX$2,BotLevelWorld[#All],MATCH("HP Ratio - " &amp; VLOOKUP(BH$1,Enemies[[#All],[Name]:[BotLevelType]],9,FALSE),BotLevelWorld[#Headers],0),FALSE) * K192</f>
        <v>0</v>
      </c>
      <c r="BI192">
        <f>VLOOKUP(Wave_Timeline!BI$1,Enemies[[#All],[Name]:[BotLevelType]],3,FALSE) * VLOOKUP($AX$2,BotLevelWorld[#All],MATCH("HP Ratio - " &amp; VLOOKUP(BI$1,Enemies[[#All],[Name]:[BotLevelType]],9,FALSE),BotLevelWorld[#Headers],0),FALSE) * L192</f>
        <v>0</v>
      </c>
      <c r="BJ192">
        <f>VLOOKUP(Wave_Timeline!BJ$1,Enemies[[#All],[Name]:[BotLevelType]],3,FALSE) * VLOOKUP($AX$2,BotLevelWorld[#All],MATCH("HP Ratio - " &amp; VLOOKUP(BJ$1,Enemies[[#All],[Name]:[BotLevelType]],9,FALSE),BotLevelWorld[#Headers],0),FALSE) * M192</f>
        <v>0</v>
      </c>
      <c r="BK192">
        <f>VLOOKUP(Wave_Timeline!BK$1,Enemies[[#All],[Name]:[BotLevelType]],3,FALSE) * VLOOKUP($AX$2,BotLevelWorld[#All],MATCH("HP Ratio - " &amp; VLOOKUP(BK$1,Enemies[[#All],[Name]:[BotLevelType]],9,FALSE),BotLevelWorld[#Headers],0),FALSE) * N192</f>
        <v>0</v>
      </c>
      <c r="BL192">
        <f>VLOOKUP(Wave_Timeline!BL$1,Enemies[[#All],[Name]:[BotLevelType]],3,FALSE) * VLOOKUP($AX$2,BotLevelWorld[#All],MATCH("HP Ratio - " &amp; VLOOKUP(BL$1,Enemies[[#All],[Name]:[BotLevelType]],9,FALSE),BotLevelWorld[#Headers],0),FALSE) * O192</f>
        <v>0</v>
      </c>
      <c r="BM192">
        <f>VLOOKUP(Wave_Timeline!BM$1,Enemies[[#All],[Name]:[BotLevelType]],3,FALSE) * VLOOKUP($AX$2,BotLevelWorld[#All],MATCH("HP Ratio - " &amp; VLOOKUP(BM$1,Enemies[[#All],[Name]:[BotLevelType]],9,FALSE),BotLevelWorld[#Headers],0),FALSE) * P192</f>
        <v>0</v>
      </c>
      <c r="BN192">
        <f>VLOOKUP(Wave_Timeline!BN$1,Enemies[[#All],[Name]:[BotLevelType]],3,FALSE) * VLOOKUP($AX$2,BotLevelWorld[#All],MATCH("HP Ratio - " &amp; VLOOKUP(BN$1,Enemies[[#All],[Name]:[BotLevelType]],9,FALSE),BotLevelWorld[#Headers],0),FALSE) * Q192</f>
        <v>0</v>
      </c>
      <c r="BO192">
        <f>VLOOKUP(Wave_Timeline!BO$1,Enemies[[#All],[Name]:[BotLevelType]],3,FALSE) * VLOOKUP($AX$2,BotLevelWorld[#All],MATCH("HP Ratio - " &amp; VLOOKUP(BO$1,Enemies[[#All],[Name]:[BotLevelType]],9,FALSE),BotLevelWorld[#Headers],0),FALSE) * R192</f>
        <v>0</v>
      </c>
      <c r="BP192">
        <f>VLOOKUP(Wave_Timeline!BP$1,Enemies[[#All],[Name]:[BotLevelType]],3,FALSE) * VLOOKUP($AX$2,BotLevelWorld[#All],MATCH("HP Ratio - " &amp; VLOOKUP(BP$1,Enemies[[#All],[Name]:[BotLevelType]],9,FALSE),BotLevelWorld[#Headers],0),FALSE) * S192</f>
        <v>0</v>
      </c>
      <c r="BQ192">
        <f>VLOOKUP(Wave_Timeline!BQ$1,Enemies[[#All],[Name]:[BotLevelType]],3,FALSE) * VLOOKUP($AX$2,BotLevelWorld[#All],MATCH("HP Ratio - " &amp; VLOOKUP(BQ$1,Enemies[[#All],[Name]:[BotLevelType]],9,FALSE),BotLevelWorld[#Headers],0),FALSE) * T192</f>
        <v>0</v>
      </c>
      <c r="BR192">
        <f>VLOOKUP(Wave_Timeline!BR$1,Enemies[[#All],[Name]:[BotLevelType]],3,FALSE) * VLOOKUP($AX$2,BotLevelWorld[#All],MATCH("HP Ratio - " &amp; VLOOKUP(BR$1,Enemies[[#All],[Name]:[BotLevelType]],9,FALSE),BotLevelWorld[#Headers],0),FALSE) * U192</f>
        <v>0</v>
      </c>
      <c r="BS192">
        <f>VLOOKUP(Wave_Timeline!BS$1,Enemies[[#All],[Name]:[BotLevelType]],3,FALSE) * VLOOKUP($AX$2,BotLevelWorld[#All],MATCH("HP Ratio - " &amp; VLOOKUP(BS$1,Enemies[[#All],[Name]:[BotLevelType]],9,FALSE),BotLevelWorld[#Headers],0),FALSE) * V192</f>
        <v>0</v>
      </c>
      <c r="BT192">
        <f>VLOOKUP(Wave_Timeline!BT$1,Enemies[[#All],[Name]:[BotLevelType]],3,FALSE) * VLOOKUP($AX$2,BotLevelWorld[#All],MATCH("HP Ratio - " &amp; VLOOKUP(BT$1,Enemies[[#All],[Name]:[BotLevelType]],9,FALSE),BotLevelWorld[#Headers],0),FALSE) * W192</f>
        <v>0</v>
      </c>
      <c r="BU192">
        <f>VLOOKUP(Wave_Timeline!BU$1,Enemies[[#All],[Name]:[BotLevelType]],3,FALSE) * VLOOKUP($AX$2,BotLevelWorld[#All],MATCH("HP Ratio - " &amp; VLOOKUP(BU$1,Enemies[[#All],[Name]:[BotLevelType]],9,FALSE),BotLevelWorld[#Headers],0),FALSE) * X192</f>
        <v>0</v>
      </c>
      <c r="BV192">
        <f>VLOOKUP(Wave_Timeline!BV$1,Enemies[[#All],[Name]:[BotLevelType]],3,FALSE) * VLOOKUP($AX$2,BotLevelWorld[#All],MATCH("HP Ratio - " &amp; VLOOKUP(BV$1,Enemies[[#All],[Name]:[BotLevelType]],9,FALSE),BotLevelWorld[#Headers],0),FALSE) * Y192</f>
        <v>0</v>
      </c>
      <c r="BW192">
        <f>VLOOKUP(Wave_Timeline!BW$1,Enemies[[#All],[Name]:[BotLevelType]],3,FALSE) * VLOOKUP($AX$2,BotLevelWorld[#All],MATCH("HP Ratio - " &amp; VLOOKUP(BW$1,Enemies[[#All],[Name]:[BotLevelType]],9,FALSE),BotLevelWorld[#Headers],0),FALSE) * Z192</f>
        <v>0</v>
      </c>
      <c r="BX192">
        <f>VLOOKUP(Wave_Timeline!BX$1,Enemies[[#All],[Name]:[BotLevelType]],3,FALSE) * VLOOKUP($AX$2,BotLevelWorld[#All],MATCH("HP Ratio - " &amp; VLOOKUP(BX$1,Enemies[[#All],[Name]:[BotLevelType]],9,FALSE),BotLevelWorld[#Headers],0),FALSE) * AA192</f>
        <v>0</v>
      </c>
      <c r="BY192">
        <f>VLOOKUP(Wave_Timeline!BY$1,Enemies[[#All],[Name]:[BotLevelType]],3,FALSE) * VLOOKUP($AX$2,BotLevelWorld[#All],MATCH("HP Ratio - " &amp; VLOOKUP(BY$1,Enemies[[#All],[Name]:[BotLevelType]],9,FALSE),BotLevelWorld[#Headers],0),FALSE) * AB192</f>
        <v>0</v>
      </c>
      <c r="BZ192">
        <f>VLOOKUP(Wave_Timeline!BZ$1,Enemies[[#All],[Name]:[BotLevelType]],3,FALSE) * VLOOKUP($AX$2,BotLevelWorld[#All],MATCH("HP Ratio - " &amp; VLOOKUP(BZ$1,Enemies[[#All],[Name]:[BotLevelType]],9,FALSE),BotLevelWorld[#Headers],0),FALSE) * AC192</f>
        <v>0</v>
      </c>
      <c r="CA192">
        <f>VLOOKUP(Wave_Timeline!CA$1,Enemies[[#All],[Name]:[BotLevelType]],3,FALSE) * VLOOKUP($AX$2,BotLevelWorld[#All],MATCH("HP Ratio - " &amp; VLOOKUP(CA$1,Enemies[[#All],[Name]:[BotLevelType]],9,FALSE),BotLevelWorld[#Headers],0),FALSE) * AD192</f>
        <v>0</v>
      </c>
      <c r="CB192">
        <f>VLOOKUP(Wave_Timeline!CB$1,Enemies[[#All],[Name]:[BotLevelType]],3,FALSE) * VLOOKUP($AX$2,BotLevelWorld[#All],MATCH("HP Ratio - " &amp; VLOOKUP(CB$1,Enemies[[#All],[Name]:[BotLevelType]],9,FALSE),BotLevelWorld[#Headers],0),FALSE) * AE192</f>
        <v>0</v>
      </c>
      <c r="CC192">
        <f>VLOOKUP(Wave_Timeline!CC$1,Enemies[[#All],[Name]:[BotLevelType]],3,FALSE) * VLOOKUP($AX$2,BotLevelWorld[#All],MATCH("HP Ratio - " &amp; VLOOKUP(CC$1,Enemies[[#All],[Name]:[BotLevelType]],9,FALSE),BotLevelWorld[#Headers],0),FALSE) * AF192</f>
        <v>0</v>
      </c>
      <c r="CD192">
        <f>VLOOKUP(Wave_Timeline!CD$1,Enemies[[#All],[Name]:[BotLevelType]],3,FALSE) * VLOOKUP($AX$2,BotLevelWorld[#All],MATCH("HP Ratio - " &amp; VLOOKUP(CD$1,Enemies[[#All],[Name]:[BotLevelType]],9,FALSE),BotLevelWorld[#Headers],0),FALSE) * AG192</f>
        <v>0</v>
      </c>
      <c r="CE192">
        <f>VLOOKUP(Wave_Timeline!CE$1,Enemies[[#All],[Name]:[BotLevelType]],3,FALSE) * VLOOKUP($AX$2,BotLevelWorld[#All],MATCH("HP Ratio - " &amp; VLOOKUP(CE$1,Enemies[[#All],[Name]:[BotLevelType]],9,FALSE),BotLevelWorld[#Headers],0),FALSE) * AH192</f>
        <v>0</v>
      </c>
      <c r="CF192">
        <f>VLOOKUP(Wave_Timeline!CF$1,Enemies[[#All],[Name]:[BotLevelType]],3,FALSE) * VLOOKUP($AX$2,BotLevelWorld[#All],MATCH("HP Ratio - " &amp; VLOOKUP(CF$1,Enemies[[#All],[Name]:[BotLevelType]],9,FALSE),BotLevelWorld[#Headers],0),FALSE) * AI192</f>
        <v>0</v>
      </c>
      <c r="CG192">
        <f>VLOOKUP(Wave_Timeline!CG$1,Enemies[[#All],[Name]:[BotLevelType]],3,FALSE) * VLOOKUP($AX$2,BotLevelWorld[#All],MATCH("HP Ratio - " &amp; VLOOKUP(CG$1,Enemies[[#All],[Name]:[BotLevelType]],9,FALSE),BotLevelWorld[#Headers],0),FALSE) * AJ192</f>
        <v>0</v>
      </c>
      <c r="CH192">
        <f>VLOOKUP(Wave_Timeline!CH$1,Enemies[[#All],[Name]:[BotLevelType]],3,FALSE) * VLOOKUP($AX$2,BotLevelWorld[#All],MATCH("HP Ratio - " &amp; VLOOKUP(CH$1,Enemies[[#All],[Name]:[BotLevelType]],9,FALSE),BotLevelWorld[#Headers],0),FALSE) * AK192</f>
        <v>0</v>
      </c>
      <c r="CI192">
        <f>VLOOKUP(Wave_Timeline!CI$1,Enemies[[#All],[Name]:[BotLevelType]],3,FALSE) * VLOOKUP($AX$2,BotLevelWorld[#All],MATCH("HP Ratio - " &amp; VLOOKUP(CI$1,Enemies[[#All],[Name]:[BotLevelType]],9,FALSE),BotLevelWorld[#Headers],0),FALSE) * AL192</f>
        <v>0</v>
      </c>
      <c r="CJ192">
        <f>VLOOKUP(Wave_Timeline!CJ$1,Enemies[[#All],[Name]:[BotLevelType]],3,FALSE) * VLOOKUP($AX$2,BotLevelWorld[#All],MATCH("HP Ratio - " &amp; VLOOKUP(CJ$1,Enemies[[#All],[Name]:[BotLevelType]],9,FALSE),BotLevelWorld[#Headers],0),FALSE) * AM192</f>
        <v>0</v>
      </c>
      <c r="CK192">
        <f>VLOOKUP(Wave_Timeline!CK$1,Enemies[[#All],[Name]:[BotLevelType]],3,FALSE) * VLOOKUP($AX$2,BotLevelWorld[#All],MATCH("HP Ratio - " &amp; VLOOKUP(CK$1,Enemies[[#All],[Name]:[BotLevelType]],9,FALSE),BotLevelWorld[#Headers],0),FALSE) * AN192</f>
        <v>0</v>
      </c>
      <c r="CL192">
        <f>VLOOKUP(Wave_Timeline!CL$1,Enemies[[#All],[Name]:[BotLevelType]],3,FALSE) * VLOOKUP($AX$2,BotLevelWorld[#All],MATCH("HP Ratio - " &amp; VLOOKUP(CL$1,Enemies[[#All],[Name]:[BotLevelType]],9,FALSE),BotLevelWorld[#Headers],0),FALSE) * AO192</f>
        <v>0</v>
      </c>
      <c r="CM192">
        <f>VLOOKUP(Wave_Timeline!CM$1,Enemies[[#All],[Name]:[BotLevelType]],3,FALSE) * VLOOKUP($AX$2,BotLevelWorld[#All],MATCH("HP Ratio - " &amp; VLOOKUP(CM$1,Enemies[[#All],[Name]:[BotLevelType]],9,FALSE),BotLevelWorld[#Headers],0),FALSE) * AP192</f>
        <v>0</v>
      </c>
      <c r="CN192">
        <f>VLOOKUP(Wave_Timeline!CN$1,Enemies[[#All],[Name]:[BotLevelType]],3,FALSE) * VLOOKUP($AX$2,BotLevelWorld[#All],MATCH("HP Ratio - " &amp; VLOOKUP(CN$1,Enemies[[#All],[Name]:[BotLevelType]],9,FALSE),BotLevelWorld[#Headers],0),FALSE) * AQ192</f>
        <v>0</v>
      </c>
      <c r="CO192">
        <f>VLOOKUP(Wave_Timeline!CO$1,Enemies[[#All],[Name]:[BotLevelType]],3,FALSE) * VLOOKUP($AX$2,BotLevelWorld[#All],MATCH("HP Ratio - " &amp; VLOOKUP(CO$1,Enemies[[#All],[Name]:[BotLevelType]],9,FALSE),BotLevelWorld[#Headers],0),FALSE) * AR192</f>
        <v>0</v>
      </c>
      <c r="CP192">
        <f>VLOOKUP(Wave_Timeline!CP$1,Enemies[[#All],[Name]:[BotLevelType]],3,FALSE) * VLOOKUP($AX$2,BotLevelWorld[#All],MATCH("HP Ratio - " &amp; VLOOKUP(CP$1,Enemies[[#All],[Name]:[BotLevelType]],9,FALSE),BotLevelWorld[#Headers],0),FALSE) * AS192</f>
        <v>0</v>
      </c>
      <c r="CQ192">
        <f>VLOOKUP(Wave_Timeline!CQ$1,Enemies[[#All],[Name]:[BotLevelType]],3,FALSE) * VLOOKUP($AX$2,BotLevelWorld[#All],MATCH("HP Ratio - " &amp; VLOOKUP(CQ$1,Enemies[[#All],[Name]:[BotLevelType]],9,FALSE),BotLevelWorld[#Headers],0),FALSE) * AT192</f>
        <v>0</v>
      </c>
      <c r="CS192">
        <f t="shared" si="7"/>
        <v>0</v>
      </c>
    </row>
    <row r="193" spans="1:97" x14ac:dyDescent="0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Y193">
        <f>VLOOKUP(Wave_Timeline!AY$1,Enemies[[#All],[Name]:[BotLevelType]],3,FALSE) * VLOOKUP($AX$2,BotLevelWorld[#All],MATCH("HP Ratio - " &amp; VLOOKUP(AY$1,Enemies[[#All],[Name]:[BotLevelType]],9,FALSE),BotLevelWorld[#Headers],0),FALSE) * B193</f>
        <v>0</v>
      </c>
      <c r="AZ193">
        <f>VLOOKUP(Wave_Timeline!AZ$1,Enemies[[#All],[Name]:[BotLevelType]],3,FALSE) * VLOOKUP($AX$2,BotLevelWorld[#All],MATCH("HP Ratio - " &amp; VLOOKUP(AZ$1,Enemies[[#All],[Name]:[BotLevelType]],9,FALSE),BotLevelWorld[#Headers],0),FALSE) * C193</f>
        <v>0</v>
      </c>
      <c r="BA193">
        <f>VLOOKUP(Wave_Timeline!BA$1,Enemies[[#All],[Name]:[BotLevelType]],3,FALSE) * VLOOKUP($AX$2,BotLevelWorld[#All],MATCH("HP Ratio - " &amp; VLOOKUP(BA$1,Enemies[[#All],[Name]:[BotLevelType]],9,FALSE),BotLevelWorld[#Headers],0),FALSE) * D193</f>
        <v>0</v>
      </c>
      <c r="BB193">
        <f>VLOOKUP(Wave_Timeline!BB$1,Enemies[[#All],[Name]:[BotLevelType]],3,FALSE) * VLOOKUP($AX$2,BotLevelWorld[#All],MATCH("HP Ratio - " &amp; VLOOKUP(BB$1,Enemies[[#All],[Name]:[BotLevelType]],9,FALSE),BotLevelWorld[#Headers],0),FALSE) * E193</f>
        <v>0</v>
      </c>
      <c r="BC193">
        <f>VLOOKUP(Wave_Timeline!BC$1,Enemies[[#All],[Name]:[BotLevelType]],3,FALSE) * VLOOKUP($AX$2,BotLevelWorld[#All],MATCH("HP Ratio - " &amp; VLOOKUP(BC$1,Enemies[[#All],[Name]:[BotLevelType]],9,FALSE),BotLevelWorld[#Headers],0),FALSE) * F193</f>
        <v>0</v>
      </c>
      <c r="BD193">
        <f>VLOOKUP(Wave_Timeline!BD$1,Enemies[[#All],[Name]:[BotLevelType]],3,FALSE) * VLOOKUP($AX$2,BotLevelWorld[#All],MATCH("HP Ratio - " &amp; VLOOKUP(BD$1,Enemies[[#All],[Name]:[BotLevelType]],9,FALSE),BotLevelWorld[#Headers],0),FALSE) * G193</f>
        <v>0</v>
      </c>
      <c r="BE193">
        <f>VLOOKUP(Wave_Timeline!BE$1,Enemies[[#All],[Name]:[BotLevelType]],3,FALSE) * VLOOKUP($AX$2,BotLevelWorld[#All],MATCH("HP Ratio - " &amp; VLOOKUP(BE$1,Enemies[[#All],[Name]:[BotLevelType]],9,FALSE),BotLevelWorld[#Headers],0),FALSE) * H193</f>
        <v>0</v>
      </c>
      <c r="BF193">
        <f>VLOOKUP(Wave_Timeline!BF$1,Enemies[[#All],[Name]:[BotLevelType]],3,FALSE) * VLOOKUP($AX$2,BotLevelWorld[#All],MATCH("HP Ratio - " &amp; VLOOKUP(BF$1,Enemies[[#All],[Name]:[BotLevelType]],9,FALSE),BotLevelWorld[#Headers],0),FALSE) * I193</f>
        <v>0</v>
      </c>
      <c r="BG193">
        <f>VLOOKUP(Wave_Timeline!BG$1,Enemies[[#All],[Name]:[BotLevelType]],3,FALSE) * VLOOKUP($AX$2,BotLevelWorld[#All],MATCH("HP Ratio - " &amp; VLOOKUP(BG$1,Enemies[[#All],[Name]:[BotLevelType]],9,FALSE),BotLevelWorld[#Headers],0),FALSE) * J193</f>
        <v>0</v>
      </c>
      <c r="BH193">
        <f>VLOOKUP(Wave_Timeline!BH$1,Enemies[[#All],[Name]:[BotLevelType]],3,FALSE) * VLOOKUP($AX$2,BotLevelWorld[#All],MATCH("HP Ratio - " &amp; VLOOKUP(BH$1,Enemies[[#All],[Name]:[BotLevelType]],9,FALSE),BotLevelWorld[#Headers],0),FALSE) * K193</f>
        <v>0</v>
      </c>
      <c r="BI193">
        <f>VLOOKUP(Wave_Timeline!BI$1,Enemies[[#All],[Name]:[BotLevelType]],3,FALSE) * VLOOKUP($AX$2,BotLevelWorld[#All],MATCH("HP Ratio - " &amp; VLOOKUP(BI$1,Enemies[[#All],[Name]:[BotLevelType]],9,FALSE),BotLevelWorld[#Headers],0),FALSE) * L193</f>
        <v>0</v>
      </c>
      <c r="BJ193">
        <f>VLOOKUP(Wave_Timeline!BJ$1,Enemies[[#All],[Name]:[BotLevelType]],3,FALSE) * VLOOKUP($AX$2,BotLevelWorld[#All],MATCH("HP Ratio - " &amp; VLOOKUP(BJ$1,Enemies[[#All],[Name]:[BotLevelType]],9,FALSE),BotLevelWorld[#Headers],0),FALSE) * M193</f>
        <v>0</v>
      </c>
      <c r="BK193">
        <f>VLOOKUP(Wave_Timeline!BK$1,Enemies[[#All],[Name]:[BotLevelType]],3,FALSE) * VLOOKUP($AX$2,BotLevelWorld[#All],MATCH("HP Ratio - " &amp; VLOOKUP(BK$1,Enemies[[#All],[Name]:[BotLevelType]],9,FALSE),BotLevelWorld[#Headers],0),FALSE) * N193</f>
        <v>0</v>
      </c>
      <c r="BL193">
        <f>VLOOKUP(Wave_Timeline!BL$1,Enemies[[#All],[Name]:[BotLevelType]],3,FALSE) * VLOOKUP($AX$2,BotLevelWorld[#All],MATCH("HP Ratio - " &amp; VLOOKUP(BL$1,Enemies[[#All],[Name]:[BotLevelType]],9,FALSE),BotLevelWorld[#Headers],0),FALSE) * O193</f>
        <v>0</v>
      </c>
      <c r="BM193">
        <f>VLOOKUP(Wave_Timeline!BM$1,Enemies[[#All],[Name]:[BotLevelType]],3,FALSE) * VLOOKUP($AX$2,BotLevelWorld[#All],MATCH("HP Ratio - " &amp; VLOOKUP(BM$1,Enemies[[#All],[Name]:[BotLevelType]],9,FALSE),BotLevelWorld[#Headers],0),FALSE) * P193</f>
        <v>0</v>
      </c>
      <c r="BN193">
        <f>VLOOKUP(Wave_Timeline!BN$1,Enemies[[#All],[Name]:[BotLevelType]],3,FALSE) * VLOOKUP($AX$2,BotLevelWorld[#All],MATCH("HP Ratio - " &amp; VLOOKUP(BN$1,Enemies[[#All],[Name]:[BotLevelType]],9,FALSE),BotLevelWorld[#Headers],0),FALSE) * Q193</f>
        <v>0</v>
      </c>
      <c r="BO193">
        <f>VLOOKUP(Wave_Timeline!BO$1,Enemies[[#All],[Name]:[BotLevelType]],3,FALSE) * VLOOKUP($AX$2,BotLevelWorld[#All],MATCH("HP Ratio - " &amp; VLOOKUP(BO$1,Enemies[[#All],[Name]:[BotLevelType]],9,FALSE),BotLevelWorld[#Headers],0),FALSE) * R193</f>
        <v>0</v>
      </c>
      <c r="BP193">
        <f>VLOOKUP(Wave_Timeline!BP$1,Enemies[[#All],[Name]:[BotLevelType]],3,FALSE) * VLOOKUP($AX$2,BotLevelWorld[#All],MATCH("HP Ratio - " &amp; VLOOKUP(BP$1,Enemies[[#All],[Name]:[BotLevelType]],9,FALSE),BotLevelWorld[#Headers],0),FALSE) * S193</f>
        <v>0</v>
      </c>
      <c r="BQ193">
        <f>VLOOKUP(Wave_Timeline!BQ$1,Enemies[[#All],[Name]:[BotLevelType]],3,FALSE) * VLOOKUP($AX$2,BotLevelWorld[#All],MATCH("HP Ratio - " &amp; VLOOKUP(BQ$1,Enemies[[#All],[Name]:[BotLevelType]],9,FALSE),BotLevelWorld[#Headers],0),FALSE) * T193</f>
        <v>0</v>
      </c>
      <c r="BR193">
        <f>VLOOKUP(Wave_Timeline!BR$1,Enemies[[#All],[Name]:[BotLevelType]],3,FALSE) * VLOOKUP($AX$2,BotLevelWorld[#All],MATCH("HP Ratio - " &amp; VLOOKUP(BR$1,Enemies[[#All],[Name]:[BotLevelType]],9,FALSE),BotLevelWorld[#Headers],0),FALSE) * U193</f>
        <v>0</v>
      </c>
      <c r="BS193">
        <f>VLOOKUP(Wave_Timeline!BS$1,Enemies[[#All],[Name]:[BotLevelType]],3,FALSE) * VLOOKUP($AX$2,BotLevelWorld[#All],MATCH("HP Ratio - " &amp; VLOOKUP(BS$1,Enemies[[#All],[Name]:[BotLevelType]],9,FALSE),BotLevelWorld[#Headers],0),FALSE) * V193</f>
        <v>0</v>
      </c>
      <c r="BT193">
        <f>VLOOKUP(Wave_Timeline!BT$1,Enemies[[#All],[Name]:[BotLevelType]],3,FALSE) * VLOOKUP($AX$2,BotLevelWorld[#All],MATCH("HP Ratio - " &amp; VLOOKUP(BT$1,Enemies[[#All],[Name]:[BotLevelType]],9,FALSE),BotLevelWorld[#Headers],0),FALSE) * W193</f>
        <v>0</v>
      </c>
      <c r="BU193">
        <f>VLOOKUP(Wave_Timeline!BU$1,Enemies[[#All],[Name]:[BotLevelType]],3,FALSE) * VLOOKUP($AX$2,BotLevelWorld[#All],MATCH("HP Ratio - " &amp; VLOOKUP(BU$1,Enemies[[#All],[Name]:[BotLevelType]],9,FALSE),BotLevelWorld[#Headers],0),FALSE) * X193</f>
        <v>0</v>
      </c>
      <c r="BV193">
        <f>VLOOKUP(Wave_Timeline!BV$1,Enemies[[#All],[Name]:[BotLevelType]],3,FALSE) * VLOOKUP($AX$2,BotLevelWorld[#All],MATCH("HP Ratio - " &amp; VLOOKUP(BV$1,Enemies[[#All],[Name]:[BotLevelType]],9,FALSE),BotLevelWorld[#Headers],0),FALSE) * Y193</f>
        <v>0</v>
      </c>
      <c r="BW193">
        <f>VLOOKUP(Wave_Timeline!BW$1,Enemies[[#All],[Name]:[BotLevelType]],3,FALSE) * VLOOKUP($AX$2,BotLevelWorld[#All],MATCH("HP Ratio - " &amp; VLOOKUP(BW$1,Enemies[[#All],[Name]:[BotLevelType]],9,FALSE),BotLevelWorld[#Headers],0),FALSE) * Z193</f>
        <v>0</v>
      </c>
      <c r="BX193">
        <f>VLOOKUP(Wave_Timeline!BX$1,Enemies[[#All],[Name]:[BotLevelType]],3,FALSE) * VLOOKUP($AX$2,BotLevelWorld[#All],MATCH("HP Ratio - " &amp; VLOOKUP(BX$1,Enemies[[#All],[Name]:[BotLevelType]],9,FALSE),BotLevelWorld[#Headers],0),FALSE) * AA193</f>
        <v>0</v>
      </c>
      <c r="BY193">
        <f>VLOOKUP(Wave_Timeline!BY$1,Enemies[[#All],[Name]:[BotLevelType]],3,FALSE) * VLOOKUP($AX$2,BotLevelWorld[#All],MATCH("HP Ratio - " &amp; VLOOKUP(BY$1,Enemies[[#All],[Name]:[BotLevelType]],9,FALSE),BotLevelWorld[#Headers],0),FALSE) * AB193</f>
        <v>0</v>
      </c>
      <c r="BZ193">
        <f>VLOOKUP(Wave_Timeline!BZ$1,Enemies[[#All],[Name]:[BotLevelType]],3,FALSE) * VLOOKUP($AX$2,BotLevelWorld[#All],MATCH("HP Ratio - " &amp; VLOOKUP(BZ$1,Enemies[[#All],[Name]:[BotLevelType]],9,FALSE),BotLevelWorld[#Headers],0),FALSE) * AC193</f>
        <v>0</v>
      </c>
      <c r="CA193">
        <f>VLOOKUP(Wave_Timeline!CA$1,Enemies[[#All],[Name]:[BotLevelType]],3,FALSE) * VLOOKUP($AX$2,BotLevelWorld[#All],MATCH("HP Ratio - " &amp; VLOOKUP(CA$1,Enemies[[#All],[Name]:[BotLevelType]],9,FALSE),BotLevelWorld[#Headers],0),FALSE) * AD193</f>
        <v>0</v>
      </c>
      <c r="CB193">
        <f>VLOOKUP(Wave_Timeline!CB$1,Enemies[[#All],[Name]:[BotLevelType]],3,FALSE) * VLOOKUP($AX$2,BotLevelWorld[#All],MATCH("HP Ratio - " &amp; VLOOKUP(CB$1,Enemies[[#All],[Name]:[BotLevelType]],9,FALSE),BotLevelWorld[#Headers],0),FALSE) * AE193</f>
        <v>0</v>
      </c>
      <c r="CC193">
        <f>VLOOKUP(Wave_Timeline!CC$1,Enemies[[#All],[Name]:[BotLevelType]],3,FALSE) * VLOOKUP($AX$2,BotLevelWorld[#All],MATCH("HP Ratio - " &amp; VLOOKUP(CC$1,Enemies[[#All],[Name]:[BotLevelType]],9,FALSE),BotLevelWorld[#Headers],0),FALSE) * AF193</f>
        <v>0</v>
      </c>
      <c r="CD193">
        <f>VLOOKUP(Wave_Timeline!CD$1,Enemies[[#All],[Name]:[BotLevelType]],3,FALSE) * VLOOKUP($AX$2,BotLevelWorld[#All],MATCH("HP Ratio - " &amp; VLOOKUP(CD$1,Enemies[[#All],[Name]:[BotLevelType]],9,FALSE),BotLevelWorld[#Headers],0),FALSE) * AG193</f>
        <v>0</v>
      </c>
      <c r="CE193">
        <f>VLOOKUP(Wave_Timeline!CE$1,Enemies[[#All],[Name]:[BotLevelType]],3,FALSE) * VLOOKUP($AX$2,BotLevelWorld[#All],MATCH("HP Ratio - " &amp; VLOOKUP(CE$1,Enemies[[#All],[Name]:[BotLevelType]],9,FALSE),BotLevelWorld[#Headers],0),FALSE) * AH193</f>
        <v>0</v>
      </c>
      <c r="CF193">
        <f>VLOOKUP(Wave_Timeline!CF$1,Enemies[[#All],[Name]:[BotLevelType]],3,FALSE) * VLOOKUP($AX$2,BotLevelWorld[#All],MATCH("HP Ratio - " &amp; VLOOKUP(CF$1,Enemies[[#All],[Name]:[BotLevelType]],9,FALSE),BotLevelWorld[#Headers],0),FALSE) * AI193</f>
        <v>0</v>
      </c>
      <c r="CG193">
        <f>VLOOKUP(Wave_Timeline!CG$1,Enemies[[#All],[Name]:[BotLevelType]],3,FALSE) * VLOOKUP($AX$2,BotLevelWorld[#All],MATCH("HP Ratio - " &amp; VLOOKUP(CG$1,Enemies[[#All],[Name]:[BotLevelType]],9,FALSE),BotLevelWorld[#Headers],0),FALSE) * AJ193</f>
        <v>0</v>
      </c>
      <c r="CH193">
        <f>VLOOKUP(Wave_Timeline!CH$1,Enemies[[#All],[Name]:[BotLevelType]],3,FALSE) * VLOOKUP($AX$2,BotLevelWorld[#All],MATCH("HP Ratio - " &amp; VLOOKUP(CH$1,Enemies[[#All],[Name]:[BotLevelType]],9,FALSE),BotLevelWorld[#Headers],0),FALSE) * AK193</f>
        <v>0</v>
      </c>
      <c r="CI193">
        <f>VLOOKUP(Wave_Timeline!CI$1,Enemies[[#All],[Name]:[BotLevelType]],3,FALSE) * VLOOKUP($AX$2,BotLevelWorld[#All],MATCH("HP Ratio - " &amp; VLOOKUP(CI$1,Enemies[[#All],[Name]:[BotLevelType]],9,FALSE),BotLevelWorld[#Headers],0),FALSE) * AL193</f>
        <v>0</v>
      </c>
      <c r="CJ193">
        <f>VLOOKUP(Wave_Timeline!CJ$1,Enemies[[#All],[Name]:[BotLevelType]],3,FALSE) * VLOOKUP($AX$2,BotLevelWorld[#All],MATCH("HP Ratio - " &amp; VLOOKUP(CJ$1,Enemies[[#All],[Name]:[BotLevelType]],9,FALSE),BotLevelWorld[#Headers],0),FALSE) * AM193</f>
        <v>0</v>
      </c>
      <c r="CK193">
        <f>VLOOKUP(Wave_Timeline!CK$1,Enemies[[#All],[Name]:[BotLevelType]],3,FALSE) * VLOOKUP($AX$2,BotLevelWorld[#All],MATCH("HP Ratio - " &amp; VLOOKUP(CK$1,Enemies[[#All],[Name]:[BotLevelType]],9,FALSE),BotLevelWorld[#Headers],0),FALSE) * AN193</f>
        <v>0</v>
      </c>
      <c r="CL193">
        <f>VLOOKUP(Wave_Timeline!CL$1,Enemies[[#All],[Name]:[BotLevelType]],3,FALSE) * VLOOKUP($AX$2,BotLevelWorld[#All],MATCH("HP Ratio - " &amp; VLOOKUP(CL$1,Enemies[[#All],[Name]:[BotLevelType]],9,FALSE),BotLevelWorld[#Headers],0),FALSE) * AO193</f>
        <v>0</v>
      </c>
      <c r="CM193">
        <f>VLOOKUP(Wave_Timeline!CM$1,Enemies[[#All],[Name]:[BotLevelType]],3,FALSE) * VLOOKUP($AX$2,BotLevelWorld[#All],MATCH("HP Ratio - " &amp; VLOOKUP(CM$1,Enemies[[#All],[Name]:[BotLevelType]],9,FALSE),BotLevelWorld[#Headers],0),FALSE) * AP193</f>
        <v>0</v>
      </c>
      <c r="CN193">
        <f>VLOOKUP(Wave_Timeline!CN$1,Enemies[[#All],[Name]:[BotLevelType]],3,FALSE) * VLOOKUP($AX$2,BotLevelWorld[#All],MATCH("HP Ratio - " &amp; VLOOKUP(CN$1,Enemies[[#All],[Name]:[BotLevelType]],9,FALSE),BotLevelWorld[#Headers],0),FALSE) * AQ193</f>
        <v>0</v>
      </c>
      <c r="CO193">
        <f>VLOOKUP(Wave_Timeline!CO$1,Enemies[[#All],[Name]:[BotLevelType]],3,FALSE) * VLOOKUP($AX$2,BotLevelWorld[#All],MATCH("HP Ratio - " &amp; VLOOKUP(CO$1,Enemies[[#All],[Name]:[BotLevelType]],9,FALSE),BotLevelWorld[#Headers],0),FALSE) * AR193</f>
        <v>0</v>
      </c>
      <c r="CP193">
        <f>VLOOKUP(Wave_Timeline!CP$1,Enemies[[#All],[Name]:[BotLevelType]],3,FALSE) * VLOOKUP($AX$2,BotLevelWorld[#All],MATCH("HP Ratio - " &amp; VLOOKUP(CP$1,Enemies[[#All],[Name]:[BotLevelType]],9,FALSE),BotLevelWorld[#Headers],0),FALSE) * AS193</f>
        <v>0</v>
      </c>
      <c r="CQ193">
        <f>VLOOKUP(Wave_Timeline!CQ$1,Enemies[[#All],[Name]:[BotLevelType]],3,FALSE) * VLOOKUP($AX$2,BotLevelWorld[#All],MATCH("HP Ratio - " &amp; VLOOKUP(CQ$1,Enemies[[#All],[Name]:[BotLevelType]],9,FALSE),BotLevelWorld[#Headers],0),FALSE) * AT193</f>
        <v>0</v>
      </c>
      <c r="CS193">
        <f t="shared" si="7"/>
        <v>0</v>
      </c>
    </row>
    <row r="194" spans="1:97" x14ac:dyDescent="0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Y194">
        <f>VLOOKUP(Wave_Timeline!AY$1,Enemies[[#All],[Name]:[BotLevelType]],3,FALSE) * VLOOKUP($AX$2,BotLevelWorld[#All],MATCH("HP Ratio - " &amp; VLOOKUP(AY$1,Enemies[[#All],[Name]:[BotLevelType]],9,FALSE),BotLevelWorld[#Headers],0),FALSE) * B194</f>
        <v>0</v>
      </c>
      <c r="AZ194">
        <f>VLOOKUP(Wave_Timeline!AZ$1,Enemies[[#All],[Name]:[BotLevelType]],3,FALSE) * VLOOKUP($AX$2,BotLevelWorld[#All],MATCH("HP Ratio - " &amp; VLOOKUP(AZ$1,Enemies[[#All],[Name]:[BotLevelType]],9,FALSE),BotLevelWorld[#Headers],0),FALSE) * C194</f>
        <v>0</v>
      </c>
      <c r="BA194">
        <f>VLOOKUP(Wave_Timeline!BA$1,Enemies[[#All],[Name]:[BotLevelType]],3,FALSE) * VLOOKUP($AX$2,BotLevelWorld[#All],MATCH("HP Ratio - " &amp; VLOOKUP(BA$1,Enemies[[#All],[Name]:[BotLevelType]],9,FALSE),BotLevelWorld[#Headers],0),FALSE) * D194</f>
        <v>0</v>
      </c>
      <c r="BB194">
        <f>VLOOKUP(Wave_Timeline!BB$1,Enemies[[#All],[Name]:[BotLevelType]],3,FALSE) * VLOOKUP($AX$2,BotLevelWorld[#All],MATCH("HP Ratio - " &amp; VLOOKUP(BB$1,Enemies[[#All],[Name]:[BotLevelType]],9,FALSE),BotLevelWorld[#Headers],0),FALSE) * E194</f>
        <v>0</v>
      </c>
      <c r="BC194">
        <f>VLOOKUP(Wave_Timeline!BC$1,Enemies[[#All],[Name]:[BotLevelType]],3,FALSE) * VLOOKUP($AX$2,BotLevelWorld[#All],MATCH("HP Ratio - " &amp; VLOOKUP(BC$1,Enemies[[#All],[Name]:[BotLevelType]],9,FALSE),BotLevelWorld[#Headers],0),FALSE) * F194</f>
        <v>0</v>
      </c>
      <c r="BD194">
        <f>VLOOKUP(Wave_Timeline!BD$1,Enemies[[#All],[Name]:[BotLevelType]],3,FALSE) * VLOOKUP($AX$2,BotLevelWorld[#All],MATCH("HP Ratio - " &amp; VLOOKUP(BD$1,Enemies[[#All],[Name]:[BotLevelType]],9,FALSE),BotLevelWorld[#Headers],0),FALSE) * G194</f>
        <v>0</v>
      </c>
      <c r="BE194">
        <f>VLOOKUP(Wave_Timeline!BE$1,Enemies[[#All],[Name]:[BotLevelType]],3,FALSE) * VLOOKUP($AX$2,BotLevelWorld[#All],MATCH("HP Ratio - " &amp; VLOOKUP(BE$1,Enemies[[#All],[Name]:[BotLevelType]],9,FALSE),BotLevelWorld[#Headers],0),FALSE) * H194</f>
        <v>0</v>
      </c>
      <c r="BF194">
        <f>VLOOKUP(Wave_Timeline!BF$1,Enemies[[#All],[Name]:[BotLevelType]],3,FALSE) * VLOOKUP($AX$2,BotLevelWorld[#All],MATCH("HP Ratio - " &amp; VLOOKUP(BF$1,Enemies[[#All],[Name]:[BotLevelType]],9,FALSE),BotLevelWorld[#Headers],0),FALSE) * I194</f>
        <v>0</v>
      </c>
      <c r="BG194">
        <f>VLOOKUP(Wave_Timeline!BG$1,Enemies[[#All],[Name]:[BotLevelType]],3,FALSE) * VLOOKUP($AX$2,BotLevelWorld[#All],MATCH("HP Ratio - " &amp; VLOOKUP(BG$1,Enemies[[#All],[Name]:[BotLevelType]],9,FALSE),BotLevelWorld[#Headers],0),FALSE) * J194</f>
        <v>0</v>
      </c>
      <c r="BH194">
        <f>VLOOKUP(Wave_Timeline!BH$1,Enemies[[#All],[Name]:[BotLevelType]],3,FALSE) * VLOOKUP($AX$2,BotLevelWorld[#All],MATCH("HP Ratio - " &amp; VLOOKUP(BH$1,Enemies[[#All],[Name]:[BotLevelType]],9,FALSE),BotLevelWorld[#Headers],0),FALSE) * K194</f>
        <v>0</v>
      </c>
      <c r="BI194">
        <f>VLOOKUP(Wave_Timeline!BI$1,Enemies[[#All],[Name]:[BotLevelType]],3,FALSE) * VLOOKUP($AX$2,BotLevelWorld[#All],MATCH("HP Ratio - " &amp; VLOOKUP(BI$1,Enemies[[#All],[Name]:[BotLevelType]],9,FALSE),BotLevelWorld[#Headers],0),FALSE) * L194</f>
        <v>0</v>
      </c>
      <c r="BJ194">
        <f>VLOOKUP(Wave_Timeline!BJ$1,Enemies[[#All],[Name]:[BotLevelType]],3,FALSE) * VLOOKUP($AX$2,BotLevelWorld[#All],MATCH("HP Ratio - " &amp; VLOOKUP(BJ$1,Enemies[[#All],[Name]:[BotLevelType]],9,FALSE),BotLevelWorld[#Headers],0),FALSE) * M194</f>
        <v>0</v>
      </c>
      <c r="BK194">
        <f>VLOOKUP(Wave_Timeline!BK$1,Enemies[[#All],[Name]:[BotLevelType]],3,FALSE) * VLOOKUP($AX$2,BotLevelWorld[#All],MATCH("HP Ratio - " &amp; VLOOKUP(BK$1,Enemies[[#All],[Name]:[BotLevelType]],9,FALSE),BotLevelWorld[#Headers],0),FALSE) * N194</f>
        <v>0</v>
      </c>
      <c r="BL194">
        <f>VLOOKUP(Wave_Timeline!BL$1,Enemies[[#All],[Name]:[BotLevelType]],3,FALSE) * VLOOKUP($AX$2,BotLevelWorld[#All],MATCH("HP Ratio - " &amp; VLOOKUP(BL$1,Enemies[[#All],[Name]:[BotLevelType]],9,FALSE),BotLevelWorld[#Headers],0),FALSE) * O194</f>
        <v>0</v>
      </c>
      <c r="BM194">
        <f>VLOOKUP(Wave_Timeline!BM$1,Enemies[[#All],[Name]:[BotLevelType]],3,FALSE) * VLOOKUP($AX$2,BotLevelWorld[#All],MATCH("HP Ratio - " &amp; VLOOKUP(BM$1,Enemies[[#All],[Name]:[BotLevelType]],9,FALSE),BotLevelWorld[#Headers],0),FALSE) * P194</f>
        <v>0</v>
      </c>
      <c r="BN194">
        <f>VLOOKUP(Wave_Timeline!BN$1,Enemies[[#All],[Name]:[BotLevelType]],3,FALSE) * VLOOKUP($AX$2,BotLevelWorld[#All],MATCH("HP Ratio - " &amp; VLOOKUP(BN$1,Enemies[[#All],[Name]:[BotLevelType]],9,FALSE),BotLevelWorld[#Headers],0),FALSE) * Q194</f>
        <v>0</v>
      </c>
      <c r="BO194">
        <f>VLOOKUP(Wave_Timeline!BO$1,Enemies[[#All],[Name]:[BotLevelType]],3,FALSE) * VLOOKUP($AX$2,BotLevelWorld[#All],MATCH("HP Ratio - " &amp; VLOOKUP(BO$1,Enemies[[#All],[Name]:[BotLevelType]],9,FALSE),BotLevelWorld[#Headers],0),FALSE) * R194</f>
        <v>0</v>
      </c>
      <c r="BP194">
        <f>VLOOKUP(Wave_Timeline!BP$1,Enemies[[#All],[Name]:[BotLevelType]],3,FALSE) * VLOOKUP($AX$2,BotLevelWorld[#All],MATCH("HP Ratio - " &amp; VLOOKUP(BP$1,Enemies[[#All],[Name]:[BotLevelType]],9,FALSE),BotLevelWorld[#Headers],0),FALSE) * S194</f>
        <v>0</v>
      </c>
      <c r="BQ194">
        <f>VLOOKUP(Wave_Timeline!BQ$1,Enemies[[#All],[Name]:[BotLevelType]],3,FALSE) * VLOOKUP($AX$2,BotLevelWorld[#All],MATCH("HP Ratio - " &amp; VLOOKUP(BQ$1,Enemies[[#All],[Name]:[BotLevelType]],9,FALSE),BotLevelWorld[#Headers],0),FALSE) * T194</f>
        <v>0</v>
      </c>
      <c r="BR194">
        <f>VLOOKUP(Wave_Timeline!BR$1,Enemies[[#All],[Name]:[BotLevelType]],3,FALSE) * VLOOKUP($AX$2,BotLevelWorld[#All],MATCH("HP Ratio - " &amp; VLOOKUP(BR$1,Enemies[[#All],[Name]:[BotLevelType]],9,FALSE),BotLevelWorld[#Headers],0),FALSE) * U194</f>
        <v>0</v>
      </c>
      <c r="BS194">
        <f>VLOOKUP(Wave_Timeline!BS$1,Enemies[[#All],[Name]:[BotLevelType]],3,FALSE) * VLOOKUP($AX$2,BotLevelWorld[#All],MATCH("HP Ratio - " &amp; VLOOKUP(BS$1,Enemies[[#All],[Name]:[BotLevelType]],9,FALSE),BotLevelWorld[#Headers],0),FALSE) * V194</f>
        <v>0</v>
      </c>
      <c r="BT194">
        <f>VLOOKUP(Wave_Timeline!BT$1,Enemies[[#All],[Name]:[BotLevelType]],3,FALSE) * VLOOKUP($AX$2,BotLevelWorld[#All],MATCH("HP Ratio - " &amp; VLOOKUP(BT$1,Enemies[[#All],[Name]:[BotLevelType]],9,FALSE),BotLevelWorld[#Headers],0),FALSE) * W194</f>
        <v>0</v>
      </c>
      <c r="BU194">
        <f>VLOOKUP(Wave_Timeline!BU$1,Enemies[[#All],[Name]:[BotLevelType]],3,FALSE) * VLOOKUP($AX$2,BotLevelWorld[#All],MATCH("HP Ratio - " &amp; VLOOKUP(BU$1,Enemies[[#All],[Name]:[BotLevelType]],9,FALSE),BotLevelWorld[#Headers],0),FALSE) * X194</f>
        <v>0</v>
      </c>
      <c r="BV194">
        <f>VLOOKUP(Wave_Timeline!BV$1,Enemies[[#All],[Name]:[BotLevelType]],3,FALSE) * VLOOKUP($AX$2,BotLevelWorld[#All],MATCH("HP Ratio - " &amp; VLOOKUP(BV$1,Enemies[[#All],[Name]:[BotLevelType]],9,FALSE),BotLevelWorld[#Headers],0),FALSE) * Y194</f>
        <v>0</v>
      </c>
      <c r="BW194">
        <f>VLOOKUP(Wave_Timeline!BW$1,Enemies[[#All],[Name]:[BotLevelType]],3,FALSE) * VLOOKUP($AX$2,BotLevelWorld[#All],MATCH("HP Ratio - " &amp; VLOOKUP(BW$1,Enemies[[#All],[Name]:[BotLevelType]],9,FALSE),BotLevelWorld[#Headers],0),FALSE) * Z194</f>
        <v>0</v>
      </c>
      <c r="BX194">
        <f>VLOOKUP(Wave_Timeline!BX$1,Enemies[[#All],[Name]:[BotLevelType]],3,FALSE) * VLOOKUP($AX$2,BotLevelWorld[#All],MATCH("HP Ratio - " &amp; VLOOKUP(BX$1,Enemies[[#All],[Name]:[BotLevelType]],9,FALSE),BotLevelWorld[#Headers],0),FALSE) * AA194</f>
        <v>0</v>
      </c>
      <c r="BY194">
        <f>VLOOKUP(Wave_Timeline!BY$1,Enemies[[#All],[Name]:[BotLevelType]],3,FALSE) * VLOOKUP($AX$2,BotLevelWorld[#All],MATCH("HP Ratio - " &amp; VLOOKUP(BY$1,Enemies[[#All],[Name]:[BotLevelType]],9,FALSE),BotLevelWorld[#Headers],0),FALSE) * AB194</f>
        <v>0</v>
      </c>
      <c r="BZ194">
        <f>VLOOKUP(Wave_Timeline!BZ$1,Enemies[[#All],[Name]:[BotLevelType]],3,FALSE) * VLOOKUP($AX$2,BotLevelWorld[#All],MATCH("HP Ratio - " &amp; VLOOKUP(BZ$1,Enemies[[#All],[Name]:[BotLevelType]],9,FALSE),BotLevelWorld[#Headers],0),FALSE) * AC194</f>
        <v>0</v>
      </c>
      <c r="CA194">
        <f>VLOOKUP(Wave_Timeline!CA$1,Enemies[[#All],[Name]:[BotLevelType]],3,FALSE) * VLOOKUP($AX$2,BotLevelWorld[#All],MATCH("HP Ratio - " &amp; VLOOKUP(CA$1,Enemies[[#All],[Name]:[BotLevelType]],9,FALSE),BotLevelWorld[#Headers],0),FALSE) * AD194</f>
        <v>0</v>
      </c>
      <c r="CB194">
        <f>VLOOKUP(Wave_Timeline!CB$1,Enemies[[#All],[Name]:[BotLevelType]],3,FALSE) * VLOOKUP($AX$2,BotLevelWorld[#All],MATCH("HP Ratio - " &amp; VLOOKUP(CB$1,Enemies[[#All],[Name]:[BotLevelType]],9,FALSE),BotLevelWorld[#Headers],0),FALSE) * AE194</f>
        <v>0</v>
      </c>
      <c r="CC194">
        <f>VLOOKUP(Wave_Timeline!CC$1,Enemies[[#All],[Name]:[BotLevelType]],3,FALSE) * VLOOKUP($AX$2,BotLevelWorld[#All],MATCH("HP Ratio - " &amp; VLOOKUP(CC$1,Enemies[[#All],[Name]:[BotLevelType]],9,FALSE),BotLevelWorld[#Headers],0),FALSE) * AF194</f>
        <v>0</v>
      </c>
      <c r="CD194">
        <f>VLOOKUP(Wave_Timeline!CD$1,Enemies[[#All],[Name]:[BotLevelType]],3,FALSE) * VLOOKUP($AX$2,BotLevelWorld[#All],MATCH("HP Ratio - " &amp; VLOOKUP(CD$1,Enemies[[#All],[Name]:[BotLevelType]],9,FALSE),BotLevelWorld[#Headers],0),FALSE) * AG194</f>
        <v>0</v>
      </c>
      <c r="CE194">
        <f>VLOOKUP(Wave_Timeline!CE$1,Enemies[[#All],[Name]:[BotLevelType]],3,FALSE) * VLOOKUP($AX$2,BotLevelWorld[#All],MATCH("HP Ratio - " &amp; VLOOKUP(CE$1,Enemies[[#All],[Name]:[BotLevelType]],9,FALSE),BotLevelWorld[#Headers],0),FALSE) * AH194</f>
        <v>0</v>
      </c>
      <c r="CF194">
        <f>VLOOKUP(Wave_Timeline!CF$1,Enemies[[#All],[Name]:[BotLevelType]],3,FALSE) * VLOOKUP($AX$2,BotLevelWorld[#All],MATCH("HP Ratio - " &amp; VLOOKUP(CF$1,Enemies[[#All],[Name]:[BotLevelType]],9,FALSE),BotLevelWorld[#Headers],0),FALSE) * AI194</f>
        <v>0</v>
      </c>
      <c r="CG194">
        <f>VLOOKUP(Wave_Timeline!CG$1,Enemies[[#All],[Name]:[BotLevelType]],3,FALSE) * VLOOKUP($AX$2,BotLevelWorld[#All],MATCH("HP Ratio - " &amp; VLOOKUP(CG$1,Enemies[[#All],[Name]:[BotLevelType]],9,FALSE),BotLevelWorld[#Headers],0),FALSE) * AJ194</f>
        <v>0</v>
      </c>
      <c r="CH194">
        <f>VLOOKUP(Wave_Timeline!CH$1,Enemies[[#All],[Name]:[BotLevelType]],3,FALSE) * VLOOKUP($AX$2,BotLevelWorld[#All],MATCH("HP Ratio - " &amp; VLOOKUP(CH$1,Enemies[[#All],[Name]:[BotLevelType]],9,FALSE),BotLevelWorld[#Headers],0),FALSE) * AK194</f>
        <v>0</v>
      </c>
      <c r="CI194">
        <f>VLOOKUP(Wave_Timeline!CI$1,Enemies[[#All],[Name]:[BotLevelType]],3,FALSE) * VLOOKUP($AX$2,BotLevelWorld[#All],MATCH("HP Ratio - " &amp; VLOOKUP(CI$1,Enemies[[#All],[Name]:[BotLevelType]],9,FALSE),BotLevelWorld[#Headers],0),FALSE) * AL194</f>
        <v>0</v>
      </c>
      <c r="CJ194">
        <f>VLOOKUP(Wave_Timeline!CJ$1,Enemies[[#All],[Name]:[BotLevelType]],3,FALSE) * VLOOKUP($AX$2,BotLevelWorld[#All],MATCH("HP Ratio - " &amp; VLOOKUP(CJ$1,Enemies[[#All],[Name]:[BotLevelType]],9,FALSE),BotLevelWorld[#Headers],0),FALSE) * AM194</f>
        <v>0</v>
      </c>
      <c r="CK194">
        <f>VLOOKUP(Wave_Timeline!CK$1,Enemies[[#All],[Name]:[BotLevelType]],3,FALSE) * VLOOKUP($AX$2,BotLevelWorld[#All],MATCH("HP Ratio - " &amp; VLOOKUP(CK$1,Enemies[[#All],[Name]:[BotLevelType]],9,FALSE),BotLevelWorld[#Headers],0),FALSE) * AN194</f>
        <v>0</v>
      </c>
      <c r="CL194">
        <f>VLOOKUP(Wave_Timeline!CL$1,Enemies[[#All],[Name]:[BotLevelType]],3,FALSE) * VLOOKUP($AX$2,BotLevelWorld[#All],MATCH("HP Ratio - " &amp; VLOOKUP(CL$1,Enemies[[#All],[Name]:[BotLevelType]],9,FALSE),BotLevelWorld[#Headers],0),FALSE) * AO194</f>
        <v>0</v>
      </c>
      <c r="CM194">
        <f>VLOOKUP(Wave_Timeline!CM$1,Enemies[[#All],[Name]:[BotLevelType]],3,FALSE) * VLOOKUP($AX$2,BotLevelWorld[#All],MATCH("HP Ratio - " &amp; VLOOKUP(CM$1,Enemies[[#All],[Name]:[BotLevelType]],9,FALSE),BotLevelWorld[#Headers],0),FALSE) * AP194</f>
        <v>0</v>
      </c>
      <c r="CN194">
        <f>VLOOKUP(Wave_Timeline!CN$1,Enemies[[#All],[Name]:[BotLevelType]],3,FALSE) * VLOOKUP($AX$2,BotLevelWorld[#All],MATCH("HP Ratio - " &amp; VLOOKUP(CN$1,Enemies[[#All],[Name]:[BotLevelType]],9,FALSE),BotLevelWorld[#Headers],0),FALSE) * AQ194</f>
        <v>0</v>
      </c>
      <c r="CO194">
        <f>VLOOKUP(Wave_Timeline!CO$1,Enemies[[#All],[Name]:[BotLevelType]],3,FALSE) * VLOOKUP($AX$2,BotLevelWorld[#All],MATCH("HP Ratio - " &amp; VLOOKUP(CO$1,Enemies[[#All],[Name]:[BotLevelType]],9,FALSE),BotLevelWorld[#Headers],0),FALSE) * AR194</f>
        <v>0</v>
      </c>
      <c r="CP194">
        <f>VLOOKUP(Wave_Timeline!CP$1,Enemies[[#All],[Name]:[BotLevelType]],3,FALSE) * VLOOKUP($AX$2,BotLevelWorld[#All],MATCH("HP Ratio - " &amp; VLOOKUP(CP$1,Enemies[[#All],[Name]:[BotLevelType]],9,FALSE),BotLevelWorld[#Headers],0),FALSE) * AS194</f>
        <v>0</v>
      </c>
      <c r="CQ194">
        <f>VLOOKUP(Wave_Timeline!CQ$1,Enemies[[#All],[Name]:[BotLevelType]],3,FALSE) * VLOOKUP($AX$2,BotLevelWorld[#All],MATCH("HP Ratio - " &amp; VLOOKUP(CQ$1,Enemies[[#All],[Name]:[BotLevelType]],9,FALSE),BotLevelWorld[#Headers],0),FALSE) * AT194</f>
        <v>0</v>
      </c>
      <c r="CS194">
        <f t="shared" si="7"/>
        <v>0</v>
      </c>
    </row>
    <row r="195" spans="1:97" x14ac:dyDescent="0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Y195">
        <f>VLOOKUP(Wave_Timeline!AY$1,Enemies[[#All],[Name]:[BotLevelType]],3,FALSE) * VLOOKUP($AX$2,BotLevelWorld[#All],MATCH("HP Ratio - " &amp; VLOOKUP(AY$1,Enemies[[#All],[Name]:[BotLevelType]],9,FALSE),BotLevelWorld[#Headers],0),FALSE) * B195</f>
        <v>0</v>
      </c>
      <c r="AZ195">
        <f>VLOOKUP(Wave_Timeline!AZ$1,Enemies[[#All],[Name]:[BotLevelType]],3,FALSE) * VLOOKUP($AX$2,BotLevelWorld[#All],MATCH("HP Ratio - " &amp; VLOOKUP(AZ$1,Enemies[[#All],[Name]:[BotLevelType]],9,FALSE),BotLevelWorld[#Headers],0),FALSE) * C195</f>
        <v>0</v>
      </c>
      <c r="BA195">
        <f>VLOOKUP(Wave_Timeline!BA$1,Enemies[[#All],[Name]:[BotLevelType]],3,FALSE) * VLOOKUP($AX$2,BotLevelWorld[#All],MATCH("HP Ratio - " &amp; VLOOKUP(BA$1,Enemies[[#All],[Name]:[BotLevelType]],9,FALSE),BotLevelWorld[#Headers],0),FALSE) * D195</f>
        <v>0</v>
      </c>
      <c r="BB195">
        <f>VLOOKUP(Wave_Timeline!BB$1,Enemies[[#All],[Name]:[BotLevelType]],3,FALSE) * VLOOKUP($AX$2,BotLevelWorld[#All],MATCH("HP Ratio - " &amp; VLOOKUP(BB$1,Enemies[[#All],[Name]:[BotLevelType]],9,FALSE),BotLevelWorld[#Headers],0),FALSE) * E195</f>
        <v>0</v>
      </c>
      <c r="BC195">
        <f>VLOOKUP(Wave_Timeline!BC$1,Enemies[[#All],[Name]:[BotLevelType]],3,FALSE) * VLOOKUP($AX$2,BotLevelWorld[#All],MATCH("HP Ratio - " &amp; VLOOKUP(BC$1,Enemies[[#All],[Name]:[BotLevelType]],9,FALSE),BotLevelWorld[#Headers],0),FALSE) * F195</f>
        <v>0</v>
      </c>
      <c r="BD195">
        <f>VLOOKUP(Wave_Timeline!BD$1,Enemies[[#All],[Name]:[BotLevelType]],3,FALSE) * VLOOKUP($AX$2,BotLevelWorld[#All],MATCH("HP Ratio - " &amp; VLOOKUP(BD$1,Enemies[[#All],[Name]:[BotLevelType]],9,FALSE),BotLevelWorld[#Headers],0),FALSE) * G195</f>
        <v>0</v>
      </c>
      <c r="BE195">
        <f>VLOOKUP(Wave_Timeline!BE$1,Enemies[[#All],[Name]:[BotLevelType]],3,FALSE) * VLOOKUP($AX$2,BotLevelWorld[#All],MATCH("HP Ratio - " &amp; VLOOKUP(BE$1,Enemies[[#All],[Name]:[BotLevelType]],9,FALSE),BotLevelWorld[#Headers],0),FALSE) * H195</f>
        <v>0</v>
      </c>
      <c r="BF195">
        <f>VLOOKUP(Wave_Timeline!BF$1,Enemies[[#All],[Name]:[BotLevelType]],3,FALSE) * VLOOKUP($AX$2,BotLevelWorld[#All],MATCH("HP Ratio - " &amp; VLOOKUP(BF$1,Enemies[[#All],[Name]:[BotLevelType]],9,FALSE),BotLevelWorld[#Headers],0),FALSE) * I195</f>
        <v>0</v>
      </c>
      <c r="BG195">
        <f>VLOOKUP(Wave_Timeline!BG$1,Enemies[[#All],[Name]:[BotLevelType]],3,FALSE) * VLOOKUP($AX$2,BotLevelWorld[#All],MATCH("HP Ratio - " &amp; VLOOKUP(BG$1,Enemies[[#All],[Name]:[BotLevelType]],9,FALSE),BotLevelWorld[#Headers],0),FALSE) * J195</f>
        <v>0</v>
      </c>
      <c r="BH195">
        <f>VLOOKUP(Wave_Timeline!BH$1,Enemies[[#All],[Name]:[BotLevelType]],3,FALSE) * VLOOKUP($AX$2,BotLevelWorld[#All],MATCH("HP Ratio - " &amp; VLOOKUP(BH$1,Enemies[[#All],[Name]:[BotLevelType]],9,FALSE),BotLevelWorld[#Headers],0),FALSE) * K195</f>
        <v>0</v>
      </c>
      <c r="BI195">
        <f>VLOOKUP(Wave_Timeline!BI$1,Enemies[[#All],[Name]:[BotLevelType]],3,FALSE) * VLOOKUP($AX$2,BotLevelWorld[#All],MATCH("HP Ratio - " &amp; VLOOKUP(BI$1,Enemies[[#All],[Name]:[BotLevelType]],9,FALSE),BotLevelWorld[#Headers],0),FALSE) * L195</f>
        <v>0</v>
      </c>
      <c r="BJ195">
        <f>VLOOKUP(Wave_Timeline!BJ$1,Enemies[[#All],[Name]:[BotLevelType]],3,FALSE) * VLOOKUP($AX$2,BotLevelWorld[#All],MATCH("HP Ratio - " &amp; VLOOKUP(BJ$1,Enemies[[#All],[Name]:[BotLevelType]],9,FALSE),BotLevelWorld[#Headers],0),FALSE) * M195</f>
        <v>0</v>
      </c>
      <c r="BK195">
        <f>VLOOKUP(Wave_Timeline!BK$1,Enemies[[#All],[Name]:[BotLevelType]],3,FALSE) * VLOOKUP($AX$2,BotLevelWorld[#All],MATCH("HP Ratio - " &amp; VLOOKUP(BK$1,Enemies[[#All],[Name]:[BotLevelType]],9,FALSE),BotLevelWorld[#Headers],0),FALSE) * N195</f>
        <v>0</v>
      </c>
      <c r="BL195">
        <f>VLOOKUP(Wave_Timeline!BL$1,Enemies[[#All],[Name]:[BotLevelType]],3,FALSE) * VLOOKUP($AX$2,BotLevelWorld[#All],MATCH("HP Ratio - " &amp; VLOOKUP(BL$1,Enemies[[#All],[Name]:[BotLevelType]],9,FALSE),BotLevelWorld[#Headers],0),FALSE) * O195</f>
        <v>0</v>
      </c>
      <c r="BM195">
        <f>VLOOKUP(Wave_Timeline!BM$1,Enemies[[#All],[Name]:[BotLevelType]],3,FALSE) * VLOOKUP($AX$2,BotLevelWorld[#All],MATCH("HP Ratio - " &amp; VLOOKUP(BM$1,Enemies[[#All],[Name]:[BotLevelType]],9,FALSE),BotLevelWorld[#Headers],0),FALSE) * P195</f>
        <v>0</v>
      </c>
      <c r="BN195">
        <f>VLOOKUP(Wave_Timeline!BN$1,Enemies[[#All],[Name]:[BotLevelType]],3,FALSE) * VLOOKUP($AX$2,BotLevelWorld[#All],MATCH("HP Ratio - " &amp; VLOOKUP(BN$1,Enemies[[#All],[Name]:[BotLevelType]],9,FALSE),BotLevelWorld[#Headers],0),FALSE) * Q195</f>
        <v>0</v>
      </c>
      <c r="BO195">
        <f>VLOOKUP(Wave_Timeline!BO$1,Enemies[[#All],[Name]:[BotLevelType]],3,FALSE) * VLOOKUP($AX$2,BotLevelWorld[#All],MATCH("HP Ratio - " &amp; VLOOKUP(BO$1,Enemies[[#All],[Name]:[BotLevelType]],9,FALSE),BotLevelWorld[#Headers],0),FALSE) * R195</f>
        <v>0</v>
      </c>
      <c r="BP195">
        <f>VLOOKUP(Wave_Timeline!BP$1,Enemies[[#All],[Name]:[BotLevelType]],3,FALSE) * VLOOKUP($AX$2,BotLevelWorld[#All],MATCH("HP Ratio - " &amp; VLOOKUP(BP$1,Enemies[[#All],[Name]:[BotLevelType]],9,FALSE),BotLevelWorld[#Headers],0),FALSE) * S195</f>
        <v>0</v>
      </c>
      <c r="BQ195">
        <f>VLOOKUP(Wave_Timeline!BQ$1,Enemies[[#All],[Name]:[BotLevelType]],3,FALSE) * VLOOKUP($AX$2,BotLevelWorld[#All],MATCH("HP Ratio - " &amp; VLOOKUP(BQ$1,Enemies[[#All],[Name]:[BotLevelType]],9,FALSE),BotLevelWorld[#Headers],0),FALSE) * T195</f>
        <v>0</v>
      </c>
      <c r="BR195">
        <f>VLOOKUP(Wave_Timeline!BR$1,Enemies[[#All],[Name]:[BotLevelType]],3,FALSE) * VLOOKUP($AX$2,BotLevelWorld[#All],MATCH("HP Ratio - " &amp; VLOOKUP(BR$1,Enemies[[#All],[Name]:[BotLevelType]],9,FALSE),BotLevelWorld[#Headers],0),FALSE) * U195</f>
        <v>0</v>
      </c>
      <c r="BS195">
        <f>VLOOKUP(Wave_Timeline!BS$1,Enemies[[#All],[Name]:[BotLevelType]],3,FALSE) * VLOOKUP($AX$2,BotLevelWorld[#All],MATCH("HP Ratio - " &amp; VLOOKUP(BS$1,Enemies[[#All],[Name]:[BotLevelType]],9,FALSE),BotLevelWorld[#Headers],0),FALSE) * V195</f>
        <v>0</v>
      </c>
      <c r="BT195">
        <f>VLOOKUP(Wave_Timeline!BT$1,Enemies[[#All],[Name]:[BotLevelType]],3,FALSE) * VLOOKUP($AX$2,BotLevelWorld[#All],MATCH("HP Ratio - " &amp; VLOOKUP(BT$1,Enemies[[#All],[Name]:[BotLevelType]],9,FALSE),BotLevelWorld[#Headers],0),FALSE) * W195</f>
        <v>0</v>
      </c>
      <c r="BU195">
        <f>VLOOKUP(Wave_Timeline!BU$1,Enemies[[#All],[Name]:[BotLevelType]],3,FALSE) * VLOOKUP($AX$2,BotLevelWorld[#All],MATCH("HP Ratio - " &amp; VLOOKUP(BU$1,Enemies[[#All],[Name]:[BotLevelType]],9,FALSE),BotLevelWorld[#Headers],0),FALSE) * X195</f>
        <v>0</v>
      </c>
      <c r="BV195">
        <f>VLOOKUP(Wave_Timeline!BV$1,Enemies[[#All],[Name]:[BotLevelType]],3,FALSE) * VLOOKUP($AX$2,BotLevelWorld[#All],MATCH("HP Ratio - " &amp; VLOOKUP(BV$1,Enemies[[#All],[Name]:[BotLevelType]],9,FALSE),BotLevelWorld[#Headers],0),FALSE) * Y195</f>
        <v>0</v>
      </c>
      <c r="BW195">
        <f>VLOOKUP(Wave_Timeline!BW$1,Enemies[[#All],[Name]:[BotLevelType]],3,FALSE) * VLOOKUP($AX$2,BotLevelWorld[#All],MATCH("HP Ratio - " &amp; VLOOKUP(BW$1,Enemies[[#All],[Name]:[BotLevelType]],9,FALSE),BotLevelWorld[#Headers],0),FALSE) * Z195</f>
        <v>0</v>
      </c>
      <c r="BX195">
        <f>VLOOKUP(Wave_Timeline!BX$1,Enemies[[#All],[Name]:[BotLevelType]],3,FALSE) * VLOOKUP($AX$2,BotLevelWorld[#All],MATCH("HP Ratio - " &amp; VLOOKUP(BX$1,Enemies[[#All],[Name]:[BotLevelType]],9,FALSE),BotLevelWorld[#Headers],0),FALSE) * AA195</f>
        <v>0</v>
      </c>
      <c r="BY195">
        <f>VLOOKUP(Wave_Timeline!BY$1,Enemies[[#All],[Name]:[BotLevelType]],3,FALSE) * VLOOKUP($AX$2,BotLevelWorld[#All],MATCH("HP Ratio - " &amp; VLOOKUP(BY$1,Enemies[[#All],[Name]:[BotLevelType]],9,FALSE),BotLevelWorld[#Headers],0),FALSE) * AB195</f>
        <v>0</v>
      </c>
      <c r="BZ195">
        <f>VLOOKUP(Wave_Timeline!BZ$1,Enemies[[#All],[Name]:[BotLevelType]],3,FALSE) * VLOOKUP($AX$2,BotLevelWorld[#All],MATCH("HP Ratio - " &amp; VLOOKUP(BZ$1,Enemies[[#All],[Name]:[BotLevelType]],9,FALSE),BotLevelWorld[#Headers],0),FALSE) * AC195</f>
        <v>0</v>
      </c>
      <c r="CA195">
        <f>VLOOKUP(Wave_Timeline!CA$1,Enemies[[#All],[Name]:[BotLevelType]],3,FALSE) * VLOOKUP($AX$2,BotLevelWorld[#All],MATCH("HP Ratio - " &amp; VLOOKUP(CA$1,Enemies[[#All],[Name]:[BotLevelType]],9,FALSE),BotLevelWorld[#Headers],0),FALSE) * AD195</f>
        <v>0</v>
      </c>
      <c r="CB195">
        <f>VLOOKUP(Wave_Timeline!CB$1,Enemies[[#All],[Name]:[BotLevelType]],3,FALSE) * VLOOKUP($AX$2,BotLevelWorld[#All],MATCH("HP Ratio - " &amp; VLOOKUP(CB$1,Enemies[[#All],[Name]:[BotLevelType]],9,FALSE),BotLevelWorld[#Headers],0),FALSE) * AE195</f>
        <v>0</v>
      </c>
      <c r="CC195">
        <f>VLOOKUP(Wave_Timeline!CC$1,Enemies[[#All],[Name]:[BotLevelType]],3,FALSE) * VLOOKUP($AX$2,BotLevelWorld[#All],MATCH("HP Ratio - " &amp; VLOOKUP(CC$1,Enemies[[#All],[Name]:[BotLevelType]],9,FALSE),BotLevelWorld[#Headers],0),FALSE) * AF195</f>
        <v>0</v>
      </c>
      <c r="CD195">
        <f>VLOOKUP(Wave_Timeline!CD$1,Enemies[[#All],[Name]:[BotLevelType]],3,FALSE) * VLOOKUP($AX$2,BotLevelWorld[#All],MATCH("HP Ratio - " &amp; VLOOKUP(CD$1,Enemies[[#All],[Name]:[BotLevelType]],9,FALSE),BotLevelWorld[#Headers],0),FALSE) * AG195</f>
        <v>0</v>
      </c>
      <c r="CE195">
        <f>VLOOKUP(Wave_Timeline!CE$1,Enemies[[#All],[Name]:[BotLevelType]],3,FALSE) * VLOOKUP($AX$2,BotLevelWorld[#All],MATCH("HP Ratio - " &amp; VLOOKUP(CE$1,Enemies[[#All],[Name]:[BotLevelType]],9,FALSE),BotLevelWorld[#Headers],0),FALSE) * AH195</f>
        <v>0</v>
      </c>
      <c r="CF195">
        <f>VLOOKUP(Wave_Timeline!CF$1,Enemies[[#All],[Name]:[BotLevelType]],3,FALSE) * VLOOKUP($AX$2,BotLevelWorld[#All],MATCH("HP Ratio - " &amp; VLOOKUP(CF$1,Enemies[[#All],[Name]:[BotLevelType]],9,FALSE),BotLevelWorld[#Headers],0),FALSE) * AI195</f>
        <v>0</v>
      </c>
      <c r="CG195">
        <f>VLOOKUP(Wave_Timeline!CG$1,Enemies[[#All],[Name]:[BotLevelType]],3,FALSE) * VLOOKUP($AX$2,BotLevelWorld[#All],MATCH("HP Ratio - " &amp; VLOOKUP(CG$1,Enemies[[#All],[Name]:[BotLevelType]],9,FALSE),BotLevelWorld[#Headers],0),FALSE) * AJ195</f>
        <v>0</v>
      </c>
      <c r="CH195">
        <f>VLOOKUP(Wave_Timeline!CH$1,Enemies[[#All],[Name]:[BotLevelType]],3,FALSE) * VLOOKUP($AX$2,BotLevelWorld[#All],MATCH("HP Ratio - " &amp; VLOOKUP(CH$1,Enemies[[#All],[Name]:[BotLevelType]],9,FALSE),BotLevelWorld[#Headers],0),FALSE) * AK195</f>
        <v>0</v>
      </c>
      <c r="CI195">
        <f>VLOOKUP(Wave_Timeline!CI$1,Enemies[[#All],[Name]:[BotLevelType]],3,FALSE) * VLOOKUP($AX$2,BotLevelWorld[#All],MATCH("HP Ratio - " &amp; VLOOKUP(CI$1,Enemies[[#All],[Name]:[BotLevelType]],9,FALSE),BotLevelWorld[#Headers],0),FALSE) * AL195</f>
        <v>0</v>
      </c>
      <c r="CJ195">
        <f>VLOOKUP(Wave_Timeline!CJ$1,Enemies[[#All],[Name]:[BotLevelType]],3,FALSE) * VLOOKUP($AX$2,BotLevelWorld[#All],MATCH("HP Ratio - " &amp; VLOOKUP(CJ$1,Enemies[[#All],[Name]:[BotLevelType]],9,FALSE),BotLevelWorld[#Headers],0),FALSE) * AM195</f>
        <v>0</v>
      </c>
      <c r="CK195">
        <f>VLOOKUP(Wave_Timeline!CK$1,Enemies[[#All],[Name]:[BotLevelType]],3,FALSE) * VLOOKUP($AX$2,BotLevelWorld[#All],MATCH("HP Ratio - " &amp; VLOOKUP(CK$1,Enemies[[#All],[Name]:[BotLevelType]],9,FALSE),BotLevelWorld[#Headers],0),FALSE) * AN195</f>
        <v>0</v>
      </c>
      <c r="CL195">
        <f>VLOOKUP(Wave_Timeline!CL$1,Enemies[[#All],[Name]:[BotLevelType]],3,FALSE) * VLOOKUP($AX$2,BotLevelWorld[#All],MATCH("HP Ratio - " &amp; VLOOKUP(CL$1,Enemies[[#All],[Name]:[BotLevelType]],9,FALSE),BotLevelWorld[#Headers],0),FALSE) * AO195</f>
        <v>0</v>
      </c>
      <c r="CM195">
        <f>VLOOKUP(Wave_Timeline!CM$1,Enemies[[#All],[Name]:[BotLevelType]],3,FALSE) * VLOOKUP($AX$2,BotLevelWorld[#All],MATCH("HP Ratio - " &amp; VLOOKUP(CM$1,Enemies[[#All],[Name]:[BotLevelType]],9,FALSE),BotLevelWorld[#Headers],0),FALSE) * AP195</f>
        <v>0</v>
      </c>
      <c r="CN195">
        <f>VLOOKUP(Wave_Timeline!CN$1,Enemies[[#All],[Name]:[BotLevelType]],3,FALSE) * VLOOKUP($AX$2,BotLevelWorld[#All],MATCH("HP Ratio - " &amp; VLOOKUP(CN$1,Enemies[[#All],[Name]:[BotLevelType]],9,FALSE),BotLevelWorld[#Headers],0),FALSE) * AQ195</f>
        <v>0</v>
      </c>
      <c r="CO195">
        <f>VLOOKUP(Wave_Timeline!CO$1,Enemies[[#All],[Name]:[BotLevelType]],3,FALSE) * VLOOKUP($AX$2,BotLevelWorld[#All],MATCH("HP Ratio - " &amp; VLOOKUP(CO$1,Enemies[[#All],[Name]:[BotLevelType]],9,FALSE),BotLevelWorld[#Headers],0),FALSE) * AR195</f>
        <v>0</v>
      </c>
      <c r="CP195">
        <f>VLOOKUP(Wave_Timeline!CP$1,Enemies[[#All],[Name]:[BotLevelType]],3,FALSE) * VLOOKUP($AX$2,BotLevelWorld[#All],MATCH("HP Ratio - " &amp; VLOOKUP(CP$1,Enemies[[#All],[Name]:[BotLevelType]],9,FALSE),BotLevelWorld[#Headers],0),FALSE) * AS195</f>
        <v>0</v>
      </c>
      <c r="CQ195">
        <f>VLOOKUP(Wave_Timeline!CQ$1,Enemies[[#All],[Name]:[BotLevelType]],3,FALSE) * VLOOKUP($AX$2,BotLevelWorld[#All],MATCH("HP Ratio - " &amp; VLOOKUP(CQ$1,Enemies[[#All],[Name]:[BotLevelType]],9,FALSE),BotLevelWorld[#Headers],0),FALSE) * AT195</f>
        <v>0</v>
      </c>
      <c r="CS195">
        <f t="shared" ref="CS195:CS200" si="8">SUM(AY195:CQ195)</f>
        <v>0</v>
      </c>
    </row>
    <row r="196" spans="1:97" x14ac:dyDescent="0.2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Y196">
        <f>VLOOKUP(Wave_Timeline!AY$1,Enemies[[#All],[Name]:[BotLevelType]],3,FALSE) * VLOOKUP($AX$2,BotLevelWorld[#All],MATCH("HP Ratio - " &amp; VLOOKUP(AY$1,Enemies[[#All],[Name]:[BotLevelType]],9,FALSE),BotLevelWorld[#Headers],0),FALSE) * B196</f>
        <v>0</v>
      </c>
      <c r="AZ196">
        <f>VLOOKUP(Wave_Timeline!AZ$1,Enemies[[#All],[Name]:[BotLevelType]],3,FALSE) * VLOOKUP($AX$2,BotLevelWorld[#All],MATCH("HP Ratio - " &amp; VLOOKUP(AZ$1,Enemies[[#All],[Name]:[BotLevelType]],9,FALSE),BotLevelWorld[#Headers],0),FALSE) * C196</f>
        <v>0</v>
      </c>
      <c r="BA196">
        <f>VLOOKUP(Wave_Timeline!BA$1,Enemies[[#All],[Name]:[BotLevelType]],3,FALSE) * VLOOKUP($AX$2,BotLevelWorld[#All],MATCH("HP Ratio - " &amp; VLOOKUP(BA$1,Enemies[[#All],[Name]:[BotLevelType]],9,FALSE),BotLevelWorld[#Headers],0),FALSE) * D196</f>
        <v>0</v>
      </c>
      <c r="BB196">
        <f>VLOOKUP(Wave_Timeline!BB$1,Enemies[[#All],[Name]:[BotLevelType]],3,FALSE) * VLOOKUP($AX$2,BotLevelWorld[#All],MATCH("HP Ratio - " &amp; VLOOKUP(BB$1,Enemies[[#All],[Name]:[BotLevelType]],9,FALSE),BotLevelWorld[#Headers],0),FALSE) * E196</f>
        <v>0</v>
      </c>
      <c r="BC196">
        <f>VLOOKUP(Wave_Timeline!BC$1,Enemies[[#All],[Name]:[BotLevelType]],3,FALSE) * VLOOKUP($AX$2,BotLevelWorld[#All],MATCH("HP Ratio - " &amp; VLOOKUP(BC$1,Enemies[[#All],[Name]:[BotLevelType]],9,FALSE),BotLevelWorld[#Headers],0),FALSE) * F196</f>
        <v>0</v>
      </c>
      <c r="BD196">
        <f>VLOOKUP(Wave_Timeline!BD$1,Enemies[[#All],[Name]:[BotLevelType]],3,FALSE) * VLOOKUP($AX$2,BotLevelWorld[#All],MATCH("HP Ratio - " &amp; VLOOKUP(BD$1,Enemies[[#All],[Name]:[BotLevelType]],9,FALSE),BotLevelWorld[#Headers],0),FALSE) * G196</f>
        <v>0</v>
      </c>
      <c r="BE196">
        <f>VLOOKUP(Wave_Timeline!BE$1,Enemies[[#All],[Name]:[BotLevelType]],3,FALSE) * VLOOKUP($AX$2,BotLevelWorld[#All],MATCH("HP Ratio - " &amp; VLOOKUP(BE$1,Enemies[[#All],[Name]:[BotLevelType]],9,FALSE),BotLevelWorld[#Headers],0),FALSE) * H196</f>
        <v>0</v>
      </c>
      <c r="BF196">
        <f>VLOOKUP(Wave_Timeline!BF$1,Enemies[[#All],[Name]:[BotLevelType]],3,FALSE) * VLOOKUP($AX$2,BotLevelWorld[#All],MATCH("HP Ratio - " &amp; VLOOKUP(BF$1,Enemies[[#All],[Name]:[BotLevelType]],9,FALSE),BotLevelWorld[#Headers],0),FALSE) * I196</f>
        <v>0</v>
      </c>
      <c r="BG196">
        <f>VLOOKUP(Wave_Timeline!BG$1,Enemies[[#All],[Name]:[BotLevelType]],3,FALSE) * VLOOKUP($AX$2,BotLevelWorld[#All],MATCH("HP Ratio - " &amp; VLOOKUP(BG$1,Enemies[[#All],[Name]:[BotLevelType]],9,FALSE),BotLevelWorld[#Headers],0),FALSE) * J196</f>
        <v>0</v>
      </c>
      <c r="BH196">
        <f>VLOOKUP(Wave_Timeline!BH$1,Enemies[[#All],[Name]:[BotLevelType]],3,FALSE) * VLOOKUP($AX$2,BotLevelWorld[#All],MATCH("HP Ratio - " &amp; VLOOKUP(BH$1,Enemies[[#All],[Name]:[BotLevelType]],9,FALSE),BotLevelWorld[#Headers],0),FALSE) * K196</f>
        <v>0</v>
      </c>
      <c r="BI196">
        <f>VLOOKUP(Wave_Timeline!BI$1,Enemies[[#All],[Name]:[BotLevelType]],3,FALSE) * VLOOKUP($AX$2,BotLevelWorld[#All],MATCH("HP Ratio - " &amp; VLOOKUP(BI$1,Enemies[[#All],[Name]:[BotLevelType]],9,FALSE),BotLevelWorld[#Headers],0),FALSE) * L196</f>
        <v>0</v>
      </c>
      <c r="BJ196">
        <f>VLOOKUP(Wave_Timeline!BJ$1,Enemies[[#All],[Name]:[BotLevelType]],3,FALSE) * VLOOKUP($AX$2,BotLevelWorld[#All],MATCH("HP Ratio - " &amp; VLOOKUP(BJ$1,Enemies[[#All],[Name]:[BotLevelType]],9,FALSE),BotLevelWorld[#Headers],0),FALSE) * M196</f>
        <v>0</v>
      </c>
      <c r="BK196">
        <f>VLOOKUP(Wave_Timeline!BK$1,Enemies[[#All],[Name]:[BotLevelType]],3,FALSE) * VLOOKUP($AX$2,BotLevelWorld[#All],MATCH("HP Ratio - " &amp; VLOOKUP(BK$1,Enemies[[#All],[Name]:[BotLevelType]],9,FALSE),BotLevelWorld[#Headers],0),FALSE) * N196</f>
        <v>0</v>
      </c>
      <c r="BL196">
        <f>VLOOKUP(Wave_Timeline!BL$1,Enemies[[#All],[Name]:[BotLevelType]],3,FALSE) * VLOOKUP($AX$2,BotLevelWorld[#All],MATCH("HP Ratio - " &amp; VLOOKUP(BL$1,Enemies[[#All],[Name]:[BotLevelType]],9,FALSE),BotLevelWorld[#Headers],0),FALSE) * O196</f>
        <v>0</v>
      </c>
      <c r="BM196">
        <f>VLOOKUP(Wave_Timeline!BM$1,Enemies[[#All],[Name]:[BotLevelType]],3,FALSE) * VLOOKUP($AX$2,BotLevelWorld[#All],MATCH("HP Ratio - " &amp; VLOOKUP(BM$1,Enemies[[#All],[Name]:[BotLevelType]],9,FALSE),BotLevelWorld[#Headers],0),FALSE) * P196</f>
        <v>0</v>
      </c>
      <c r="BN196">
        <f>VLOOKUP(Wave_Timeline!BN$1,Enemies[[#All],[Name]:[BotLevelType]],3,FALSE) * VLOOKUP($AX$2,BotLevelWorld[#All],MATCH("HP Ratio - " &amp; VLOOKUP(BN$1,Enemies[[#All],[Name]:[BotLevelType]],9,FALSE),BotLevelWorld[#Headers],0),FALSE) * Q196</f>
        <v>0</v>
      </c>
      <c r="BO196">
        <f>VLOOKUP(Wave_Timeline!BO$1,Enemies[[#All],[Name]:[BotLevelType]],3,FALSE) * VLOOKUP($AX$2,BotLevelWorld[#All],MATCH("HP Ratio - " &amp; VLOOKUP(BO$1,Enemies[[#All],[Name]:[BotLevelType]],9,FALSE),BotLevelWorld[#Headers],0),FALSE) * R196</f>
        <v>0</v>
      </c>
      <c r="BP196">
        <f>VLOOKUP(Wave_Timeline!BP$1,Enemies[[#All],[Name]:[BotLevelType]],3,FALSE) * VLOOKUP($AX$2,BotLevelWorld[#All],MATCH("HP Ratio - " &amp; VLOOKUP(BP$1,Enemies[[#All],[Name]:[BotLevelType]],9,FALSE),BotLevelWorld[#Headers],0),FALSE) * S196</f>
        <v>0</v>
      </c>
      <c r="BQ196">
        <f>VLOOKUP(Wave_Timeline!BQ$1,Enemies[[#All],[Name]:[BotLevelType]],3,FALSE) * VLOOKUP($AX$2,BotLevelWorld[#All],MATCH("HP Ratio - " &amp; VLOOKUP(BQ$1,Enemies[[#All],[Name]:[BotLevelType]],9,FALSE),BotLevelWorld[#Headers],0),FALSE) * T196</f>
        <v>0</v>
      </c>
      <c r="BR196">
        <f>VLOOKUP(Wave_Timeline!BR$1,Enemies[[#All],[Name]:[BotLevelType]],3,FALSE) * VLOOKUP($AX$2,BotLevelWorld[#All],MATCH("HP Ratio - " &amp; VLOOKUP(BR$1,Enemies[[#All],[Name]:[BotLevelType]],9,FALSE),BotLevelWorld[#Headers],0),FALSE) * U196</f>
        <v>0</v>
      </c>
      <c r="BS196">
        <f>VLOOKUP(Wave_Timeline!BS$1,Enemies[[#All],[Name]:[BotLevelType]],3,FALSE) * VLOOKUP($AX$2,BotLevelWorld[#All],MATCH("HP Ratio - " &amp; VLOOKUP(BS$1,Enemies[[#All],[Name]:[BotLevelType]],9,FALSE),BotLevelWorld[#Headers],0),FALSE) * V196</f>
        <v>0</v>
      </c>
      <c r="BT196">
        <f>VLOOKUP(Wave_Timeline!BT$1,Enemies[[#All],[Name]:[BotLevelType]],3,FALSE) * VLOOKUP($AX$2,BotLevelWorld[#All],MATCH("HP Ratio - " &amp; VLOOKUP(BT$1,Enemies[[#All],[Name]:[BotLevelType]],9,FALSE),BotLevelWorld[#Headers],0),FALSE) * W196</f>
        <v>0</v>
      </c>
      <c r="BU196">
        <f>VLOOKUP(Wave_Timeline!BU$1,Enemies[[#All],[Name]:[BotLevelType]],3,FALSE) * VLOOKUP($AX$2,BotLevelWorld[#All],MATCH("HP Ratio - " &amp; VLOOKUP(BU$1,Enemies[[#All],[Name]:[BotLevelType]],9,FALSE),BotLevelWorld[#Headers],0),FALSE) * X196</f>
        <v>0</v>
      </c>
      <c r="BV196">
        <f>VLOOKUP(Wave_Timeline!BV$1,Enemies[[#All],[Name]:[BotLevelType]],3,FALSE) * VLOOKUP($AX$2,BotLevelWorld[#All],MATCH("HP Ratio - " &amp; VLOOKUP(BV$1,Enemies[[#All],[Name]:[BotLevelType]],9,FALSE),BotLevelWorld[#Headers],0),FALSE) * Y196</f>
        <v>0</v>
      </c>
      <c r="BW196">
        <f>VLOOKUP(Wave_Timeline!BW$1,Enemies[[#All],[Name]:[BotLevelType]],3,FALSE) * VLOOKUP($AX$2,BotLevelWorld[#All],MATCH("HP Ratio - " &amp; VLOOKUP(BW$1,Enemies[[#All],[Name]:[BotLevelType]],9,FALSE),BotLevelWorld[#Headers],0),FALSE) * Z196</f>
        <v>0</v>
      </c>
      <c r="BX196">
        <f>VLOOKUP(Wave_Timeline!BX$1,Enemies[[#All],[Name]:[BotLevelType]],3,FALSE) * VLOOKUP($AX$2,BotLevelWorld[#All],MATCH("HP Ratio - " &amp; VLOOKUP(BX$1,Enemies[[#All],[Name]:[BotLevelType]],9,FALSE),BotLevelWorld[#Headers],0),FALSE) * AA196</f>
        <v>0</v>
      </c>
      <c r="BY196">
        <f>VLOOKUP(Wave_Timeline!BY$1,Enemies[[#All],[Name]:[BotLevelType]],3,FALSE) * VLOOKUP($AX$2,BotLevelWorld[#All],MATCH("HP Ratio - " &amp; VLOOKUP(BY$1,Enemies[[#All],[Name]:[BotLevelType]],9,FALSE),BotLevelWorld[#Headers],0),FALSE) * AB196</f>
        <v>0</v>
      </c>
      <c r="BZ196">
        <f>VLOOKUP(Wave_Timeline!BZ$1,Enemies[[#All],[Name]:[BotLevelType]],3,FALSE) * VLOOKUP($AX$2,BotLevelWorld[#All],MATCH("HP Ratio - " &amp; VLOOKUP(BZ$1,Enemies[[#All],[Name]:[BotLevelType]],9,FALSE),BotLevelWorld[#Headers],0),FALSE) * AC196</f>
        <v>0</v>
      </c>
      <c r="CA196">
        <f>VLOOKUP(Wave_Timeline!CA$1,Enemies[[#All],[Name]:[BotLevelType]],3,FALSE) * VLOOKUP($AX$2,BotLevelWorld[#All],MATCH("HP Ratio - " &amp; VLOOKUP(CA$1,Enemies[[#All],[Name]:[BotLevelType]],9,FALSE),BotLevelWorld[#Headers],0),FALSE) * AD196</f>
        <v>0</v>
      </c>
      <c r="CB196">
        <f>VLOOKUP(Wave_Timeline!CB$1,Enemies[[#All],[Name]:[BotLevelType]],3,FALSE) * VLOOKUP($AX$2,BotLevelWorld[#All],MATCH("HP Ratio - " &amp; VLOOKUP(CB$1,Enemies[[#All],[Name]:[BotLevelType]],9,FALSE),BotLevelWorld[#Headers],0),FALSE) * AE196</f>
        <v>0</v>
      </c>
      <c r="CC196">
        <f>VLOOKUP(Wave_Timeline!CC$1,Enemies[[#All],[Name]:[BotLevelType]],3,FALSE) * VLOOKUP($AX$2,BotLevelWorld[#All],MATCH("HP Ratio - " &amp; VLOOKUP(CC$1,Enemies[[#All],[Name]:[BotLevelType]],9,FALSE),BotLevelWorld[#Headers],0),FALSE) * AF196</f>
        <v>0</v>
      </c>
      <c r="CD196">
        <f>VLOOKUP(Wave_Timeline!CD$1,Enemies[[#All],[Name]:[BotLevelType]],3,FALSE) * VLOOKUP($AX$2,BotLevelWorld[#All],MATCH("HP Ratio - " &amp; VLOOKUP(CD$1,Enemies[[#All],[Name]:[BotLevelType]],9,FALSE),BotLevelWorld[#Headers],0),FALSE) * AG196</f>
        <v>0</v>
      </c>
      <c r="CE196">
        <f>VLOOKUP(Wave_Timeline!CE$1,Enemies[[#All],[Name]:[BotLevelType]],3,FALSE) * VLOOKUP($AX$2,BotLevelWorld[#All],MATCH("HP Ratio - " &amp; VLOOKUP(CE$1,Enemies[[#All],[Name]:[BotLevelType]],9,FALSE),BotLevelWorld[#Headers],0),FALSE) * AH196</f>
        <v>0</v>
      </c>
      <c r="CF196">
        <f>VLOOKUP(Wave_Timeline!CF$1,Enemies[[#All],[Name]:[BotLevelType]],3,FALSE) * VLOOKUP($AX$2,BotLevelWorld[#All],MATCH("HP Ratio - " &amp; VLOOKUP(CF$1,Enemies[[#All],[Name]:[BotLevelType]],9,FALSE),BotLevelWorld[#Headers],0),FALSE) * AI196</f>
        <v>0</v>
      </c>
      <c r="CG196">
        <f>VLOOKUP(Wave_Timeline!CG$1,Enemies[[#All],[Name]:[BotLevelType]],3,FALSE) * VLOOKUP($AX$2,BotLevelWorld[#All],MATCH("HP Ratio - " &amp; VLOOKUP(CG$1,Enemies[[#All],[Name]:[BotLevelType]],9,FALSE),BotLevelWorld[#Headers],0),FALSE) * AJ196</f>
        <v>0</v>
      </c>
      <c r="CH196">
        <f>VLOOKUP(Wave_Timeline!CH$1,Enemies[[#All],[Name]:[BotLevelType]],3,FALSE) * VLOOKUP($AX$2,BotLevelWorld[#All],MATCH("HP Ratio - " &amp; VLOOKUP(CH$1,Enemies[[#All],[Name]:[BotLevelType]],9,FALSE),BotLevelWorld[#Headers],0),FALSE) * AK196</f>
        <v>0</v>
      </c>
      <c r="CI196">
        <f>VLOOKUP(Wave_Timeline!CI$1,Enemies[[#All],[Name]:[BotLevelType]],3,FALSE) * VLOOKUP($AX$2,BotLevelWorld[#All],MATCH("HP Ratio - " &amp; VLOOKUP(CI$1,Enemies[[#All],[Name]:[BotLevelType]],9,FALSE),BotLevelWorld[#Headers],0),FALSE) * AL196</f>
        <v>0</v>
      </c>
      <c r="CJ196">
        <f>VLOOKUP(Wave_Timeline!CJ$1,Enemies[[#All],[Name]:[BotLevelType]],3,FALSE) * VLOOKUP($AX$2,BotLevelWorld[#All],MATCH("HP Ratio - " &amp; VLOOKUP(CJ$1,Enemies[[#All],[Name]:[BotLevelType]],9,FALSE),BotLevelWorld[#Headers],0),FALSE) * AM196</f>
        <v>0</v>
      </c>
      <c r="CK196">
        <f>VLOOKUP(Wave_Timeline!CK$1,Enemies[[#All],[Name]:[BotLevelType]],3,FALSE) * VLOOKUP($AX$2,BotLevelWorld[#All],MATCH("HP Ratio - " &amp; VLOOKUP(CK$1,Enemies[[#All],[Name]:[BotLevelType]],9,FALSE),BotLevelWorld[#Headers],0),FALSE) * AN196</f>
        <v>0</v>
      </c>
      <c r="CL196">
        <f>VLOOKUP(Wave_Timeline!CL$1,Enemies[[#All],[Name]:[BotLevelType]],3,FALSE) * VLOOKUP($AX$2,BotLevelWorld[#All],MATCH("HP Ratio - " &amp; VLOOKUP(CL$1,Enemies[[#All],[Name]:[BotLevelType]],9,FALSE),BotLevelWorld[#Headers],0),FALSE) * AO196</f>
        <v>0</v>
      </c>
      <c r="CM196">
        <f>VLOOKUP(Wave_Timeline!CM$1,Enemies[[#All],[Name]:[BotLevelType]],3,FALSE) * VLOOKUP($AX$2,BotLevelWorld[#All],MATCH("HP Ratio - " &amp; VLOOKUP(CM$1,Enemies[[#All],[Name]:[BotLevelType]],9,FALSE),BotLevelWorld[#Headers],0),FALSE) * AP196</f>
        <v>0</v>
      </c>
      <c r="CN196">
        <f>VLOOKUP(Wave_Timeline!CN$1,Enemies[[#All],[Name]:[BotLevelType]],3,FALSE) * VLOOKUP($AX$2,BotLevelWorld[#All],MATCH("HP Ratio - " &amp; VLOOKUP(CN$1,Enemies[[#All],[Name]:[BotLevelType]],9,FALSE),BotLevelWorld[#Headers],0),FALSE) * AQ196</f>
        <v>0</v>
      </c>
      <c r="CO196">
        <f>VLOOKUP(Wave_Timeline!CO$1,Enemies[[#All],[Name]:[BotLevelType]],3,FALSE) * VLOOKUP($AX$2,BotLevelWorld[#All],MATCH("HP Ratio - " &amp; VLOOKUP(CO$1,Enemies[[#All],[Name]:[BotLevelType]],9,FALSE),BotLevelWorld[#Headers],0),FALSE) * AR196</f>
        <v>0</v>
      </c>
      <c r="CP196">
        <f>VLOOKUP(Wave_Timeline!CP$1,Enemies[[#All],[Name]:[BotLevelType]],3,FALSE) * VLOOKUP($AX$2,BotLevelWorld[#All],MATCH("HP Ratio - " &amp; VLOOKUP(CP$1,Enemies[[#All],[Name]:[BotLevelType]],9,FALSE),BotLevelWorld[#Headers],0),FALSE) * AS196</f>
        <v>0</v>
      </c>
      <c r="CQ196">
        <f>VLOOKUP(Wave_Timeline!CQ$1,Enemies[[#All],[Name]:[BotLevelType]],3,FALSE) * VLOOKUP($AX$2,BotLevelWorld[#All],MATCH("HP Ratio - " &amp; VLOOKUP(CQ$1,Enemies[[#All],[Name]:[BotLevelType]],9,FALSE),BotLevelWorld[#Headers],0),FALSE) * AT196</f>
        <v>0</v>
      </c>
      <c r="CS196">
        <f t="shared" si="8"/>
        <v>0</v>
      </c>
    </row>
    <row r="197" spans="1:97" x14ac:dyDescent="0.2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Y197">
        <f>VLOOKUP(Wave_Timeline!AY$1,Enemies[[#All],[Name]:[BotLevelType]],3,FALSE) * VLOOKUP($AX$2,BotLevelWorld[#All],MATCH("HP Ratio - " &amp; VLOOKUP(AY$1,Enemies[[#All],[Name]:[BotLevelType]],9,FALSE),BotLevelWorld[#Headers],0),FALSE) * B197</f>
        <v>0</v>
      </c>
      <c r="AZ197">
        <f>VLOOKUP(Wave_Timeline!AZ$1,Enemies[[#All],[Name]:[BotLevelType]],3,FALSE) * VLOOKUP($AX$2,BotLevelWorld[#All],MATCH("HP Ratio - " &amp; VLOOKUP(AZ$1,Enemies[[#All],[Name]:[BotLevelType]],9,FALSE),BotLevelWorld[#Headers],0),FALSE) * C197</f>
        <v>0</v>
      </c>
      <c r="BA197">
        <f>VLOOKUP(Wave_Timeline!BA$1,Enemies[[#All],[Name]:[BotLevelType]],3,FALSE) * VLOOKUP($AX$2,BotLevelWorld[#All],MATCH("HP Ratio - " &amp; VLOOKUP(BA$1,Enemies[[#All],[Name]:[BotLevelType]],9,FALSE),BotLevelWorld[#Headers],0),FALSE) * D197</f>
        <v>0</v>
      </c>
      <c r="BB197">
        <f>VLOOKUP(Wave_Timeline!BB$1,Enemies[[#All],[Name]:[BotLevelType]],3,FALSE) * VLOOKUP($AX$2,BotLevelWorld[#All],MATCH("HP Ratio - " &amp; VLOOKUP(BB$1,Enemies[[#All],[Name]:[BotLevelType]],9,FALSE),BotLevelWorld[#Headers],0),FALSE) * E197</f>
        <v>0</v>
      </c>
      <c r="BC197">
        <f>VLOOKUP(Wave_Timeline!BC$1,Enemies[[#All],[Name]:[BotLevelType]],3,FALSE) * VLOOKUP($AX$2,BotLevelWorld[#All],MATCH("HP Ratio - " &amp; VLOOKUP(BC$1,Enemies[[#All],[Name]:[BotLevelType]],9,FALSE),BotLevelWorld[#Headers],0),FALSE) * F197</f>
        <v>0</v>
      </c>
      <c r="BD197">
        <f>VLOOKUP(Wave_Timeline!BD$1,Enemies[[#All],[Name]:[BotLevelType]],3,FALSE) * VLOOKUP($AX$2,BotLevelWorld[#All],MATCH("HP Ratio - " &amp; VLOOKUP(BD$1,Enemies[[#All],[Name]:[BotLevelType]],9,FALSE),BotLevelWorld[#Headers],0),FALSE) * G197</f>
        <v>0</v>
      </c>
      <c r="BE197">
        <f>VLOOKUP(Wave_Timeline!BE$1,Enemies[[#All],[Name]:[BotLevelType]],3,FALSE) * VLOOKUP($AX$2,BotLevelWorld[#All],MATCH("HP Ratio - " &amp; VLOOKUP(BE$1,Enemies[[#All],[Name]:[BotLevelType]],9,FALSE),BotLevelWorld[#Headers],0),FALSE) * H197</f>
        <v>0</v>
      </c>
      <c r="BF197">
        <f>VLOOKUP(Wave_Timeline!BF$1,Enemies[[#All],[Name]:[BotLevelType]],3,FALSE) * VLOOKUP($AX$2,BotLevelWorld[#All],MATCH("HP Ratio - " &amp; VLOOKUP(BF$1,Enemies[[#All],[Name]:[BotLevelType]],9,FALSE),BotLevelWorld[#Headers],0),FALSE) * I197</f>
        <v>0</v>
      </c>
      <c r="BG197">
        <f>VLOOKUP(Wave_Timeline!BG$1,Enemies[[#All],[Name]:[BotLevelType]],3,FALSE) * VLOOKUP($AX$2,BotLevelWorld[#All],MATCH("HP Ratio - " &amp; VLOOKUP(BG$1,Enemies[[#All],[Name]:[BotLevelType]],9,FALSE),BotLevelWorld[#Headers],0),FALSE) * J197</f>
        <v>0</v>
      </c>
      <c r="BH197">
        <f>VLOOKUP(Wave_Timeline!BH$1,Enemies[[#All],[Name]:[BotLevelType]],3,FALSE) * VLOOKUP($AX$2,BotLevelWorld[#All],MATCH("HP Ratio - " &amp; VLOOKUP(BH$1,Enemies[[#All],[Name]:[BotLevelType]],9,FALSE),BotLevelWorld[#Headers],0),FALSE) * K197</f>
        <v>0</v>
      </c>
      <c r="BI197">
        <f>VLOOKUP(Wave_Timeline!BI$1,Enemies[[#All],[Name]:[BotLevelType]],3,FALSE) * VLOOKUP($AX$2,BotLevelWorld[#All],MATCH("HP Ratio - " &amp; VLOOKUP(BI$1,Enemies[[#All],[Name]:[BotLevelType]],9,FALSE),BotLevelWorld[#Headers],0),FALSE) * L197</f>
        <v>0</v>
      </c>
      <c r="BJ197">
        <f>VLOOKUP(Wave_Timeline!BJ$1,Enemies[[#All],[Name]:[BotLevelType]],3,FALSE) * VLOOKUP($AX$2,BotLevelWorld[#All],MATCH("HP Ratio - " &amp; VLOOKUP(BJ$1,Enemies[[#All],[Name]:[BotLevelType]],9,FALSE),BotLevelWorld[#Headers],0),FALSE) * M197</f>
        <v>0</v>
      </c>
      <c r="BK197">
        <f>VLOOKUP(Wave_Timeline!BK$1,Enemies[[#All],[Name]:[BotLevelType]],3,FALSE) * VLOOKUP($AX$2,BotLevelWorld[#All],MATCH("HP Ratio - " &amp; VLOOKUP(BK$1,Enemies[[#All],[Name]:[BotLevelType]],9,FALSE),BotLevelWorld[#Headers],0),FALSE) * N197</f>
        <v>0</v>
      </c>
      <c r="BL197">
        <f>VLOOKUP(Wave_Timeline!BL$1,Enemies[[#All],[Name]:[BotLevelType]],3,FALSE) * VLOOKUP($AX$2,BotLevelWorld[#All],MATCH("HP Ratio - " &amp; VLOOKUP(BL$1,Enemies[[#All],[Name]:[BotLevelType]],9,FALSE),BotLevelWorld[#Headers],0),FALSE) * O197</f>
        <v>0</v>
      </c>
      <c r="BM197">
        <f>VLOOKUP(Wave_Timeline!BM$1,Enemies[[#All],[Name]:[BotLevelType]],3,FALSE) * VLOOKUP($AX$2,BotLevelWorld[#All],MATCH("HP Ratio - " &amp; VLOOKUP(BM$1,Enemies[[#All],[Name]:[BotLevelType]],9,FALSE),BotLevelWorld[#Headers],0),FALSE) * P197</f>
        <v>0</v>
      </c>
      <c r="BN197">
        <f>VLOOKUP(Wave_Timeline!BN$1,Enemies[[#All],[Name]:[BotLevelType]],3,FALSE) * VLOOKUP($AX$2,BotLevelWorld[#All],MATCH("HP Ratio - " &amp; VLOOKUP(BN$1,Enemies[[#All],[Name]:[BotLevelType]],9,FALSE),BotLevelWorld[#Headers],0),FALSE) * Q197</f>
        <v>0</v>
      </c>
      <c r="BO197">
        <f>VLOOKUP(Wave_Timeline!BO$1,Enemies[[#All],[Name]:[BotLevelType]],3,FALSE) * VLOOKUP($AX$2,BotLevelWorld[#All],MATCH("HP Ratio - " &amp; VLOOKUP(BO$1,Enemies[[#All],[Name]:[BotLevelType]],9,FALSE),BotLevelWorld[#Headers],0),FALSE) * R197</f>
        <v>0</v>
      </c>
      <c r="BP197">
        <f>VLOOKUP(Wave_Timeline!BP$1,Enemies[[#All],[Name]:[BotLevelType]],3,FALSE) * VLOOKUP($AX$2,BotLevelWorld[#All],MATCH("HP Ratio - " &amp; VLOOKUP(BP$1,Enemies[[#All],[Name]:[BotLevelType]],9,FALSE),BotLevelWorld[#Headers],0),FALSE) * S197</f>
        <v>0</v>
      </c>
      <c r="BQ197">
        <f>VLOOKUP(Wave_Timeline!BQ$1,Enemies[[#All],[Name]:[BotLevelType]],3,FALSE) * VLOOKUP($AX$2,BotLevelWorld[#All],MATCH("HP Ratio - " &amp; VLOOKUP(BQ$1,Enemies[[#All],[Name]:[BotLevelType]],9,FALSE),BotLevelWorld[#Headers],0),FALSE) * T197</f>
        <v>0</v>
      </c>
      <c r="BR197">
        <f>VLOOKUP(Wave_Timeline!BR$1,Enemies[[#All],[Name]:[BotLevelType]],3,FALSE) * VLOOKUP($AX$2,BotLevelWorld[#All],MATCH("HP Ratio - " &amp; VLOOKUP(BR$1,Enemies[[#All],[Name]:[BotLevelType]],9,FALSE),BotLevelWorld[#Headers],0),FALSE) * U197</f>
        <v>0</v>
      </c>
      <c r="BS197">
        <f>VLOOKUP(Wave_Timeline!BS$1,Enemies[[#All],[Name]:[BotLevelType]],3,FALSE) * VLOOKUP($AX$2,BotLevelWorld[#All],MATCH("HP Ratio - " &amp; VLOOKUP(BS$1,Enemies[[#All],[Name]:[BotLevelType]],9,FALSE),BotLevelWorld[#Headers],0),FALSE) * V197</f>
        <v>0</v>
      </c>
      <c r="BT197">
        <f>VLOOKUP(Wave_Timeline!BT$1,Enemies[[#All],[Name]:[BotLevelType]],3,FALSE) * VLOOKUP($AX$2,BotLevelWorld[#All],MATCH("HP Ratio - " &amp; VLOOKUP(BT$1,Enemies[[#All],[Name]:[BotLevelType]],9,FALSE),BotLevelWorld[#Headers],0),FALSE) * W197</f>
        <v>0</v>
      </c>
      <c r="BU197">
        <f>VLOOKUP(Wave_Timeline!BU$1,Enemies[[#All],[Name]:[BotLevelType]],3,FALSE) * VLOOKUP($AX$2,BotLevelWorld[#All],MATCH("HP Ratio - " &amp; VLOOKUP(BU$1,Enemies[[#All],[Name]:[BotLevelType]],9,FALSE),BotLevelWorld[#Headers],0),FALSE) * X197</f>
        <v>0</v>
      </c>
      <c r="BV197">
        <f>VLOOKUP(Wave_Timeline!BV$1,Enemies[[#All],[Name]:[BotLevelType]],3,FALSE) * VLOOKUP($AX$2,BotLevelWorld[#All],MATCH("HP Ratio - " &amp; VLOOKUP(BV$1,Enemies[[#All],[Name]:[BotLevelType]],9,FALSE),BotLevelWorld[#Headers],0),FALSE) * Y197</f>
        <v>0</v>
      </c>
      <c r="BW197">
        <f>VLOOKUP(Wave_Timeline!BW$1,Enemies[[#All],[Name]:[BotLevelType]],3,FALSE) * VLOOKUP($AX$2,BotLevelWorld[#All],MATCH("HP Ratio - " &amp; VLOOKUP(BW$1,Enemies[[#All],[Name]:[BotLevelType]],9,FALSE),BotLevelWorld[#Headers],0),FALSE) * Z197</f>
        <v>0</v>
      </c>
      <c r="BX197">
        <f>VLOOKUP(Wave_Timeline!BX$1,Enemies[[#All],[Name]:[BotLevelType]],3,FALSE) * VLOOKUP($AX$2,BotLevelWorld[#All],MATCH("HP Ratio - " &amp; VLOOKUP(BX$1,Enemies[[#All],[Name]:[BotLevelType]],9,FALSE),BotLevelWorld[#Headers],0),FALSE) * AA197</f>
        <v>0</v>
      </c>
      <c r="BY197">
        <f>VLOOKUP(Wave_Timeline!BY$1,Enemies[[#All],[Name]:[BotLevelType]],3,FALSE) * VLOOKUP($AX$2,BotLevelWorld[#All],MATCH("HP Ratio - " &amp; VLOOKUP(BY$1,Enemies[[#All],[Name]:[BotLevelType]],9,FALSE),BotLevelWorld[#Headers],0),FALSE) * AB197</f>
        <v>0</v>
      </c>
      <c r="BZ197">
        <f>VLOOKUP(Wave_Timeline!BZ$1,Enemies[[#All],[Name]:[BotLevelType]],3,FALSE) * VLOOKUP($AX$2,BotLevelWorld[#All],MATCH("HP Ratio - " &amp; VLOOKUP(BZ$1,Enemies[[#All],[Name]:[BotLevelType]],9,FALSE),BotLevelWorld[#Headers],0),FALSE) * AC197</f>
        <v>0</v>
      </c>
      <c r="CA197">
        <f>VLOOKUP(Wave_Timeline!CA$1,Enemies[[#All],[Name]:[BotLevelType]],3,FALSE) * VLOOKUP($AX$2,BotLevelWorld[#All],MATCH("HP Ratio - " &amp; VLOOKUP(CA$1,Enemies[[#All],[Name]:[BotLevelType]],9,FALSE),BotLevelWorld[#Headers],0),FALSE) * AD197</f>
        <v>0</v>
      </c>
      <c r="CB197">
        <f>VLOOKUP(Wave_Timeline!CB$1,Enemies[[#All],[Name]:[BotLevelType]],3,FALSE) * VLOOKUP($AX$2,BotLevelWorld[#All],MATCH("HP Ratio - " &amp; VLOOKUP(CB$1,Enemies[[#All],[Name]:[BotLevelType]],9,FALSE),BotLevelWorld[#Headers],0),FALSE) * AE197</f>
        <v>0</v>
      </c>
      <c r="CC197">
        <f>VLOOKUP(Wave_Timeline!CC$1,Enemies[[#All],[Name]:[BotLevelType]],3,FALSE) * VLOOKUP($AX$2,BotLevelWorld[#All],MATCH("HP Ratio - " &amp; VLOOKUP(CC$1,Enemies[[#All],[Name]:[BotLevelType]],9,FALSE),BotLevelWorld[#Headers],0),FALSE) * AF197</f>
        <v>0</v>
      </c>
      <c r="CD197">
        <f>VLOOKUP(Wave_Timeline!CD$1,Enemies[[#All],[Name]:[BotLevelType]],3,FALSE) * VLOOKUP($AX$2,BotLevelWorld[#All],MATCH("HP Ratio - " &amp; VLOOKUP(CD$1,Enemies[[#All],[Name]:[BotLevelType]],9,FALSE),BotLevelWorld[#Headers],0),FALSE) * AG197</f>
        <v>0</v>
      </c>
      <c r="CE197">
        <f>VLOOKUP(Wave_Timeline!CE$1,Enemies[[#All],[Name]:[BotLevelType]],3,FALSE) * VLOOKUP($AX$2,BotLevelWorld[#All],MATCH("HP Ratio - " &amp; VLOOKUP(CE$1,Enemies[[#All],[Name]:[BotLevelType]],9,FALSE),BotLevelWorld[#Headers],0),FALSE) * AH197</f>
        <v>0</v>
      </c>
      <c r="CF197">
        <f>VLOOKUP(Wave_Timeline!CF$1,Enemies[[#All],[Name]:[BotLevelType]],3,FALSE) * VLOOKUP($AX$2,BotLevelWorld[#All],MATCH("HP Ratio - " &amp; VLOOKUP(CF$1,Enemies[[#All],[Name]:[BotLevelType]],9,FALSE),BotLevelWorld[#Headers],0),FALSE) * AI197</f>
        <v>0</v>
      </c>
      <c r="CG197">
        <f>VLOOKUP(Wave_Timeline!CG$1,Enemies[[#All],[Name]:[BotLevelType]],3,FALSE) * VLOOKUP($AX$2,BotLevelWorld[#All],MATCH("HP Ratio - " &amp; VLOOKUP(CG$1,Enemies[[#All],[Name]:[BotLevelType]],9,FALSE),BotLevelWorld[#Headers],0),FALSE) * AJ197</f>
        <v>0</v>
      </c>
      <c r="CH197">
        <f>VLOOKUP(Wave_Timeline!CH$1,Enemies[[#All],[Name]:[BotLevelType]],3,FALSE) * VLOOKUP($AX$2,BotLevelWorld[#All],MATCH("HP Ratio - " &amp; VLOOKUP(CH$1,Enemies[[#All],[Name]:[BotLevelType]],9,FALSE),BotLevelWorld[#Headers],0),FALSE) * AK197</f>
        <v>0</v>
      </c>
      <c r="CI197">
        <f>VLOOKUP(Wave_Timeline!CI$1,Enemies[[#All],[Name]:[BotLevelType]],3,FALSE) * VLOOKUP($AX$2,BotLevelWorld[#All],MATCH("HP Ratio - " &amp; VLOOKUP(CI$1,Enemies[[#All],[Name]:[BotLevelType]],9,FALSE),BotLevelWorld[#Headers],0),FALSE) * AL197</f>
        <v>0</v>
      </c>
      <c r="CJ197">
        <f>VLOOKUP(Wave_Timeline!CJ$1,Enemies[[#All],[Name]:[BotLevelType]],3,FALSE) * VLOOKUP($AX$2,BotLevelWorld[#All],MATCH("HP Ratio - " &amp; VLOOKUP(CJ$1,Enemies[[#All],[Name]:[BotLevelType]],9,FALSE),BotLevelWorld[#Headers],0),FALSE) * AM197</f>
        <v>0</v>
      </c>
      <c r="CK197">
        <f>VLOOKUP(Wave_Timeline!CK$1,Enemies[[#All],[Name]:[BotLevelType]],3,FALSE) * VLOOKUP($AX$2,BotLevelWorld[#All],MATCH("HP Ratio - " &amp; VLOOKUP(CK$1,Enemies[[#All],[Name]:[BotLevelType]],9,FALSE),BotLevelWorld[#Headers],0),FALSE) * AN197</f>
        <v>0</v>
      </c>
      <c r="CL197">
        <f>VLOOKUP(Wave_Timeline!CL$1,Enemies[[#All],[Name]:[BotLevelType]],3,FALSE) * VLOOKUP($AX$2,BotLevelWorld[#All],MATCH("HP Ratio - " &amp; VLOOKUP(CL$1,Enemies[[#All],[Name]:[BotLevelType]],9,FALSE),BotLevelWorld[#Headers],0),FALSE) * AO197</f>
        <v>0</v>
      </c>
      <c r="CM197">
        <f>VLOOKUP(Wave_Timeline!CM$1,Enemies[[#All],[Name]:[BotLevelType]],3,FALSE) * VLOOKUP($AX$2,BotLevelWorld[#All],MATCH("HP Ratio - " &amp; VLOOKUP(CM$1,Enemies[[#All],[Name]:[BotLevelType]],9,FALSE),BotLevelWorld[#Headers],0),FALSE) * AP197</f>
        <v>0</v>
      </c>
      <c r="CN197">
        <f>VLOOKUP(Wave_Timeline!CN$1,Enemies[[#All],[Name]:[BotLevelType]],3,FALSE) * VLOOKUP($AX$2,BotLevelWorld[#All],MATCH("HP Ratio - " &amp; VLOOKUP(CN$1,Enemies[[#All],[Name]:[BotLevelType]],9,FALSE),BotLevelWorld[#Headers],0),FALSE) * AQ197</f>
        <v>0</v>
      </c>
      <c r="CO197">
        <f>VLOOKUP(Wave_Timeline!CO$1,Enemies[[#All],[Name]:[BotLevelType]],3,FALSE) * VLOOKUP($AX$2,BotLevelWorld[#All],MATCH("HP Ratio - " &amp; VLOOKUP(CO$1,Enemies[[#All],[Name]:[BotLevelType]],9,FALSE),BotLevelWorld[#Headers],0),FALSE) * AR197</f>
        <v>0</v>
      </c>
      <c r="CP197">
        <f>VLOOKUP(Wave_Timeline!CP$1,Enemies[[#All],[Name]:[BotLevelType]],3,FALSE) * VLOOKUP($AX$2,BotLevelWorld[#All],MATCH("HP Ratio - " &amp; VLOOKUP(CP$1,Enemies[[#All],[Name]:[BotLevelType]],9,FALSE),BotLevelWorld[#Headers],0),FALSE) * AS197</f>
        <v>0</v>
      </c>
      <c r="CQ197">
        <f>VLOOKUP(Wave_Timeline!CQ$1,Enemies[[#All],[Name]:[BotLevelType]],3,FALSE) * VLOOKUP($AX$2,BotLevelWorld[#All],MATCH("HP Ratio - " &amp; VLOOKUP(CQ$1,Enemies[[#All],[Name]:[BotLevelType]],9,FALSE),BotLevelWorld[#Headers],0),FALSE) * AT197</f>
        <v>0</v>
      </c>
      <c r="CS197">
        <f t="shared" si="8"/>
        <v>0</v>
      </c>
    </row>
    <row r="198" spans="1:97" x14ac:dyDescent="0.2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Y198">
        <f>VLOOKUP(Wave_Timeline!AY$1,Enemies[[#All],[Name]:[BotLevelType]],3,FALSE) * VLOOKUP($AX$2,BotLevelWorld[#All],MATCH("HP Ratio - " &amp; VLOOKUP(AY$1,Enemies[[#All],[Name]:[BotLevelType]],9,FALSE),BotLevelWorld[#Headers],0),FALSE) * B198</f>
        <v>0</v>
      </c>
      <c r="AZ198">
        <f>VLOOKUP(Wave_Timeline!AZ$1,Enemies[[#All],[Name]:[BotLevelType]],3,FALSE) * VLOOKUP($AX$2,BotLevelWorld[#All],MATCH("HP Ratio - " &amp; VLOOKUP(AZ$1,Enemies[[#All],[Name]:[BotLevelType]],9,FALSE),BotLevelWorld[#Headers],0),FALSE) * C198</f>
        <v>0</v>
      </c>
      <c r="BA198">
        <f>VLOOKUP(Wave_Timeline!BA$1,Enemies[[#All],[Name]:[BotLevelType]],3,FALSE) * VLOOKUP($AX$2,BotLevelWorld[#All],MATCH("HP Ratio - " &amp; VLOOKUP(BA$1,Enemies[[#All],[Name]:[BotLevelType]],9,FALSE),BotLevelWorld[#Headers],0),FALSE) * D198</f>
        <v>0</v>
      </c>
      <c r="BB198">
        <f>VLOOKUP(Wave_Timeline!BB$1,Enemies[[#All],[Name]:[BotLevelType]],3,FALSE) * VLOOKUP($AX$2,BotLevelWorld[#All],MATCH("HP Ratio - " &amp; VLOOKUP(BB$1,Enemies[[#All],[Name]:[BotLevelType]],9,FALSE),BotLevelWorld[#Headers],0),FALSE) * E198</f>
        <v>0</v>
      </c>
      <c r="BC198">
        <f>VLOOKUP(Wave_Timeline!BC$1,Enemies[[#All],[Name]:[BotLevelType]],3,FALSE) * VLOOKUP($AX$2,BotLevelWorld[#All],MATCH("HP Ratio - " &amp; VLOOKUP(BC$1,Enemies[[#All],[Name]:[BotLevelType]],9,FALSE),BotLevelWorld[#Headers],0),FALSE) * F198</f>
        <v>0</v>
      </c>
      <c r="BD198">
        <f>VLOOKUP(Wave_Timeline!BD$1,Enemies[[#All],[Name]:[BotLevelType]],3,FALSE) * VLOOKUP($AX$2,BotLevelWorld[#All],MATCH("HP Ratio - " &amp; VLOOKUP(BD$1,Enemies[[#All],[Name]:[BotLevelType]],9,FALSE),BotLevelWorld[#Headers],0),FALSE) * G198</f>
        <v>0</v>
      </c>
      <c r="BE198">
        <f>VLOOKUP(Wave_Timeline!BE$1,Enemies[[#All],[Name]:[BotLevelType]],3,FALSE) * VLOOKUP($AX$2,BotLevelWorld[#All],MATCH("HP Ratio - " &amp; VLOOKUP(BE$1,Enemies[[#All],[Name]:[BotLevelType]],9,FALSE),BotLevelWorld[#Headers],0),FALSE) * H198</f>
        <v>0</v>
      </c>
      <c r="BF198">
        <f>VLOOKUP(Wave_Timeline!BF$1,Enemies[[#All],[Name]:[BotLevelType]],3,FALSE) * VLOOKUP($AX$2,BotLevelWorld[#All],MATCH("HP Ratio - " &amp; VLOOKUP(BF$1,Enemies[[#All],[Name]:[BotLevelType]],9,FALSE),BotLevelWorld[#Headers],0),FALSE) * I198</f>
        <v>0</v>
      </c>
      <c r="BG198">
        <f>VLOOKUP(Wave_Timeline!BG$1,Enemies[[#All],[Name]:[BotLevelType]],3,FALSE) * VLOOKUP($AX$2,BotLevelWorld[#All],MATCH("HP Ratio - " &amp; VLOOKUP(BG$1,Enemies[[#All],[Name]:[BotLevelType]],9,FALSE),BotLevelWorld[#Headers],0),FALSE) * J198</f>
        <v>0</v>
      </c>
      <c r="BH198">
        <f>VLOOKUP(Wave_Timeline!BH$1,Enemies[[#All],[Name]:[BotLevelType]],3,FALSE) * VLOOKUP($AX$2,BotLevelWorld[#All],MATCH("HP Ratio - " &amp; VLOOKUP(BH$1,Enemies[[#All],[Name]:[BotLevelType]],9,FALSE),BotLevelWorld[#Headers],0),FALSE) * K198</f>
        <v>0</v>
      </c>
      <c r="BI198">
        <f>VLOOKUP(Wave_Timeline!BI$1,Enemies[[#All],[Name]:[BotLevelType]],3,FALSE) * VLOOKUP($AX$2,BotLevelWorld[#All],MATCH("HP Ratio - " &amp; VLOOKUP(BI$1,Enemies[[#All],[Name]:[BotLevelType]],9,FALSE),BotLevelWorld[#Headers],0),FALSE) * L198</f>
        <v>0</v>
      </c>
      <c r="BJ198">
        <f>VLOOKUP(Wave_Timeline!BJ$1,Enemies[[#All],[Name]:[BotLevelType]],3,FALSE) * VLOOKUP($AX$2,BotLevelWorld[#All],MATCH("HP Ratio - " &amp; VLOOKUP(BJ$1,Enemies[[#All],[Name]:[BotLevelType]],9,FALSE),BotLevelWorld[#Headers],0),FALSE) * M198</f>
        <v>0</v>
      </c>
      <c r="BK198">
        <f>VLOOKUP(Wave_Timeline!BK$1,Enemies[[#All],[Name]:[BotLevelType]],3,FALSE) * VLOOKUP($AX$2,BotLevelWorld[#All],MATCH("HP Ratio - " &amp; VLOOKUP(BK$1,Enemies[[#All],[Name]:[BotLevelType]],9,FALSE),BotLevelWorld[#Headers],0),FALSE) * N198</f>
        <v>0</v>
      </c>
      <c r="BL198">
        <f>VLOOKUP(Wave_Timeline!BL$1,Enemies[[#All],[Name]:[BotLevelType]],3,FALSE) * VLOOKUP($AX$2,BotLevelWorld[#All],MATCH("HP Ratio - " &amp; VLOOKUP(BL$1,Enemies[[#All],[Name]:[BotLevelType]],9,FALSE),BotLevelWorld[#Headers],0),FALSE) * O198</f>
        <v>0</v>
      </c>
      <c r="BM198">
        <f>VLOOKUP(Wave_Timeline!BM$1,Enemies[[#All],[Name]:[BotLevelType]],3,FALSE) * VLOOKUP($AX$2,BotLevelWorld[#All],MATCH("HP Ratio - " &amp; VLOOKUP(BM$1,Enemies[[#All],[Name]:[BotLevelType]],9,FALSE),BotLevelWorld[#Headers],0),FALSE) * P198</f>
        <v>0</v>
      </c>
      <c r="BN198">
        <f>VLOOKUP(Wave_Timeline!BN$1,Enemies[[#All],[Name]:[BotLevelType]],3,FALSE) * VLOOKUP($AX$2,BotLevelWorld[#All],MATCH("HP Ratio - " &amp; VLOOKUP(BN$1,Enemies[[#All],[Name]:[BotLevelType]],9,FALSE),BotLevelWorld[#Headers],0),FALSE) * Q198</f>
        <v>0</v>
      </c>
      <c r="BO198">
        <f>VLOOKUP(Wave_Timeline!BO$1,Enemies[[#All],[Name]:[BotLevelType]],3,FALSE) * VLOOKUP($AX$2,BotLevelWorld[#All],MATCH("HP Ratio - " &amp; VLOOKUP(BO$1,Enemies[[#All],[Name]:[BotLevelType]],9,FALSE),BotLevelWorld[#Headers],0),FALSE) * R198</f>
        <v>0</v>
      </c>
      <c r="BP198">
        <f>VLOOKUP(Wave_Timeline!BP$1,Enemies[[#All],[Name]:[BotLevelType]],3,FALSE) * VLOOKUP($AX$2,BotLevelWorld[#All],MATCH("HP Ratio - " &amp; VLOOKUP(BP$1,Enemies[[#All],[Name]:[BotLevelType]],9,FALSE),BotLevelWorld[#Headers],0),FALSE) * S198</f>
        <v>0</v>
      </c>
      <c r="BQ198">
        <f>VLOOKUP(Wave_Timeline!BQ$1,Enemies[[#All],[Name]:[BotLevelType]],3,FALSE) * VLOOKUP($AX$2,BotLevelWorld[#All],MATCH("HP Ratio - " &amp; VLOOKUP(BQ$1,Enemies[[#All],[Name]:[BotLevelType]],9,FALSE),BotLevelWorld[#Headers],0),FALSE) * T198</f>
        <v>0</v>
      </c>
      <c r="BR198">
        <f>VLOOKUP(Wave_Timeline!BR$1,Enemies[[#All],[Name]:[BotLevelType]],3,FALSE) * VLOOKUP($AX$2,BotLevelWorld[#All],MATCH("HP Ratio - " &amp; VLOOKUP(BR$1,Enemies[[#All],[Name]:[BotLevelType]],9,FALSE),BotLevelWorld[#Headers],0),FALSE) * U198</f>
        <v>0</v>
      </c>
      <c r="BS198">
        <f>VLOOKUP(Wave_Timeline!BS$1,Enemies[[#All],[Name]:[BotLevelType]],3,FALSE) * VLOOKUP($AX$2,BotLevelWorld[#All],MATCH("HP Ratio - " &amp; VLOOKUP(BS$1,Enemies[[#All],[Name]:[BotLevelType]],9,FALSE),BotLevelWorld[#Headers],0),FALSE) * V198</f>
        <v>0</v>
      </c>
      <c r="BT198">
        <f>VLOOKUP(Wave_Timeline!BT$1,Enemies[[#All],[Name]:[BotLevelType]],3,FALSE) * VLOOKUP($AX$2,BotLevelWorld[#All],MATCH("HP Ratio - " &amp; VLOOKUP(BT$1,Enemies[[#All],[Name]:[BotLevelType]],9,FALSE),BotLevelWorld[#Headers],0),FALSE) * W198</f>
        <v>0</v>
      </c>
      <c r="BU198">
        <f>VLOOKUP(Wave_Timeline!BU$1,Enemies[[#All],[Name]:[BotLevelType]],3,FALSE) * VLOOKUP($AX$2,BotLevelWorld[#All],MATCH("HP Ratio - " &amp; VLOOKUP(BU$1,Enemies[[#All],[Name]:[BotLevelType]],9,FALSE),BotLevelWorld[#Headers],0),FALSE) * X198</f>
        <v>0</v>
      </c>
      <c r="BV198">
        <f>VLOOKUP(Wave_Timeline!BV$1,Enemies[[#All],[Name]:[BotLevelType]],3,FALSE) * VLOOKUP($AX$2,BotLevelWorld[#All],MATCH("HP Ratio - " &amp; VLOOKUP(BV$1,Enemies[[#All],[Name]:[BotLevelType]],9,FALSE),BotLevelWorld[#Headers],0),FALSE) * Y198</f>
        <v>0</v>
      </c>
      <c r="BW198">
        <f>VLOOKUP(Wave_Timeline!BW$1,Enemies[[#All],[Name]:[BotLevelType]],3,FALSE) * VLOOKUP($AX$2,BotLevelWorld[#All],MATCH("HP Ratio - " &amp; VLOOKUP(BW$1,Enemies[[#All],[Name]:[BotLevelType]],9,FALSE),BotLevelWorld[#Headers],0),FALSE) * Z198</f>
        <v>0</v>
      </c>
      <c r="BX198">
        <f>VLOOKUP(Wave_Timeline!BX$1,Enemies[[#All],[Name]:[BotLevelType]],3,FALSE) * VLOOKUP($AX$2,BotLevelWorld[#All],MATCH("HP Ratio - " &amp; VLOOKUP(BX$1,Enemies[[#All],[Name]:[BotLevelType]],9,FALSE),BotLevelWorld[#Headers],0),FALSE) * AA198</f>
        <v>0</v>
      </c>
      <c r="BY198">
        <f>VLOOKUP(Wave_Timeline!BY$1,Enemies[[#All],[Name]:[BotLevelType]],3,FALSE) * VLOOKUP($AX$2,BotLevelWorld[#All],MATCH("HP Ratio - " &amp; VLOOKUP(BY$1,Enemies[[#All],[Name]:[BotLevelType]],9,FALSE),BotLevelWorld[#Headers],0),FALSE) * AB198</f>
        <v>0</v>
      </c>
      <c r="BZ198">
        <f>VLOOKUP(Wave_Timeline!BZ$1,Enemies[[#All],[Name]:[BotLevelType]],3,FALSE) * VLOOKUP($AX$2,BotLevelWorld[#All],MATCH("HP Ratio - " &amp; VLOOKUP(BZ$1,Enemies[[#All],[Name]:[BotLevelType]],9,FALSE),BotLevelWorld[#Headers],0),FALSE) * AC198</f>
        <v>0</v>
      </c>
      <c r="CA198">
        <f>VLOOKUP(Wave_Timeline!CA$1,Enemies[[#All],[Name]:[BotLevelType]],3,FALSE) * VLOOKUP($AX$2,BotLevelWorld[#All],MATCH("HP Ratio - " &amp; VLOOKUP(CA$1,Enemies[[#All],[Name]:[BotLevelType]],9,FALSE),BotLevelWorld[#Headers],0),FALSE) * AD198</f>
        <v>0</v>
      </c>
      <c r="CB198">
        <f>VLOOKUP(Wave_Timeline!CB$1,Enemies[[#All],[Name]:[BotLevelType]],3,FALSE) * VLOOKUP($AX$2,BotLevelWorld[#All],MATCH("HP Ratio - " &amp; VLOOKUP(CB$1,Enemies[[#All],[Name]:[BotLevelType]],9,FALSE),BotLevelWorld[#Headers],0),FALSE) * AE198</f>
        <v>0</v>
      </c>
      <c r="CC198">
        <f>VLOOKUP(Wave_Timeline!CC$1,Enemies[[#All],[Name]:[BotLevelType]],3,FALSE) * VLOOKUP($AX$2,BotLevelWorld[#All],MATCH("HP Ratio - " &amp; VLOOKUP(CC$1,Enemies[[#All],[Name]:[BotLevelType]],9,FALSE),BotLevelWorld[#Headers],0),FALSE) * AF198</f>
        <v>0</v>
      </c>
      <c r="CD198">
        <f>VLOOKUP(Wave_Timeline!CD$1,Enemies[[#All],[Name]:[BotLevelType]],3,FALSE) * VLOOKUP($AX$2,BotLevelWorld[#All],MATCH("HP Ratio - " &amp; VLOOKUP(CD$1,Enemies[[#All],[Name]:[BotLevelType]],9,FALSE),BotLevelWorld[#Headers],0),FALSE) * AG198</f>
        <v>0</v>
      </c>
      <c r="CE198">
        <f>VLOOKUP(Wave_Timeline!CE$1,Enemies[[#All],[Name]:[BotLevelType]],3,FALSE) * VLOOKUP($AX$2,BotLevelWorld[#All],MATCH("HP Ratio - " &amp; VLOOKUP(CE$1,Enemies[[#All],[Name]:[BotLevelType]],9,FALSE),BotLevelWorld[#Headers],0),FALSE) * AH198</f>
        <v>0</v>
      </c>
      <c r="CF198">
        <f>VLOOKUP(Wave_Timeline!CF$1,Enemies[[#All],[Name]:[BotLevelType]],3,FALSE) * VLOOKUP($AX$2,BotLevelWorld[#All],MATCH("HP Ratio - " &amp; VLOOKUP(CF$1,Enemies[[#All],[Name]:[BotLevelType]],9,FALSE),BotLevelWorld[#Headers],0),FALSE) * AI198</f>
        <v>0</v>
      </c>
      <c r="CG198">
        <f>VLOOKUP(Wave_Timeline!CG$1,Enemies[[#All],[Name]:[BotLevelType]],3,FALSE) * VLOOKUP($AX$2,BotLevelWorld[#All],MATCH("HP Ratio - " &amp; VLOOKUP(CG$1,Enemies[[#All],[Name]:[BotLevelType]],9,FALSE),BotLevelWorld[#Headers],0),FALSE) * AJ198</f>
        <v>0</v>
      </c>
      <c r="CH198">
        <f>VLOOKUP(Wave_Timeline!CH$1,Enemies[[#All],[Name]:[BotLevelType]],3,FALSE) * VLOOKUP($AX$2,BotLevelWorld[#All],MATCH("HP Ratio - " &amp; VLOOKUP(CH$1,Enemies[[#All],[Name]:[BotLevelType]],9,FALSE),BotLevelWorld[#Headers],0),FALSE) * AK198</f>
        <v>0</v>
      </c>
      <c r="CI198">
        <f>VLOOKUP(Wave_Timeline!CI$1,Enemies[[#All],[Name]:[BotLevelType]],3,FALSE) * VLOOKUP($AX$2,BotLevelWorld[#All],MATCH("HP Ratio - " &amp; VLOOKUP(CI$1,Enemies[[#All],[Name]:[BotLevelType]],9,FALSE),BotLevelWorld[#Headers],0),FALSE) * AL198</f>
        <v>0</v>
      </c>
      <c r="CJ198">
        <f>VLOOKUP(Wave_Timeline!CJ$1,Enemies[[#All],[Name]:[BotLevelType]],3,FALSE) * VLOOKUP($AX$2,BotLevelWorld[#All],MATCH("HP Ratio - " &amp; VLOOKUP(CJ$1,Enemies[[#All],[Name]:[BotLevelType]],9,FALSE),BotLevelWorld[#Headers],0),FALSE) * AM198</f>
        <v>0</v>
      </c>
      <c r="CK198">
        <f>VLOOKUP(Wave_Timeline!CK$1,Enemies[[#All],[Name]:[BotLevelType]],3,FALSE) * VLOOKUP($AX$2,BotLevelWorld[#All],MATCH("HP Ratio - " &amp; VLOOKUP(CK$1,Enemies[[#All],[Name]:[BotLevelType]],9,FALSE),BotLevelWorld[#Headers],0),FALSE) * AN198</f>
        <v>0</v>
      </c>
      <c r="CL198">
        <f>VLOOKUP(Wave_Timeline!CL$1,Enemies[[#All],[Name]:[BotLevelType]],3,FALSE) * VLOOKUP($AX$2,BotLevelWorld[#All],MATCH("HP Ratio - " &amp; VLOOKUP(CL$1,Enemies[[#All],[Name]:[BotLevelType]],9,FALSE),BotLevelWorld[#Headers],0),FALSE) * AO198</f>
        <v>0</v>
      </c>
      <c r="CM198">
        <f>VLOOKUP(Wave_Timeline!CM$1,Enemies[[#All],[Name]:[BotLevelType]],3,FALSE) * VLOOKUP($AX$2,BotLevelWorld[#All],MATCH("HP Ratio - " &amp; VLOOKUP(CM$1,Enemies[[#All],[Name]:[BotLevelType]],9,FALSE),BotLevelWorld[#Headers],0),FALSE) * AP198</f>
        <v>0</v>
      </c>
      <c r="CN198">
        <f>VLOOKUP(Wave_Timeline!CN$1,Enemies[[#All],[Name]:[BotLevelType]],3,FALSE) * VLOOKUP($AX$2,BotLevelWorld[#All],MATCH("HP Ratio - " &amp; VLOOKUP(CN$1,Enemies[[#All],[Name]:[BotLevelType]],9,FALSE),BotLevelWorld[#Headers],0),FALSE) * AQ198</f>
        <v>0</v>
      </c>
      <c r="CO198">
        <f>VLOOKUP(Wave_Timeline!CO$1,Enemies[[#All],[Name]:[BotLevelType]],3,FALSE) * VLOOKUP($AX$2,BotLevelWorld[#All],MATCH("HP Ratio - " &amp; VLOOKUP(CO$1,Enemies[[#All],[Name]:[BotLevelType]],9,FALSE),BotLevelWorld[#Headers],0),FALSE) * AR198</f>
        <v>0</v>
      </c>
      <c r="CP198">
        <f>VLOOKUP(Wave_Timeline!CP$1,Enemies[[#All],[Name]:[BotLevelType]],3,FALSE) * VLOOKUP($AX$2,BotLevelWorld[#All],MATCH("HP Ratio - " &amp; VLOOKUP(CP$1,Enemies[[#All],[Name]:[BotLevelType]],9,FALSE),BotLevelWorld[#Headers],0),FALSE) * AS198</f>
        <v>0</v>
      </c>
      <c r="CQ198">
        <f>VLOOKUP(Wave_Timeline!CQ$1,Enemies[[#All],[Name]:[BotLevelType]],3,FALSE) * VLOOKUP($AX$2,BotLevelWorld[#All],MATCH("HP Ratio - " &amp; VLOOKUP(CQ$1,Enemies[[#All],[Name]:[BotLevelType]],9,FALSE),BotLevelWorld[#Headers],0),FALSE) * AT198</f>
        <v>0</v>
      </c>
      <c r="CS198">
        <f t="shared" si="8"/>
        <v>0</v>
      </c>
    </row>
    <row r="199" spans="1:97" x14ac:dyDescent="0.2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Y199">
        <f>VLOOKUP(Wave_Timeline!AY$1,Enemies[[#All],[Name]:[BotLevelType]],3,FALSE) * VLOOKUP($AX$2,BotLevelWorld[#All],MATCH("HP Ratio - " &amp; VLOOKUP(AY$1,Enemies[[#All],[Name]:[BotLevelType]],9,FALSE),BotLevelWorld[#Headers],0),FALSE) * B199</f>
        <v>0</v>
      </c>
      <c r="AZ199">
        <f>VLOOKUP(Wave_Timeline!AZ$1,Enemies[[#All],[Name]:[BotLevelType]],3,FALSE) * VLOOKUP($AX$2,BotLevelWorld[#All],MATCH("HP Ratio - " &amp; VLOOKUP(AZ$1,Enemies[[#All],[Name]:[BotLevelType]],9,FALSE),BotLevelWorld[#Headers],0),FALSE) * C199</f>
        <v>0</v>
      </c>
      <c r="BA199">
        <f>VLOOKUP(Wave_Timeline!BA$1,Enemies[[#All],[Name]:[BotLevelType]],3,FALSE) * VLOOKUP($AX$2,BotLevelWorld[#All],MATCH("HP Ratio - " &amp; VLOOKUP(BA$1,Enemies[[#All],[Name]:[BotLevelType]],9,FALSE),BotLevelWorld[#Headers],0),FALSE) * D199</f>
        <v>0</v>
      </c>
      <c r="BB199">
        <f>VLOOKUP(Wave_Timeline!BB$1,Enemies[[#All],[Name]:[BotLevelType]],3,FALSE) * VLOOKUP($AX$2,BotLevelWorld[#All],MATCH("HP Ratio - " &amp; VLOOKUP(BB$1,Enemies[[#All],[Name]:[BotLevelType]],9,FALSE),BotLevelWorld[#Headers],0),FALSE) * E199</f>
        <v>0</v>
      </c>
      <c r="BC199">
        <f>VLOOKUP(Wave_Timeline!BC$1,Enemies[[#All],[Name]:[BotLevelType]],3,FALSE) * VLOOKUP($AX$2,BotLevelWorld[#All],MATCH("HP Ratio - " &amp; VLOOKUP(BC$1,Enemies[[#All],[Name]:[BotLevelType]],9,FALSE),BotLevelWorld[#Headers],0),FALSE) * F199</f>
        <v>0</v>
      </c>
      <c r="BD199">
        <f>VLOOKUP(Wave_Timeline!BD$1,Enemies[[#All],[Name]:[BotLevelType]],3,FALSE) * VLOOKUP($AX$2,BotLevelWorld[#All],MATCH("HP Ratio - " &amp; VLOOKUP(BD$1,Enemies[[#All],[Name]:[BotLevelType]],9,FALSE),BotLevelWorld[#Headers],0),FALSE) * G199</f>
        <v>0</v>
      </c>
      <c r="BE199">
        <f>VLOOKUP(Wave_Timeline!BE$1,Enemies[[#All],[Name]:[BotLevelType]],3,FALSE) * VLOOKUP($AX$2,BotLevelWorld[#All],MATCH("HP Ratio - " &amp; VLOOKUP(BE$1,Enemies[[#All],[Name]:[BotLevelType]],9,FALSE),BotLevelWorld[#Headers],0),FALSE) * H199</f>
        <v>0</v>
      </c>
      <c r="BF199">
        <f>VLOOKUP(Wave_Timeline!BF$1,Enemies[[#All],[Name]:[BotLevelType]],3,FALSE) * VLOOKUP($AX$2,BotLevelWorld[#All],MATCH("HP Ratio - " &amp; VLOOKUP(BF$1,Enemies[[#All],[Name]:[BotLevelType]],9,FALSE),BotLevelWorld[#Headers],0),FALSE) * I199</f>
        <v>0</v>
      </c>
      <c r="BG199">
        <f>VLOOKUP(Wave_Timeline!BG$1,Enemies[[#All],[Name]:[BotLevelType]],3,FALSE) * VLOOKUP($AX$2,BotLevelWorld[#All],MATCH("HP Ratio - " &amp; VLOOKUP(BG$1,Enemies[[#All],[Name]:[BotLevelType]],9,FALSE),BotLevelWorld[#Headers],0),FALSE) * J199</f>
        <v>0</v>
      </c>
      <c r="BH199">
        <f>VLOOKUP(Wave_Timeline!BH$1,Enemies[[#All],[Name]:[BotLevelType]],3,FALSE) * VLOOKUP($AX$2,BotLevelWorld[#All],MATCH("HP Ratio - " &amp; VLOOKUP(BH$1,Enemies[[#All],[Name]:[BotLevelType]],9,FALSE),BotLevelWorld[#Headers],0),FALSE) * K199</f>
        <v>0</v>
      </c>
      <c r="BI199">
        <f>VLOOKUP(Wave_Timeline!BI$1,Enemies[[#All],[Name]:[BotLevelType]],3,FALSE) * VLOOKUP($AX$2,BotLevelWorld[#All],MATCH("HP Ratio - " &amp; VLOOKUP(BI$1,Enemies[[#All],[Name]:[BotLevelType]],9,FALSE),BotLevelWorld[#Headers],0),FALSE) * L199</f>
        <v>0</v>
      </c>
      <c r="BJ199">
        <f>VLOOKUP(Wave_Timeline!BJ$1,Enemies[[#All],[Name]:[BotLevelType]],3,FALSE) * VLOOKUP($AX$2,BotLevelWorld[#All],MATCH("HP Ratio - " &amp; VLOOKUP(BJ$1,Enemies[[#All],[Name]:[BotLevelType]],9,FALSE),BotLevelWorld[#Headers],0),FALSE) * M199</f>
        <v>0</v>
      </c>
      <c r="BK199">
        <f>VLOOKUP(Wave_Timeline!BK$1,Enemies[[#All],[Name]:[BotLevelType]],3,FALSE) * VLOOKUP($AX$2,BotLevelWorld[#All],MATCH("HP Ratio - " &amp; VLOOKUP(BK$1,Enemies[[#All],[Name]:[BotLevelType]],9,FALSE),BotLevelWorld[#Headers],0),FALSE) * N199</f>
        <v>0</v>
      </c>
      <c r="BL199">
        <f>VLOOKUP(Wave_Timeline!BL$1,Enemies[[#All],[Name]:[BotLevelType]],3,FALSE) * VLOOKUP($AX$2,BotLevelWorld[#All],MATCH("HP Ratio - " &amp; VLOOKUP(BL$1,Enemies[[#All],[Name]:[BotLevelType]],9,FALSE),BotLevelWorld[#Headers],0),FALSE) * O199</f>
        <v>0</v>
      </c>
      <c r="BM199">
        <f>VLOOKUP(Wave_Timeline!BM$1,Enemies[[#All],[Name]:[BotLevelType]],3,FALSE) * VLOOKUP($AX$2,BotLevelWorld[#All],MATCH("HP Ratio - " &amp; VLOOKUP(BM$1,Enemies[[#All],[Name]:[BotLevelType]],9,FALSE),BotLevelWorld[#Headers],0),FALSE) * P199</f>
        <v>0</v>
      </c>
      <c r="BN199">
        <f>VLOOKUP(Wave_Timeline!BN$1,Enemies[[#All],[Name]:[BotLevelType]],3,FALSE) * VLOOKUP($AX$2,BotLevelWorld[#All],MATCH("HP Ratio - " &amp; VLOOKUP(BN$1,Enemies[[#All],[Name]:[BotLevelType]],9,FALSE),BotLevelWorld[#Headers],0),FALSE) * Q199</f>
        <v>0</v>
      </c>
      <c r="BO199">
        <f>VLOOKUP(Wave_Timeline!BO$1,Enemies[[#All],[Name]:[BotLevelType]],3,FALSE) * VLOOKUP($AX$2,BotLevelWorld[#All],MATCH("HP Ratio - " &amp; VLOOKUP(BO$1,Enemies[[#All],[Name]:[BotLevelType]],9,FALSE),BotLevelWorld[#Headers],0),FALSE) * R199</f>
        <v>0</v>
      </c>
      <c r="BP199">
        <f>VLOOKUP(Wave_Timeline!BP$1,Enemies[[#All],[Name]:[BotLevelType]],3,FALSE) * VLOOKUP($AX$2,BotLevelWorld[#All],MATCH("HP Ratio - " &amp; VLOOKUP(BP$1,Enemies[[#All],[Name]:[BotLevelType]],9,FALSE),BotLevelWorld[#Headers],0),FALSE) * S199</f>
        <v>0</v>
      </c>
      <c r="BQ199">
        <f>VLOOKUP(Wave_Timeline!BQ$1,Enemies[[#All],[Name]:[BotLevelType]],3,FALSE) * VLOOKUP($AX$2,BotLevelWorld[#All],MATCH("HP Ratio - " &amp; VLOOKUP(BQ$1,Enemies[[#All],[Name]:[BotLevelType]],9,FALSE),BotLevelWorld[#Headers],0),FALSE) * T199</f>
        <v>0</v>
      </c>
      <c r="BR199">
        <f>VLOOKUP(Wave_Timeline!BR$1,Enemies[[#All],[Name]:[BotLevelType]],3,FALSE) * VLOOKUP($AX$2,BotLevelWorld[#All],MATCH("HP Ratio - " &amp; VLOOKUP(BR$1,Enemies[[#All],[Name]:[BotLevelType]],9,FALSE),BotLevelWorld[#Headers],0),FALSE) * U199</f>
        <v>0</v>
      </c>
      <c r="BS199">
        <f>VLOOKUP(Wave_Timeline!BS$1,Enemies[[#All],[Name]:[BotLevelType]],3,FALSE) * VLOOKUP($AX$2,BotLevelWorld[#All],MATCH("HP Ratio - " &amp; VLOOKUP(BS$1,Enemies[[#All],[Name]:[BotLevelType]],9,FALSE),BotLevelWorld[#Headers],0),FALSE) * V199</f>
        <v>0</v>
      </c>
      <c r="BT199">
        <f>VLOOKUP(Wave_Timeline!BT$1,Enemies[[#All],[Name]:[BotLevelType]],3,FALSE) * VLOOKUP($AX$2,BotLevelWorld[#All],MATCH("HP Ratio - " &amp; VLOOKUP(BT$1,Enemies[[#All],[Name]:[BotLevelType]],9,FALSE),BotLevelWorld[#Headers],0),FALSE) * W199</f>
        <v>0</v>
      </c>
      <c r="BU199">
        <f>VLOOKUP(Wave_Timeline!BU$1,Enemies[[#All],[Name]:[BotLevelType]],3,FALSE) * VLOOKUP($AX$2,BotLevelWorld[#All],MATCH("HP Ratio - " &amp; VLOOKUP(BU$1,Enemies[[#All],[Name]:[BotLevelType]],9,FALSE),BotLevelWorld[#Headers],0),FALSE) * X199</f>
        <v>0</v>
      </c>
      <c r="BV199">
        <f>VLOOKUP(Wave_Timeline!BV$1,Enemies[[#All],[Name]:[BotLevelType]],3,FALSE) * VLOOKUP($AX$2,BotLevelWorld[#All],MATCH("HP Ratio - " &amp; VLOOKUP(BV$1,Enemies[[#All],[Name]:[BotLevelType]],9,FALSE),BotLevelWorld[#Headers],0),FALSE) * Y199</f>
        <v>0</v>
      </c>
      <c r="BW199">
        <f>VLOOKUP(Wave_Timeline!BW$1,Enemies[[#All],[Name]:[BotLevelType]],3,FALSE) * VLOOKUP($AX$2,BotLevelWorld[#All],MATCH("HP Ratio - " &amp; VLOOKUP(BW$1,Enemies[[#All],[Name]:[BotLevelType]],9,FALSE),BotLevelWorld[#Headers],0),FALSE) * Z199</f>
        <v>0</v>
      </c>
      <c r="BX199">
        <f>VLOOKUP(Wave_Timeline!BX$1,Enemies[[#All],[Name]:[BotLevelType]],3,FALSE) * VLOOKUP($AX$2,BotLevelWorld[#All],MATCH("HP Ratio - " &amp; VLOOKUP(BX$1,Enemies[[#All],[Name]:[BotLevelType]],9,FALSE),BotLevelWorld[#Headers],0),FALSE) * AA199</f>
        <v>0</v>
      </c>
      <c r="BY199">
        <f>VLOOKUP(Wave_Timeline!BY$1,Enemies[[#All],[Name]:[BotLevelType]],3,FALSE) * VLOOKUP($AX$2,BotLevelWorld[#All],MATCH("HP Ratio - " &amp; VLOOKUP(BY$1,Enemies[[#All],[Name]:[BotLevelType]],9,FALSE),BotLevelWorld[#Headers],0),FALSE) * AB199</f>
        <v>0</v>
      </c>
      <c r="BZ199">
        <f>VLOOKUP(Wave_Timeline!BZ$1,Enemies[[#All],[Name]:[BotLevelType]],3,FALSE) * VLOOKUP($AX$2,BotLevelWorld[#All],MATCH("HP Ratio - " &amp; VLOOKUP(BZ$1,Enemies[[#All],[Name]:[BotLevelType]],9,FALSE),BotLevelWorld[#Headers],0),FALSE) * AC199</f>
        <v>0</v>
      </c>
      <c r="CA199">
        <f>VLOOKUP(Wave_Timeline!CA$1,Enemies[[#All],[Name]:[BotLevelType]],3,FALSE) * VLOOKUP($AX$2,BotLevelWorld[#All],MATCH("HP Ratio - " &amp; VLOOKUP(CA$1,Enemies[[#All],[Name]:[BotLevelType]],9,FALSE),BotLevelWorld[#Headers],0),FALSE) * AD199</f>
        <v>0</v>
      </c>
      <c r="CB199">
        <f>VLOOKUP(Wave_Timeline!CB$1,Enemies[[#All],[Name]:[BotLevelType]],3,FALSE) * VLOOKUP($AX$2,BotLevelWorld[#All],MATCH("HP Ratio - " &amp; VLOOKUP(CB$1,Enemies[[#All],[Name]:[BotLevelType]],9,FALSE),BotLevelWorld[#Headers],0),FALSE) * AE199</f>
        <v>0</v>
      </c>
      <c r="CC199">
        <f>VLOOKUP(Wave_Timeline!CC$1,Enemies[[#All],[Name]:[BotLevelType]],3,FALSE) * VLOOKUP($AX$2,BotLevelWorld[#All],MATCH("HP Ratio - " &amp; VLOOKUP(CC$1,Enemies[[#All],[Name]:[BotLevelType]],9,FALSE),BotLevelWorld[#Headers],0),FALSE) * AF199</f>
        <v>0</v>
      </c>
      <c r="CD199">
        <f>VLOOKUP(Wave_Timeline!CD$1,Enemies[[#All],[Name]:[BotLevelType]],3,FALSE) * VLOOKUP($AX$2,BotLevelWorld[#All],MATCH("HP Ratio - " &amp; VLOOKUP(CD$1,Enemies[[#All],[Name]:[BotLevelType]],9,FALSE),BotLevelWorld[#Headers],0),FALSE) * AG199</f>
        <v>0</v>
      </c>
      <c r="CE199">
        <f>VLOOKUP(Wave_Timeline!CE$1,Enemies[[#All],[Name]:[BotLevelType]],3,FALSE) * VLOOKUP($AX$2,BotLevelWorld[#All],MATCH("HP Ratio - " &amp; VLOOKUP(CE$1,Enemies[[#All],[Name]:[BotLevelType]],9,FALSE),BotLevelWorld[#Headers],0),FALSE) * AH199</f>
        <v>0</v>
      </c>
      <c r="CF199">
        <f>VLOOKUP(Wave_Timeline!CF$1,Enemies[[#All],[Name]:[BotLevelType]],3,FALSE) * VLOOKUP($AX$2,BotLevelWorld[#All],MATCH("HP Ratio - " &amp; VLOOKUP(CF$1,Enemies[[#All],[Name]:[BotLevelType]],9,FALSE),BotLevelWorld[#Headers],0),FALSE) * AI199</f>
        <v>0</v>
      </c>
      <c r="CG199">
        <f>VLOOKUP(Wave_Timeline!CG$1,Enemies[[#All],[Name]:[BotLevelType]],3,FALSE) * VLOOKUP($AX$2,BotLevelWorld[#All],MATCH("HP Ratio - " &amp; VLOOKUP(CG$1,Enemies[[#All],[Name]:[BotLevelType]],9,FALSE),BotLevelWorld[#Headers],0),FALSE) * AJ199</f>
        <v>0</v>
      </c>
      <c r="CH199">
        <f>VLOOKUP(Wave_Timeline!CH$1,Enemies[[#All],[Name]:[BotLevelType]],3,FALSE) * VLOOKUP($AX$2,BotLevelWorld[#All],MATCH("HP Ratio - " &amp; VLOOKUP(CH$1,Enemies[[#All],[Name]:[BotLevelType]],9,FALSE),BotLevelWorld[#Headers],0),FALSE) * AK199</f>
        <v>0</v>
      </c>
      <c r="CI199">
        <f>VLOOKUP(Wave_Timeline!CI$1,Enemies[[#All],[Name]:[BotLevelType]],3,FALSE) * VLOOKUP($AX$2,BotLevelWorld[#All],MATCH("HP Ratio - " &amp; VLOOKUP(CI$1,Enemies[[#All],[Name]:[BotLevelType]],9,FALSE),BotLevelWorld[#Headers],0),FALSE) * AL199</f>
        <v>0</v>
      </c>
      <c r="CJ199">
        <f>VLOOKUP(Wave_Timeline!CJ$1,Enemies[[#All],[Name]:[BotLevelType]],3,FALSE) * VLOOKUP($AX$2,BotLevelWorld[#All],MATCH("HP Ratio - " &amp; VLOOKUP(CJ$1,Enemies[[#All],[Name]:[BotLevelType]],9,FALSE),BotLevelWorld[#Headers],0),FALSE) * AM199</f>
        <v>0</v>
      </c>
      <c r="CK199">
        <f>VLOOKUP(Wave_Timeline!CK$1,Enemies[[#All],[Name]:[BotLevelType]],3,FALSE) * VLOOKUP($AX$2,BotLevelWorld[#All],MATCH("HP Ratio - " &amp; VLOOKUP(CK$1,Enemies[[#All],[Name]:[BotLevelType]],9,FALSE),BotLevelWorld[#Headers],0),FALSE) * AN199</f>
        <v>0</v>
      </c>
      <c r="CL199">
        <f>VLOOKUP(Wave_Timeline!CL$1,Enemies[[#All],[Name]:[BotLevelType]],3,FALSE) * VLOOKUP($AX$2,BotLevelWorld[#All],MATCH("HP Ratio - " &amp; VLOOKUP(CL$1,Enemies[[#All],[Name]:[BotLevelType]],9,FALSE),BotLevelWorld[#Headers],0),FALSE) * AO199</f>
        <v>0</v>
      </c>
      <c r="CM199">
        <f>VLOOKUP(Wave_Timeline!CM$1,Enemies[[#All],[Name]:[BotLevelType]],3,FALSE) * VLOOKUP($AX$2,BotLevelWorld[#All],MATCH("HP Ratio - " &amp; VLOOKUP(CM$1,Enemies[[#All],[Name]:[BotLevelType]],9,FALSE),BotLevelWorld[#Headers],0),FALSE) * AP199</f>
        <v>0</v>
      </c>
      <c r="CN199">
        <f>VLOOKUP(Wave_Timeline!CN$1,Enemies[[#All],[Name]:[BotLevelType]],3,FALSE) * VLOOKUP($AX$2,BotLevelWorld[#All],MATCH("HP Ratio - " &amp; VLOOKUP(CN$1,Enemies[[#All],[Name]:[BotLevelType]],9,FALSE),BotLevelWorld[#Headers],0),FALSE) * AQ199</f>
        <v>0</v>
      </c>
      <c r="CO199">
        <f>VLOOKUP(Wave_Timeline!CO$1,Enemies[[#All],[Name]:[BotLevelType]],3,FALSE) * VLOOKUP($AX$2,BotLevelWorld[#All],MATCH("HP Ratio - " &amp; VLOOKUP(CO$1,Enemies[[#All],[Name]:[BotLevelType]],9,FALSE),BotLevelWorld[#Headers],0),FALSE) * AR199</f>
        <v>0</v>
      </c>
      <c r="CP199">
        <f>VLOOKUP(Wave_Timeline!CP$1,Enemies[[#All],[Name]:[BotLevelType]],3,FALSE) * VLOOKUP($AX$2,BotLevelWorld[#All],MATCH("HP Ratio - " &amp; VLOOKUP(CP$1,Enemies[[#All],[Name]:[BotLevelType]],9,FALSE),BotLevelWorld[#Headers],0),FALSE) * AS199</f>
        <v>0</v>
      </c>
      <c r="CQ199">
        <f>VLOOKUP(Wave_Timeline!CQ$1,Enemies[[#All],[Name]:[BotLevelType]],3,FALSE) * VLOOKUP($AX$2,BotLevelWorld[#All],MATCH("HP Ratio - " &amp; VLOOKUP(CQ$1,Enemies[[#All],[Name]:[BotLevelType]],9,FALSE),BotLevelWorld[#Headers],0),FALSE) * AT199</f>
        <v>0</v>
      </c>
      <c r="CS199">
        <f t="shared" si="8"/>
        <v>0</v>
      </c>
    </row>
    <row r="200" spans="1:97" x14ac:dyDescent="0.2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Y200">
        <f>VLOOKUP(Wave_Timeline!AY$1,Enemies[[#All],[Name]:[BotLevelType]],3,FALSE) * VLOOKUP($AX$2,BotLevelWorld[#All],MATCH("HP Ratio - " &amp; VLOOKUP(AY$1,Enemies[[#All],[Name]:[BotLevelType]],9,FALSE),BotLevelWorld[#Headers],0),FALSE) * B200</f>
        <v>0</v>
      </c>
      <c r="AZ200">
        <f>VLOOKUP(Wave_Timeline!AZ$1,Enemies[[#All],[Name]:[BotLevelType]],3,FALSE) * VLOOKUP($AX$2,BotLevelWorld[#All],MATCH("HP Ratio - " &amp; VLOOKUP(AZ$1,Enemies[[#All],[Name]:[BotLevelType]],9,FALSE),BotLevelWorld[#Headers],0),FALSE) * C200</f>
        <v>0</v>
      </c>
      <c r="BA200">
        <f>VLOOKUP(Wave_Timeline!BA$1,Enemies[[#All],[Name]:[BotLevelType]],3,FALSE) * VLOOKUP($AX$2,BotLevelWorld[#All],MATCH("HP Ratio - " &amp; VLOOKUP(BA$1,Enemies[[#All],[Name]:[BotLevelType]],9,FALSE),BotLevelWorld[#Headers],0),FALSE) * D200</f>
        <v>0</v>
      </c>
      <c r="BB200">
        <f>VLOOKUP(Wave_Timeline!BB$1,Enemies[[#All],[Name]:[BotLevelType]],3,FALSE) * VLOOKUP($AX$2,BotLevelWorld[#All],MATCH("HP Ratio - " &amp; VLOOKUP(BB$1,Enemies[[#All],[Name]:[BotLevelType]],9,FALSE),BotLevelWorld[#Headers],0),FALSE) * E200</f>
        <v>0</v>
      </c>
      <c r="BC200">
        <f>VLOOKUP(Wave_Timeline!BC$1,Enemies[[#All],[Name]:[BotLevelType]],3,FALSE) * VLOOKUP($AX$2,BotLevelWorld[#All],MATCH("HP Ratio - " &amp; VLOOKUP(BC$1,Enemies[[#All],[Name]:[BotLevelType]],9,FALSE),BotLevelWorld[#Headers],0),FALSE) * F200</f>
        <v>0</v>
      </c>
      <c r="BD200">
        <f>VLOOKUP(Wave_Timeline!BD$1,Enemies[[#All],[Name]:[BotLevelType]],3,FALSE) * VLOOKUP($AX$2,BotLevelWorld[#All],MATCH("HP Ratio - " &amp; VLOOKUP(BD$1,Enemies[[#All],[Name]:[BotLevelType]],9,FALSE),BotLevelWorld[#Headers],0),FALSE) * G200</f>
        <v>0</v>
      </c>
      <c r="BE200">
        <f>VLOOKUP(Wave_Timeline!BE$1,Enemies[[#All],[Name]:[BotLevelType]],3,FALSE) * VLOOKUP($AX$2,BotLevelWorld[#All],MATCH("HP Ratio - " &amp; VLOOKUP(BE$1,Enemies[[#All],[Name]:[BotLevelType]],9,FALSE),BotLevelWorld[#Headers],0),FALSE) * H200</f>
        <v>0</v>
      </c>
      <c r="BF200">
        <f>VLOOKUP(Wave_Timeline!BF$1,Enemies[[#All],[Name]:[BotLevelType]],3,FALSE) * VLOOKUP($AX$2,BotLevelWorld[#All],MATCH("HP Ratio - " &amp; VLOOKUP(BF$1,Enemies[[#All],[Name]:[BotLevelType]],9,FALSE),BotLevelWorld[#Headers],0),FALSE) * I200</f>
        <v>0</v>
      </c>
      <c r="BG200">
        <f>VLOOKUP(Wave_Timeline!BG$1,Enemies[[#All],[Name]:[BotLevelType]],3,FALSE) * VLOOKUP($AX$2,BotLevelWorld[#All],MATCH("HP Ratio - " &amp; VLOOKUP(BG$1,Enemies[[#All],[Name]:[BotLevelType]],9,FALSE),BotLevelWorld[#Headers],0),FALSE) * J200</f>
        <v>0</v>
      </c>
      <c r="BH200">
        <f>VLOOKUP(Wave_Timeline!BH$1,Enemies[[#All],[Name]:[BotLevelType]],3,FALSE) * VLOOKUP($AX$2,BotLevelWorld[#All],MATCH("HP Ratio - " &amp; VLOOKUP(BH$1,Enemies[[#All],[Name]:[BotLevelType]],9,FALSE),BotLevelWorld[#Headers],0),FALSE) * K200</f>
        <v>0</v>
      </c>
      <c r="BI200">
        <f>VLOOKUP(Wave_Timeline!BI$1,Enemies[[#All],[Name]:[BotLevelType]],3,FALSE) * VLOOKUP($AX$2,BotLevelWorld[#All],MATCH("HP Ratio - " &amp; VLOOKUP(BI$1,Enemies[[#All],[Name]:[BotLevelType]],9,FALSE),BotLevelWorld[#Headers],0),FALSE) * L200</f>
        <v>0</v>
      </c>
      <c r="BJ200">
        <f>VLOOKUP(Wave_Timeline!BJ$1,Enemies[[#All],[Name]:[BotLevelType]],3,FALSE) * VLOOKUP($AX$2,BotLevelWorld[#All],MATCH("HP Ratio - " &amp; VLOOKUP(BJ$1,Enemies[[#All],[Name]:[BotLevelType]],9,FALSE),BotLevelWorld[#Headers],0),FALSE) * M200</f>
        <v>0</v>
      </c>
      <c r="BK200">
        <f>VLOOKUP(Wave_Timeline!BK$1,Enemies[[#All],[Name]:[BotLevelType]],3,FALSE) * VLOOKUP($AX$2,BotLevelWorld[#All],MATCH("HP Ratio - " &amp; VLOOKUP(BK$1,Enemies[[#All],[Name]:[BotLevelType]],9,FALSE),BotLevelWorld[#Headers],0),FALSE) * N200</f>
        <v>0</v>
      </c>
      <c r="BL200">
        <f>VLOOKUP(Wave_Timeline!BL$1,Enemies[[#All],[Name]:[BotLevelType]],3,FALSE) * VLOOKUP($AX$2,BotLevelWorld[#All],MATCH("HP Ratio - " &amp; VLOOKUP(BL$1,Enemies[[#All],[Name]:[BotLevelType]],9,FALSE),BotLevelWorld[#Headers],0),FALSE) * O200</f>
        <v>0</v>
      </c>
      <c r="BM200">
        <f>VLOOKUP(Wave_Timeline!BM$1,Enemies[[#All],[Name]:[BotLevelType]],3,FALSE) * VLOOKUP($AX$2,BotLevelWorld[#All],MATCH("HP Ratio - " &amp; VLOOKUP(BM$1,Enemies[[#All],[Name]:[BotLevelType]],9,FALSE),BotLevelWorld[#Headers],0),FALSE) * P200</f>
        <v>0</v>
      </c>
      <c r="BN200">
        <f>VLOOKUP(Wave_Timeline!BN$1,Enemies[[#All],[Name]:[BotLevelType]],3,FALSE) * VLOOKUP($AX$2,BotLevelWorld[#All],MATCH("HP Ratio - " &amp; VLOOKUP(BN$1,Enemies[[#All],[Name]:[BotLevelType]],9,FALSE),BotLevelWorld[#Headers],0),FALSE) * Q200</f>
        <v>0</v>
      </c>
      <c r="BO200">
        <f>VLOOKUP(Wave_Timeline!BO$1,Enemies[[#All],[Name]:[BotLevelType]],3,FALSE) * VLOOKUP($AX$2,BotLevelWorld[#All],MATCH("HP Ratio - " &amp; VLOOKUP(BO$1,Enemies[[#All],[Name]:[BotLevelType]],9,FALSE),BotLevelWorld[#Headers],0),FALSE) * R200</f>
        <v>0</v>
      </c>
      <c r="BP200">
        <f>VLOOKUP(Wave_Timeline!BP$1,Enemies[[#All],[Name]:[BotLevelType]],3,FALSE) * VLOOKUP($AX$2,BotLevelWorld[#All],MATCH("HP Ratio - " &amp; VLOOKUP(BP$1,Enemies[[#All],[Name]:[BotLevelType]],9,FALSE),BotLevelWorld[#Headers],0),FALSE) * S200</f>
        <v>0</v>
      </c>
      <c r="BQ200">
        <f>VLOOKUP(Wave_Timeline!BQ$1,Enemies[[#All],[Name]:[BotLevelType]],3,FALSE) * VLOOKUP($AX$2,BotLevelWorld[#All],MATCH("HP Ratio - " &amp; VLOOKUP(BQ$1,Enemies[[#All],[Name]:[BotLevelType]],9,FALSE),BotLevelWorld[#Headers],0),FALSE) * T200</f>
        <v>0</v>
      </c>
      <c r="BR200">
        <f>VLOOKUP(Wave_Timeline!BR$1,Enemies[[#All],[Name]:[BotLevelType]],3,FALSE) * VLOOKUP($AX$2,BotLevelWorld[#All],MATCH("HP Ratio - " &amp; VLOOKUP(BR$1,Enemies[[#All],[Name]:[BotLevelType]],9,FALSE),BotLevelWorld[#Headers],0),FALSE) * U200</f>
        <v>0</v>
      </c>
      <c r="BS200">
        <f>VLOOKUP(Wave_Timeline!BS$1,Enemies[[#All],[Name]:[BotLevelType]],3,FALSE) * VLOOKUP($AX$2,BotLevelWorld[#All],MATCH("HP Ratio - " &amp; VLOOKUP(BS$1,Enemies[[#All],[Name]:[BotLevelType]],9,FALSE),BotLevelWorld[#Headers],0),FALSE) * V200</f>
        <v>0</v>
      </c>
      <c r="BT200">
        <f>VLOOKUP(Wave_Timeline!BT$1,Enemies[[#All],[Name]:[BotLevelType]],3,FALSE) * VLOOKUP($AX$2,BotLevelWorld[#All],MATCH("HP Ratio - " &amp; VLOOKUP(BT$1,Enemies[[#All],[Name]:[BotLevelType]],9,FALSE),BotLevelWorld[#Headers],0),FALSE) * W200</f>
        <v>0</v>
      </c>
      <c r="BU200">
        <f>VLOOKUP(Wave_Timeline!BU$1,Enemies[[#All],[Name]:[BotLevelType]],3,FALSE) * VLOOKUP($AX$2,BotLevelWorld[#All],MATCH("HP Ratio - " &amp; VLOOKUP(BU$1,Enemies[[#All],[Name]:[BotLevelType]],9,FALSE),BotLevelWorld[#Headers],0),FALSE) * X200</f>
        <v>0</v>
      </c>
      <c r="BV200">
        <f>VLOOKUP(Wave_Timeline!BV$1,Enemies[[#All],[Name]:[BotLevelType]],3,FALSE) * VLOOKUP($AX$2,BotLevelWorld[#All],MATCH("HP Ratio - " &amp; VLOOKUP(BV$1,Enemies[[#All],[Name]:[BotLevelType]],9,FALSE),BotLevelWorld[#Headers],0),FALSE) * Y200</f>
        <v>0</v>
      </c>
      <c r="BW200">
        <f>VLOOKUP(Wave_Timeline!BW$1,Enemies[[#All],[Name]:[BotLevelType]],3,FALSE) * VLOOKUP($AX$2,BotLevelWorld[#All],MATCH("HP Ratio - " &amp; VLOOKUP(BW$1,Enemies[[#All],[Name]:[BotLevelType]],9,FALSE),BotLevelWorld[#Headers],0),FALSE) * Z200</f>
        <v>0</v>
      </c>
      <c r="BX200">
        <f>VLOOKUP(Wave_Timeline!BX$1,Enemies[[#All],[Name]:[BotLevelType]],3,FALSE) * VLOOKUP($AX$2,BotLevelWorld[#All],MATCH("HP Ratio - " &amp; VLOOKUP(BX$1,Enemies[[#All],[Name]:[BotLevelType]],9,FALSE),BotLevelWorld[#Headers],0),FALSE) * AA200</f>
        <v>0</v>
      </c>
      <c r="BY200">
        <f>VLOOKUP(Wave_Timeline!BY$1,Enemies[[#All],[Name]:[BotLevelType]],3,FALSE) * VLOOKUP($AX$2,BotLevelWorld[#All],MATCH("HP Ratio - " &amp; VLOOKUP(BY$1,Enemies[[#All],[Name]:[BotLevelType]],9,FALSE),BotLevelWorld[#Headers],0),FALSE) * AB200</f>
        <v>0</v>
      </c>
      <c r="BZ200">
        <f>VLOOKUP(Wave_Timeline!BZ$1,Enemies[[#All],[Name]:[BotLevelType]],3,FALSE) * VLOOKUP($AX$2,BotLevelWorld[#All],MATCH("HP Ratio - " &amp; VLOOKUP(BZ$1,Enemies[[#All],[Name]:[BotLevelType]],9,FALSE),BotLevelWorld[#Headers],0),FALSE) * AC200</f>
        <v>0</v>
      </c>
      <c r="CA200">
        <f>VLOOKUP(Wave_Timeline!CA$1,Enemies[[#All],[Name]:[BotLevelType]],3,FALSE) * VLOOKUP($AX$2,BotLevelWorld[#All],MATCH("HP Ratio - " &amp; VLOOKUP(CA$1,Enemies[[#All],[Name]:[BotLevelType]],9,FALSE),BotLevelWorld[#Headers],0),FALSE) * AD200</f>
        <v>0</v>
      </c>
      <c r="CB200">
        <f>VLOOKUP(Wave_Timeline!CB$1,Enemies[[#All],[Name]:[BotLevelType]],3,FALSE) * VLOOKUP($AX$2,BotLevelWorld[#All],MATCH("HP Ratio - " &amp; VLOOKUP(CB$1,Enemies[[#All],[Name]:[BotLevelType]],9,FALSE),BotLevelWorld[#Headers],0),FALSE) * AE200</f>
        <v>0</v>
      </c>
      <c r="CC200">
        <f>VLOOKUP(Wave_Timeline!CC$1,Enemies[[#All],[Name]:[BotLevelType]],3,FALSE) * VLOOKUP($AX$2,BotLevelWorld[#All],MATCH("HP Ratio - " &amp; VLOOKUP(CC$1,Enemies[[#All],[Name]:[BotLevelType]],9,FALSE),BotLevelWorld[#Headers],0),FALSE) * AF200</f>
        <v>0</v>
      </c>
      <c r="CD200">
        <f>VLOOKUP(Wave_Timeline!CD$1,Enemies[[#All],[Name]:[BotLevelType]],3,FALSE) * VLOOKUP($AX$2,BotLevelWorld[#All],MATCH("HP Ratio - " &amp; VLOOKUP(CD$1,Enemies[[#All],[Name]:[BotLevelType]],9,FALSE),BotLevelWorld[#Headers],0),FALSE) * AG200</f>
        <v>0</v>
      </c>
      <c r="CE200">
        <f>VLOOKUP(Wave_Timeline!CE$1,Enemies[[#All],[Name]:[BotLevelType]],3,FALSE) * VLOOKUP($AX$2,BotLevelWorld[#All],MATCH("HP Ratio - " &amp; VLOOKUP(CE$1,Enemies[[#All],[Name]:[BotLevelType]],9,FALSE),BotLevelWorld[#Headers],0),FALSE) * AH200</f>
        <v>0</v>
      </c>
      <c r="CF200">
        <f>VLOOKUP(Wave_Timeline!CF$1,Enemies[[#All],[Name]:[BotLevelType]],3,FALSE) * VLOOKUP($AX$2,BotLevelWorld[#All],MATCH("HP Ratio - " &amp; VLOOKUP(CF$1,Enemies[[#All],[Name]:[BotLevelType]],9,FALSE),BotLevelWorld[#Headers],0),FALSE) * AI200</f>
        <v>0</v>
      </c>
      <c r="CG200">
        <f>VLOOKUP(Wave_Timeline!CG$1,Enemies[[#All],[Name]:[BotLevelType]],3,FALSE) * VLOOKUP($AX$2,BotLevelWorld[#All],MATCH("HP Ratio - " &amp; VLOOKUP(CG$1,Enemies[[#All],[Name]:[BotLevelType]],9,FALSE),BotLevelWorld[#Headers],0),FALSE) * AJ200</f>
        <v>0</v>
      </c>
      <c r="CH200">
        <f>VLOOKUP(Wave_Timeline!CH$1,Enemies[[#All],[Name]:[BotLevelType]],3,FALSE) * VLOOKUP($AX$2,BotLevelWorld[#All],MATCH("HP Ratio - " &amp; VLOOKUP(CH$1,Enemies[[#All],[Name]:[BotLevelType]],9,FALSE),BotLevelWorld[#Headers],0),FALSE) * AK200</f>
        <v>0</v>
      </c>
      <c r="CI200">
        <f>VLOOKUP(Wave_Timeline!CI$1,Enemies[[#All],[Name]:[BotLevelType]],3,FALSE) * VLOOKUP($AX$2,BotLevelWorld[#All],MATCH("HP Ratio - " &amp; VLOOKUP(CI$1,Enemies[[#All],[Name]:[BotLevelType]],9,FALSE),BotLevelWorld[#Headers],0),FALSE) * AL200</f>
        <v>0</v>
      </c>
      <c r="CJ200">
        <f>VLOOKUP(Wave_Timeline!CJ$1,Enemies[[#All],[Name]:[BotLevelType]],3,FALSE) * VLOOKUP($AX$2,BotLevelWorld[#All],MATCH("HP Ratio - " &amp; VLOOKUP(CJ$1,Enemies[[#All],[Name]:[BotLevelType]],9,FALSE),BotLevelWorld[#Headers],0),FALSE) * AM200</f>
        <v>0</v>
      </c>
      <c r="CK200">
        <f>VLOOKUP(Wave_Timeline!CK$1,Enemies[[#All],[Name]:[BotLevelType]],3,FALSE) * VLOOKUP($AX$2,BotLevelWorld[#All],MATCH("HP Ratio - " &amp; VLOOKUP(CK$1,Enemies[[#All],[Name]:[BotLevelType]],9,FALSE),BotLevelWorld[#Headers],0),FALSE) * AN200</f>
        <v>0</v>
      </c>
      <c r="CL200">
        <f>VLOOKUP(Wave_Timeline!CL$1,Enemies[[#All],[Name]:[BotLevelType]],3,FALSE) * VLOOKUP($AX$2,BotLevelWorld[#All],MATCH("HP Ratio - " &amp; VLOOKUP(CL$1,Enemies[[#All],[Name]:[BotLevelType]],9,FALSE),BotLevelWorld[#Headers],0),FALSE) * AO200</f>
        <v>0</v>
      </c>
      <c r="CM200">
        <f>VLOOKUP(Wave_Timeline!CM$1,Enemies[[#All],[Name]:[BotLevelType]],3,FALSE) * VLOOKUP($AX$2,BotLevelWorld[#All],MATCH("HP Ratio - " &amp; VLOOKUP(CM$1,Enemies[[#All],[Name]:[BotLevelType]],9,FALSE),BotLevelWorld[#Headers],0),FALSE) * AP200</f>
        <v>0</v>
      </c>
      <c r="CN200">
        <f>VLOOKUP(Wave_Timeline!CN$1,Enemies[[#All],[Name]:[BotLevelType]],3,FALSE) * VLOOKUP($AX$2,BotLevelWorld[#All],MATCH("HP Ratio - " &amp; VLOOKUP(CN$1,Enemies[[#All],[Name]:[BotLevelType]],9,FALSE),BotLevelWorld[#Headers],0),FALSE) * AQ200</f>
        <v>0</v>
      </c>
      <c r="CO200">
        <f>VLOOKUP(Wave_Timeline!CO$1,Enemies[[#All],[Name]:[BotLevelType]],3,FALSE) * VLOOKUP($AX$2,BotLevelWorld[#All],MATCH("HP Ratio - " &amp; VLOOKUP(CO$1,Enemies[[#All],[Name]:[BotLevelType]],9,FALSE),BotLevelWorld[#Headers],0),FALSE) * AR200</f>
        <v>0</v>
      </c>
      <c r="CP200">
        <f>VLOOKUP(Wave_Timeline!CP$1,Enemies[[#All],[Name]:[BotLevelType]],3,FALSE) * VLOOKUP($AX$2,BotLevelWorld[#All],MATCH("HP Ratio - " &amp; VLOOKUP(CP$1,Enemies[[#All],[Name]:[BotLevelType]],9,FALSE),BotLevelWorld[#Headers],0),FALSE) * AS200</f>
        <v>0</v>
      </c>
      <c r="CQ200">
        <f>VLOOKUP(Wave_Timeline!CQ$1,Enemies[[#All],[Name]:[BotLevelType]],3,FALSE) * VLOOKUP($AX$2,BotLevelWorld[#All],MATCH("HP Ratio - " &amp; VLOOKUP(CQ$1,Enemies[[#All],[Name]:[BotLevelType]],9,FALSE),BotLevelWorld[#Headers],0),FALSE) * AT200</f>
        <v>0</v>
      </c>
      <c r="CS200">
        <f t="shared" si="8"/>
        <v>0</v>
      </c>
    </row>
    <row r="201" spans="1:97" x14ac:dyDescent="0.2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</row>
    <row r="202" spans="1:97" x14ac:dyDescent="0.2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</row>
    <row r="203" spans="1:97" x14ac:dyDescent="0.2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</row>
    <row r="204" spans="1:97" x14ac:dyDescent="0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</row>
    <row r="205" spans="1:97" x14ac:dyDescent="0.2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</row>
    <row r="206" spans="1:97" x14ac:dyDescent="0.2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</row>
    <row r="207" spans="1:97" x14ac:dyDescent="0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</row>
    <row r="208" spans="1:97" x14ac:dyDescent="0.2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</row>
    <row r="209" spans="1:49" x14ac:dyDescent="0.2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</row>
    <row r="210" spans="1:49" x14ac:dyDescent="0.2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</row>
    <row r="211" spans="1:49" x14ac:dyDescent="0.2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</row>
    <row r="212" spans="1:49" x14ac:dyDescent="0.2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</row>
    <row r="213" spans="1:49" x14ac:dyDescent="0.2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</row>
    <row r="214" spans="1:49" x14ac:dyDescent="0.2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</row>
    <row r="215" spans="1:49" x14ac:dyDescent="0.2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</row>
    <row r="216" spans="1:49" x14ac:dyDescent="0.2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</row>
    <row r="217" spans="1:49" x14ac:dyDescent="0.2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</row>
    <row r="218" spans="1:49" x14ac:dyDescent="0.2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</row>
    <row r="219" spans="1:49" x14ac:dyDescent="0.2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</row>
    <row r="220" spans="1:49" x14ac:dyDescent="0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</row>
    <row r="221" spans="1:49" x14ac:dyDescent="0.2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</row>
    <row r="222" spans="1:49" x14ac:dyDescent="0.2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</row>
    <row r="223" spans="1:49" x14ac:dyDescent="0.2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</row>
    <row r="224" spans="1:49" x14ac:dyDescent="0.2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</row>
    <row r="225" spans="1:49" x14ac:dyDescent="0.2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</row>
    <row r="226" spans="1:49" x14ac:dyDescent="0.2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</row>
    <row r="227" spans="1:49" x14ac:dyDescent="0.2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</row>
    <row r="228" spans="1:49" x14ac:dyDescent="0.2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</row>
    <row r="229" spans="1:49" x14ac:dyDescent="0.2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</row>
    <row r="230" spans="1:49" x14ac:dyDescent="0.2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</row>
    <row r="231" spans="1:49" x14ac:dyDescent="0.2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</row>
    <row r="232" spans="1:49" x14ac:dyDescent="0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</row>
    <row r="233" spans="1:49" x14ac:dyDescent="0.2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</row>
    <row r="234" spans="1:49" x14ac:dyDescent="0.2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</row>
    <row r="235" spans="1:49" x14ac:dyDescent="0.2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</row>
    <row r="236" spans="1:49" x14ac:dyDescent="0.2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</row>
    <row r="237" spans="1:49" x14ac:dyDescent="0.2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</row>
    <row r="238" spans="1:49" x14ac:dyDescent="0.2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</row>
    <row r="239" spans="1:49" x14ac:dyDescent="0.2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</row>
    <row r="240" spans="1:49" x14ac:dyDescent="0.2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</row>
    <row r="241" spans="1:49" x14ac:dyDescent="0.2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</row>
    <row r="242" spans="1:49" x14ac:dyDescent="0.2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</row>
    <row r="243" spans="1:49" x14ac:dyDescent="0.2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</row>
    <row r="244" spans="1:49" x14ac:dyDescent="0.2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</row>
    <row r="245" spans="1:49" x14ac:dyDescent="0.2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</row>
    <row r="246" spans="1:49" x14ac:dyDescent="0.2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</row>
    <row r="247" spans="1:49" x14ac:dyDescent="0.2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</row>
    <row r="248" spans="1:49" x14ac:dyDescent="0.2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</row>
    <row r="249" spans="1:49" x14ac:dyDescent="0.2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</row>
    <row r="250" spans="1:49" x14ac:dyDescent="0.2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</row>
    <row r="251" spans="1:49" x14ac:dyDescent="0.2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</row>
    <row r="252" spans="1:49" x14ac:dyDescent="0.2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</row>
    <row r="253" spans="1:49" x14ac:dyDescent="0.2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</row>
    <row r="254" spans="1:49" x14ac:dyDescent="0.2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</row>
    <row r="255" spans="1:49" x14ac:dyDescent="0.2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</row>
    <row r="256" spans="1:49" x14ac:dyDescent="0.2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</row>
    <row r="257" spans="1:49" x14ac:dyDescent="0.2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</row>
    <row r="258" spans="1:49" x14ac:dyDescent="0.2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</row>
    <row r="259" spans="1:49" x14ac:dyDescent="0.2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</row>
    <row r="260" spans="1:49" x14ac:dyDescent="0.2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</row>
    <row r="261" spans="1:49" x14ac:dyDescent="0.2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</row>
    <row r="262" spans="1:49" x14ac:dyDescent="0.2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</row>
    <row r="263" spans="1:49" x14ac:dyDescent="0.2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</row>
    <row r="264" spans="1:49" x14ac:dyDescent="0.2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</row>
    <row r="265" spans="1:49" x14ac:dyDescent="0.2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</row>
    <row r="266" spans="1:49" x14ac:dyDescent="0.2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</row>
    <row r="267" spans="1:49" x14ac:dyDescent="0.2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</row>
    <row r="268" spans="1:49" x14ac:dyDescent="0.2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</row>
    <row r="269" spans="1:49" x14ac:dyDescent="0.2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</row>
    <row r="270" spans="1:49" x14ac:dyDescent="0.2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</row>
    <row r="271" spans="1:49" x14ac:dyDescent="0.2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</row>
    <row r="272" spans="1:49" x14ac:dyDescent="0.2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</row>
    <row r="273" spans="1:49" x14ac:dyDescent="0.2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</row>
    <row r="274" spans="1:49" x14ac:dyDescent="0.2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</row>
    <row r="275" spans="1:49" x14ac:dyDescent="0.2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</row>
    <row r="276" spans="1:49" x14ac:dyDescent="0.2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</row>
    <row r="277" spans="1:49" x14ac:dyDescent="0.2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</row>
    <row r="278" spans="1:49" x14ac:dyDescent="0.2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</row>
    <row r="279" spans="1:49" x14ac:dyDescent="0.2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</row>
    <row r="280" spans="1:49" x14ac:dyDescent="0.2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</row>
    <row r="281" spans="1:49" x14ac:dyDescent="0.2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</row>
    <row r="282" spans="1:49" x14ac:dyDescent="0.2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</row>
    <row r="283" spans="1:49" x14ac:dyDescent="0.2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</row>
    <row r="284" spans="1:49" x14ac:dyDescent="0.2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</row>
    <row r="285" spans="1:49" x14ac:dyDescent="0.2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</row>
    <row r="286" spans="1:49" x14ac:dyDescent="0.2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</row>
    <row r="287" spans="1:49" x14ac:dyDescent="0.2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</row>
    <row r="288" spans="1:49" x14ac:dyDescent="0.2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</row>
    <row r="289" spans="1:49" x14ac:dyDescent="0.2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</row>
    <row r="290" spans="1:49" x14ac:dyDescent="0.2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</row>
    <row r="291" spans="1:49" x14ac:dyDescent="0.2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</row>
    <row r="292" spans="1:49" x14ac:dyDescent="0.2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</row>
    <row r="293" spans="1:49" x14ac:dyDescent="0.2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</row>
    <row r="294" spans="1:49" x14ac:dyDescent="0.2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</row>
    <row r="295" spans="1:49" x14ac:dyDescent="0.2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</row>
    <row r="296" spans="1:49" x14ac:dyDescent="0.2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</row>
    <row r="297" spans="1:49" x14ac:dyDescent="0.2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</row>
    <row r="298" spans="1:49" x14ac:dyDescent="0.2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</row>
    <row r="299" spans="1:49" x14ac:dyDescent="0.2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</row>
    <row r="300" spans="1:49" x14ac:dyDescent="0.2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</row>
    <row r="301" spans="1:49" x14ac:dyDescent="0.2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</row>
    <row r="302" spans="1:49" x14ac:dyDescent="0.2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</row>
    <row r="303" spans="1:49" x14ac:dyDescent="0.2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</row>
    <row r="304" spans="1:49" x14ac:dyDescent="0.2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</row>
    <row r="305" spans="1:49" x14ac:dyDescent="0.2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</row>
    <row r="306" spans="1:49" x14ac:dyDescent="0.2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</row>
    <row r="307" spans="1:49" x14ac:dyDescent="0.2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</row>
    <row r="308" spans="1:49" x14ac:dyDescent="0.2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</row>
    <row r="309" spans="1:49" x14ac:dyDescent="0.2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</row>
    <row r="310" spans="1:49" x14ac:dyDescent="0.2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</row>
    <row r="311" spans="1:49" x14ac:dyDescent="0.2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</row>
    <row r="312" spans="1:49" x14ac:dyDescent="0.2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</row>
    <row r="313" spans="1:49" x14ac:dyDescent="0.2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</row>
    <row r="314" spans="1:49" x14ac:dyDescent="0.2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</row>
    <row r="315" spans="1:49" x14ac:dyDescent="0.2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</row>
    <row r="316" spans="1:49" x14ac:dyDescent="0.2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</row>
    <row r="317" spans="1:49" x14ac:dyDescent="0.2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</row>
    <row r="318" spans="1:49" x14ac:dyDescent="0.2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</row>
    <row r="319" spans="1:49" x14ac:dyDescent="0.2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</row>
    <row r="320" spans="1:49" x14ac:dyDescent="0.2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</row>
    <row r="321" spans="1:49" x14ac:dyDescent="0.2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</row>
    <row r="322" spans="1:49" x14ac:dyDescent="0.2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</row>
    <row r="323" spans="1:49" x14ac:dyDescent="0.2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</row>
    <row r="324" spans="1:49" x14ac:dyDescent="0.2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</row>
    <row r="325" spans="1:49" x14ac:dyDescent="0.2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</row>
    <row r="326" spans="1:49" x14ac:dyDescent="0.2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</row>
    <row r="327" spans="1:49" x14ac:dyDescent="0.2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</row>
    <row r="328" spans="1:49" x14ac:dyDescent="0.2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</row>
    <row r="329" spans="1:49" x14ac:dyDescent="0.2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</row>
    <row r="330" spans="1:49" x14ac:dyDescent="0.2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</row>
    <row r="331" spans="1:49" x14ac:dyDescent="0.2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</row>
    <row r="332" spans="1:49" x14ac:dyDescent="0.2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</row>
    <row r="333" spans="1:49" x14ac:dyDescent="0.2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</row>
    <row r="334" spans="1:49" x14ac:dyDescent="0.2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</row>
    <row r="335" spans="1:49" x14ac:dyDescent="0.2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</row>
    <row r="336" spans="1:49" x14ac:dyDescent="0.2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</row>
    <row r="337" spans="1:49" x14ac:dyDescent="0.2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</row>
    <row r="338" spans="1:49" x14ac:dyDescent="0.2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</row>
    <row r="339" spans="1:49" x14ac:dyDescent="0.2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</row>
    <row r="340" spans="1:49" x14ac:dyDescent="0.2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</row>
    <row r="341" spans="1:49" x14ac:dyDescent="0.2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</row>
    <row r="342" spans="1:49" x14ac:dyDescent="0.2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</row>
    <row r="343" spans="1:49" x14ac:dyDescent="0.2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</row>
    <row r="344" spans="1:49" x14ac:dyDescent="0.2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</row>
    <row r="345" spans="1:49" x14ac:dyDescent="0.2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</row>
    <row r="346" spans="1:49" x14ac:dyDescent="0.2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</row>
    <row r="347" spans="1:49" x14ac:dyDescent="0.2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</row>
    <row r="348" spans="1:49" x14ac:dyDescent="0.2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</row>
    <row r="349" spans="1:49" x14ac:dyDescent="0.2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</row>
    <row r="350" spans="1:49" x14ac:dyDescent="0.2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</row>
    <row r="351" spans="1:49" x14ac:dyDescent="0.2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</row>
    <row r="352" spans="1:49" x14ac:dyDescent="0.2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</row>
    <row r="353" spans="1:49" x14ac:dyDescent="0.2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</row>
    <row r="354" spans="1:49" x14ac:dyDescent="0.2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</row>
    <row r="355" spans="1:49" x14ac:dyDescent="0.2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</row>
    <row r="356" spans="1:49" x14ac:dyDescent="0.2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</row>
    <row r="357" spans="1:49" x14ac:dyDescent="0.2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</row>
    <row r="358" spans="1:49" x14ac:dyDescent="0.2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</row>
  </sheetData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2049" r:id="rId4" name="LoadWave">
          <controlPr autoLine="0" r:id="rId5">
            <anchor moveWithCells="1">
              <from>
                <xdr:col>49</xdr:col>
                <xdr:colOff>0</xdr:colOff>
                <xdr:row>3</xdr:row>
                <xdr:rowOff>114300</xdr:rowOff>
              </from>
              <to>
                <xdr:col>95</xdr:col>
                <xdr:colOff>638175</xdr:colOff>
                <xdr:row>5</xdr:row>
                <xdr:rowOff>38100</xdr:rowOff>
              </to>
            </anchor>
          </controlPr>
        </control>
      </mc:Choice>
      <mc:Fallback>
        <control shapeId="2049" r:id="rId4" name="LoadWave"/>
      </mc:Fallback>
    </mc:AlternateContent>
  </controls>
  <tableParts count="1"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5">
    <tabColor theme="4"/>
  </sheetPr>
  <dimension ref="A1:M102"/>
  <sheetViews>
    <sheetView zoomScale="85" zoomScaleNormal="85" workbookViewId="0">
      <selection activeCell="BD32" sqref="BD32"/>
    </sheetView>
  </sheetViews>
  <sheetFormatPr baseColWidth="10" defaultRowHeight="15" x14ac:dyDescent="0.25"/>
  <cols>
    <col min="1" max="1" width="8.42578125" bestFit="1" customWidth="1"/>
    <col min="2" max="2" width="16.140625" bestFit="1" customWidth="1"/>
    <col min="3" max="3" width="21" bestFit="1" customWidth="1"/>
    <col min="4" max="4" width="19.42578125" bestFit="1" customWidth="1"/>
    <col min="5" max="5" width="18.42578125" bestFit="1" customWidth="1"/>
    <col min="6" max="6" width="23.140625" bestFit="1" customWidth="1"/>
    <col min="7" max="7" width="21.5703125" bestFit="1" customWidth="1"/>
    <col min="8" max="8" width="15.85546875" bestFit="1" customWidth="1"/>
    <col min="9" max="9" width="20.7109375" bestFit="1" customWidth="1"/>
    <col min="10" max="10" width="19.140625" bestFit="1" customWidth="1"/>
    <col min="11" max="11" width="22.5703125" bestFit="1" customWidth="1"/>
    <col min="12" max="12" width="27.42578125" bestFit="1" customWidth="1"/>
    <col min="13" max="13" width="25.85546875" bestFit="1" customWidth="1"/>
  </cols>
  <sheetData>
    <row r="1" spans="1:13" x14ac:dyDescent="0.25">
      <c r="A1" s="1" t="s">
        <v>0</v>
      </c>
      <c r="B1" s="1" t="s">
        <v>19</v>
      </c>
      <c r="C1" s="1" t="s">
        <v>20</v>
      </c>
      <c r="D1" s="1" t="s">
        <v>21</v>
      </c>
      <c r="E1" s="1" t="s">
        <v>22</v>
      </c>
      <c r="F1" s="1" t="s">
        <v>23</v>
      </c>
      <c r="G1" s="1" t="s">
        <v>24</v>
      </c>
      <c r="H1" s="1" t="s">
        <v>25</v>
      </c>
      <c r="I1" s="1" t="s">
        <v>26</v>
      </c>
      <c r="J1" s="1" t="s">
        <v>27</v>
      </c>
      <c r="K1" s="1" t="s">
        <v>28</v>
      </c>
      <c r="L1" s="1" t="s">
        <v>29</v>
      </c>
      <c r="M1" s="1" t="s">
        <v>30</v>
      </c>
    </row>
    <row r="2" spans="1:13" x14ac:dyDescent="0.25">
      <c r="A2" s="1">
        <v>0</v>
      </c>
      <c r="B2" s="1">
        <v>6</v>
      </c>
      <c r="C2" s="1">
        <v>1</v>
      </c>
      <c r="D2" s="1">
        <v>1</v>
      </c>
      <c r="E2" s="1">
        <v>1</v>
      </c>
      <c r="F2" s="1">
        <v>1</v>
      </c>
      <c r="G2" s="1">
        <v>1</v>
      </c>
      <c r="H2" s="1">
        <v>6</v>
      </c>
      <c r="I2" s="1">
        <v>1</v>
      </c>
      <c r="J2" s="1">
        <v>1</v>
      </c>
      <c r="K2" s="1">
        <v>1.5</v>
      </c>
      <c r="L2" s="1">
        <v>1</v>
      </c>
      <c r="M2" s="1">
        <v>1</v>
      </c>
    </row>
    <row r="3" spans="1:13" x14ac:dyDescent="0.25">
      <c r="A3" s="1">
        <v>1</v>
      </c>
      <c r="B3" s="1">
        <v>6.2230790000000002</v>
      </c>
      <c r="C3" s="1">
        <v>1</v>
      </c>
      <c r="D3" s="1">
        <v>1.000232</v>
      </c>
      <c r="E3" s="1">
        <v>1.4794309999999999</v>
      </c>
      <c r="F3" s="1">
        <v>1</v>
      </c>
      <c r="G3" s="1">
        <v>1.000232</v>
      </c>
      <c r="H3" s="1">
        <v>6.0759259999999999</v>
      </c>
      <c r="I3" s="1">
        <v>1</v>
      </c>
      <c r="J3" s="1">
        <v>1.000232</v>
      </c>
      <c r="K3" s="1">
        <v>1.6179399999999999</v>
      </c>
      <c r="L3" s="1">
        <v>1</v>
      </c>
      <c r="M3" s="1">
        <v>1.000232</v>
      </c>
    </row>
    <row r="4" spans="1:13" x14ac:dyDescent="0.25">
      <c r="A4" s="1">
        <v>2</v>
      </c>
      <c r="B4" s="1">
        <v>6.3616960000000002</v>
      </c>
      <c r="C4" s="1">
        <v>1</v>
      </c>
      <c r="D4" s="1">
        <v>1.0009220000000001</v>
      </c>
      <c r="E4" s="1">
        <v>2.7644289999999998</v>
      </c>
      <c r="F4" s="1">
        <v>1</v>
      </c>
      <c r="G4" s="1">
        <v>1.0009220000000001</v>
      </c>
      <c r="H4" s="1">
        <v>6.3009880000000003</v>
      </c>
      <c r="I4" s="1">
        <v>1</v>
      </c>
      <c r="J4" s="1">
        <v>1.0009220000000001</v>
      </c>
      <c r="K4" s="1">
        <v>1.7275689999999999</v>
      </c>
      <c r="L4" s="1">
        <v>1</v>
      </c>
      <c r="M4" s="1">
        <v>1.0009220000000001</v>
      </c>
    </row>
    <row r="5" spans="1:13" x14ac:dyDescent="0.25">
      <c r="A5" s="1">
        <v>3</v>
      </c>
      <c r="B5" s="1">
        <v>6.511482</v>
      </c>
      <c r="C5" s="1">
        <v>1</v>
      </c>
      <c r="D5" s="1">
        <v>1.002057</v>
      </c>
      <c r="E5" s="1">
        <v>4.6250499999999999</v>
      </c>
      <c r="F5" s="1">
        <v>1</v>
      </c>
      <c r="G5" s="1">
        <v>1.002057</v>
      </c>
      <c r="H5" s="1">
        <v>6.6711080000000003</v>
      </c>
      <c r="I5" s="1">
        <v>1</v>
      </c>
      <c r="J5" s="1">
        <v>1.002057</v>
      </c>
      <c r="K5" s="1">
        <v>1.8292919999999999</v>
      </c>
      <c r="L5" s="1">
        <v>1</v>
      </c>
      <c r="M5" s="1">
        <v>1.002057</v>
      </c>
    </row>
    <row r="6" spans="1:13" x14ac:dyDescent="0.25">
      <c r="A6" s="1">
        <v>4</v>
      </c>
      <c r="B6" s="1">
        <v>6.7680670000000003</v>
      </c>
      <c r="C6" s="1">
        <v>1</v>
      </c>
      <c r="D6" s="1">
        <v>1.003625</v>
      </c>
      <c r="E6" s="1">
        <v>6.8313499999999996</v>
      </c>
      <c r="F6" s="1">
        <v>1</v>
      </c>
      <c r="G6" s="1">
        <v>1.003625</v>
      </c>
      <c r="H6" s="1">
        <v>7.1822109999999997</v>
      </c>
      <c r="I6" s="1">
        <v>1</v>
      </c>
      <c r="J6" s="1">
        <v>1.003625</v>
      </c>
      <c r="K6" s="1">
        <v>1.923516</v>
      </c>
      <c r="L6" s="1">
        <v>1</v>
      </c>
      <c r="M6" s="1">
        <v>1.003625</v>
      </c>
    </row>
    <row r="7" spans="1:13" x14ac:dyDescent="0.25">
      <c r="A7" s="1">
        <v>5</v>
      </c>
      <c r="B7" s="1">
        <v>7.2270789999999998</v>
      </c>
      <c r="C7" s="1">
        <v>1</v>
      </c>
      <c r="D7" s="1">
        <v>1.0056149999999999</v>
      </c>
      <c r="E7" s="1">
        <v>9.1533850000000001</v>
      </c>
      <c r="F7" s="1">
        <v>1</v>
      </c>
      <c r="G7" s="1">
        <v>1.0056149999999999</v>
      </c>
      <c r="H7" s="1">
        <v>7.8302199999999997</v>
      </c>
      <c r="I7" s="1">
        <v>1</v>
      </c>
      <c r="J7" s="1">
        <v>1.0056149999999999</v>
      </c>
      <c r="K7" s="1">
        <v>2.0106489999999999</v>
      </c>
      <c r="L7" s="1">
        <v>1</v>
      </c>
      <c r="M7" s="1">
        <v>1.0056149999999999</v>
      </c>
    </row>
    <row r="8" spans="1:13" x14ac:dyDescent="0.25">
      <c r="A8" s="1">
        <v>6</v>
      </c>
      <c r="B8" s="1">
        <v>7.9841490000000004</v>
      </c>
      <c r="C8" s="1">
        <v>1</v>
      </c>
      <c r="D8" s="1">
        <v>1.008016</v>
      </c>
      <c r="E8" s="1">
        <v>11.36121</v>
      </c>
      <c r="F8" s="1">
        <v>1</v>
      </c>
      <c r="G8" s="1">
        <v>1.008016</v>
      </c>
      <c r="H8" s="1">
        <v>8.6110589999999991</v>
      </c>
      <c r="I8" s="1">
        <v>1</v>
      </c>
      <c r="J8" s="1">
        <v>1.008016</v>
      </c>
      <c r="K8" s="1">
        <v>2.0910980000000001</v>
      </c>
      <c r="L8" s="1">
        <v>1</v>
      </c>
      <c r="M8" s="1">
        <v>1.008016</v>
      </c>
    </row>
    <row r="9" spans="1:13" x14ac:dyDescent="0.25">
      <c r="A9" s="1">
        <v>7</v>
      </c>
      <c r="B9" s="1">
        <v>9.1349070000000001</v>
      </c>
      <c r="C9" s="1">
        <v>1</v>
      </c>
      <c r="D9" s="1">
        <v>1.0108140000000001</v>
      </c>
      <c r="E9" s="1">
        <v>13.22489</v>
      </c>
      <c r="F9" s="1">
        <v>1</v>
      </c>
      <c r="G9" s="1">
        <v>1.0108140000000001</v>
      </c>
      <c r="H9" s="1">
        <v>9.5206510000000009</v>
      </c>
      <c r="I9" s="1">
        <v>1</v>
      </c>
      <c r="J9" s="1">
        <v>1.0108140000000001</v>
      </c>
      <c r="K9" s="1">
        <v>2.1652680000000002</v>
      </c>
      <c r="L9" s="1">
        <v>1</v>
      </c>
      <c r="M9" s="1">
        <v>1.0108140000000001</v>
      </c>
    </row>
    <row r="10" spans="1:13" x14ac:dyDescent="0.25">
      <c r="A10" s="1">
        <v>8</v>
      </c>
      <c r="B10" s="1">
        <v>10.774979999999999</v>
      </c>
      <c r="C10" s="1">
        <v>1</v>
      </c>
      <c r="D10" s="1">
        <v>1.014</v>
      </c>
      <c r="E10" s="1">
        <v>14.51446</v>
      </c>
      <c r="F10" s="1">
        <v>1</v>
      </c>
      <c r="G10" s="1">
        <v>1.014</v>
      </c>
      <c r="H10" s="1">
        <v>10.554919999999999</v>
      </c>
      <c r="I10" s="1">
        <v>1</v>
      </c>
      <c r="J10" s="1">
        <v>1.014</v>
      </c>
      <c r="K10" s="1">
        <v>2.233568</v>
      </c>
      <c r="L10" s="1">
        <v>1</v>
      </c>
      <c r="M10" s="1">
        <v>1.014</v>
      </c>
    </row>
    <row r="11" spans="1:13" x14ac:dyDescent="0.25">
      <c r="A11" s="1">
        <v>9</v>
      </c>
      <c r="B11" s="1">
        <v>13</v>
      </c>
      <c r="C11" s="1">
        <v>1</v>
      </c>
      <c r="D11" s="1">
        <v>1.0175609999999999</v>
      </c>
      <c r="E11" s="1">
        <v>15</v>
      </c>
      <c r="F11" s="1">
        <v>1</v>
      </c>
      <c r="G11" s="1">
        <v>1.0175609999999999</v>
      </c>
      <c r="H11" s="1">
        <v>11.70979</v>
      </c>
      <c r="I11" s="1">
        <v>1</v>
      </c>
      <c r="J11" s="1">
        <v>1.0175609999999999</v>
      </c>
      <c r="K11" s="1">
        <v>2.2964030000000002</v>
      </c>
      <c r="L11" s="1">
        <v>1</v>
      </c>
      <c r="M11" s="1">
        <v>1.0175609999999999</v>
      </c>
    </row>
    <row r="12" spans="1:13" x14ac:dyDescent="0.25">
      <c r="A12" s="1">
        <v>10</v>
      </c>
      <c r="B12" s="1">
        <v>15.763389999999999</v>
      </c>
      <c r="C12" s="1">
        <v>1</v>
      </c>
      <c r="D12" s="1">
        <v>1.0214840000000001</v>
      </c>
      <c r="E12" s="1">
        <v>15.071569999999999</v>
      </c>
      <c r="F12" s="1">
        <v>1</v>
      </c>
      <c r="G12" s="1">
        <v>1.0214840000000001</v>
      </c>
      <c r="H12" s="1">
        <v>12.98118</v>
      </c>
      <c r="I12" s="1">
        <v>1</v>
      </c>
      <c r="J12" s="1">
        <v>1.0214840000000001</v>
      </c>
      <c r="K12" s="1">
        <v>2.3541810000000001</v>
      </c>
      <c r="L12" s="1">
        <v>1</v>
      </c>
      <c r="M12" s="1">
        <v>1.0214840000000001</v>
      </c>
    </row>
    <row r="13" spans="1:13" x14ac:dyDescent="0.25">
      <c r="A13" s="1">
        <v>11</v>
      </c>
      <c r="B13" s="1">
        <v>18.898820000000001</v>
      </c>
      <c r="C13" s="1">
        <v>1</v>
      </c>
      <c r="D13" s="1">
        <v>1.02576</v>
      </c>
      <c r="E13" s="1">
        <v>15.26295</v>
      </c>
      <c r="F13" s="1">
        <v>1</v>
      </c>
      <c r="G13" s="1">
        <v>1.02576</v>
      </c>
      <c r="H13" s="1">
        <v>14.365019999999999</v>
      </c>
      <c r="I13" s="1">
        <v>1</v>
      </c>
      <c r="J13" s="1">
        <v>1.02576</v>
      </c>
      <c r="K13" s="1">
        <v>2.4073090000000001</v>
      </c>
      <c r="L13" s="1">
        <v>1</v>
      </c>
      <c r="M13" s="1">
        <v>1.02576</v>
      </c>
    </row>
    <row r="14" spans="1:13" x14ac:dyDescent="0.25">
      <c r="A14" s="1">
        <v>12</v>
      </c>
      <c r="B14" s="1">
        <v>22.322279999999999</v>
      </c>
      <c r="C14" s="1">
        <v>1</v>
      </c>
      <c r="D14" s="1">
        <v>1.030375</v>
      </c>
      <c r="E14" s="1">
        <v>15.55974</v>
      </c>
      <c r="F14" s="1">
        <v>1</v>
      </c>
      <c r="G14" s="1">
        <v>1.030375</v>
      </c>
      <c r="H14" s="1">
        <v>15.857229999999999</v>
      </c>
      <c r="I14" s="1">
        <v>1</v>
      </c>
      <c r="J14" s="1">
        <v>1.030375</v>
      </c>
      <c r="K14" s="1">
        <v>2.4561929999999998</v>
      </c>
      <c r="L14" s="1">
        <v>1</v>
      </c>
      <c r="M14" s="1">
        <v>1.030375</v>
      </c>
    </row>
    <row r="15" spans="1:13" x14ac:dyDescent="0.25">
      <c r="A15" s="1">
        <v>13</v>
      </c>
      <c r="B15" s="1">
        <v>25.9498</v>
      </c>
      <c r="C15" s="1">
        <v>1</v>
      </c>
      <c r="D15" s="1">
        <v>1.035318</v>
      </c>
      <c r="E15" s="1">
        <v>15.947520000000001</v>
      </c>
      <c r="F15" s="1">
        <v>1</v>
      </c>
      <c r="G15" s="1">
        <v>1.035318</v>
      </c>
      <c r="H15" s="1">
        <v>17.45374</v>
      </c>
      <c r="I15" s="1">
        <v>1</v>
      </c>
      <c r="J15" s="1">
        <v>1.035318</v>
      </c>
      <c r="K15" s="1">
        <v>2.5012409999999998</v>
      </c>
      <c r="L15" s="1">
        <v>1</v>
      </c>
      <c r="M15" s="1">
        <v>1.035318</v>
      </c>
    </row>
    <row r="16" spans="1:13" x14ac:dyDescent="0.25">
      <c r="A16" s="1">
        <v>14</v>
      </c>
      <c r="B16" s="1">
        <v>29.69736</v>
      </c>
      <c r="C16" s="1">
        <v>1</v>
      </c>
      <c r="D16" s="1">
        <v>1.040578</v>
      </c>
      <c r="E16" s="1">
        <v>16.411899999999999</v>
      </c>
      <c r="F16" s="1">
        <v>1</v>
      </c>
      <c r="G16" s="1">
        <v>1.040578</v>
      </c>
      <c r="H16" s="1">
        <v>19.150469999999999</v>
      </c>
      <c r="I16" s="1">
        <v>1</v>
      </c>
      <c r="J16" s="1">
        <v>1.040578</v>
      </c>
      <c r="K16" s="1">
        <v>2.542859</v>
      </c>
      <c r="L16" s="1">
        <v>1</v>
      </c>
      <c r="M16" s="1">
        <v>1.040578</v>
      </c>
    </row>
    <row r="17" spans="1:13" x14ac:dyDescent="0.25">
      <c r="A17" s="1">
        <v>15</v>
      </c>
      <c r="B17" s="1">
        <v>33.480980000000002</v>
      </c>
      <c r="C17" s="1">
        <v>1</v>
      </c>
      <c r="D17" s="1">
        <v>1.046143</v>
      </c>
      <c r="E17" s="1">
        <v>16.938459999999999</v>
      </c>
      <c r="F17" s="1">
        <v>1</v>
      </c>
      <c r="G17" s="1">
        <v>1.046143</v>
      </c>
      <c r="H17" s="1">
        <v>20.943339999999999</v>
      </c>
      <c r="I17" s="1">
        <v>1</v>
      </c>
      <c r="J17" s="1">
        <v>1.046143</v>
      </c>
      <c r="K17" s="1">
        <v>2.5814530000000002</v>
      </c>
      <c r="L17" s="1">
        <v>1</v>
      </c>
      <c r="M17" s="1">
        <v>1.046143</v>
      </c>
    </row>
    <row r="18" spans="1:13" x14ac:dyDescent="0.25">
      <c r="A18" s="1">
        <v>16</v>
      </c>
      <c r="B18" s="1">
        <v>37.216650000000001</v>
      </c>
      <c r="C18" s="1">
        <v>1</v>
      </c>
      <c r="D18" s="1">
        <v>1.052</v>
      </c>
      <c r="E18" s="1">
        <v>17.512820000000001</v>
      </c>
      <c r="F18" s="1">
        <v>1</v>
      </c>
      <c r="G18" s="1">
        <v>1.052</v>
      </c>
      <c r="H18" s="1">
        <v>22.82827</v>
      </c>
      <c r="I18" s="1">
        <v>1</v>
      </c>
      <c r="J18" s="1">
        <v>1.052</v>
      </c>
      <c r="K18" s="1">
        <v>2.617432</v>
      </c>
      <c r="L18" s="1">
        <v>1</v>
      </c>
      <c r="M18" s="1">
        <v>1.052</v>
      </c>
    </row>
    <row r="19" spans="1:13" x14ac:dyDescent="0.25">
      <c r="A19" s="1">
        <v>17</v>
      </c>
      <c r="B19" s="1">
        <v>40.820390000000003</v>
      </c>
      <c r="C19" s="1">
        <v>1</v>
      </c>
      <c r="D19" s="1">
        <v>1.0581389999999999</v>
      </c>
      <c r="E19" s="1">
        <v>18.120550000000001</v>
      </c>
      <c r="F19" s="1">
        <v>1</v>
      </c>
      <c r="G19" s="1">
        <v>1.0581389999999999</v>
      </c>
      <c r="H19" s="1">
        <v>24.801189999999998</v>
      </c>
      <c r="I19" s="1">
        <v>1</v>
      </c>
      <c r="J19" s="1">
        <v>1.0581389999999999</v>
      </c>
      <c r="K19" s="1">
        <v>2.6512020000000001</v>
      </c>
      <c r="L19" s="1">
        <v>1</v>
      </c>
      <c r="M19" s="1">
        <v>1.0581389999999999</v>
      </c>
    </row>
    <row r="20" spans="1:13" x14ac:dyDescent="0.25">
      <c r="A20" s="1">
        <v>18</v>
      </c>
      <c r="B20" s="1">
        <v>44.208190000000002</v>
      </c>
      <c r="C20" s="1">
        <v>1</v>
      </c>
      <c r="D20" s="1">
        <v>1.0645469999999999</v>
      </c>
      <c r="E20" s="1">
        <v>18.747260000000001</v>
      </c>
      <c r="F20" s="1">
        <v>1</v>
      </c>
      <c r="G20" s="1">
        <v>1.0645469999999999</v>
      </c>
      <c r="H20" s="1">
        <v>26.858029999999999</v>
      </c>
      <c r="I20" s="1">
        <v>1</v>
      </c>
      <c r="J20" s="1">
        <v>1.0645469999999999</v>
      </c>
      <c r="K20" s="1">
        <v>2.6831689999999999</v>
      </c>
      <c r="L20" s="1">
        <v>1</v>
      </c>
      <c r="M20" s="1">
        <v>1.0645469999999999</v>
      </c>
    </row>
    <row r="21" spans="1:13" x14ac:dyDescent="0.25">
      <c r="A21" s="1">
        <v>19</v>
      </c>
      <c r="B21" s="1">
        <v>47.296059999999997</v>
      </c>
      <c r="C21" s="1">
        <v>1</v>
      </c>
      <c r="D21" s="1">
        <v>1.071213</v>
      </c>
      <c r="E21" s="1">
        <v>19.378550000000001</v>
      </c>
      <c r="F21" s="1">
        <v>1</v>
      </c>
      <c r="G21" s="1">
        <v>1.071213</v>
      </c>
      <c r="H21" s="1">
        <v>28.994700000000002</v>
      </c>
      <c r="I21" s="1">
        <v>1</v>
      </c>
      <c r="J21" s="1">
        <v>1.071213</v>
      </c>
      <c r="K21" s="1">
        <v>2.71374</v>
      </c>
      <c r="L21" s="1">
        <v>1</v>
      </c>
      <c r="M21" s="1">
        <v>1.071213</v>
      </c>
    </row>
    <row r="22" spans="1:13" x14ac:dyDescent="0.25">
      <c r="A22" s="1">
        <v>20</v>
      </c>
      <c r="B22" s="1">
        <v>50</v>
      </c>
      <c r="C22" s="1">
        <v>1</v>
      </c>
      <c r="D22" s="1">
        <v>1.078125</v>
      </c>
      <c r="E22" s="1">
        <v>20</v>
      </c>
      <c r="F22" s="1">
        <v>1</v>
      </c>
      <c r="G22" s="1">
        <v>1.078125</v>
      </c>
      <c r="H22" s="1">
        <v>31.207129999999999</v>
      </c>
      <c r="I22" s="1">
        <v>1</v>
      </c>
      <c r="J22" s="1">
        <v>1.078125</v>
      </c>
      <c r="K22" s="1">
        <v>2.7433230000000002</v>
      </c>
      <c r="L22" s="1">
        <v>1</v>
      </c>
      <c r="M22" s="1">
        <v>1.078125</v>
      </c>
    </row>
    <row r="23" spans="1:13" x14ac:dyDescent="0.25">
      <c r="A23" s="1">
        <v>21</v>
      </c>
      <c r="B23" s="1">
        <v>52.43383</v>
      </c>
      <c r="C23" s="1">
        <v>1</v>
      </c>
      <c r="D23" s="1">
        <v>1.0852710000000001</v>
      </c>
      <c r="E23" s="1">
        <v>20.61534</v>
      </c>
      <c r="F23" s="1">
        <v>1</v>
      </c>
      <c r="G23" s="1">
        <v>1.0852710000000001</v>
      </c>
      <c r="H23" s="1">
        <v>33.491250000000001</v>
      </c>
      <c r="I23" s="1">
        <v>1</v>
      </c>
      <c r="J23" s="1">
        <v>1.0852710000000001</v>
      </c>
      <c r="K23" s="1">
        <v>2.7723239999999998</v>
      </c>
      <c r="L23" s="1">
        <v>1</v>
      </c>
      <c r="M23" s="1">
        <v>1.0852710000000001</v>
      </c>
    </row>
    <row r="24" spans="1:13" x14ac:dyDescent="0.25">
      <c r="A24" s="1">
        <v>22</v>
      </c>
      <c r="B24" s="1">
        <v>54.772039999999997</v>
      </c>
      <c r="C24" s="1">
        <v>1</v>
      </c>
      <c r="D24" s="1">
        <v>1.092641</v>
      </c>
      <c r="E24" s="1">
        <v>21.237629999999999</v>
      </c>
      <c r="F24" s="1">
        <v>1</v>
      </c>
      <c r="G24" s="1">
        <v>1.092641</v>
      </c>
      <c r="H24" s="1">
        <v>35.842970000000001</v>
      </c>
      <c r="I24" s="1">
        <v>1</v>
      </c>
      <c r="J24" s="1">
        <v>1.092641</v>
      </c>
      <c r="K24" s="1">
        <v>2.8011499999999998</v>
      </c>
      <c r="L24" s="1">
        <v>1</v>
      </c>
      <c r="M24" s="1">
        <v>1.092641</v>
      </c>
    </row>
    <row r="25" spans="1:13" x14ac:dyDescent="0.25">
      <c r="A25" s="1">
        <v>23</v>
      </c>
      <c r="B25" s="1">
        <v>57.02167</v>
      </c>
      <c r="C25" s="1">
        <v>1</v>
      </c>
      <c r="D25" s="1">
        <v>1.1002209999999999</v>
      </c>
      <c r="E25" s="1">
        <v>21.866520000000001</v>
      </c>
      <c r="F25" s="1">
        <v>1</v>
      </c>
      <c r="G25" s="1">
        <v>1.1002209999999999</v>
      </c>
      <c r="H25" s="1">
        <v>38.258229999999998</v>
      </c>
      <c r="I25" s="1">
        <v>1</v>
      </c>
      <c r="J25" s="1">
        <v>1.1002209999999999</v>
      </c>
      <c r="K25" s="1">
        <v>2.830209</v>
      </c>
      <c r="L25" s="1">
        <v>1</v>
      </c>
      <c r="M25" s="1">
        <v>1.1002209999999999</v>
      </c>
    </row>
    <row r="26" spans="1:13" x14ac:dyDescent="0.25">
      <c r="A26" s="1">
        <v>24</v>
      </c>
      <c r="B26" s="1">
        <v>59.189770000000003</v>
      </c>
      <c r="C26" s="1">
        <v>1</v>
      </c>
      <c r="D26" s="1">
        <v>1.1080000000000001</v>
      </c>
      <c r="E26" s="1">
        <v>22.501629999999999</v>
      </c>
      <c r="F26" s="1">
        <v>1</v>
      </c>
      <c r="G26" s="1">
        <v>1.1080000000000001</v>
      </c>
      <c r="H26" s="1">
        <v>40.732939999999999</v>
      </c>
      <c r="I26" s="1">
        <v>1</v>
      </c>
      <c r="J26" s="1">
        <v>1.1080000000000001</v>
      </c>
      <c r="K26" s="1">
        <v>2.8599049999999999</v>
      </c>
      <c r="L26" s="1">
        <v>1</v>
      </c>
      <c r="M26" s="1">
        <v>1.1080000000000001</v>
      </c>
    </row>
    <row r="27" spans="1:13" x14ac:dyDescent="0.25">
      <c r="A27" s="1">
        <v>25</v>
      </c>
      <c r="B27" s="1">
        <v>61.283369999999998</v>
      </c>
      <c r="C27" s="1">
        <v>1</v>
      </c>
      <c r="D27" s="1">
        <v>1.1159669999999999</v>
      </c>
      <c r="E27" s="1">
        <v>23.142610000000001</v>
      </c>
      <c r="F27" s="1">
        <v>1</v>
      </c>
      <c r="G27" s="1">
        <v>1.1159669999999999</v>
      </c>
      <c r="H27" s="1">
        <v>43.263030000000001</v>
      </c>
      <c r="I27" s="1">
        <v>1</v>
      </c>
      <c r="J27" s="1">
        <v>1.1159669999999999</v>
      </c>
      <c r="K27" s="1">
        <v>2.8906480000000001</v>
      </c>
      <c r="L27" s="1">
        <v>1</v>
      </c>
      <c r="M27" s="1">
        <v>1.1159669999999999</v>
      </c>
    </row>
    <row r="28" spans="1:13" x14ac:dyDescent="0.25">
      <c r="A28" s="1">
        <v>26</v>
      </c>
      <c r="B28" s="1">
        <v>63.309510000000003</v>
      </c>
      <c r="C28" s="1">
        <v>1</v>
      </c>
      <c r="D28" s="1">
        <v>1.124109</v>
      </c>
      <c r="E28" s="1">
        <v>23.789069999999999</v>
      </c>
      <c r="F28" s="1">
        <v>1</v>
      </c>
      <c r="G28" s="1">
        <v>1.124109</v>
      </c>
      <c r="H28" s="1">
        <v>45.84442</v>
      </c>
      <c r="I28" s="1">
        <v>1</v>
      </c>
      <c r="J28" s="1">
        <v>1.124109</v>
      </c>
      <c r="K28" s="1">
        <v>2.9228429999999999</v>
      </c>
      <c r="L28" s="1">
        <v>1</v>
      </c>
      <c r="M28" s="1">
        <v>1.124109</v>
      </c>
    </row>
    <row r="29" spans="1:13" x14ac:dyDescent="0.25">
      <c r="A29" s="1">
        <v>27</v>
      </c>
      <c r="B29" s="1">
        <v>65.275229999999993</v>
      </c>
      <c r="C29" s="1">
        <v>1</v>
      </c>
      <c r="D29" s="1">
        <v>1.1324160000000001</v>
      </c>
      <c r="E29" s="1">
        <v>24.440660000000001</v>
      </c>
      <c r="F29" s="1">
        <v>1</v>
      </c>
      <c r="G29" s="1">
        <v>1.1324160000000001</v>
      </c>
      <c r="H29" s="1">
        <v>48.473030000000001</v>
      </c>
      <c r="I29" s="1">
        <v>1</v>
      </c>
      <c r="J29" s="1">
        <v>1.1324160000000001</v>
      </c>
      <c r="K29" s="1">
        <v>2.9568970000000001</v>
      </c>
      <c r="L29" s="1">
        <v>1</v>
      </c>
      <c r="M29" s="1">
        <v>1.1324160000000001</v>
      </c>
    </row>
    <row r="30" spans="1:13" x14ac:dyDescent="0.25">
      <c r="A30" s="1">
        <v>28</v>
      </c>
      <c r="B30" s="1">
        <v>67.187579999999997</v>
      </c>
      <c r="C30" s="1">
        <v>1</v>
      </c>
      <c r="D30" s="1">
        <v>1.1408750000000001</v>
      </c>
      <c r="E30" s="1">
        <v>25.097020000000001</v>
      </c>
      <c r="F30" s="1">
        <v>1</v>
      </c>
      <c r="G30" s="1">
        <v>1.1408750000000001</v>
      </c>
      <c r="H30" s="1">
        <v>51.14479</v>
      </c>
      <c r="I30" s="1">
        <v>1</v>
      </c>
      <c r="J30" s="1">
        <v>1.1408750000000001</v>
      </c>
      <c r="K30" s="1">
        <v>2.9932180000000002</v>
      </c>
      <c r="L30" s="1">
        <v>1</v>
      </c>
      <c r="M30" s="1">
        <v>1.1408750000000001</v>
      </c>
    </row>
    <row r="31" spans="1:13" x14ac:dyDescent="0.25">
      <c r="A31" s="1">
        <v>29</v>
      </c>
      <c r="B31" s="1">
        <v>69.053569999999993</v>
      </c>
      <c r="C31" s="1">
        <v>1</v>
      </c>
      <c r="D31" s="1">
        <v>1.149475</v>
      </c>
      <c r="E31" s="1">
        <v>25.757760000000001</v>
      </c>
      <c r="F31" s="1">
        <v>1</v>
      </c>
      <c r="G31" s="1">
        <v>1.149475</v>
      </c>
      <c r="H31" s="1">
        <v>53.855629999999998</v>
      </c>
      <c r="I31" s="1">
        <v>1</v>
      </c>
      <c r="J31" s="1">
        <v>1.149475</v>
      </c>
      <c r="K31" s="1">
        <v>3.0322119999999999</v>
      </c>
      <c r="L31" s="1">
        <v>1</v>
      </c>
      <c r="M31" s="1">
        <v>1.149475</v>
      </c>
    </row>
    <row r="32" spans="1:13" x14ac:dyDescent="0.25">
      <c r="A32" s="1">
        <v>30</v>
      </c>
      <c r="B32" s="1">
        <v>70.880260000000007</v>
      </c>
      <c r="C32" s="1">
        <v>1</v>
      </c>
      <c r="D32" s="1">
        <v>1.1582030000000001</v>
      </c>
      <c r="E32" s="1">
        <v>26.422540000000001</v>
      </c>
      <c r="F32" s="1">
        <v>1</v>
      </c>
      <c r="G32" s="1">
        <v>1.1582030000000001</v>
      </c>
      <c r="H32" s="1">
        <v>56.601469999999999</v>
      </c>
      <c r="I32" s="1">
        <v>1</v>
      </c>
      <c r="J32" s="1">
        <v>1.1582030000000001</v>
      </c>
      <c r="K32" s="1">
        <v>3.0742859999999999</v>
      </c>
      <c r="L32" s="1">
        <v>1</v>
      </c>
      <c r="M32" s="1">
        <v>1.1582030000000001</v>
      </c>
    </row>
    <row r="33" spans="1:13" x14ac:dyDescent="0.25">
      <c r="A33" s="1">
        <v>31</v>
      </c>
      <c r="B33" s="1">
        <v>72.674679999999995</v>
      </c>
      <c r="C33" s="1">
        <v>1</v>
      </c>
      <c r="D33" s="1">
        <v>1.167049</v>
      </c>
      <c r="E33" s="1">
        <v>27.090969999999999</v>
      </c>
      <c r="F33" s="1">
        <v>1</v>
      </c>
      <c r="G33" s="1">
        <v>1.167049</v>
      </c>
      <c r="H33" s="1">
        <v>59.378219999999999</v>
      </c>
      <c r="I33" s="1">
        <v>1</v>
      </c>
      <c r="J33" s="1">
        <v>1.167049</v>
      </c>
      <c r="K33" s="1">
        <v>3.1198459999999999</v>
      </c>
      <c r="L33" s="1">
        <v>1</v>
      </c>
      <c r="M33" s="1">
        <v>1.167049</v>
      </c>
    </row>
    <row r="34" spans="1:13" x14ac:dyDescent="0.25">
      <c r="A34" s="1">
        <v>32</v>
      </c>
      <c r="B34" s="1">
        <v>74.443889999999996</v>
      </c>
      <c r="C34" s="1">
        <v>1</v>
      </c>
      <c r="D34" s="1">
        <v>1.1759999999999999</v>
      </c>
      <c r="E34" s="1">
        <v>27.762709999999998</v>
      </c>
      <c r="F34" s="1">
        <v>1</v>
      </c>
      <c r="G34" s="1">
        <v>1.1759999999999999</v>
      </c>
      <c r="H34" s="1">
        <v>62.181820000000002</v>
      </c>
      <c r="I34" s="1">
        <v>1</v>
      </c>
      <c r="J34" s="1">
        <v>1.1759999999999999</v>
      </c>
      <c r="K34" s="1">
        <v>3.1692999999999998</v>
      </c>
      <c r="L34" s="1">
        <v>1</v>
      </c>
      <c r="M34" s="1">
        <v>1.1759999999999999</v>
      </c>
    </row>
    <row r="35" spans="1:13" x14ac:dyDescent="0.25">
      <c r="A35" s="1">
        <v>33</v>
      </c>
      <c r="B35" s="1">
        <v>76.194900000000004</v>
      </c>
      <c r="C35" s="1">
        <v>1</v>
      </c>
      <c r="D35" s="1">
        <v>1.1850449999999999</v>
      </c>
      <c r="E35" s="1">
        <v>28.437370000000001</v>
      </c>
      <c r="F35" s="1">
        <v>1</v>
      </c>
      <c r="G35" s="1">
        <v>1.1850449999999999</v>
      </c>
      <c r="H35" s="1">
        <v>65.008179999999996</v>
      </c>
      <c r="I35" s="1">
        <v>1</v>
      </c>
      <c r="J35" s="1">
        <v>1.1850449999999999</v>
      </c>
      <c r="K35" s="1">
        <v>3.223055</v>
      </c>
      <c r="L35" s="1">
        <v>1</v>
      </c>
      <c r="M35" s="1">
        <v>1.1850449999999999</v>
      </c>
    </row>
    <row r="36" spans="1:13" x14ac:dyDescent="0.25">
      <c r="A36" s="1">
        <v>34</v>
      </c>
      <c r="B36" s="1">
        <v>77.934759999999997</v>
      </c>
      <c r="C36" s="1">
        <v>1</v>
      </c>
      <c r="D36" s="1">
        <v>1.194172</v>
      </c>
      <c r="E36" s="1">
        <v>29.11459</v>
      </c>
      <c r="F36" s="1">
        <v>1</v>
      </c>
      <c r="G36" s="1">
        <v>1.194172</v>
      </c>
      <c r="H36" s="1">
        <v>67.85324</v>
      </c>
      <c r="I36" s="1">
        <v>1</v>
      </c>
      <c r="J36" s="1">
        <v>1.194172</v>
      </c>
      <c r="K36" s="1">
        <v>3.281517</v>
      </c>
      <c r="L36" s="1">
        <v>1</v>
      </c>
      <c r="M36" s="1">
        <v>1.194172</v>
      </c>
    </row>
    <row r="37" spans="1:13" x14ac:dyDescent="0.25">
      <c r="A37" s="1">
        <v>35</v>
      </c>
      <c r="B37" s="1">
        <v>79.670519999999996</v>
      </c>
      <c r="C37" s="1">
        <v>1</v>
      </c>
      <c r="D37" s="1">
        <v>1.2033689999999999</v>
      </c>
      <c r="E37" s="1">
        <v>29.79402</v>
      </c>
      <c r="F37" s="1">
        <v>1</v>
      </c>
      <c r="G37" s="1">
        <v>1.2033689999999999</v>
      </c>
      <c r="H37" s="1">
        <v>70.712909999999994</v>
      </c>
      <c r="I37" s="1">
        <v>1</v>
      </c>
      <c r="J37" s="1">
        <v>1.2033689999999999</v>
      </c>
      <c r="K37" s="1">
        <v>3.3450929999999999</v>
      </c>
      <c r="L37" s="1">
        <v>1</v>
      </c>
      <c r="M37" s="1">
        <v>1.2033689999999999</v>
      </c>
    </row>
    <row r="38" spans="1:13" x14ac:dyDescent="0.25">
      <c r="A38" s="1">
        <v>36</v>
      </c>
      <c r="B38" s="1">
        <v>81.409189999999995</v>
      </c>
      <c r="C38" s="1">
        <v>1</v>
      </c>
      <c r="D38" s="1">
        <v>1.2126250000000001</v>
      </c>
      <c r="E38" s="1">
        <v>30.475269999999998</v>
      </c>
      <c r="F38" s="1">
        <v>1</v>
      </c>
      <c r="G38" s="1">
        <v>1.2126250000000001</v>
      </c>
      <c r="H38" s="1">
        <v>73.583110000000005</v>
      </c>
      <c r="I38" s="1">
        <v>1</v>
      </c>
      <c r="J38" s="1">
        <v>1.2126250000000001</v>
      </c>
      <c r="K38" s="1">
        <v>3.4141910000000002</v>
      </c>
      <c r="L38" s="1">
        <v>1</v>
      </c>
      <c r="M38" s="1">
        <v>1.2126250000000001</v>
      </c>
    </row>
    <row r="39" spans="1:13" x14ac:dyDescent="0.25">
      <c r="A39" s="1">
        <v>37</v>
      </c>
      <c r="B39" s="1">
        <v>83.157839999999993</v>
      </c>
      <c r="C39" s="1">
        <v>1</v>
      </c>
      <c r="D39" s="1">
        <v>1.2219279999999999</v>
      </c>
      <c r="E39" s="1">
        <v>31.157990000000002</v>
      </c>
      <c r="F39" s="1">
        <v>1</v>
      </c>
      <c r="G39" s="1">
        <v>1.2219279999999999</v>
      </c>
      <c r="H39" s="1">
        <v>76.459789999999998</v>
      </c>
      <c r="I39" s="1">
        <v>1</v>
      </c>
      <c r="J39" s="1">
        <v>1.2219279999999999</v>
      </c>
      <c r="K39" s="1">
        <v>3.4892159999999999</v>
      </c>
      <c r="L39" s="1">
        <v>1</v>
      </c>
      <c r="M39" s="1">
        <v>1.2219279999999999</v>
      </c>
    </row>
    <row r="40" spans="1:13" x14ac:dyDescent="0.25">
      <c r="A40" s="1">
        <v>38</v>
      </c>
      <c r="B40" s="1">
        <v>84.923500000000004</v>
      </c>
      <c r="C40" s="1">
        <v>1</v>
      </c>
      <c r="D40" s="1">
        <v>1.231266</v>
      </c>
      <c r="E40" s="1">
        <v>31.841799999999999</v>
      </c>
      <c r="F40" s="1">
        <v>1</v>
      </c>
      <c r="G40" s="1">
        <v>1.231266</v>
      </c>
      <c r="H40" s="1">
        <v>79.338840000000005</v>
      </c>
      <c r="I40" s="1">
        <v>1</v>
      </c>
      <c r="J40" s="1">
        <v>1.231266</v>
      </c>
      <c r="K40" s="1">
        <v>3.570576</v>
      </c>
      <c r="L40" s="1">
        <v>1</v>
      </c>
      <c r="M40" s="1">
        <v>1.231266</v>
      </c>
    </row>
    <row r="41" spans="1:13" x14ac:dyDescent="0.25">
      <c r="A41" s="1">
        <v>39</v>
      </c>
      <c r="B41" s="1">
        <v>86.713200000000001</v>
      </c>
      <c r="C41" s="1">
        <v>1</v>
      </c>
      <c r="D41" s="1">
        <v>1.2406269999999999</v>
      </c>
      <c r="E41" s="1">
        <v>32.526350000000001</v>
      </c>
      <c r="F41" s="1">
        <v>1</v>
      </c>
      <c r="G41" s="1">
        <v>1.2406269999999999</v>
      </c>
      <c r="H41" s="1">
        <v>82.216189999999997</v>
      </c>
      <c r="I41" s="1">
        <v>1</v>
      </c>
      <c r="J41" s="1">
        <v>1.2406269999999999</v>
      </c>
      <c r="K41" s="1">
        <v>3.6586780000000001</v>
      </c>
      <c r="L41" s="1">
        <v>1</v>
      </c>
      <c r="M41" s="1">
        <v>1.2406269999999999</v>
      </c>
    </row>
    <row r="42" spans="1:13" x14ac:dyDescent="0.25">
      <c r="A42" s="1">
        <v>40</v>
      </c>
      <c r="B42" s="1">
        <v>88.533990000000003</v>
      </c>
      <c r="C42" s="1">
        <v>1</v>
      </c>
      <c r="D42" s="1">
        <v>1.25</v>
      </c>
      <c r="E42" s="1">
        <v>33.211269999999999</v>
      </c>
      <c r="F42" s="1">
        <v>1</v>
      </c>
      <c r="G42" s="1">
        <v>1.25</v>
      </c>
      <c r="H42" s="1">
        <v>85.087789999999998</v>
      </c>
      <c r="I42" s="1">
        <v>1</v>
      </c>
      <c r="J42" s="1">
        <v>1.25</v>
      </c>
      <c r="K42" s="1">
        <v>3.7539280000000002</v>
      </c>
      <c r="L42" s="1">
        <v>1</v>
      </c>
      <c r="M42" s="1">
        <v>1.25</v>
      </c>
    </row>
    <row r="43" spans="1:13" x14ac:dyDescent="0.25">
      <c r="A43" s="1">
        <v>41</v>
      </c>
      <c r="B43" s="1">
        <v>90.392899999999997</v>
      </c>
      <c r="C43" s="1">
        <v>1</v>
      </c>
      <c r="D43" s="1">
        <v>1.2593730000000001</v>
      </c>
      <c r="E43" s="1">
        <v>33.896180000000001</v>
      </c>
      <c r="F43" s="1">
        <v>1</v>
      </c>
      <c r="G43" s="1">
        <v>1.2593730000000001</v>
      </c>
      <c r="H43" s="1">
        <v>87.949550000000002</v>
      </c>
      <c r="I43" s="1">
        <v>1</v>
      </c>
      <c r="J43" s="1">
        <v>1.2593730000000001</v>
      </c>
      <c r="K43" s="1">
        <v>3.8567339999999999</v>
      </c>
      <c r="L43" s="1">
        <v>1</v>
      </c>
      <c r="M43" s="1">
        <v>1.2593730000000001</v>
      </c>
    </row>
    <row r="44" spans="1:13" x14ac:dyDescent="0.25">
      <c r="A44" s="1">
        <v>42</v>
      </c>
      <c r="B44" s="1">
        <v>92.296970000000002</v>
      </c>
      <c r="C44" s="1">
        <v>1</v>
      </c>
      <c r="D44" s="1">
        <v>1.268734</v>
      </c>
      <c r="E44" s="1">
        <v>34.580730000000003</v>
      </c>
      <c r="F44" s="1">
        <v>1</v>
      </c>
      <c r="G44" s="1">
        <v>1.268734</v>
      </c>
      <c r="H44" s="1">
        <v>90.797380000000004</v>
      </c>
      <c r="I44" s="1">
        <v>1</v>
      </c>
      <c r="J44" s="1">
        <v>1.268734</v>
      </c>
      <c r="K44" s="1">
        <v>3.9675029999999998</v>
      </c>
      <c r="L44" s="1">
        <v>1</v>
      </c>
      <c r="M44" s="1">
        <v>1.268734</v>
      </c>
    </row>
    <row r="45" spans="1:13" x14ac:dyDescent="0.25">
      <c r="A45" s="1">
        <v>43</v>
      </c>
      <c r="B45" s="1">
        <v>94.253230000000002</v>
      </c>
      <c r="C45" s="1">
        <v>1</v>
      </c>
      <c r="D45" s="1">
        <v>1.2780720000000001</v>
      </c>
      <c r="E45" s="1">
        <v>35.26455</v>
      </c>
      <c r="F45" s="1">
        <v>1</v>
      </c>
      <c r="G45" s="1">
        <v>1.2780720000000001</v>
      </c>
      <c r="H45" s="1">
        <v>93.627200000000002</v>
      </c>
      <c r="I45" s="1">
        <v>1</v>
      </c>
      <c r="J45" s="1">
        <v>1.2780720000000001</v>
      </c>
      <c r="K45" s="1">
        <v>4.0866400000000001</v>
      </c>
      <c r="L45" s="1">
        <v>1</v>
      </c>
      <c r="M45" s="1">
        <v>1.2780720000000001</v>
      </c>
    </row>
    <row r="46" spans="1:13" x14ac:dyDescent="0.25">
      <c r="A46" s="1">
        <v>44</v>
      </c>
      <c r="B46" s="1">
        <v>96.268749999999997</v>
      </c>
      <c r="C46" s="1">
        <v>1</v>
      </c>
      <c r="D46" s="1">
        <v>1.2873749999999999</v>
      </c>
      <c r="E46" s="1">
        <v>35.947270000000003</v>
      </c>
      <c r="F46" s="1">
        <v>1</v>
      </c>
      <c r="G46" s="1">
        <v>1.2873749999999999</v>
      </c>
      <c r="H46" s="1">
        <v>96.434970000000007</v>
      </c>
      <c r="I46" s="1">
        <v>1</v>
      </c>
      <c r="J46" s="1">
        <v>1.2873749999999999</v>
      </c>
      <c r="K46" s="1">
        <v>4.2145530000000004</v>
      </c>
      <c r="L46" s="1">
        <v>1</v>
      </c>
      <c r="M46" s="1">
        <v>1.2873749999999999</v>
      </c>
    </row>
    <row r="47" spans="1:13" x14ac:dyDescent="0.25">
      <c r="A47" s="1">
        <v>45</v>
      </c>
      <c r="B47" s="1">
        <v>98.350530000000006</v>
      </c>
      <c r="C47" s="1">
        <v>1</v>
      </c>
      <c r="D47" s="1">
        <v>1.2966310000000001</v>
      </c>
      <c r="E47" s="1">
        <v>36.628520000000002</v>
      </c>
      <c r="F47" s="1">
        <v>1</v>
      </c>
      <c r="G47" s="1">
        <v>1.2966310000000001</v>
      </c>
      <c r="H47" s="1">
        <v>99.216589999999997</v>
      </c>
      <c r="I47" s="1">
        <v>1</v>
      </c>
      <c r="J47" s="1">
        <v>1.2966310000000001</v>
      </c>
      <c r="K47" s="1">
        <v>4.3516490000000001</v>
      </c>
      <c r="L47" s="1">
        <v>1</v>
      </c>
      <c r="M47" s="1">
        <v>1.2966310000000001</v>
      </c>
    </row>
    <row r="48" spans="1:13" x14ac:dyDescent="0.25">
      <c r="A48" s="1">
        <v>46</v>
      </c>
      <c r="B48" s="1">
        <v>100.5056</v>
      </c>
      <c r="C48" s="1">
        <v>1</v>
      </c>
      <c r="D48" s="1">
        <v>1.305828</v>
      </c>
      <c r="E48" s="1">
        <v>37.307949999999998</v>
      </c>
      <c r="F48" s="1">
        <v>1</v>
      </c>
      <c r="G48" s="1">
        <v>1.305828</v>
      </c>
      <c r="H48" s="1">
        <v>101.968</v>
      </c>
      <c r="I48" s="1">
        <v>1</v>
      </c>
      <c r="J48" s="1">
        <v>1.305828</v>
      </c>
      <c r="K48" s="1">
        <v>4.498335</v>
      </c>
      <c r="L48" s="1">
        <v>1</v>
      </c>
      <c r="M48" s="1">
        <v>1.305828</v>
      </c>
    </row>
    <row r="49" spans="1:13" x14ac:dyDescent="0.25">
      <c r="A49" s="1">
        <v>47</v>
      </c>
      <c r="B49" s="1">
        <v>102.7411</v>
      </c>
      <c r="C49" s="1">
        <v>1</v>
      </c>
      <c r="D49" s="1">
        <v>1.3149550000000001</v>
      </c>
      <c r="E49" s="1">
        <v>37.985169999999997</v>
      </c>
      <c r="F49" s="1">
        <v>1</v>
      </c>
      <c r="G49" s="1">
        <v>1.3149550000000001</v>
      </c>
      <c r="H49" s="1">
        <v>104.685</v>
      </c>
      <c r="I49" s="1">
        <v>1</v>
      </c>
      <c r="J49" s="1">
        <v>1.3149550000000001</v>
      </c>
      <c r="K49" s="1">
        <v>4.6550180000000001</v>
      </c>
      <c r="L49" s="1">
        <v>1</v>
      </c>
      <c r="M49" s="1">
        <v>1.3149550000000001</v>
      </c>
    </row>
    <row r="50" spans="1:13" x14ac:dyDescent="0.25">
      <c r="A50" s="1">
        <v>48</v>
      </c>
      <c r="B50" s="1">
        <v>105.0639</v>
      </c>
      <c r="C50" s="1">
        <v>1</v>
      </c>
      <c r="D50" s="1">
        <v>1.3240000000000001</v>
      </c>
      <c r="E50" s="1">
        <v>38.659829999999999</v>
      </c>
      <c r="F50" s="1">
        <v>1</v>
      </c>
      <c r="G50" s="1">
        <v>1.3240000000000001</v>
      </c>
      <c r="H50" s="1">
        <v>107.3638</v>
      </c>
      <c r="I50" s="1">
        <v>1</v>
      </c>
      <c r="J50" s="1">
        <v>1.3240000000000001</v>
      </c>
      <c r="K50" s="1">
        <v>4.8221040000000004</v>
      </c>
      <c r="L50" s="1">
        <v>1</v>
      </c>
      <c r="M50" s="1">
        <v>1.3240000000000001</v>
      </c>
    </row>
    <row r="51" spans="1:13" x14ac:dyDescent="0.25">
      <c r="A51" s="1">
        <v>49</v>
      </c>
      <c r="B51" s="1">
        <v>107.4812</v>
      </c>
      <c r="C51" s="1">
        <v>1</v>
      </c>
      <c r="D51" s="1">
        <v>1.332951</v>
      </c>
      <c r="E51" s="1">
        <v>39.331569999999999</v>
      </c>
      <c r="F51" s="1">
        <v>1</v>
      </c>
      <c r="G51" s="1">
        <v>1.332951</v>
      </c>
      <c r="H51" s="1">
        <v>110</v>
      </c>
      <c r="I51" s="1">
        <v>1</v>
      </c>
      <c r="J51" s="1">
        <v>1.332951</v>
      </c>
      <c r="K51" s="1">
        <v>5</v>
      </c>
      <c r="L51" s="1">
        <v>1</v>
      </c>
      <c r="M51" s="1">
        <v>1.332951</v>
      </c>
    </row>
    <row r="52" spans="1:13" x14ac:dyDescent="0.25">
      <c r="A52" s="1">
        <v>50</v>
      </c>
      <c r="B52" s="1">
        <v>110</v>
      </c>
      <c r="C52" s="1">
        <v>1</v>
      </c>
      <c r="D52" s="1">
        <v>1.3417969999999999</v>
      </c>
      <c r="E52" s="1">
        <v>40</v>
      </c>
      <c r="F52" s="1">
        <v>1</v>
      </c>
      <c r="G52" s="1">
        <v>1.3417969999999999</v>
      </c>
      <c r="H52" s="1">
        <v>110</v>
      </c>
      <c r="I52" s="1">
        <v>1</v>
      </c>
      <c r="J52" s="1">
        <v>1.3417969999999999</v>
      </c>
      <c r="K52" s="1">
        <v>5</v>
      </c>
      <c r="L52" s="1">
        <v>1</v>
      </c>
      <c r="M52" s="1">
        <v>1.3417969999999999</v>
      </c>
    </row>
    <row r="53" spans="1:13" x14ac:dyDescent="0.25">
      <c r="A53" s="1">
        <v>51</v>
      </c>
      <c r="B53" s="1">
        <v>110</v>
      </c>
      <c r="C53" s="1">
        <v>1</v>
      </c>
      <c r="D53" s="1">
        <v>1.350525</v>
      </c>
      <c r="E53" s="1">
        <v>40</v>
      </c>
      <c r="F53" s="1">
        <v>1</v>
      </c>
      <c r="G53" s="1">
        <v>1.350525</v>
      </c>
      <c r="H53" s="1">
        <v>110</v>
      </c>
      <c r="I53" s="1">
        <v>1</v>
      </c>
      <c r="J53" s="1">
        <v>1.350525</v>
      </c>
      <c r="K53" s="1">
        <v>5</v>
      </c>
      <c r="L53" s="1">
        <v>1</v>
      </c>
      <c r="M53" s="1">
        <v>1.350525</v>
      </c>
    </row>
    <row r="54" spans="1:13" x14ac:dyDescent="0.25">
      <c r="A54" s="1">
        <v>52</v>
      </c>
      <c r="B54" s="1">
        <v>110</v>
      </c>
      <c r="C54" s="1">
        <v>1</v>
      </c>
      <c r="D54" s="1">
        <v>1.3591249999999999</v>
      </c>
      <c r="E54" s="1">
        <v>40</v>
      </c>
      <c r="F54" s="1">
        <v>1</v>
      </c>
      <c r="G54" s="1">
        <v>1.3591249999999999</v>
      </c>
      <c r="H54" s="1">
        <v>110</v>
      </c>
      <c r="I54" s="1">
        <v>1</v>
      </c>
      <c r="J54" s="1">
        <v>1.3591249999999999</v>
      </c>
      <c r="K54" s="1">
        <v>5</v>
      </c>
      <c r="L54" s="1">
        <v>1</v>
      </c>
      <c r="M54" s="1">
        <v>1.3591249999999999</v>
      </c>
    </row>
    <row r="55" spans="1:13" x14ac:dyDescent="0.25">
      <c r="A55" s="1">
        <v>53</v>
      </c>
      <c r="B55" s="1">
        <v>110</v>
      </c>
      <c r="C55" s="1">
        <v>1</v>
      </c>
      <c r="D55" s="1">
        <v>1.3675839999999999</v>
      </c>
      <c r="E55" s="1">
        <v>40</v>
      </c>
      <c r="F55" s="1">
        <v>1</v>
      </c>
      <c r="G55" s="1">
        <v>1.3675839999999999</v>
      </c>
      <c r="H55" s="1">
        <v>110</v>
      </c>
      <c r="I55" s="1">
        <v>1</v>
      </c>
      <c r="J55" s="1">
        <v>1.3675839999999999</v>
      </c>
      <c r="K55" s="1">
        <v>5</v>
      </c>
      <c r="L55" s="1">
        <v>1</v>
      </c>
      <c r="M55" s="1">
        <v>1.3675839999999999</v>
      </c>
    </row>
    <row r="56" spans="1:13" x14ac:dyDescent="0.25">
      <c r="A56" s="1">
        <v>54</v>
      </c>
      <c r="B56" s="1">
        <v>110</v>
      </c>
      <c r="C56" s="1">
        <v>1</v>
      </c>
      <c r="D56" s="1">
        <v>1.375891</v>
      </c>
      <c r="E56" s="1">
        <v>40</v>
      </c>
      <c r="F56" s="1">
        <v>1</v>
      </c>
      <c r="G56" s="1">
        <v>1.375891</v>
      </c>
      <c r="H56" s="1">
        <v>110</v>
      </c>
      <c r="I56" s="1">
        <v>1</v>
      </c>
      <c r="J56" s="1">
        <v>1.375891</v>
      </c>
      <c r="K56" s="1">
        <v>5</v>
      </c>
      <c r="L56" s="1">
        <v>1</v>
      </c>
      <c r="M56" s="1">
        <v>1.375891</v>
      </c>
    </row>
    <row r="57" spans="1:13" x14ac:dyDescent="0.25">
      <c r="A57" s="1">
        <v>55</v>
      </c>
      <c r="B57" s="1">
        <v>110</v>
      </c>
      <c r="C57" s="1">
        <v>1</v>
      </c>
      <c r="D57" s="1">
        <v>1.3840330000000001</v>
      </c>
      <c r="E57" s="1">
        <v>40</v>
      </c>
      <c r="F57" s="1">
        <v>1</v>
      </c>
      <c r="G57" s="1">
        <v>1.3840330000000001</v>
      </c>
      <c r="H57" s="1">
        <v>110</v>
      </c>
      <c r="I57" s="1">
        <v>1</v>
      </c>
      <c r="J57" s="1">
        <v>1.3840330000000001</v>
      </c>
      <c r="K57" s="1">
        <v>5</v>
      </c>
      <c r="L57" s="1">
        <v>1</v>
      </c>
      <c r="M57" s="1">
        <v>1.3840330000000001</v>
      </c>
    </row>
    <row r="58" spans="1:13" x14ac:dyDescent="0.25">
      <c r="A58" s="1">
        <v>56</v>
      </c>
      <c r="B58" s="1">
        <v>110</v>
      </c>
      <c r="C58" s="1">
        <v>1</v>
      </c>
      <c r="D58" s="1">
        <v>1.3919999999999999</v>
      </c>
      <c r="E58" s="1">
        <v>40</v>
      </c>
      <c r="F58" s="1">
        <v>1</v>
      </c>
      <c r="G58" s="1">
        <v>1.3919999999999999</v>
      </c>
      <c r="H58" s="1">
        <v>110</v>
      </c>
      <c r="I58" s="1">
        <v>1</v>
      </c>
      <c r="J58" s="1">
        <v>1.3919999999999999</v>
      </c>
      <c r="K58" s="1">
        <v>5</v>
      </c>
      <c r="L58" s="1">
        <v>1</v>
      </c>
      <c r="M58" s="1">
        <v>1.3919999999999999</v>
      </c>
    </row>
    <row r="59" spans="1:13" x14ac:dyDescent="0.25">
      <c r="A59" s="1">
        <v>57</v>
      </c>
      <c r="B59" s="1">
        <v>110</v>
      </c>
      <c r="C59" s="1">
        <v>1</v>
      </c>
      <c r="D59" s="1">
        <v>1.3997790000000001</v>
      </c>
      <c r="E59" s="1">
        <v>40</v>
      </c>
      <c r="F59" s="1">
        <v>1</v>
      </c>
      <c r="G59" s="1">
        <v>1.3997790000000001</v>
      </c>
      <c r="H59" s="1">
        <v>110</v>
      </c>
      <c r="I59" s="1">
        <v>1</v>
      </c>
      <c r="J59" s="1">
        <v>1.3997790000000001</v>
      </c>
      <c r="K59" s="1">
        <v>5</v>
      </c>
      <c r="L59" s="1">
        <v>1</v>
      </c>
      <c r="M59" s="1">
        <v>1.3997790000000001</v>
      </c>
    </row>
    <row r="60" spans="1:13" x14ac:dyDescent="0.25">
      <c r="A60" s="1">
        <v>58</v>
      </c>
      <c r="B60" s="1">
        <v>110</v>
      </c>
      <c r="C60" s="1">
        <v>1</v>
      </c>
      <c r="D60" s="1">
        <v>1.407359</v>
      </c>
      <c r="E60" s="1">
        <v>40</v>
      </c>
      <c r="F60" s="1">
        <v>1</v>
      </c>
      <c r="G60" s="1">
        <v>1.407359</v>
      </c>
      <c r="H60" s="1">
        <v>110</v>
      </c>
      <c r="I60" s="1">
        <v>1</v>
      </c>
      <c r="J60" s="1">
        <v>1.407359</v>
      </c>
      <c r="K60" s="1">
        <v>5</v>
      </c>
      <c r="L60" s="1">
        <v>1</v>
      </c>
      <c r="M60" s="1">
        <v>1.407359</v>
      </c>
    </row>
    <row r="61" spans="1:13" x14ac:dyDescent="0.25">
      <c r="A61" s="1">
        <v>59</v>
      </c>
      <c r="B61" s="1">
        <v>110</v>
      </c>
      <c r="C61" s="1">
        <v>1</v>
      </c>
      <c r="D61" s="1">
        <v>1.4147289999999999</v>
      </c>
      <c r="E61" s="1">
        <v>40</v>
      </c>
      <c r="F61" s="1">
        <v>1</v>
      </c>
      <c r="G61" s="1">
        <v>1.4147289999999999</v>
      </c>
      <c r="H61" s="1">
        <v>110</v>
      </c>
      <c r="I61" s="1">
        <v>1</v>
      </c>
      <c r="J61" s="1">
        <v>1.4147289999999999</v>
      </c>
      <c r="K61" s="1">
        <v>5</v>
      </c>
      <c r="L61" s="1">
        <v>1</v>
      </c>
      <c r="M61" s="1">
        <v>1.4147289999999999</v>
      </c>
    </row>
    <row r="62" spans="1:13" x14ac:dyDescent="0.25">
      <c r="A62" s="1">
        <v>60</v>
      </c>
      <c r="B62" s="1">
        <v>110</v>
      </c>
      <c r="C62" s="1">
        <v>1</v>
      </c>
      <c r="D62" s="1">
        <v>1.421875</v>
      </c>
      <c r="E62" s="1">
        <v>40</v>
      </c>
      <c r="F62" s="1">
        <v>1</v>
      </c>
      <c r="G62" s="1">
        <v>1.421875</v>
      </c>
      <c r="H62" s="1">
        <v>110</v>
      </c>
      <c r="I62" s="1">
        <v>1</v>
      </c>
      <c r="J62" s="1">
        <v>1.421875</v>
      </c>
      <c r="K62" s="1">
        <v>5</v>
      </c>
      <c r="L62" s="1">
        <v>1</v>
      </c>
      <c r="M62" s="1">
        <v>1.421875</v>
      </c>
    </row>
    <row r="63" spans="1:13" x14ac:dyDescent="0.25">
      <c r="A63" s="1">
        <v>61</v>
      </c>
      <c r="B63" s="1">
        <v>110</v>
      </c>
      <c r="C63" s="1">
        <v>1</v>
      </c>
      <c r="D63" s="1">
        <v>1.428787</v>
      </c>
      <c r="E63" s="1">
        <v>40</v>
      </c>
      <c r="F63" s="1">
        <v>1</v>
      </c>
      <c r="G63" s="1">
        <v>1.428787</v>
      </c>
      <c r="H63" s="1">
        <v>110</v>
      </c>
      <c r="I63" s="1">
        <v>1</v>
      </c>
      <c r="J63" s="1">
        <v>1.428787</v>
      </c>
      <c r="K63" s="1">
        <v>5</v>
      </c>
      <c r="L63" s="1">
        <v>1</v>
      </c>
      <c r="M63" s="1">
        <v>1.428787</v>
      </c>
    </row>
    <row r="64" spans="1:13" x14ac:dyDescent="0.25">
      <c r="A64" s="1">
        <v>62</v>
      </c>
      <c r="B64" s="1">
        <v>110</v>
      </c>
      <c r="C64" s="1">
        <v>1</v>
      </c>
      <c r="D64" s="1">
        <v>1.4354530000000001</v>
      </c>
      <c r="E64" s="1">
        <v>40</v>
      </c>
      <c r="F64" s="1">
        <v>1</v>
      </c>
      <c r="G64" s="1">
        <v>1.4354530000000001</v>
      </c>
      <c r="H64" s="1">
        <v>110</v>
      </c>
      <c r="I64" s="1">
        <v>1</v>
      </c>
      <c r="J64" s="1">
        <v>1.4354530000000001</v>
      </c>
      <c r="K64" s="1">
        <v>5</v>
      </c>
      <c r="L64" s="1">
        <v>1</v>
      </c>
      <c r="M64" s="1">
        <v>1.4354530000000001</v>
      </c>
    </row>
    <row r="65" spans="1:13" x14ac:dyDescent="0.25">
      <c r="A65" s="1">
        <v>63</v>
      </c>
      <c r="B65" s="1">
        <v>110</v>
      </c>
      <c r="C65" s="1">
        <v>1</v>
      </c>
      <c r="D65" s="1">
        <v>1.4418610000000001</v>
      </c>
      <c r="E65" s="1">
        <v>40</v>
      </c>
      <c r="F65" s="1">
        <v>1</v>
      </c>
      <c r="G65" s="1">
        <v>1.4418610000000001</v>
      </c>
      <c r="H65" s="1">
        <v>110</v>
      </c>
      <c r="I65" s="1">
        <v>1</v>
      </c>
      <c r="J65" s="1">
        <v>1.4418610000000001</v>
      </c>
      <c r="K65" s="1">
        <v>5</v>
      </c>
      <c r="L65" s="1">
        <v>1</v>
      </c>
      <c r="M65" s="1">
        <v>1.4418610000000001</v>
      </c>
    </row>
    <row r="66" spans="1:13" x14ac:dyDescent="0.25">
      <c r="A66" s="1">
        <v>64</v>
      </c>
      <c r="B66" s="1">
        <v>110</v>
      </c>
      <c r="C66" s="1">
        <v>1</v>
      </c>
      <c r="D66" s="1">
        <v>1.448</v>
      </c>
      <c r="E66" s="1">
        <v>40</v>
      </c>
      <c r="F66" s="1">
        <v>1</v>
      </c>
      <c r="G66" s="1">
        <v>1.448</v>
      </c>
      <c r="H66" s="1">
        <v>110</v>
      </c>
      <c r="I66" s="1">
        <v>1</v>
      </c>
      <c r="J66" s="1">
        <v>1.448</v>
      </c>
      <c r="K66" s="1">
        <v>5</v>
      </c>
      <c r="L66" s="1">
        <v>1</v>
      </c>
      <c r="M66" s="1">
        <v>1.448</v>
      </c>
    </row>
    <row r="67" spans="1:13" x14ac:dyDescent="0.25">
      <c r="A67" s="1">
        <v>65</v>
      </c>
      <c r="B67" s="1">
        <v>110</v>
      </c>
      <c r="C67" s="1">
        <v>1</v>
      </c>
      <c r="D67" s="1">
        <v>1.453857</v>
      </c>
      <c r="E67" s="1">
        <v>40</v>
      </c>
      <c r="F67" s="1">
        <v>1</v>
      </c>
      <c r="G67" s="1">
        <v>1.453857</v>
      </c>
      <c r="H67" s="1">
        <v>110</v>
      </c>
      <c r="I67" s="1">
        <v>1</v>
      </c>
      <c r="J67" s="1">
        <v>1.453857</v>
      </c>
      <c r="K67" s="1">
        <v>5</v>
      </c>
      <c r="L67" s="1">
        <v>1</v>
      </c>
      <c r="M67" s="1">
        <v>1.453857</v>
      </c>
    </row>
    <row r="68" spans="1:13" x14ac:dyDescent="0.25">
      <c r="A68" s="1">
        <v>66</v>
      </c>
      <c r="B68" s="1">
        <v>110</v>
      </c>
      <c r="C68" s="1">
        <v>1</v>
      </c>
      <c r="D68" s="1">
        <v>1.459422</v>
      </c>
      <c r="E68" s="1">
        <v>40</v>
      </c>
      <c r="F68" s="1">
        <v>1</v>
      </c>
      <c r="G68" s="1">
        <v>1.459422</v>
      </c>
      <c r="H68" s="1">
        <v>110</v>
      </c>
      <c r="I68" s="1">
        <v>1</v>
      </c>
      <c r="J68" s="1">
        <v>1.459422</v>
      </c>
      <c r="K68" s="1">
        <v>5</v>
      </c>
      <c r="L68" s="1">
        <v>1</v>
      </c>
      <c r="M68" s="1">
        <v>1.459422</v>
      </c>
    </row>
    <row r="69" spans="1:13" x14ac:dyDescent="0.25">
      <c r="A69" s="1">
        <v>67</v>
      </c>
      <c r="B69" s="1">
        <v>110</v>
      </c>
      <c r="C69" s="1">
        <v>1</v>
      </c>
      <c r="D69" s="1">
        <v>1.464682</v>
      </c>
      <c r="E69" s="1">
        <v>40</v>
      </c>
      <c r="F69" s="1">
        <v>1</v>
      </c>
      <c r="G69" s="1">
        <v>1.464682</v>
      </c>
      <c r="H69" s="1">
        <v>110</v>
      </c>
      <c r="I69" s="1">
        <v>1</v>
      </c>
      <c r="J69" s="1">
        <v>1.464682</v>
      </c>
      <c r="K69" s="1">
        <v>5</v>
      </c>
      <c r="L69" s="1">
        <v>1</v>
      </c>
      <c r="M69" s="1">
        <v>1.464682</v>
      </c>
    </row>
    <row r="70" spans="1:13" x14ac:dyDescent="0.25">
      <c r="A70" s="1">
        <v>68</v>
      </c>
      <c r="B70" s="1">
        <v>110</v>
      </c>
      <c r="C70" s="1">
        <v>1</v>
      </c>
      <c r="D70" s="1">
        <v>1.469625</v>
      </c>
      <c r="E70" s="1">
        <v>40</v>
      </c>
      <c r="F70" s="1">
        <v>1</v>
      </c>
      <c r="G70" s="1">
        <v>1.469625</v>
      </c>
      <c r="H70" s="1">
        <v>110</v>
      </c>
      <c r="I70" s="1">
        <v>1</v>
      </c>
      <c r="J70" s="1">
        <v>1.469625</v>
      </c>
      <c r="K70" s="1">
        <v>5</v>
      </c>
      <c r="L70" s="1">
        <v>1</v>
      </c>
      <c r="M70" s="1">
        <v>1.469625</v>
      </c>
    </row>
    <row r="71" spans="1:13" x14ac:dyDescent="0.25">
      <c r="A71" s="1">
        <v>69</v>
      </c>
      <c r="B71" s="1">
        <v>110</v>
      </c>
      <c r="C71" s="1">
        <v>1</v>
      </c>
      <c r="D71" s="1">
        <v>1.47424</v>
      </c>
      <c r="E71" s="1">
        <v>40</v>
      </c>
      <c r="F71" s="1">
        <v>1</v>
      </c>
      <c r="G71" s="1">
        <v>1.47424</v>
      </c>
      <c r="H71" s="1">
        <v>110</v>
      </c>
      <c r="I71" s="1">
        <v>1</v>
      </c>
      <c r="J71" s="1">
        <v>1.47424</v>
      </c>
      <c r="K71" s="1">
        <v>5</v>
      </c>
      <c r="L71" s="1">
        <v>1</v>
      </c>
      <c r="M71" s="1">
        <v>1.47424</v>
      </c>
    </row>
    <row r="72" spans="1:13" x14ac:dyDescent="0.25">
      <c r="A72" s="1">
        <v>70</v>
      </c>
      <c r="B72" s="1">
        <v>110</v>
      </c>
      <c r="C72" s="1">
        <v>1</v>
      </c>
      <c r="D72" s="1">
        <v>1.4785159999999999</v>
      </c>
      <c r="E72" s="1">
        <v>40</v>
      </c>
      <c r="F72" s="1">
        <v>1</v>
      </c>
      <c r="G72" s="1">
        <v>1.4785159999999999</v>
      </c>
      <c r="H72" s="1">
        <v>110</v>
      </c>
      <c r="I72" s="1">
        <v>1</v>
      </c>
      <c r="J72" s="1">
        <v>1.4785159999999999</v>
      </c>
      <c r="K72" s="1">
        <v>5</v>
      </c>
      <c r="L72" s="1">
        <v>1</v>
      </c>
      <c r="M72" s="1">
        <v>1.4785159999999999</v>
      </c>
    </row>
    <row r="73" spans="1:13" x14ac:dyDescent="0.25">
      <c r="A73" s="1">
        <v>71</v>
      </c>
      <c r="B73" s="1">
        <v>110</v>
      </c>
      <c r="C73" s="1">
        <v>1</v>
      </c>
      <c r="D73" s="1">
        <v>1.48244</v>
      </c>
      <c r="E73" s="1">
        <v>40</v>
      </c>
      <c r="F73" s="1">
        <v>1</v>
      </c>
      <c r="G73" s="1">
        <v>1.48244</v>
      </c>
      <c r="H73" s="1">
        <v>110</v>
      </c>
      <c r="I73" s="1">
        <v>1</v>
      </c>
      <c r="J73" s="1">
        <v>1.48244</v>
      </c>
      <c r="K73" s="1">
        <v>5</v>
      </c>
      <c r="L73" s="1">
        <v>1</v>
      </c>
      <c r="M73" s="1">
        <v>1.48244</v>
      </c>
    </row>
    <row r="74" spans="1:13" x14ac:dyDescent="0.25">
      <c r="A74" s="1">
        <v>72</v>
      </c>
      <c r="B74" s="1">
        <v>110</v>
      </c>
      <c r="C74" s="1">
        <v>1</v>
      </c>
      <c r="D74" s="1">
        <v>1.486</v>
      </c>
      <c r="E74" s="1">
        <v>40</v>
      </c>
      <c r="F74" s="1">
        <v>1</v>
      </c>
      <c r="G74" s="1">
        <v>1.486</v>
      </c>
      <c r="H74" s="1">
        <v>110</v>
      </c>
      <c r="I74" s="1">
        <v>1</v>
      </c>
      <c r="J74" s="1">
        <v>1.486</v>
      </c>
      <c r="K74" s="1">
        <v>5</v>
      </c>
      <c r="L74" s="1">
        <v>1</v>
      </c>
      <c r="M74" s="1">
        <v>1.486</v>
      </c>
    </row>
    <row r="75" spans="1:13" x14ac:dyDescent="0.25">
      <c r="A75" s="1">
        <v>73</v>
      </c>
      <c r="B75" s="1">
        <v>110</v>
      </c>
      <c r="C75" s="1">
        <v>1</v>
      </c>
      <c r="D75" s="1">
        <v>1.4891859999999999</v>
      </c>
      <c r="E75" s="1">
        <v>40</v>
      </c>
      <c r="F75" s="1">
        <v>1</v>
      </c>
      <c r="G75" s="1">
        <v>1.4891859999999999</v>
      </c>
      <c r="H75" s="1">
        <v>110</v>
      </c>
      <c r="I75" s="1">
        <v>1</v>
      </c>
      <c r="J75" s="1">
        <v>1.4891859999999999</v>
      </c>
      <c r="K75" s="1">
        <v>5</v>
      </c>
      <c r="L75" s="1">
        <v>1</v>
      </c>
      <c r="M75" s="1">
        <v>1.4891859999999999</v>
      </c>
    </row>
    <row r="76" spans="1:13" x14ac:dyDescent="0.25">
      <c r="A76" s="1">
        <v>74</v>
      </c>
      <c r="B76" s="1">
        <v>110</v>
      </c>
      <c r="C76" s="1">
        <v>1</v>
      </c>
      <c r="D76" s="1">
        <v>1.491984</v>
      </c>
      <c r="E76" s="1">
        <v>40</v>
      </c>
      <c r="F76" s="1">
        <v>1</v>
      </c>
      <c r="G76" s="1">
        <v>1.491984</v>
      </c>
      <c r="H76" s="1">
        <v>110</v>
      </c>
      <c r="I76" s="1">
        <v>1</v>
      </c>
      <c r="J76" s="1">
        <v>1.491984</v>
      </c>
      <c r="K76" s="1">
        <v>5</v>
      </c>
      <c r="L76" s="1">
        <v>1</v>
      </c>
      <c r="M76" s="1">
        <v>1.491984</v>
      </c>
    </row>
    <row r="77" spans="1:13" x14ac:dyDescent="0.25">
      <c r="A77" s="1">
        <v>75</v>
      </c>
      <c r="B77" s="1">
        <v>110</v>
      </c>
      <c r="C77" s="1">
        <v>1</v>
      </c>
      <c r="D77" s="1">
        <v>1.4943850000000001</v>
      </c>
      <c r="E77" s="1">
        <v>40</v>
      </c>
      <c r="F77" s="1">
        <v>1</v>
      </c>
      <c r="G77" s="1">
        <v>1.4943850000000001</v>
      </c>
      <c r="H77" s="1">
        <v>110</v>
      </c>
      <c r="I77" s="1">
        <v>1</v>
      </c>
      <c r="J77" s="1">
        <v>1.4943850000000001</v>
      </c>
      <c r="K77" s="1">
        <v>5</v>
      </c>
      <c r="L77" s="1">
        <v>1</v>
      </c>
      <c r="M77" s="1">
        <v>1.4943850000000001</v>
      </c>
    </row>
    <row r="78" spans="1:13" x14ac:dyDescent="0.25">
      <c r="A78" s="1">
        <v>76</v>
      </c>
      <c r="B78" s="1">
        <v>110</v>
      </c>
      <c r="C78" s="1">
        <v>1</v>
      </c>
      <c r="D78" s="1">
        <v>1.496375</v>
      </c>
      <c r="E78" s="1">
        <v>40</v>
      </c>
      <c r="F78" s="1">
        <v>1</v>
      </c>
      <c r="G78" s="1">
        <v>1.496375</v>
      </c>
      <c r="H78" s="1">
        <v>110</v>
      </c>
      <c r="I78" s="1">
        <v>1</v>
      </c>
      <c r="J78" s="1">
        <v>1.496375</v>
      </c>
      <c r="K78" s="1">
        <v>5</v>
      </c>
      <c r="L78" s="1">
        <v>1</v>
      </c>
      <c r="M78" s="1">
        <v>1.496375</v>
      </c>
    </row>
    <row r="79" spans="1:13" x14ac:dyDescent="0.25">
      <c r="A79" s="1">
        <v>77</v>
      </c>
      <c r="B79" s="1">
        <v>110</v>
      </c>
      <c r="C79" s="1">
        <v>1</v>
      </c>
      <c r="D79" s="1">
        <v>1.497943</v>
      </c>
      <c r="E79" s="1">
        <v>40</v>
      </c>
      <c r="F79" s="1">
        <v>1</v>
      </c>
      <c r="G79" s="1">
        <v>1.497943</v>
      </c>
      <c r="H79" s="1">
        <v>110</v>
      </c>
      <c r="I79" s="1">
        <v>1</v>
      </c>
      <c r="J79" s="1">
        <v>1.497943</v>
      </c>
      <c r="K79" s="1">
        <v>5</v>
      </c>
      <c r="L79" s="1">
        <v>1</v>
      </c>
      <c r="M79" s="1">
        <v>1.497943</v>
      </c>
    </row>
    <row r="80" spans="1:13" x14ac:dyDescent="0.25">
      <c r="A80" s="1">
        <v>78</v>
      </c>
      <c r="B80" s="1">
        <v>110</v>
      </c>
      <c r="C80" s="1">
        <v>1</v>
      </c>
      <c r="D80" s="1">
        <v>1.4990779999999999</v>
      </c>
      <c r="E80" s="1">
        <v>40</v>
      </c>
      <c r="F80" s="1">
        <v>1</v>
      </c>
      <c r="G80" s="1">
        <v>1.4990779999999999</v>
      </c>
      <c r="H80" s="1">
        <v>110</v>
      </c>
      <c r="I80" s="1">
        <v>1</v>
      </c>
      <c r="J80" s="1">
        <v>1.4990779999999999</v>
      </c>
      <c r="K80" s="1">
        <v>5</v>
      </c>
      <c r="L80" s="1">
        <v>1</v>
      </c>
      <c r="M80" s="1">
        <v>1.4990779999999999</v>
      </c>
    </row>
    <row r="81" spans="1:13" x14ac:dyDescent="0.25">
      <c r="A81" s="1">
        <v>79</v>
      </c>
      <c r="B81" s="1">
        <v>110</v>
      </c>
      <c r="C81" s="1">
        <v>1</v>
      </c>
      <c r="D81" s="1">
        <v>1.499768</v>
      </c>
      <c r="E81" s="1">
        <v>40</v>
      </c>
      <c r="F81" s="1">
        <v>1</v>
      </c>
      <c r="G81" s="1">
        <v>1.499768</v>
      </c>
      <c r="H81" s="1">
        <v>110</v>
      </c>
      <c r="I81" s="1">
        <v>1</v>
      </c>
      <c r="J81" s="1">
        <v>1.499768</v>
      </c>
      <c r="K81" s="1">
        <v>5</v>
      </c>
      <c r="L81" s="1">
        <v>1</v>
      </c>
      <c r="M81" s="1">
        <v>1.499768</v>
      </c>
    </row>
    <row r="82" spans="1:13" x14ac:dyDescent="0.25">
      <c r="A82" s="1">
        <v>80</v>
      </c>
      <c r="B82" s="1">
        <v>110</v>
      </c>
      <c r="C82" s="1">
        <v>1</v>
      </c>
      <c r="D82" s="1">
        <v>1.5</v>
      </c>
      <c r="E82" s="1">
        <v>40</v>
      </c>
      <c r="F82" s="1">
        <v>1</v>
      </c>
      <c r="G82" s="1">
        <v>1.5</v>
      </c>
      <c r="H82" s="1">
        <v>110</v>
      </c>
      <c r="I82" s="1">
        <v>1</v>
      </c>
      <c r="J82" s="1">
        <v>1.5</v>
      </c>
      <c r="K82" s="1">
        <v>5</v>
      </c>
      <c r="L82" s="1">
        <v>1</v>
      </c>
      <c r="M82" s="1">
        <v>1.5</v>
      </c>
    </row>
    <row r="83" spans="1:13" x14ac:dyDescent="0.25">
      <c r="A83" s="1">
        <v>81</v>
      </c>
      <c r="B83" s="1">
        <v>110</v>
      </c>
      <c r="C83" s="1">
        <v>1</v>
      </c>
      <c r="D83" s="1">
        <v>1.5</v>
      </c>
      <c r="E83" s="1">
        <v>40</v>
      </c>
      <c r="F83" s="1">
        <v>1</v>
      </c>
      <c r="G83" s="1">
        <v>1.5</v>
      </c>
      <c r="H83" s="1">
        <v>110</v>
      </c>
      <c r="I83" s="1">
        <v>1</v>
      </c>
      <c r="J83" s="1">
        <v>1.5</v>
      </c>
      <c r="K83" s="1">
        <v>5</v>
      </c>
      <c r="L83" s="1">
        <v>1</v>
      </c>
      <c r="M83" s="1">
        <v>1.5</v>
      </c>
    </row>
    <row r="84" spans="1:13" x14ac:dyDescent="0.25">
      <c r="A84" s="1">
        <v>82</v>
      </c>
      <c r="B84" s="1">
        <v>110</v>
      </c>
      <c r="C84" s="1">
        <v>1</v>
      </c>
      <c r="D84" s="1">
        <v>1.5</v>
      </c>
      <c r="E84" s="1">
        <v>40</v>
      </c>
      <c r="F84" s="1">
        <v>1</v>
      </c>
      <c r="G84" s="1">
        <v>1.5</v>
      </c>
      <c r="H84" s="1">
        <v>110</v>
      </c>
      <c r="I84" s="1">
        <v>1</v>
      </c>
      <c r="J84" s="1">
        <v>1.5</v>
      </c>
      <c r="K84" s="1">
        <v>5</v>
      </c>
      <c r="L84" s="1">
        <v>1</v>
      </c>
      <c r="M84" s="1">
        <v>1.5</v>
      </c>
    </row>
    <row r="85" spans="1:13" x14ac:dyDescent="0.25">
      <c r="A85" s="1">
        <v>83</v>
      </c>
      <c r="B85" s="1">
        <v>110</v>
      </c>
      <c r="C85" s="1">
        <v>1</v>
      </c>
      <c r="D85" s="1">
        <v>1.5</v>
      </c>
      <c r="E85" s="1">
        <v>40</v>
      </c>
      <c r="F85" s="1">
        <v>1</v>
      </c>
      <c r="G85" s="1">
        <v>1.5</v>
      </c>
      <c r="H85" s="1">
        <v>110</v>
      </c>
      <c r="I85" s="1">
        <v>1</v>
      </c>
      <c r="J85" s="1">
        <v>1.5</v>
      </c>
      <c r="K85" s="1">
        <v>5</v>
      </c>
      <c r="L85" s="1">
        <v>1</v>
      </c>
      <c r="M85" s="1">
        <v>1.5</v>
      </c>
    </row>
    <row r="86" spans="1:13" x14ac:dyDescent="0.25">
      <c r="A86" s="1">
        <v>84</v>
      </c>
      <c r="B86" s="1">
        <v>110</v>
      </c>
      <c r="C86" s="1">
        <v>1</v>
      </c>
      <c r="D86" s="1">
        <v>1.5</v>
      </c>
      <c r="E86" s="1">
        <v>40</v>
      </c>
      <c r="F86" s="1">
        <v>1</v>
      </c>
      <c r="G86" s="1">
        <v>1.5</v>
      </c>
      <c r="H86" s="1">
        <v>110</v>
      </c>
      <c r="I86" s="1">
        <v>1</v>
      </c>
      <c r="J86" s="1">
        <v>1.5</v>
      </c>
      <c r="K86" s="1">
        <v>5</v>
      </c>
      <c r="L86" s="1">
        <v>1</v>
      </c>
      <c r="M86" s="1">
        <v>1.5</v>
      </c>
    </row>
    <row r="87" spans="1:13" x14ac:dyDescent="0.25">
      <c r="A87" s="1">
        <v>85</v>
      </c>
      <c r="B87" s="1">
        <v>110</v>
      </c>
      <c r="C87" s="1">
        <v>1</v>
      </c>
      <c r="D87" s="1">
        <v>1.5</v>
      </c>
      <c r="E87" s="1">
        <v>40</v>
      </c>
      <c r="F87" s="1">
        <v>1</v>
      </c>
      <c r="G87" s="1">
        <v>1.5</v>
      </c>
      <c r="H87" s="1">
        <v>110</v>
      </c>
      <c r="I87" s="1">
        <v>1</v>
      </c>
      <c r="J87" s="1">
        <v>1.5</v>
      </c>
      <c r="K87" s="1">
        <v>5</v>
      </c>
      <c r="L87" s="1">
        <v>1</v>
      </c>
      <c r="M87" s="1">
        <v>1.5</v>
      </c>
    </row>
    <row r="88" spans="1:13" x14ac:dyDescent="0.25">
      <c r="A88" s="1">
        <v>86</v>
      </c>
      <c r="B88" s="1">
        <v>110</v>
      </c>
      <c r="C88" s="1">
        <v>1</v>
      </c>
      <c r="D88" s="1">
        <v>1.5</v>
      </c>
      <c r="E88" s="1">
        <v>40</v>
      </c>
      <c r="F88" s="1">
        <v>1</v>
      </c>
      <c r="G88" s="1">
        <v>1.5</v>
      </c>
      <c r="H88" s="1">
        <v>110</v>
      </c>
      <c r="I88" s="1">
        <v>1</v>
      </c>
      <c r="J88" s="1">
        <v>1.5</v>
      </c>
      <c r="K88" s="1">
        <v>5</v>
      </c>
      <c r="L88" s="1">
        <v>1</v>
      </c>
      <c r="M88" s="1">
        <v>1.5</v>
      </c>
    </row>
    <row r="89" spans="1:13" x14ac:dyDescent="0.25">
      <c r="A89" s="1">
        <v>87</v>
      </c>
      <c r="B89" s="1">
        <v>110</v>
      </c>
      <c r="C89" s="1">
        <v>1</v>
      </c>
      <c r="D89" s="1">
        <v>1.5</v>
      </c>
      <c r="E89" s="1">
        <v>40</v>
      </c>
      <c r="F89" s="1">
        <v>1</v>
      </c>
      <c r="G89" s="1">
        <v>1.5</v>
      </c>
      <c r="H89" s="1">
        <v>110</v>
      </c>
      <c r="I89" s="1">
        <v>1</v>
      </c>
      <c r="J89" s="1">
        <v>1.5</v>
      </c>
      <c r="K89" s="1">
        <v>5</v>
      </c>
      <c r="L89" s="1">
        <v>1</v>
      </c>
      <c r="M89" s="1">
        <v>1.5</v>
      </c>
    </row>
    <row r="90" spans="1:13" x14ac:dyDescent="0.25">
      <c r="A90" s="1">
        <v>88</v>
      </c>
      <c r="B90" s="1">
        <v>110</v>
      </c>
      <c r="C90" s="1">
        <v>1</v>
      </c>
      <c r="D90" s="1">
        <v>1.5</v>
      </c>
      <c r="E90" s="1">
        <v>40</v>
      </c>
      <c r="F90" s="1">
        <v>1</v>
      </c>
      <c r="G90" s="1">
        <v>1.5</v>
      </c>
      <c r="H90" s="1">
        <v>110</v>
      </c>
      <c r="I90" s="1">
        <v>1</v>
      </c>
      <c r="J90" s="1">
        <v>1.5</v>
      </c>
      <c r="K90" s="1">
        <v>5</v>
      </c>
      <c r="L90" s="1">
        <v>1</v>
      </c>
      <c r="M90" s="1">
        <v>1.5</v>
      </c>
    </row>
    <row r="91" spans="1:13" x14ac:dyDescent="0.25">
      <c r="A91" s="1">
        <v>89</v>
      </c>
      <c r="B91" s="1">
        <v>110</v>
      </c>
      <c r="C91" s="1">
        <v>1</v>
      </c>
      <c r="D91" s="1">
        <v>1.5</v>
      </c>
      <c r="E91" s="1">
        <v>40</v>
      </c>
      <c r="F91" s="1">
        <v>1</v>
      </c>
      <c r="G91" s="1">
        <v>1.5</v>
      </c>
      <c r="H91" s="1">
        <v>110</v>
      </c>
      <c r="I91" s="1">
        <v>1</v>
      </c>
      <c r="J91" s="1">
        <v>1.5</v>
      </c>
      <c r="K91" s="1">
        <v>5</v>
      </c>
      <c r="L91" s="1">
        <v>1</v>
      </c>
      <c r="M91" s="1">
        <v>1.5</v>
      </c>
    </row>
    <row r="92" spans="1:13" x14ac:dyDescent="0.25">
      <c r="A92" s="1">
        <v>90</v>
      </c>
      <c r="B92" s="1">
        <v>110</v>
      </c>
      <c r="C92" s="1">
        <v>1</v>
      </c>
      <c r="D92" s="1">
        <v>1.5</v>
      </c>
      <c r="E92" s="1">
        <v>40</v>
      </c>
      <c r="F92" s="1">
        <v>1</v>
      </c>
      <c r="G92" s="1">
        <v>1.5</v>
      </c>
      <c r="H92" s="1">
        <v>110</v>
      </c>
      <c r="I92" s="1">
        <v>1</v>
      </c>
      <c r="J92" s="1">
        <v>1.5</v>
      </c>
      <c r="K92" s="1">
        <v>5</v>
      </c>
      <c r="L92" s="1">
        <v>1</v>
      </c>
      <c r="M92" s="1">
        <v>1.5</v>
      </c>
    </row>
    <row r="93" spans="1:13" x14ac:dyDescent="0.25">
      <c r="A93" s="1">
        <v>91</v>
      </c>
      <c r="B93" s="1">
        <v>110</v>
      </c>
      <c r="C93" s="1">
        <v>1</v>
      </c>
      <c r="D93" s="1">
        <v>1.5</v>
      </c>
      <c r="E93" s="1">
        <v>40</v>
      </c>
      <c r="F93" s="1">
        <v>1</v>
      </c>
      <c r="G93" s="1">
        <v>1.5</v>
      </c>
      <c r="H93" s="1">
        <v>110</v>
      </c>
      <c r="I93" s="1">
        <v>1</v>
      </c>
      <c r="J93" s="1">
        <v>1.5</v>
      </c>
      <c r="K93" s="1">
        <v>5</v>
      </c>
      <c r="L93" s="1">
        <v>1</v>
      </c>
      <c r="M93" s="1">
        <v>1.5</v>
      </c>
    </row>
    <row r="94" spans="1:13" x14ac:dyDescent="0.25">
      <c r="A94" s="1">
        <v>92</v>
      </c>
      <c r="B94" s="1">
        <v>110</v>
      </c>
      <c r="C94" s="1">
        <v>1</v>
      </c>
      <c r="D94" s="1">
        <v>1.5</v>
      </c>
      <c r="E94" s="1">
        <v>40</v>
      </c>
      <c r="F94" s="1">
        <v>1</v>
      </c>
      <c r="G94" s="1">
        <v>1.5</v>
      </c>
      <c r="H94" s="1">
        <v>110</v>
      </c>
      <c r="I94" s="1">
        <v>1</v>
      </c>
      <c r="J94" s="1">
        <v>1.5</v>
      </c>
      <c r="K94" s="1">
        <v>5</v>
      </c>
      <c r="L94" s="1">
        <v>1</v>
      </c>
      <c r="M94" s="1">
        <v>1.5</v>
      </c>
    </row>
    <row r="95" spans="1:13" x14ac:dyDescent="0.25">
      <c r="A95" s="1">
        <v>93</v>
      </c>
      <c r="B95" s="1">
        <v>110</v>
      </c>
      <c r="C95" s="1">
        <v>1</v>
      </c>
      <c r="D95" s="1">
        <v>1.5</v>
      </c>
      <c r="E95" s="1">
        <v>40</v>
      </c>
      <c r="F95" s="1">
        <v>1</v>
      </c>
      <c r="G95" s="1">
        <v>1.5</v>
      </c>
      <c r="H95" s="1">
        <v>110</v>
      </c>
      <c r="I95" s="1">
        <v>1</v>
      </c>
      <c r="J95" s="1">
        <v>1.5</v>
      </c>
      <c r="K95" s="1">
        <v>5</v>
      </c>
      <c r="L95" s="1">
        <v>1</v>
      </c>
      <c r="M95" s="1">
        <v>1.5</v>
      </c>
    </row>
    <row r="96" spans="1:13" x14ac:dyDescent="0.25">
      <c r="A96" s="1">
        <v>94</v>
      </c>
      <c r="B96" s="1">
        <v>110</v>
      </c>
      <c r="C96" s="1">
        <v>1</v>
      </c>
      <c r="D96" s="1">
        <v>1.5</v>
      </c>
      <c r="E96" s="1">
        <v>40</v>
      </c>
      <c r="F96" s="1">
        <v>1</v>
      </c>
      <c r="G96" s="1">
        <v>1.5</v>
      </c>
      <c r="H96" s="1">
        <v>110</v>
      </c>
      <c r="I96" s="1">
        <v>1</v>
      </c>
      <c r="J96" s="1">
        <v>1.5</v>
      </c>
      <c r="K96" s="1">
        <v>5</v>
      </c>
      <c r="L96" s="1">
        <v>1</v>
      </c>
      <c r="M96" s="1">
        <v>1.5</v>
      </c>
    </row>
    <row r="97" spans="1:13" x14ac:dyDescent="0.25">
      <c r="A97" s="1">
        <v>95</v>
      </c>
      <c r="B97" s="1">
        <v>110</v>
      </c>
      <c r="C97" s="1">
        <v>1</v>
      </c>
      <c r="D97" s="1">
        <v>1.5</v>
      </c>
      <c r="E97" s="1">
        <v>40</v>
      </c>
      <c r="F97" s="1">
        <v>1</v>
      </c>
      <c r="G97" s="1">
        <v>1.5</v>
      </c>
      <c r="H97" s="1">
        <v>110</v>
      </c>
      <c r="I97" s="1">
        <v>1</v>
      </c>
      <c r="J97" s="1">
        <v>1.5</v>
      </c>
      <c r="K97" s="1">
        <v>5</v>
      </c>
      <c r="L97" s="1">
        <v>1</v>
      </c>
      <c r="M97" s="1">
        <v>1.5</v>
      </c>
    </row>
    <row r="98" spans="1:13" x14ac:dyDescent="0.25">
      <c r="A98" s="1">
        <v>96</v>
      </c>
      <c r="B98" s="1">
        <v>110</v>
      </c>
      <c r="C98" s="1">
        <v>1</v>
      </c>
      <c r="D98" s="1">
        <v>1.5</v>
      </c>
      <c r="E98" s="1">
        <v>40</v>
      </c>
      <c r="F98" s="1">
        <v>1</v>
      </c>
      <c r="G98" s="1">
        <v>1.5</v>
      </c>
      <c r="H98" s="1">
        <v>110</v>
      </c>
      <c r="I98" s="1">
        <v>1</v>
      </c>
      <c r="J98" s="1">
        <v>1.5</v>
      </c>
      <c r="K98" s="1">
        <v>5</v>
      </c>
      <c r="L98" s="1">
        <v>1</v>
      </c>
      <c r="M98" s="1">
        <v>1.5</v>
      </c>
    </row>
    <row r="99" spans="1:13" x14ac:dyDescent="0.25">
      <c r="A99" s="1">
        <v>97</v>
      </c>
      <c r="B99" s="1">
        <v>110</v>
      </c>
      <c r="C99" s="1">
        <v>1</v>
      </c>
      <c r="D99" s="1">
        <v>1.5</v>
      </c>
      <c r="E99" s="1">
        <v>40</v>
      </c>
      <c r="F99" s="1">
        <v>1</v>
      </c>
      <c r="G99" s="1">
        <v>1.5</v>
      </c>
      <c r="H99" s="1">
        <v>110</v>
      </c>
      <c r="I99" s="1">
        <v>1</v>
      </c>
      <c r="J99" s="1">
        <v>1.5</v>
      </c>
      <c r="K99" s="1">
        <v>5</v>
      </c>
      <c r="L99" s="1">
        <v>1</v>
      </c>
      <c r="M99" s="1">
        <v>1.5</v>
      </c>
    </row>
    <row r="100" spans="1:13" x14ac:dyDescent="0.25">
      <c r="A100" s="1">
        <v>98</v>
      </c>
      <c r="B100" s="1">
        <v>110</v>
      </c>
      <c r="C100" s="1">
        <v>1</v>
      </c>
      <c r="D100" s="1">
        <v>1.5</v>
      </c>
      <c r="E100" s="1">
        <v>40</v>
      </c>
      <c r="F100" s="1">
        <v>1</v>
      </c>
      <c r="G100" s="1">
        <v>1.5</v>
      </c>
      <c r="H100" s="1">
        <v>110</v>
      </c>
      <c r="I100" s="1">
        <v>1</v>
      </c>
      <c r="J100" s="1">
        <v>1.5</v>
      </c>
      <c r="K100" s="1">
        <v>5</v>
      </c>
      <c r="L100" s="1">
        <v>1</v>
      </c>
      <c r="M100" s="1">
        <v>1.5</v>
      </c>
    </row>
    <row r="101" spans="1:13" x14ac:dyDescent="0.25">
      <c r="A101" s="1">
        <v>99</v>
      </c>
      <c r="B101" s="1">
        <v>110</v>
      </c>
      <c r="C101" s="1">
        <v>1</v>
      </c>
      <c r="D101" s="1">
        <v>1.5</v>
      </c>
      <c r="E101" s="1">
        <v>40</v>
      </c>
      <c r="F101" s="1">
        <v>1</v>
      </c>
      <c r="G101" s="1">
        <v>1.5</v>
      </c>
      <c r="H101" s="1">
        <v>110</v>
      </c>
      <c r="I101" s="1">
        <v>1</v>
      </c>
      <c r="J101" s="1">
        <v>1.5</v>
      </c>
      <c r="K101" s="1">
        <v>5</v>
      </c>
      <c r="L101" s="1">
        <v>1</v>
      </c>
      <c r="M101" s="1">
        <v>1.5</v>
      </c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</sheetData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tabColor theme="1" tint="0.14999847407452621"/>
  </sheetPr>
  <dimension ref="A1:AT140"/>
  <sheetViews>
    <sheetView workbookViewId="0">
      <selection activeCell="A35" sqref="A35:XFD35"/>
    </sheetView>
  </sheetViews>
  <sheetFormatPr baseColWidth="10" defaultRowHeight="15" x14ac:dyDescent="0.25"/>
  <cols>
    <col min="1" max="1" width="6" customWidth="1"/>
    <col min="2" max="2" width="8.140625" customWidth="1"/>
    <col min="3" max="3" width="6.7109375" customWidth="1"/>
    <col min="4" max="4" width="11.7109375" bestFit="1" customWidth="1"/>
    <col min="5" max="7" width="6" customWidth="1"/>
    <col min="8" max="8" width="4" customWidth="1"/>
    <col min="9" max="9" width="4.5703125" customWidth="1"/>
    <col min="10" max="10" width="5.140625" customWidth="1"/>
    <col min="11" max="11" width="5.28515625" customWidth="1"/>
    <col min="12" max="12" width="8.5703125" customWidth="1"/>
    <col min="13" max="13" width="9.140625" customWidth="1"/>
    <col min="14" max="14" width="9.28515625" customWidth="1"/>
    <col min="15" max="15" width="11.140625" customWidth="1"/>
    <col min="16" max="16" width="9.28515625" customWidth="1"/>
    <col min="17" max="17" width="8.28515625" customWidth="1"/>
    <col min="18" max="18" width="11" customWidth="1"/>
    <col min="19" max="19" width="14.28515625" bestFit="1" customWidth="1"/>
    <col min="20" max="22" width="17.5703125" bestFit="1" customWidth="1"/>
    <col min="23" max="23" width="10.85546875" customWidth="1"/>
    <col min="24" max="24" width="9.42578125" customWidth="1"/>
    <col min="25" max="25" width="11.7109375" bestFit="1" customWidth="1"/>
    <col min="26" max="30" width="14.85546875" bestFit="1" customWidth="1"/>
    <col min="31" max="31" width="13.42578125" bestFit="1" customWidth="1"/>
    <col min="32" max="46" width="15" bestFit="1" customWidth="1"/>
  </cols>
  <sheetData>
    <row r="1" spans="1:46" x14ac:dyDescent="0.25">
      <c r="A1" s="3" t="s">
        <v>0</v>
      </c>
      <c r="B1" s="2" t="str">
        <f>WorldWaves[[#Headers],[MiniBot]]</f>
        <v>MiniBot</v>
      </c>
      <c r="C1" s="2" t="str">
        <f>WorldWaves[[#Headers],[BigBot]]</f>
        <v>BigBot</v>
      </c>
      <c r="D1" s="2" t="str">
        <f>WorldWaves[[#Headers],[MegaBigBot]]</f>
        <v>MegaBigBot</v>
      </c>
      <c r="E1" s="2" t="str">
        <f>WorldWaves[[#Headers],[Boss1]]</f>
        <v>Boss1</v>
      </c>
      <c r="F1" s="2" t="str">
        <f>WorldWaves[[#Headers],[Boss2]]</f>
        <v>Boss2</v>
      </c>
      <c r="G1" s="2" t="str">
        <f>WorldWaves[[#Headers],[Boss3]]</f>
        <v>Boss3</v>
      </c>
      <c r="H1" s="2" t="str">
        <f>WorldWaves[[#Headers],[Bot]]</f>
        <v>Bot</v>
      </c>
      <c r="I1" s="2" t="str">
        <f>WorldWaves[[#Headers],[Fast]]</f>
        <v>Fast</v>
      </c>
      <c r="J1" s="2" t="str">
        <f>WorldWaves[[#Headers],[Tank]]</f>
        <v>Tank</v>
      </c>
      <c r="K1" s="2" t="str">
        <f>WorldWaves[[#Headers],[Rush]]</f>
        <v>Rush</v>
      </c>
      <c r="L1" s="2" t="str">
        <f>WorldWaves[[#Headers],[BossFast]]</f>
        <v>BossFast</v>
      </c>
      <c r="M1" s="2" t="str">
        <f>WorldWaves[[#Headers],[BossTank]]</f>
        <v>BossTank</v>
      </c>
      <c r="N1" s="2" t="str">
        <f>WorldWaves[[#Headers],[BossRush]]</f>
        <v>BossRush</v>
      </c>
      <c r="O1" s="2" t="str">
        <f>WorldWaves[[#Headers],[SemiBigBot]]</f>
        <v>SemiBigBot</v>
      </c>
      <c r="P1" s="2" t="str">
        <f>WorldWaves[[#Headers],[BossSlow]]</f>
        <v>BossSlow</v>
      </c>
      <c r="Q1" s="2" t="str">
        <f>WorldWaves[[#Headers],[BotSlow]]</f>
        <v>BotSlow</v>
      </c>
      <c r="R1" s="2" t="str">
        <f>WorldWaves[[#Headers],[BigBotSlow]]</f>
        <v>BigBotSlow</v>
      </c>
      <c r="S1" s="2" t="str">
        <f>WorldWaves[[#Headers],[SplitterBalloon]]</f>
        <v>SplitterBalloon</v>
      </c>
      <c r="T1" s="2" t="str">
        <f>WorldWaves[[#Headers],[SplitterDoubleLvl1]]</f>
        <v>SplitterDoubleLvl1</v>
      </c>
      <c r="U1" s="2" t="str">
        <f>WorldWaves[[#Headers],[SplitterDoubleLvl2]]</f>
        <v>SplitterDoubleLvl2</v>
      </c>
      <c r="V1" s="2" t="str">
        <f>WorldWaves[[#Headers],[SplitterDoubleLvl3]]</f>
        <v>SplitterDoubleLvl3</v>
      </c>
      <c r="W1" s="2" t="str">
        <f>WorldWaves[[#Headers],[SplitterEnd]]</f>
        <v>SplitterEnd</v>
      </c>
      <c r="X1" s="2" t="str">
        <f>WorldWaves[[#Headers],[Kamikaze]]</f>
        <v>Kamikaze</v>
      </c>
      <c r="Y1" s="2" t="str">
        <f>WorldWaves[[#Headers],[BossBalloon]]</f>
        <v>BossBalloon</v>
      </c>
      <c r="Z1" s="2" t="str">
        <f>WorldWaves[[#Headers],[BossDoubleLvl1]]</f>
        <v>BossDoubleLvl1</v>
      </c>
      <c r="AA1" s="2" t="str">
        <f>WorldWaves[[#Headers],[BossDoubleLvl2]]</f>
        <v>BossDoubleLvl2</v>
      </c>
      <c r="AB1" s="2" t="str">
        <f>WorldWaves[[#Headers],[BossDoubleLvl3]]</f>
        <v>BossDoubleLvl3</v>
      </c>
      <c r="AC1" s="2" t="str">
        <f>WorldWaves[[#Headers],[BossDoubleLvl4]]</f>
        <v>BossDoubleLvl4</v>
      </c>
      <c r="AD1" s="2" t="str">
        <f>WorldWaves[[#Headers],[BossDoubleLvl5]]</f>
        <v>BossDoubleLvl5</v>
      </c>
      <c r="AE1" s="2" t="str">
        <f>WorldWaves[[#Headers],[BossKamikaze]]</f>
        <v>BossKamikaze</v>
      </c>
      <c r="AF1" s="2" t="str">
        <f>WorldWaves[[#Headers],[BossBalloonEnd]]</f>
        <v>BossBalloonEnd</v>
      </c>
      <c r="AG1" s="2" t="str">
        <f>WorldWaves[[#Headers],[BigKamikaze]]</f>
        <v>BigKamikaze</v>
      </c>
      <c r="AH1" s="2" t="str">
        <f>WorldWaves[[#Headers],[IceResistant]]</f>
        <v>IceResistant</v>
      </c>
      <c r="AI1" s="2" t="str">
        <f>WorldWaves[[#Headers],[BossIceResistant]]</f>
        <v>BossIceResistant</v>
      </c>
      <c r="AJ1" s="2" t="str">
        <f>WorldWaves[[#Headers],[PoisonResistant]]</f>
        <v>PoisonResistant</v>
      </c>
      <c r="AK1" s="2" t="str">
        <f>WorldWaves[[#Headers],[ElectricityResistant]]</f>
        <v>ElectricityResistant</v>
      </c>
      <c r="AL1" s="2" t="str">
        <f>WorldWaves[[#Headers],[Armored]]</f>
        <v>Armored</v>
      </c>
      <c r="AM1" s="2" t="str">
        <f>WorldWaves[[#Headers],[BossArmored]]</f>
        <v>BossArmored</v>
      </c>
      <c r="AN1" s="2" t="str">
        <f>WorldWaves[[#Headers],[SlowArmored]]</f>
        <v>SlowArmored</v>
      </c>
      <c r="AO1" s="2" t="str">
        <f>WorldWaves[[#Headers],[FlyingArmouredIce]]</f>
        <v>FlyingArmouredIce</v>
      </c>
      <c r="AP1" s="2" t="str">
        <f>WorldWaves[[#Headers],[FlyingArmouredPoison]]</f>
        <v>FlyingArmouredPoison</v>
      </c>
      <c r="AQ1" s="2" t="str">
        <f>WorldWaves[[#Headers],[FlyingArmouredElec]]</f>
        <v>FlyingArmouredElec</v>
      </c>
      <c r="AR1" s="2" t="str">
        <f>WorldWaves[[#Headers],[Hacker]]</f>
        <v>Hacker</v>
      </c>
      <c r="AS1" s="2" t="str">
        <f>WorldWaves[[#Headers],[BossHacker]]</f>
        <v>BossHacker</v>
      </c>
      <c r="AT1" s="2" t="str">
        <f>WorldWaves[[#Headers],[BossFlyingArmoured]]</f>
        <v>BossFlyingArmoured</v>
      </c>
    </row>
    <row r="2" spans="1:46" x14ac:dyDescent="0.25">
      <c r="A2" s="1">
        <v>0</v>
      </c>
      <c r="B2" s="10">
        <f>(VLOOKUP(B$1,Enemies[[Name]:[BotLevelType]],3,FALSE) * VLOOKUP($A2,BotLevelWorld[#All],MATCH("HP Ratio - " &amp; VLOOKUP(B$1,Enemies[[#All],[Name]:[BotLevelType]],9,FALSE),BotLevelWorld[#Headers],0),FALSE)) + (IFERROR(VLOOKUP(VLOOKUP(B$1,Enemies[[Name]:[SpawnedType]],11,FALSE), Enemies[[Name]:[BotLevelType]], 3, FALSE) * VLOOKUP($A2,BotLevelWorld[#All],MATCH("HP Ratio - " &amp; VLOOKUP(VLOOKUP(B$1,Enemies[[Name]:[SpawnedType]],11,FALSE),Enemies[[#All],[Name]:[BotLevelType]],9,FALSE),BotLevelWorld[#Headers],0),FALSE) * VLOOKUP(B$1,Enemies[[Name]:[SpawnedType]],10,FALSE),0))</f>
        <v>18</v>
      </c>
      <c r="C2" s="10">
        <f>(VLOOKUP(C$1,Enemies[[Name]:[BotLevelType]],3,FALSE) * VLOOKUP($A2,BotLevelWorld[#All],MATCH("HP Ratio - " &amp; VLOOKUP(C$1,Enemies[[#All],[Name]:[BotLevelType]],9,FALSE),BotLevelWorld[#Headers],0),FALSE)) + (IFERROR(VLOOKUP(VLOOKUP(C$1,Enemies[[Name]:[SpawnedType]],11,FALSE), Enemies[[Name]:[BotLevelType]], 3, FALSE) * VLOOKUP($A2,BotLevelWorld[#All],MATCH("HP Ratio - " &amp; VLOOKUP(VLOOKUP(C$1,Enemies[[Name]:[SpawnedType]],11,FALSE),Enemies[[#All],[Name]:[BotLevelType]],9,FALSE),BotLevelWorld[#Headers],0),FALSE) * VLOOKUP(C$1,Enemies[[Name]:[SpawnedType]],10,FALSE),0))</f>
        <v>462</v>
      </c>
      <c r="D2" s="10">
        <f>(VLOOKUP(D$1,Enemies[[Name]:[BotLevelType]],3,FALSE) * VLOOKUP($A2,BotLevelWorld[#All],MATCH("HP Ratio - " &amp; VLOOKUP(D$1,Enemies[[#All],[Name]:[BotLevelType]],9,FALSE),BotLevelWorld[#Headers],0),FALSE)) + (IFERROR(VLOOKUP(VLOOKUP(D$1,Enemies[[Name]:[SpawnedType]],11,FALSE), Enemies[[Name]:[BotLevelType]], 3, FALSE) * VLOOKUP($A2,BotLevelWorld[#All],MATCH("HP Ratio - " &amp; VLOOKUP(VLOOKUP(D$1,Enemies[[Name]:[SpawnedType]],11,FALSE),Enemies[[#All],[Name]:[BotLevelType]],9,FALSE),BotLevelWorld[#Headers],0),FALSE) * VLOOKUP(D$1,Enemies[[Name]:[SpawnedType]],10,FALSE),0))</f>
        <v>1080</v>
      </c>
      <c r="E2" s="10">
        <f>(VLOOKUP(E$1,Enemies[[Name]:[BotLevelType]],3,FALSE) * VLOOKUP($A2,BotLevelWorld[#All],MATCH("HP Ratio - " &amp; VLOOKUP(E$1,Enemies[[#All],[Name]:[BotLevelType]],9,FALSE),BotLevelWorld[#Headers],0),FALSE)) + (IFERROR(VLOOKUP(VLOOKUP(E$1,Enemies[[Name]:[SpawnedType]],11,FALSE), Enemies[[Name]:[BotLevelType]], 3, FALSE) * VLOOKUP($A2,BotLevelWorld[#All],MATCH("HP Ratio - " &amp; VLOOKUP(VLOOKUP(E$1,Enemies[[Name]:[SpawnedType]],11,FALSE),Enemies[[#All],[Name]:[BotLevelType]],9,FALSE),BotLevelWorld[#Headers],0),FALSE) * VLOOKUP(E$1,Enemies[[Name]:[SpawnedType]],10,FALSE),0))</f>
        <v>70</v>
      </c>
      <c r="F2" s="10">
        <f>(VLOOKUP(F$1,Enemies[[Name]:[BotLevelType]],3,FALSE) * VLOOKUP($A2,BotLevelWorld[#All],MATCH("HP Ratio - " &amp; VLOOKUP(F$1,Enemies[[#All],[Name]:[BotLevelType]],9,FALSE),BotLevelWorld[#Headers],0),FALSE)) + (IFERROR(VLOOKUP(VLOOKUP(F$1,Enemies[[Name]:[SpawnedType]],11,FALSE), Enemies[[Name]:[BotLevelType]], 3, FALSE) * VLOOKUP($A2,BotLevelWorld[#All],MATCH("HP Ratio - " &amp; VLOOKUP(VLOOKUP(F$1,Enemies[[Name]:[SpawnedType]],11,FALSE),Enemies[[#All],[Name]:[BotLevelType]],9,FALSE),BotLevelWorld[#Headers],0),FALSE) * VLOOKUP(F$1,Enemies[[Name]:[SpawnedType]],10,FALSE),0))</f>
        <v>250</v>
      </c>
      <c r="G2" s="10">
        <f>(VLOOKUP(G$1,Enemies[[Name]:[BotLevelType]],3,FALSE) * VLOOKUP($A2,BotLevelWorld[#All],MATCH("HP Ratio - " &amp; VLOOKUP(G$1,Enemies[[#All],[Name]:[BotLevelType]],9,FALSE),BotLevelWorld[#Headers],0),FALSE)) + (IFERROR(VLOOKUP(VLOOKUP(G$1,Enemies[[Name]:[SpawnedType]],11,FALSE), Enemies[[Name]:[BotLevelType]], 3, FALSE) * VLOOKUP($A2,BotLevelWorld[#All],MATCH("HP Ratio - " &amp; VLOOKUP(VLOOKUP(G$1,Enemies[[Name]:[SpawnedType]],11,FALSE),Enemies[[#All],[Name]:[BotLevelType]],9,FALSE),BotLevelWorld[#Headers],0),FALSE) * VLOOKUP(G$1,Enemies[[Name]:[SpawnedType]],10,FALSE),0))</f>
        <v>500</v>
      </c>
      <c r="H2" s="10">
        <f>(VLOOKUP(H$1,Enemies[[Name]:[BotLevelType]],3,FALSE) * VLOOKUP($A2,BotLevelWorld[#All],MATCH("HP Ratio - " &amp; VLOOKUP(H$1,Enemies[[#All],[Name]:[BotLevelType]],9,FALSE),BotLevelWorld[#Headers],0),FALSE)) + (IFERROR(VLOOKUP(VLOOKUP(H$1,Enemies[[Name]:[SpawnedType]],11,FALSE), Enemies[[Name]:[BotLevelType]], 3, FALSE) * VLOOKUP($A2,BotLevelWorld[#All],MATCH("HP Ratio - " &amp; VLOOKUP(VLOOKUP(H$1,Enemies[[Name]:[SpawnedType]],11,FALSE),Enemies[[#All],[Name]:[BotLevelType]],9,FALSE),BotLevelWorld[#Headers],0),FALSE) * VLOOKUP(H$1,Enemies[[Name]:[SpawnedType]],10,FALSE),0))</f>
        <v>48</v>
      </c>
      <c r="I2" s="10">
        <f>(VLOOKUP(I$1,Enemies[[Name]:[BotLevelType]],3,FALSE) * VLOOKUP($A2,BotLevelWorld[#All],MATCH("HP Ratio - " &amp; VLOOKUP(I$1,Enemies[[#All],[Name]:[BotLevelType]],9,FALSE),BotLevelWorld[#Headers],0),FALSE)) + (IFERROR(VLOOKUP(VLOOKUP(I$1,Enemies[[Name]:[SpawnedType]],11,FALSE), Enemies[[Name]:[BotLevelType]], 3, FALSE) * VLOOKUP($A2,BotLevelWorld[#All],MATCH("HP Ratio - " &amp; VLOOKUP(VLOOKUP(I$1,Enemies[[Name]:[SpawnedType]],11,FALSE),Enemies[[#All],[Name]:[BotLevelType]],9,FALSE),BotLevelWorld[#Headers],0),FALSE) * VLOOKUP(I$1,Enemies[[Name]:[SpawnedType]],10,FALSE),0))</f>
        <v>9</v>
      </c>
      <c r="J2" s="10">
        <f>(VLOOKUP(J$1,Enemies[[Name]:[BotLevelType]],3,FALSE) * VLOOKUP($A2,BotLevelWorld[#All],MATCH("HP Ratio - " &amp; VLOOKUP(J$1,Enemies[[#All],[Name]:[BotLevelType]],9,FALSE),BotLevelWorld[#Headers],0),FALSE)) + (IFERROR(VLOOKUP(VLOOKUP(J$1,Enemies[[Name]:[SpawnedType]],11,FALSE), Enemies[[Name]:[BotLevelType]], 3, FALSE) * VLOOKUP($A2,BotLevelWorld[#All],MATCH("HP Ratio - " &amp; VLOOKUP(VLOOKUP(J$1,Enemies[[Name]:[SpawnedType]],11,FALSE),Enemies[[#All],[Name]:[BotLevelType]],9,FALSE),BotLevelWorld[#Headers],0),FALSE) * VLOOKUP(J$1,Enemies[[Name]:[SpawnedType]],10,FALSE),0))</f>
        <v>150</v>
      </c>
      <c r="K2" s="10">
        <f>(VLOOKUP(K$1,Enemies[[Name]:[BotLevelType]],3,FALSE) * VLOOKUP($A2,BotLevelWorld[#All],MATCH("HP Ratio - " &amp; VLOOKUP(K$1,Enemies[[#All],[Name]:[BotLevelType]],9,FALSE),BotLevelWorld[#Headers],0),FALSE)) + (IFERROR(VLOOKUP(VLOOKUP(K$1,Enemies[[Name]:[SpawnedType]],11,FALSE), Enemies[[Name]:[BotLevelType]], 3, FALSE) * VLOOKUP($A2,BotLevelWorld[#All],MATCH("HP Ratio - " &amp; VLOOKUP(VLOOKUP(K$1,Enemies[[Name]:[SpawnedType]],11,FALSE),Enemies[[#All],[Name]:[BotLevelType]],9,FALSE),BotLevelWorld[#Headers],0),FALSE) * VLOOKUP(K$1,Enemies[[Name]:[SpawnedType]],10,FALSE),0))</f>
        <v>37.5</v>
      </c>
      <c r="L2" s="10">
        <f>(VLOOKUP(L$1,Enemies[[Name]:[BotLevelType]],3,FALSE) * VLOOKUP($A2,BotLevelWorld[#All],MATCH("HP Ratio - " &amp; VLOOKUP(L$1,Enemies[[#All],[Name]:[BotLevelType]],9,FALSE),BotLevelWorld[#Headers],0),FALSE)) + (IFERROR(VLOOKUP(VLOOKUP(L$1,Enemies[[Name]:[SpawnedType]],11,FALSE), Enemies[[Name]:[BotLevelType]], 3, FALSE) * VLOOKUP($A2,BotLevelWorld[#All],MATCH("HP Ratio - " &amp; VLOOKUP(VLOOKUP(L$1,Enemies[[Name]:[SpawnedType]],11,FALSE),Enemies[[#All],[Name]:[BotLevelType]],9,FALSE),BotLevelWorld[#Headers],0),FALSE) * VLOOKUP(L$1,Enemies[[Name]:[SpawnedType]],10,FALSE),0))</f>
        <v>150</v>
      </c>
      <c r="M2" s="10">
        <f>(VLOOKUP(M$1,Enemies[[Name]:[BotLevelType]],3,FALSE) * VLOOKUP($A2,BotLevelWorld[#All],MATCH("HP Ratio - " &amp; VLOOKUP(M$1,Enemies[[#All],[Name]:[BotLevelType]],9,FALSE),BotLevelWorld[#Headers],0),FALSE)) + (IFERROR(VLOOKUP(VLOOKUP(M$1,Enemies[[Name]:[SpawnedType]],11,FALSE), Enemies[[Name]:[BotLevelType]], 3, FALSE) * VLOOKUP($A2,BotLevelWorld[#All],MATCH("HP Ratio - " &amp; VLOOKUP(VLOOKUP(M$1,Enemies[[Name]:[SpawnedType]],11,FALSE),Enemies[[#All],[Name]:[BotLevelType]],9,FALSE),BotLevelWorld[#Headers],0),FALSE) * VLOOKUP(M$1,Enemies[[Name]:[SpawnedType]],10,FALSE),0))</f>
        <v>350</v>
      </c>
      <c r="N2" s="10">
        <f>(VLOOKUP(N$1,Enemies[[Name]:[BotLevelType]],3,FALSE) * VLOOKUP($A2,BotLevelWorld[#All],MATCH("HP Ratio - " &amp; VLOOKUP(N$1,Enemies[[#All],[Name]:[BotLevelType]],9,FALSE),BotLevelWorld[#Headers],0),FALSE)) + (IFERROR(VLOOKUP(VLOOKUP(N$1,Enemies[[Name]:[SpawnedType]],11,FALSE), Enemies[[Name]:[BotLevelType]], 3, FALSE) * VLOOKUP($A2,BotLevelWorld[#All],MATCH("HP Ratio - " &amp; VLOOKUP(VLOOKUP(N$1,Enemies[[Name]:[SpawnedType]],11,FALSE),Enemies[[#All],[Name]:[BotLevelType]],9,FALSE),BotLevelWorld[#Headers],0),FALSE) * VLOOKUP(N$1,Enemies[[Name]:[SpawnedType]],10,FALSE),0))</f>
        <v>250</v>
      </c>
      <c r="O2" s="10">
        <f>(VLOOKUP(O$1,Enemies[[Name]:[BotLevelType]],3,FALSE) * VLOOKUP($A2,BotLevelWorld[#All],MATCH("HP Ratio - " &amp; VLOOKUP(O$1,Enemies[[#All],[Name]:[BotLevelType]],9,FALSE),BotLevelWorld[#Headers],0),FALSE)) + (IFERROR(VLOOKUP(VLOOKUP(O$1,Enemies[[Name]:[SpawnedType]],11,FALSE), Enemies[[Name]:[BotLevelType]], 3, FALSE) * VLOOKUP($A2,BotLevelWorld[#All],MATCH("HP Ratio - " &amp; VLOOKUP(VLOOKUP(O$1,Enemies[[Name]:[SpawnedType]],11,FALSE),Enemies[[#All],[Name]:[BotLevelType]],9,FALSE),BotLevelWorld[#Headers],0),FALSE) * VLOOKUP(O$1,Enemies[[Name]:[SpawnedType]],10,FALSE),0))</f>
        <v>210</v>
      </c>
      <c r="P2" s="10">
        <f>(VLOOKUP(P$1,Enemies[[Name]:[BotLevelType]],3,FALSE) * VLOOKUP($A2,BotLevelWorld[#All],MATCH("HP Ratio - " &amp; VLOOKUP(P$1,Enemies[[#All],[Name]:[BotLevelType]],9,FALSE),BotLevelWorld[#Headers],0),FALSE)) + (IFERROR(VLOOKUP(VLOOKUP(P$1,Enemies[[Name]:[SpawnedType]],11,FALSE), Enemies[[Name]:[BotLevelType]], 3, FALSE) * VLOOKUP($A2,BotLevelWorld[#All],MATCH("HP Ratio - " &amp; VLOOKUP(VLOOKUP(P$1,Enemies[[Name]:[SpawnedType]],11,FALSE),Enemies[[#All],[Name]:[BotLevelType]],9,FALSE),BotLevelWorld[#Headers],0),FALSE) * VLOOKUP(P$1,Enemies[[Name]:[SpawnedType]],10,FALSE),0))</f>
        <v>1000</v>
      </c>
      <c r="Q2" s="10">
        <f>(VLOOKUP(Q$1,Enemies[[Name]:[BotLevelType]],3,FALSE) * VLOOKUP($A2,BotLevelWorld[#All],MATCH("HP Ratio - " &amp; VLOOKUP(Q$1,Enemies[[#All],[Name]:[BotLevelType]],9,FALSE),BotLevelWorld[#Headers],0),FALSE)) + (IFERROR(VLOOKUP(VLOOKUP(Q$1,Enemies[[Name]:[SpawnedType]],11,FALSE), Enemies[[Name]:[BotLevelType]], 3, FALSE) * VLOOKUP($A2,BotLevelWorld[#All],MATCH("HP Ratio - " &amp; VLOOKUP(VLOOKUP(Q$1,Enemies[[Name]:[SpawnedType]],11,FALSE),Enemies[[#All],[Name]:[BotLevelType]],9,FALSE),BotLevelWorld[#Headers],0),FALSE) * VLOOKUP(Q$1,Enemies[[Name]:[SpawnedType]],10,FALSE),0))</f>
        <v>600</v>
      </c>
      <c r="R2" s="10">
        <f>(VLOOKUP(R$1,Enemies[[Name]:[BotLevelType]],3,FALSE) * VLOOKUP($A2,BotLevelWorld[#All],MATCH("HP Ratio - " &amp; VLOOKUP(R$1,Enemies[[#All],[Name]:[BotLevelType]],9,FALSE),BotLevelWorld[#Headers],0),FALSE)) + (IFERROR(VLOOKUP(VLOOKUP(R$1,Enemies[[Name]:[SpawnedType]],11,FALSE), Enemies[[Name]:[BotLevelType]], 3, FALSE) * VLOOKUP($A2,BotLevelWorld[#All],MATCH("HP Ratio - " &amp; VLOOKUP(VLOOKUP(R$1,Enemies[[Name]:[SpawnedType]],11,FALSE),Enemies[[#All],[Name]:[BotLevelType]],9,FALSE),BotLevelWorld[#Headers],0),FALSE) * VLOOKUP(R$1,Enemies[[Name]:[SpawnedType]],10,FALSE),0))</f>
        <v>3000</v>
      </c>
      <c r="S2" s="10">
        <f>(VLOOKUP(S$1,Enemies[[Name]:[BotLevelType]],3,FALSE) * VLOOKUP($A2,BotLevelWorld[#All],MATCH("HP Ratio - " &amp; VLOOKUP(S$1,Enemies[[#All],[Name]:[BotLevelType]],9,FALSE),BotLevelWorld[#Headers],0),FALSE)) + (IFERROR(VLOOKUP(VLOOKUP(S$1,Enemies[[Name]:[SpawnedType]],11,FALSE), Enemies[[Name]:[BotLevelType]], 3, FALSE) * VLOOKUP($A2,BotLevelWorld[#All],MATCH("HP Ratio - " &amp; VLOOKUP(VLOOKUP(S$1,Enemies[[Name]:[SpawnedType]],11,FALSE),Enemies[[#All],[Name]:[BotLevelType]],9,FALSE),BotLevelWorld[#Headers],0),FALSE) * VLOOKUP(S$1,Enemies[[Name]:[SpawnedType]],10,FALSE),0))</f>
        <v>252</v>
      </c>
      <c r="T2" s="10">
        <f>(VLOOKUP(T$1,Enemies[[Name]:[BotLevelType]],3,FALSE) * VLOOKUP($A2,BotLevelWorld[#All],MATCH("HP Ratio - " &amp; VLOOKUP(T$1,Enemies[[#All],[Name]:[BotLevelType]],9,FALSE),BotLevelWorld[#Headers],0),FALSE)) + (IFERROR(VLOOKUP(VLOOKUP(T$1,Enemies[[Name]:[SpawnedType]],11,FALSE), Enemies[[Name]:[BotLevelType]], 3, FALSE) * VLOOKUP($A2,BotLevelWorld[#All],MATCH("HP Ratio - " &amp; VLOOKUP(VLOOKUP(T$1,Enemies[[Name]:[SpawnedType]],11,FALSE),Enemies[[#All],[Name]:[BotLevelType]],9,FALSE),BotLevelWorld[#Headers],0),FALSE) * VLOOKUP(T$1,Enemies[[Name]:[SpawnedType]],10,FALSE),0))</f>
        <v>960</v>
      </c>
      <c r="U2" s="10">
        <f>(VLOOKUP(U$1,Enemies[[Name]:[BotLevelType]],3,FALSE) * VLOOKUP($A2,BotLevelWorld[#All],MATCH("HP Ratio - " &amp; VLOOKUP(U$1,Enemies[[#All],[Name]:[BotLevelType]],9,FALSE),BotLevelWorld[#Headers],0),FALSE)) + (IFERROR(VLOOKUP(VLOOKUP(U$1,Enemies[[Name]:[SpawnedType]],11,FALSE), Enemies[[Name]:[BotLevelType]], 3, FALSE) * VLOOKUP($A2,BotLevelWorld[#All],MATCH("HP Ratio - " &amp; VLOOKUP(VLOOKUP(U$1,Enemies[[Name]:[SpawnedType]],11,FALSE),Enemies[[#All],[Name]:[BotLevelType]],9,FALSE),BotLevelWorld[#Headers],0),FALSE) * VLOOKUP(U$1,Enemies[[Name]:[SpawnedType]],10,FALSE),0))</f>
        <v>480</v>
      </c>
      <c r="V2" s="10">
        <f>(VLOOKUP(V$1,Enemies[[Name]:[BotLevelType]],3,FALSE) * VLOOKUP($A2,BotLevelWorld[#All],MATCH("HP Ratio - " &amp; VLOOKUP(V$1,Enemies[[#All],[Name]:[BotLevelType]],9,FALSE),BotLevelWorld[#Headers],0),FALSE)) + (IFERROR(VLOOKUP(VLOOKUP(V$1,Enemies[[Name]:[SpawnedType]],11,FALSE), Enemies[[Name]:[BotLevelType]], 3, FALSE) * VLOOKUP($A2,BotLevelWorld[#All],MATCH("HP Ratio - " &amp; VLOOKUP(VLOOKUP(V$1,Enemies[[Name]:[SpawnedType]],11,FALSE),Enemies[[#All],[Name]:[BotLevelType]],9,FALSE),BotLevelWorld[#Headers],0),FALSE) * VLOOKUP(V$1,Enemies[[Name]:[SpawnedType]],10,FALSE),0))</f>
        <v>240</v>
      </c>
      <c r="W2" s="10">
        <f>(VLOOKUP(W$1,Enemies[[Name]:[BotLevelType]],3,FALSE) * VLOOKUP($A2,BotLevelWorld[#All],MATCH("HP Ratio - " &amp; VLOOKUP(W$1,Enemies[[#All],[Name]:[BotLevelType]],9,FALSE),BotLevelWorld[#Headers],0),FALSE)) + (IFERROR(VLOOKUP(VLOOKUP(W$1,Enemies[[Name]:[SpawnedType]],11,FALSE), Enemies[[Name]:[BotLevelType]], 3, FALSE) * VLOOKUP($A2,BotLevelWorld[#All],MATCH("HP Ratio - " &amp; VLOOKUP(VLOOKUP(W$1,Enemies[[Name]:[SpawnedType]],11,FALSE),Enemies[[#All],[Name]:[BotLevelType]],9,FALSE),BotLevelWorld[#Headers],0),FALSE) * VLOOKUP(W$1,Enemies[[Name]:[SpawnedType]],10,FALSE),0))</f>
        <v>60</v>
      </c>
      <c r="X2" s="10">
        <f>(VLOOKUP(X$1,Enemies[[Name]:[BotLevelType]],3,FALSE) * VLOOKUP($A2,BotLevelWorld[#All],MATCH("HP Ratio - " &amp; VLOOKUP(X$1,Enemies[[#All],[Name]:[BotLevelType]],9,FALSE),BotLevelWorld[#Headers],0),FALSE)) + (IFERROR(VLOOKUP(VLOOKUP(X$1,Enemies[[Name]:[SpawnedType]],11,FALSE), Enemies[[Name]:[BotLevelType]], 3, FALSE) * VLOOKUP($A2,BotLevelWorld[#All],MATCH("HP Ratio - " &amp; VLOOKUP(VLOOKUP(X$1,Enemies[[Name]:[SpawnedType]],11,FALSE),Enemies[[#All],[Name]:[BotLevelType]],9,FALSE),BotLevelWorld[#Headers],0),FALSE) * VLOOKUP(X$1,Enemies[[Name]:[SpawnedType]],10,FALSE),0))</f>
        <v>48</v>
      </c>
      <c r="Y2" s="10">
        <f>(VLOOKUP(Y$1,Enemies[[Name]:[BotLevelType]],3,FALSE) * VLOOKUP($A2,BotLevelWorld[#All],MATCH("HP Ratio - " &amp; VLOOKUP(Y$1,Enemies[[#All],[Name]:[BotLevelType]],9,FALSE),BotLevelWorld[#Headers],0),FALSE)) + (IFERROR(VLOOKUP(VLOOKUP(Y$1,Enemies[[Name]:[SpawnedType]],11,FALSE), Enemies[[Name]:[BotLevelType]], 3, FALSE) * VLOOKUP($A2,BotLevelWorld[#All],MATCH("HP Ratio - " &amp; VLOOKUP(VLOOKUP(Y$1,Enemies[[Name]:[SpawnedType]],11,FALSE),Enemies[[#All],[Name]:[BotLevelType]],9,FALSE),BotLevelWorld[#Headers],0),FALSE) * VLOOKUP(Y$1,Enemies[[Name]:[SpawnedType]],10,FALSE),0))</f>
        <v>500</v>
      </c>
      <c r="Z2" s="10">
        <f>(VLOOKUP(Z$1,Enemies[[Name]:[BotLevelType]],3,FALSE) * VLOOKUP($A2,BotLevelWorld[#All],MATCH("HP Ratio - " &amp; VLOOKUP(Z$1,Enemies[[#All],[Name]:[BotLevelType]],9,FALSE),BotLevelWorld[#Headers],0),FALSE)) + (IFERROR(VLOOKUP(VLOOKUP(Z$1,Enemies[[Name]:[SpawnedType]],11,FALSE), Enemies[[Name]:[BotLevelType]], 3, FALSE) * VLOOKUP($A2,BotLevelWorld[#All],MATCH("HP Ratio - " &amp; VLOOKUP(VLOOKUP(Z$1,Enemies[[Name]:[SpawnedType]],11,FALSE),Enemies[[#All],[Name]:[BotLevelType]],9,FALSE),BotLevelWorld[#Headers],0),FALSE) * VLOOKUP(Z$1,Enemies[[Name]:[SpawnedType]],10,FALSE),0))</f>
        <v>200</v>
      </c>
      <c r="AA2" s="10">
        <f>(VLOOKUP(AA$1,Enemies[[Name]:[BotLevelType]],3,FALSE) * VLOOKUP($A2,BotLevelWorld[#All],MATCH("HP Ratio - " &amp; VLOOKUP(AA$1,Enemies[[#All],[Name]:[BotLevelType]],9,FALSE),BotLevelWorld[#Headers],0),FALSE)) + (IFERROR(VLOOKUP(VLOOKUP(AA$1,Enemies[[Name]:[SpawnedType]],11,FALSE), Enemies[[Name]:[BotLevelType]], 3, FALSE) * VLOOKUP($A2,BotLevelWorld[#All],MATCH("HP Ratio - " &amp; VLOOKUP(VLOOKUP(AA$1,Enemies[[Name]:[SpawnedType]],11,FALSE),Enemies[[#All],[Name]:[BotLevelType]],9,FALSE),BotLevelWorld[#Headers],0),FALSE) * VLOOKUP(AA$1,Enemies[[Name]:[SpawnedType]],10,FALSE),0))</f>
        <v>100</v>
      </c>
      <c r="AB2" s="10">
        <f>(VLOOKUP(AB$1,Enemies[[Name]:[BotLevelType]],3,FALSE) * VLOOKUP($A2,BotLevelWorld[#All],MATCH("HP Ratio - " &amp; VLOOKUP(AB$1,Enemies[[#All],[Name]:[BotLevelType]],9,FALSE),BotLevelWorld[#Headers],0),FALSE)) + (IFERROR(VLOOKUP(VLOOKUP(AB$1,Enemies[[Name]:[SpawnedType]],11,FALSE), Enemies[[Name]:[BotLevelType]], 3, FALSE) * VLOOKUP($A2,BotLevelWorld[#All],MATCH("HP Ratio - " &amp; VLOOKUP(VLOOKUP(AB$1,Enemies[[Name]:[SpawnedType]],11,FALSE),Enemies[[#All],[Name]:[BotLevelType]],9,FALSE),BotLevelWorld[#Headers],0),FALSE) * VLOOKUP(AB$1,Enemies[[Name]:[SpawnedType]],10,FALSE),0))</f>
        <v>49</v>
      </c>
      <c r="AC2" s="10">
        <f>(VLOOKUP(AC$1,Enemies[[Name]:[BotLevelType]],3,FALSE) * VLOOKUP($A2,BotLevelWorld[#All],MATCH("HP Ratio - " &amp; VLOOKUP(AC$1,Enemies[[#All],[Name]:[BotLevelType]],9,FALSE),BotLevelWorld[#Headers],0),FALSE)) + (IFERROR(VLOOKUP(VLOOKUP(AC$1,Enemies[[Name]:[SpawnedType]],11,FALSE), Enemies[[Name]:[BotLevelType]], 3, FALSE) * VLOOKUP($A2,BotLevelWorld[#All],MATCH("HP Ratio - " &amp; VLOOKUP(VLOOKUP(AC$1,Enemies[[Name]:[SpawnedType]],11,FALSE),Enemies[[#All],[Name]:[BotLevelType]],9,FALSE),BotLevelWorld[#Headers],0),FALSE) * VLOOKUP(AC$1,Enemies[[Name]:[SpawnedType]],10,FALSE),0))</f>
        <v>24</v>
      </c>
      <c r="AD2" s="10">
        <f>(VLOOKUP(AD$1,Enemies[[Name]:[BotLevelType]],3,FALSE) * VLOOKUP($A2,BotLevelWorld[#All],MATCH("HP Ratio - " &amp; VLOOKUP(AD$1,Enemies[[#All],[Name]:[BotLevelType]],9,FALSE),BotLevelWorld[#Headers],0),FALSE)) + (IFERROR(VLOOKUP(VLOOKUP(AD$1,Enemies[[Name]:[SpawnedType]],11,FALSE), Enemies[[Name]:[BotLevelType]], 3, FALSE) * VLOOKUP($A2,BotLevelWorld[#All],MATCH("HP Ratio - " &amp; VLOOKUP(VLOOKUP(AD$1,Enemies[[Name]:[SpawnedType]],11,FALSE),Enemies[[#All],[Name]:[BotLevelType]],9,FALSE),BotLevelWorld[#Headers],0),FALSE) * VLOOKUP(AD$1,Enemies[[Name]:[SpawnedType]],10,FALSE),0))</f>
        <v>6</v>
      </c>
      <c r="AE2" s="10">
        <f>(VLOOKUP(AE$1,Enemies[[Name]:[BotLevelType]],3,FALSE) * VLOOKUP($A2,BotLevelWorld[#All],MATCH("HP Ratio - " &amp; VLOOKUP(AE$1,Enemies[[#All],[Name]:[BotLevelType]],9,FALSE),BotLevelWorld[#Headers],0),FALSE)) + (IFERROR(VLOOKUP(VLOOKUP(AE$1,Enemies[[Name]:[SpawnedType]],11,FALSE), Enemies[[Name]:[BotLevelType]], 3, FALSE) * VLOOKUP($A2,BotLevelWorld[#All],MATCH("HP Ratio - " &amp; VLOOKUP(VLOOKUP(AE$1,Enemies[[Name]:[SpawnedType]],11,FALSE),Enemies[[#All],[Name]:[BotLevelType]],9,FALSE),BotLevelWorld[#Headers],0),FALSE) * VLOOKUP(AE$1,Enemies[[Name]:[SpawnedType]],10,FALSE),0))</f>
        <v>175</v>
      </c>
      <c r="AF2" s="10">
        <f>(VLOOKUP(AF$1,Enemies[[Name]:[BotLevelType]],3,FALSE) * VLOOKUP($A2,BotLevelWorld[#All],MATCH("HP Ratio - " &amp; VLOOKUP(AF$1,Enemies[[#All],[Name]:[BotLevelType]],9,FALSE),BotLevelWorld[#Headers],0),FALSE)) + (IFERROR(VLOOKUP(VLOOKUP(AF$1,Enemies[[Name]:[SpawnedType]],11,FALSE), Enemies[[Name]:[BotLevelType]], 3, FALSE) * VLOOKUP($A2,BotLevelWorld[#All],MATCH("HP Ratio - " &amp; VLOOKUP(VLOOKUP(AF$1,Enemies[[Name]:[SpawnedType]],11,FALSE),Enemies[[#All],[Name]:[BotLevelType]],9,FALSE),BotLevelWorld[#Headers],0),FALSE) * VLOOKUP(AF$1,Enemies[[Name]:[SpawnedType]],10,FALSE),0))</f>
        <v>40</v>
      </c>
      <c r="AG2" s="10">
        <f>(VLOOKUP(AG$1,Enemies[[Name]:[BotLevelType]],3,FALSE) * VLOOKUP($A2,BotLevelWorld[#All],MATCH("HP Ratio - " &amp; VLOOKUP(AG$1,Enemies[[#All],[Name]:[BotLevelType]],9,FALSE),BotLevelWorld[#Headers],0),FALSE)) + (IFERROR(VLOOKUP(VLOOKUP(AG$1,Enemies[[Name]:[SpawnedType]],11,FALSE), Enemies[[Name]:[BotLevelType]], 3, FALSE) * VLOOKUP($A2,BotLevelWorld[#All],MATCH("HP Ratio - " &amp; VLOOKUP(VLOOKUP(AG$1,Enemies[[Name]:[SpawnedType]],11,FALSE),Enemies[[#All],[Name]:[BotLevelType]],9,FALSE),BotLevelWorld[#Headers],0),FALSE) * VLOOKUP(AG$1,Enemies[[Name]:[SpawnedType]],10,FALSE),0))</f>
        <v>462</v>
      </c>
      <c r="AH2" s="10">
        <f>(VLOOKUP(AH$1,Enemies[[Name]:[BotLevelType]],3,FALSE) * VLOOKUP($A2,BotLevelWorld[#All],MATCH("HP Ratio - " &amp; VLOOKUP(AH$1,Enemies[[#All],[Name]:[BotLevelType]],9,FALSE),BotLevelWorld[#Headers],0),FALSE)) + (IFERROR(VLOOKUP(VLOOKUP(AH$1,Enemies[[Name]:[SpawnedType]],11,FALSE), Enemies[[Name]:[BotLevelType]], 3, FALSE) * VLOOKUP($A2,BotLevelWorld[#All],MATCH("HP Ratio - " &amp; VLOOKUP(VLOOKUP(AH$1,Enemies[[Name]:[SpawnedType]],11,FALSE),Enemies[[#All],[Name]:[BotLevelType]],9,FALSE),BotLevelWorld[#Headers],0),FALSE) * VLOOKUP(AH$1,Enemies[[Name]:[SpawnedType]],10,FALSE),0))</f>
        <v>48</v>
      </c>
      <c r="AI2" s="10">
        <f>(VLOOKUP(AI$1,Enemies[[Name]:[BotLevelType]],3,FALSE) * VLOOKUP($A2,BotLevelWorld[#All],MATCH("HP Ratio - " &amp; VLOOKUP(AI$1,Enemies[[#All],[Name]:[BotLevelType]],9,FALSE),BotLevelWorld[#Headers],0),FALSE)) + (IFERROR(VLOOKUP(VLOOKUP(AI$1,Enemies[[Name]:[SpawnedType]],11,FALSE), Enemies[[Name]:[BotLevelType]], 3, FALSE) * VLOOKUP($A2,BotLevelWorld[#All],MATCH("HP Ratio - " &amp; VLOOKUP(VLOOKUP(AI$1,Enemies[[Name]:[SpawnedType]],11,FALSE),Enemies[[#All],[Name]:[BotLevelType]],9,FALSE),BotLevelWorld[#Headers],0),FALSE) * VLOOKUP(AI$1,Enemies[[Name]:[SpawnedType]],10,FALSE),0))</f>
        <v>300</v>
      </c>
      <c r="AJ2" s="10">
        <f>(VLOOKUP(AJ$1,Enemies[[Name]:[BotLevelType]],3,FALSE) * VLOOKUP($A2,BotLevelWorld[#All],MATCH("HP Ratio - " &amp; VLOOKUP(AJ$1,Enemies[[#All],[Name]:[BotLevelType]],9,FALSE),BotLevelWorld[#Headers],0),FALSE)) + (IFERROR(VLOOKUP(VLOOKUP(AJ$1,Enemies[[Name]:[SpawnedType]],11,FALSE), Enemies[[Name]:[BotLevelType]], 3, FALSE) * VLOOKUP($A2,BotLevelWorld[#All],MATCH("HP Ratio - " &amp; VLOOKUP(VLOOKUP(AJ$1,Enemies[[Name]:[SpawnedType]],11,FALSE),Enemies[[#All],[Name]:[BotLevelType]],9,FALSE),BotLevelWorld[#Headers],0),FALSE) * VLOOKUP(AJ$1,Enemies[[Name]:[SpawnedType]],10,FALSE),0))</f>
        <v>48</v>
      </c>
      <c r="AK2" s="10">
        <f>(VLOOKUP(AK$1,Enemies[[Name]:[BotLevelType]],3,FALSE) * VLOOKUP($A2,BotLevelWorld[#All],MATCH("HP Ratio - " &amp; VLOOKUP(AK$1,Enemies[[#All],[Name]:[BotLevelType]],9,FALSE),BotLevelWorld[#Headers],0),FALSE)) + (IFERROR(VLOOKUP(VLOOKUP(AK$1,Enemies[[Name]:[SpawnedType]],11,FALSE), Enemies[[Name]:[BotLevelType]], 3, FALSE) * VLOOKUP($A2,BotLevelWorld[#All],MATCH("HP Ratio - " &amp; VLOOKUP(VLOOKUP(AK$1,Enemies[[Name]:[SpawnedType]],11,FALSE),Enemies[[#All],[Name]:[BotLevelType]],9,FALSE),BotLevelWorld[#Headers],0),FALSE) * VLOOKUP(AK$1,Enemies[[Name]:[SpawnedType]],10,FALSE),0))</f>
        <v>48</v>
      </c>
      <c r="AL2" s="10">
        <f>(VLOOKUP(AL$1,Enemies[[Name]:[BotLevelType]],3,FALSE) * VLOOKUP($A2,BotLevelWorld[#All],MATCH("HP Ratio - " &amp; VLOOKUP(AL$1,Enemies[[#All],[Name]:[BotLevelType]],9,FALSE),BotLevelWorld[#Headers],0),FALSE)) + (IFERROR(VLOOKUP(VLOOKUP(AL$1,Enemies[[Name]:[SpawnedType]],11,FALSE), Enemies[[Name]:[BotLevelType]], 3, FALSE) * VLOOKUP($A2,BotLevelWorld[#All],MATCH("HP Ratio - " &amp; VLOOKUP(VLOOKUP(AL$1,Enemies[[Name]:[SpawnedType]],11,FALSE),Enemies[[#All],[Name]:[BotLevelType]],9,FALSE),BotLevelWorld[#Headers],0),FALSE) * VLOOKUP(AL$1,Enemies[[Name]:[SpawnedType]],10,FALSE),0))</f>
        <v>60</v>
      </c>
      <c r="AM2" s="10">
        <f>(VLOOKUP(AM$1,Enemies[[Name]:[BotLevelType]],3,FALSE) * VLOOKUP($A2,BotLevelWorld[#All],MATCH("HP Ratio - " &amp; VLOOKUP(AM$1,Enemies[[#All],[Name]:[BotLevelType]],9,FALSE),BotLevelWorld[#Headers],0),FALSE)) + (IFERROR(VLOOKUP(VLOOKUP(AM$1,Enemies[[Name]:[SpawnedType]],11,FALSE), Enemies[[Name]:[BotLevelType]], 3, FALSE) * VLOOKUP($A2,BotLevelWorld[#All],MATCH("HP Ratio - " &amp; VLOOKUP(VLOOKUP(AM$1,Enemies[[Name]:[SpawnedType]],11,FALSE),Enemies[[#All],[Name]:[BotLevelType]],9,FALSE),BotLevelWorld[#Headers],0),FALSE) * VLOOKUP(AM$1,Enemies[[Name]:[SpawnedType]],10,FALSE),0))</f>
        <v>500</v>
      </c>
      <c r="AN2" s="10">
        <f>(VLOOKUP(AN$1,Enemies[[Name]:[BotLevelType]],3,FALSE) * VLOOKUP($A2,BotLevelWorld[#All],MATCH("HP Ratio - " &amp; VLOOKUP(AN$1,Enemies[[#All],[Name]:[BotLevelType]],9,FALSE),BotLevelWorld[#Headers],0),FALSE)) + (IFERROR(VLOOKUP(VLOOKUP(AN$1,Enemies[[Name]:[SpawnedType]],11,FALSE), Enemies[[Name]:[BotLevelType]], 3, FALSE) * VLOOKUP($A2,BotLevelWorld[#All],MATCH("HP Ratio - " &amp; VLOOKUP(VLOOKUP(AN$1,Enemies[[Name]:[SpawnedType]],11,FALSE),Enemies[[#All],[Name]:[BotLevelType]],9,FALSE),BotLevelWorld[#Headers],0),FALSE) * VLOOKUP(AN$1,Enemies[[Name]:[SpawnedType]],10,FALSE),0))</f>
        <v>300</v>
      </c>
      <c r="AO2" s="10">
        <f>(VLOOKUP(AO$1,Enemies[[Name]:[BotLevelType]],3,FALSE) * VLOOKUP($A2,BotLevelWorld[#All],MATCH("HP Ratio - " &amp; VLOOKUP(AO$1,Enemies[[#All],[Name]:[BotLevelType]],9,FALSE),BotLevelWorld[#Headers],0),FALSE)) + (IFERROR(VLOOKUP(VLOOKUP(AO$1,Enemies[[Name]:[SpawnedType]],11,FALSE), Enemies[[Name]:[BotLevelType]], 3, FALSE) * VLOOKUP($A2,BotLevelWorld[#All],MATCH("HP Ratio - " &amp; VLOOKUP(VLOOKUP(AO$1,Enemies[[Name]:[SpawnedType]],11,FALSE),Enemies[[#All],[Name]:[BotLevelType]],9,FALSE),BotLevelWorld[#Headers],0),FALSE) * VLOOKUP(AO$1,Enemies[[Name]:[SpawnedType]],10,FALSE),0))</f>
        <v>516</v>
      </c>
      <c r="AP2" s="10">
        <f>(VLOOKUP(AP$1,Enemies[[Name]:[BotLevelType]],3,FALSE) * VLOOKUP($A2,BotLevelWorld[#All],MATCH("HP Ratio - " &amp; VLOOKUP(AP$1,Enemies[[#All],[Name]:[BotLevelType]],9,FALSE),BotLevelWorld[#Headers],0),FALSE)) + (IFERROR(VLOOKUP(VLOOKUP(AP$1,Enemies[[Name]:[SpawnedType]],11,FALSE), Enemies[[Name]:[BotLevelType]], 3, FALSE) * VLOOKUP($A2,BotLevelWorld[#All],MATCH("HP Ratio - " &amp; VLOOKUP(VLOOKUP(AP$1,Enemies[[Name]:[SpawnedType]],11,FALSE),Enemies[[#All],[Name]:[BotLevelType]],9,FALSE),BotLevelWorld[#Headers],0),FALSE) * VLOOKUP(AP$1,Enemies[[Name]:[SpawnedType]],10,FALSE),0))</f>
        <v>516</v>
      </c>
      <c r="AQ2" s="10">
        <f>(VLOOKUP(AQ$1,Enemies[[Name]:[BotLevelType]],3,FALSE) * VLOOKUP($A2,BotLevelWorld[#All],MATCH("HP Ratio - " &amp; VLOOKUP(AQ$1,Enemies[[#All],[Name]:[BotLevelType]],9,FALSE),BotLevelWorld[#Headers],0),FALSE)) + (IFERROR(VLOOKUP(VLOOKUP(AQ$1,Enemies[[Name]:[SpawnedType]],11,FALSE), Enemies[[Name]:[BotLevelType]], 3, FALSE) * VLOOKUP($A2,BotLevelWorld[#All],MATCH("HP Ratio - " &amp; VLOOKUP(VLOOKUP(AQ$1,Enemies[[Name]:[SpawnedType]],11,FALSE),Enemies[[#All],[Name]:[BotLevelType]],9,FALSE),BotLevelWorld[#Headers],0),FALSE) * VLOOKUP(AQ$1,Enemies[[Name]:[SpawnedType]],10,FALSE),0))</f>
        <v>516</v>
      </c>
      <c r="AR2" s="10">
        <f>(VLOOKUP(AR$1,Enemies[[Name]:[BotLevelType]],3,FALSE) * VLOOKUP($A2,BotLevelWorld[#All],MATCH("HP Ratio - " &amp; VLOOKUP(AR$1,Enemies[[#All],[Name]:[BotLevelType]],9,FALSE),BotLevelWorld[#Headers],0),FALSE)) + (IFERROR(VLOOKUP(VLOOKUP(AR$1,Enemies[[Name]:[SpawnedType]],11,FALSE), Enemies[[Name]:[BotLevelType]], 3, FALSE) * VLOOKUP($A2,BotLevelWorld[#All],MATCH("HP Ratio - " &amp; VLOOKUP(VLOOKUP(AR$1,Enemies[[Name]:[SpawnedType]],11,FALSE),Enemies[[#All],[Name]:[BotLevelType]],9,FALSE),BotLevelWorld[#Headers],0),FALSE) * VLOOKUP(AR$1,Enemies[[Name]:[SpawnedType]],10,FALSE),0))</f>
        <v>4800</v>
      </c>
      <c r="AS2" s="10">
        <f>(VLOOKUP(AS$1,Enemies[[Name]:[BotLevelType]],3,FALSE) * VLOOKUP($A2,BotLevelWorld[#All],MATCH("HP Ratio - " &amp; VLOOKUP(AS$1,Enemies[[#All],[Name]:[BotLevelType]],9,FALSE),BotLevelWorld[#Headers],0),FALSE)) + (IFERROR(VLOOKUP(VLOOKUP(AS$1,Enemies[[Name]:[SpawnedType]],11,FALSE), Enemies[[Name]:[BotLevelType]], 3, FALSE) * VLOOKUP($A2,BotLevelWorld[#All],MATCH("HP Ratio - " &amp; VLOOKUP(VLOOKUP(AS$1,Enemies[[Name]:[SpawnedType]],11,FALSE),Enemies[[#All],[Name]:[BotLevelType]],9,FALSE),BotLevelWorld[#Headers],0),FALSE) * VLOOKUP(AS$1,Enemies[[Name]:[SpawnedType]],10,FALSE),0))</f>
        <v>1500</v>
      </c>
      <c r="AT2" s="10">
        <f>(VLOOKUP(AT$1,Enemies[[Name]:[BotLevelType]],3,FALSE) * VLOOKUP($A2,BotLevelWorld[#All],MATCH("HP Ratio - " &amp; VLOOKUP(AT$1,Enemies[[#All],[Name]:[BotLevelType]],9,FALSE),BotLevelWorld[#Headers],0),FALSE)) + (IFERROR(VLOOKUP(VLOOKUP(AT$1,Enemies[[Name]:[SpawnedType]],11,FALSE), Enemies[[Name]:[BotLevelType]], 3, FALSE) * VLOOKUP($A2,BotLevelWorld[#All],MATCH("HP Ratio - " &amp; VLOOKUP(VLOOKUP(AT$1,Enemies[[Name]:[SpawnedType]],11,FALSE),Enemies[[#All],[Name]:[BotLevelType]],9,FALSE),BotLevelWorld[#Headers],0),FALSE) * VLOOKUP(AT$1,Enemies[[Name]:[SpawnedType]],10,FALSE),0))</f>
        <v>1720</v>
      </c>
    </row>
    <row r="3" spans="1:46" x14ac:dyDescent="0.25">
      <c r="A3" s="1">
        <v>1</v>
      </c>
      <c r="B3" s="10">
        <f>(VLOOKUP(B$1,Enemies[[Name]:[BotLevelType]],3,FALSE) * VLOOKUP($A3,BotLevelWorld[#All],MATCH("HP Ratio - " &amp; VLOOKUP(B$1,Enemies[[#All],[Name]:[BotLevelType]],9,FALSE),BotLevelWorld[#Headers],0),FALSE)) + (IFERROR(VLOOKUP(VLOOKUP(B$1,Enemies[[Name]:[SpawnedType]],11,FALSE), Enemies[[Name]:[BotLevelType]], 3, FALSE) * VLOOKUP($A3,BotLevelWorld[#All],MATCH("HP Ratio - " &amp; VLOOKUP(VLOOKUP(B$1,Enemies[[Name]:[SpawnedType]],11,FALSE),Enemies[[#All],[Name]:[BotLevelType]],9,FALSE),BotLevelWorld[#Headers],0),FALSE) * VLOOKUP(B$1,Enemies[[Name]:[SpawnedType]],10,FALSE),0))</f>
        <v>18.669237000000003</v>
      </c>
      <c r="C3" s="10">
        <f>(VLOOKUP(C$1,Enemies[[Name]:[BotLevelType]],3,FALSE) * VLOOKUP($A3,BotLevelWorld[#All],MATCH("HP Ratio - " &amp; VLOOKUP(C$1,Enemies[[#All],[Name]:[BotLevelType]],9,FALSE),BotLevelWorld[#Headers],0),FALSE)) + (IFERROR(VLOOKUP(VLOOKUP(C$1,Enemies[[Name]:[SpawnedType]],11,FALSE), Enemies[[Name]:[BotLevelType]], 3, FALSE) * VLOOKUP($A3,BotLevelWorld[#All],MATCH("HP Ratio - " &amp; VLOOKUP(VLOOKUP(C$1,Enemies[[Name]:[SpawnedType]],11,FALSE),Enemies[[#All],[Name]:[BotLevelType]],9,FALSE),BotLevelWorld[#Headers],0),FALSE) * VLOOKUP(C$1,Enemies[[Name]:[SpawnedType]],10,FALSE),0))</f>
        <v>467.84630199999998</v>
      </c>
      <c r="D3" s="10">
        <f>(VLOOKUP(D$1,Enemies[[Name]:[BotLevelType]],3,FALSE) * VLOOKUP($A3,BotLevelWorld[#All],MATCH("HP Ratio - " &amp; VLOOKUP(D$1,Enemies[[#All],[Name]:[BotLevelType]],9,FALSE),BotLevelWorld[#Headers],0),FALSE)) + (IFERROR(VLOOKUP(VLOOKUP(D$1,Enemies[[Name]:[SpawnedType]],11,FALSE), Enemies[[Name]:[BotLevelType]], 3, FALSE) * VLOOKUP($A3,BotLevelWorld[#All],MATCH("HP Ratio - " &amp; VLOOKUP(VLOOKUP(D$1,Enemies[[Name]:[SpawnedType]],11,FALSE),Enemies[[#All],[Name]:[BotLevelType]],9,FALSE),BotLevelWorld[#Headers],0),FALSE) * VLOOKUP(D$1,Enemies[[Name]:[SpawnedType]],10,FALSE),0))</f>
        <v>1093.66668</v>
      </c>
      <c r="E3" s="10">
        <f>(VLOOKUP(E$1,Enemies[[Name]:[BotLevelType]],3,FALSE) * VLOOKUP($A3,BotLevelWorld[#All],MATCH("HP Ratio - " &amp; VLOOKUP(E$1,Enemies[[#All],[Name]:[BotLevelType]],9,FALSE),BotLevelWorld[#Headers],0),FALSE)) + (IFERROR(VLOOKUP(VLOOKUP(E$1,Enemies[[Name]:[SpawnedType]],11,FALSE), Enemies[[Name]:[BotLevelType]], 3, FALSE) * VLOOKUP($A3,BotLevelWorld[#All],MATCH("HP Ratio - " &amp; VLOOKUP(VLOOKUP(E$1,Enemies[[Name]:[SpawnedType]],11,FALSE),Enemies[[#All],[Name]:[BotLevelType]],9,FALSE),BotLevelWorld[#Headers],0),FALSE) * VLOOKUP(E$1,Enemies[[Name]:[SpawnedType]],10,FALSE),0))</f>
        <v>103.56017</v>
      </c>
      <c r="F3" s="10">
        <f>(VLOOKUP(F$1,Enemies[[Name]:[BotLevelType]],3,FALSE) * VLOOKUP($A3,BotLevelWorld[#All],MATCH("HP Ratio - " &amp; VLOOKUP(F$1,Enemies[[#All],[Name]:[BotLevelType]],9,FALSE),BotLevelWorld[#Headers],0),FALSE)) + (IFERROR(VLOOKUP(VLOOKUP(F$1,Enemies[[Name]:[SpawnedType]],11,FALSE), Enemies[[Name]:[BotLevelType]], 3, FALSE) * VLOOKUP($A3,BotLevelWorld[#All],MATCH("HP Ratio - " &amp; VLOOKUP(VLOOKUP(F$1,Enemies[[Name]:[SpawnedType]],11,FALSE),Enemies[[#All],[Name]:[BotLevelType]],9,FALSE),BotLevelWorld[#Headers],0),FALSE) * VLOOKUP(F$1,Enemies[[Name]:[SpawnedType]],10,FALSE),0))</f>
        <v>369.85775000000001</v>
      </c>
      <c r="G3" s="10">
        <f>(VLOOKUP(G$1,Enemies[[Name]:[BotLevelType]],3,FALSE) * VLOOKUP($A3,BotLevelWorld[#All],MATCH("HP Ratio - " &amp; VLOOKUP(G$1,Enemies[[#All],[Name]:[BotLevelType]],9,FALSE),BotLevelWorld[#Headers],0),FALSE)) + (IFERROR(VLOOKUP(VLOOKUP(G$1,Enemies[[Name]:[SpawnedType]],11,FALSE), Enemies[[Name]:[BotLevelType]], 3, FALSE) * VLOOKUP($A3,BotLevelWorld[#All],MATCH("HP Ratio - " &amp; VLOOKUP(VLOOKUP(G$1,Enemies[[Name]:[SpawnedType]],11,FALSE),Enemies[[#All],[Name]:[BotLevelType]],9,FALSE),BotLevelWorld[#Headers],0),FALSE) * VLOOKUP(G$1,Enemies[[Name]:[SpawnedType]],10,FALSE),0))</f>
        <v>739.71550000000002</v>
      </c>
      <c r="H3" s="10">
        <f>(VLOOKUP(H$1,Enemies[[Name]:[BotLevelType]],3,FALSE) * VLOOKUP($A3,BotLevelWorld[#All],MATCH("HP Ratio - " &amp; VLOOKUP(H$1,Enemies[[#All],[Name]:[BotLevelType]],9,FALSE),BotLevelWorld[#Headers],0),FALSE)) + (IFERROR(VLOOKUP(VLOOKUP(H$1,Enemies[[Name]:[SpawnedType]],11,FALSE), Enemies[[Name]:[BotLevelType]], 3, FALSE) * VLOOKUP($A3,BotLevelWorld[#All],MATCH("HP Ratio - " &amp; VLOOKUP(VLOOKUP(H$1,Enemies[[Name]:[SpawnedType]],11,FALSE),Enemies[[#All],[Name]:[BotLevelType]],9,FALSE),BotLevelWorld[#Headers],0),FALSE) * VLOOKUP(H$1,Enemies[[Name]:[SpawnedType]],10,FALSE),0))</f>
        <v>49.784632000000002</v>
      </c>
      <c r="I3" s="10">
        <f>(VLOOKUP(I$1,Enemies[[Name]:[BotLevelType]],3,FALSE) * VLOOKUP($A3,BotLevelWorld[#All],MATCH("HP Ratio - " &amp; VLOOKUP(I$1,Enemies[[#All],[Name]:[BotLevelType]],9,FALSE),BotLevelWorld[#Headers],0),FALSE)) + (IFERROR(VLOOKUP(VLOOKUP(I$1,Enemies[[Name]:[SpawnedType]],11,FALSE), Enemies[[Name]:[BotLevelType]], 3, FALSE) * VLOOKUP($A3,BotLevelWorld[#All],MATCH("HP Ratio - " &amp; VLOOKUP(VLOOKUP(I$1,Enemies[[Name]:[SpawnedType]],11,FALSE),Enemies[[#All],[Name]:[BotLevelType]],9,FALSE),BotLevelWorld[#Headers],0),FALSE) * VLOOKUP(I$1,Enemies[[Name]:[SpawnedType]],10,FALSE),0))</f>
        <v>9.7076399999999996</v>
      </c>
      <c r="J3" s="10">
        <f>(VLOOKUP(J$1,Enemies[[Name]:[BotLevelType]],3,FALSE) * VLOOKUP($A3,BotLevelWorld[#All],MATCH("HP Ratio - " &amp; VLOOKUP(J$1,Enemies[[#All],[Name]:[BotLevelType]],9,FALSE),BotLevelWorld[#Headers],0),FALSE)) + (IFERROR(VLOOKUP(VLOOKUP(J$1,Enemies[[Name]:[SpawnedType]],11,FALSE), Enemies[[Name]:[BotLevelType]], 3, FALSE) * VLOOKUP($A3,BotLevelWorld[#All],MATCH("HP Ratio - " &amp; VLOOKUP(VLOOKUP(J$1,Enemies[[Name]:[SpawnedType]],11,FALSE),Enemies[[#All],[Name]:[BotLevelType]],9,FALSE),BotLevelWorld[#Headers],0),FALSE) * VLOOKUP(J$1,Enemies[[Name]:[SpawnedType]],10,FALSE),0))</f>
        <v>161.79399999999998</v>
      </c>
      <c r="K3" s="10">
        <f>(VLOOKUP(K$1,Enemies[[Name]:[BotLevelType]],3,FALSE) * VLOOKUP($A3,BotLevelWorld[#All],MATCH("HP Ratio - " &amp; VLOOKUP(K$1,Enemies[[#All],[Name]:[BotLevelType]],9,FALSE),BotLevelWorld[#Headers],0),FALSE)) + (IFERROR(VLOOKUP(VLOOKUP(K$1,Enemies[[Name]:[SpawnedType]],11,FALSE), Enemies[[Name]:[BotLevelType]], 3, FALSE) * VLOOKUP($A3,BotLevelWorld[#All],MATCH("HP Ratio - " &amp; VLOOKUP(VLOOKUP(K$1,Enemies[[Name]:[SpawnedType]],11,FALSE),Enemies[[#All],[Name]:[BotLevelType]],9,FALSE),BotLevelWorld[#Headers],0),FALSE) * VLOOKUP(K$1,Enemies[[Name]:[SpawnedType]],10,FALSE),0))</f>
        <v>40.448499999999996</v>
      </c>
      <c r="L3" s="10">
        <f>(VLOOKUP(L$1,Enemies[[Name]:[BotLevelType]],3,FALSE) * VLOOKUP($A3,BotLevelWorld[#All],MATCH("HP Ratio - " &amp; VLOOKUP(L$1,Enemies[[#All],[Name]:[BotLevelType]],9,FALSE),BotLevelWorld[#Headers],0),FALSE)) + (IFERROR(VLOOKUP(VLOOKUP(L$1,Enemies[[Name]:[SpawnedType]],11,FALSE), Enemies[[Name]:[BotLevelType]], 3, FALSE) * VLOOKUP($A3,BotLevelWorld[#All],MATCH("HP Ratio - " &amp; VLOOKUP(VLOOKUP(L$1,Enemies[[Name]:[SpawnedType]],11,FALSE),Enemies[[#All],[Name]:[BotLevelType]],9,FALSE),BotLevelWorld[#Headers],0),FALSE) * VLOOKUP(L$1,Enemies[[Name]:[SpawnedType]],10,FALSE),0))</f>
        <v>221.91464999999999</v>
      </c>
      <c r="M3" s="10">
        <f>(VLOOKUP(M$1,Enemies[[Name]:[BotLevelType]],3,FALSE) * VLOOKUP($A3,BotLevelWorld[#All],MATCH("HP Ratio - " &amp; VLOOKUP(M$1,Enemies[[#All],[Name]:[BotLevelType]],9,FALSE),BotLevelWorld[#Headers],0),FALSE)) + (IFERROR(VLOOKUP(VLOOKUP(M$1,Enemies[[Name]:[SpawnedType]],11,FALSE), Enemies[[Name]:[BotLevelType]], 3, FALSE) * VLOOKUP($A3,BotLevelWorld[#All],MATCH("HP Ratio - " &amp; VLOOKUP(VLOOKUP(M$1,Enemies[[Name]:[SpawnedType]],11,FALSE),Enemies[[#All],[Name]:[BotLevelType]],9,FALSE),BotLevelWorld[#Headers],0),FALSE) * VLOOKUP(M$1,Enemies[[Name]:[SpawnedType]],10,FALSE),0))</f>
        <v>517.80084999999997</v>
      </c>
      <c r="N3" s="10">
        <f>(VLOOKUP(N$1,Enemies[[Name]:[BotLevelType]],3,FALSE) * VLOOKUP($A3,BotLevelWorld[#All],MATCH("HP Ratio - " &amp; VLOOKUP(N$1,Enemies[[#All],[Name]:[BotLevelType]],9,FALSE),BotLevelWorld[#Headers],0),FALSE)) + (IFERROR(VLOOKUP(VLOOKUP(N$1,Enemies[[Name]:[SpawnedType]],11,FALSE), Enemies[[Name]:[BotLevelType]], 3, FALSE) * VLOOKUP($A3,BotLevelWorld[#All],MATCH("HP Ratio - " &amp; VLOOKUP(VLOOKUP(N$1,Enemies[[Name]:[SpawnedType]],11,FALSE),Enemies[[#All],[Name]:[BotLevelType]],9,FALSE),BotLevelWorld[#Headers],0),FALSE) * VLOOKUP(N$1,Enemies[[Name]:[SpawnedType]],10,FALSE),0))</f>
        <v>369.85775000000001</v>
      </c>
      <c r="O3" s="10">
        <f>(VLOOKUP(O$1,Enemies[[Name]:[BotLevelType]],3,FALSE) * VLOOKUP($A3,BotLevelWorld[#All],MATCH("HP Ratio - " &amp; VLOOKUP(O$1,Enemies[[#All],[Name]:[BotLevelType]],9,FALSE),BotLevelWorld[#Headers],0),FALSE)) + (IFERROR(VLOOKUP(VLOOKUP(O$1,Enemies[[Name]:[SpawnedType]],11,FALSE), Enemies[[Name]:[BotLevelType]], 3, FALSE) * VLOOKUP($A3,BotLevelWorld[#All],MATCH("HP Ratio - " &amp; VLOOKUP(VLOOKUP(O$1,Enemies[[Name]:[SpawnedType]],11,FALSE),Enemies[[#All],[Name]:[BotLevelType]],9,FALSE),BotLevelWorld[#Headers],0),FALSE) * VLOOKUP(O$1,Enemies[[Name]:[SpawnedType]],10,FALSE),0))</f>
        <v>212.65741</v>
      </c>
      <c r="P3" s="10">
        <f>(VLOOKUP(P$1,Enemies[[Name]:[BotLevelType]],3,FALSE) * VLOOKUP($A3,BotLevelWorld[#All],MATCH("HP Ratio - " &amp; VLOOKUP(P$1,Enemies[[#All],[Name]:[BotLevelType]],9,FALSE),BotLevelWorld[#Headers],0),FALSE)) + (IFERROR(VLOOKUP(VLOOKUP(P$1,Enemies[[Name]:[SpawnedType]],11,FALSE), Enemies[[Name]:[BotLevelType]], 3, FALSE) * VLOOKUP($A3,BotLevelWorld[#All],MATCH("HP Ratio - " &amp; VLOOKUP(VLOOKUP(P$1,Enemies[[Name]:[SpawnedType]],11,FALSE),Enemies[[#All],[Name]:[BotLevelType]],9,FALSE),BotLevelWorld[#Headers],0),FALSE) * VLOOKUP(P$1,Enemies[[Name]:[SpawnedType]],10,FALSE),0))</f>
        <v>1479.431</v>
      </c>
      <c r="Q3" s="10">
        <f>(VLOOKUP(Q$1,Enemies[[Name]:[BotLevelType]],3,FALSE) * VLOOKUP($A3,BotLevelWorld[#All],MATCH("HP Ratio - " &amp; VLOOKUP(Q$1,Enemies[[#All],[Name]:[BotLevelType]],9,FALSE),BotLevelWorld[#Headers],0),FALSE)) + (IFERROR(VLOOKUP(VLOOKUP(Q$1,Enemies[[Name]:[SpawnedType]],11,FALSE), Enemies[[Name]:[BotLevelType]], 3, FALSE) * VLOOKUP($A3,BotLevelWorld[#All],MATCH("HP Ratio - " &amp; VLOOKUP(VLOOKUP(Q$1,Enemies[[Name]:[SpawnedType]],11,FALSE),Enemies[[#All],[Name]:[BotLevelType]],9,FALSE),BotLevelWorld[#Headers],0),FALSE) * VLOOKUP(Q$1,Enemies[[Name]:[SpawnedType]],10,FALSE),0))</f>
        <v>622.30790000000002</v>
      </c>
      <c r="R3" s="10">
        <f>(VLOOKUP(R$1,Enemies[[Name]:[BotLevelType]],3,FALSE) * VLOOKUP($A3,BotLevelWorld[#All],MATCH("HP Ratio - " &amp; VLOOKUP(R$1,Enemies[[#All],[Name]:[BotLevelType]],9,FALSE),BotLevelWorld[#Headers],0),FALSE)) + (IFERROR(VLOOKUP(VLOOKUP(R$1,Enemies[[Name]:[SpawnedType]],11,FALSE), Enemies[[Name]:[BotLevelType]], 3, FALSE) * VLOOKUP($A3,BotLevelWorld[#All],MATCH("HP Ratio - " &amp; VLOOKUP(VLOOKUP(R$1,Enemies[[Name]:[SpawnedType]],11,FALSE),Enemies[[#All],[Name]:[BotLevelType]],9,FALSE),BotLevelWorld[#Headers],0),FALSE) * VLOOKUP(R$1,Enemies[[Name]:[SpawnedType]],10,FALSE),0))</f>
        <v>3037.9630000000002</v>
      </c>
      <c r="S3" s="10">
        <f>(VLOOKUP(S$1,Enemies[[Name]:[BotLevelType]],3,FALSE) * VLOOKUP($A3,BotLevelWorld[#All],MATCH("HP Ratio - " &amp; VLOOKUP(S$1,Enemies[[#All],[Name]:[BotLevelType]],9,FALSE),BotLevelWorld[#Headers],0),FALSE)) + (IFERROR(VLOOKUP(VLOOKUP(S$1,Enemies[[Name]:[SpawnedType]],11,FALSE), Enemies[[Name]:[BotLevelType]], 3, FALSE) * VLOOKUP($A3,BotLevelWorld[#All],MATCH("HP Ratio - " &amp; VLOOKUP(VLOOKUP(S$1,Enemies[[Name]:[SpawnedType]],11,FALSE),Enemies[[#All],[Name]:[BotLevelType]],9,FALSE),BotLevelWorld[#Headers],0),FALSE) * VLOOKUP(S$1,Enemies[[Name]:[SpawnedType]],10,FALSE),0))</f>
        <v>256.95472800000005</v>
      </c>
      <c r="T3" s="10">
        <f>(VLOOKUP(T$1,Enemies[[Name]:[BotLevelType]],3,FALSE) * VLOOKUP($A3,BotLevelWorld[#All],MATCH("HP Ratio - " &amp; VLOOKUP(T$1,Enemies[[#All],[Name]:[BotLevelType]],9,FALSE),BotLevelWorld[#Headers],0),FALSE)) + (IFERROR(VLOOKUP(VLOOKUP(T$1,Enemies[[Name]:[SpawnedType]],11,FALSE), Enemies[[Name]:[BotLevelType]], 3, FALSE) * VLOOKUP($A3,BotLevelWorld[#All],MATCH("HP Ratio - " &amp; VLOOKUP(VLOOKUP(T$1,Enemies[[Name]:[SpawnedType]],11,FALSE),Enemies[[#All],[Name]:[BotLevelType]],9,FALSE),BotLevelWorld[#Headers],0),FALSE) * VLOOKUP(T$1,Enemies[[Name]:[SpawnedType]],10,FALSE),0))</f>
        <v>972.14815999999996</v>
      </c>
      <c r="U3" s="10">
        <f>(VLOOKUP(U$1,Enemies[[Name]:[BotLevelType]],3,FALSE) * VLOOKUP($A3,BotLevelWorld[#All],MATCH("HP Ratio - " &amp; VLOOKUP(U$1,Enemies[[#All],[Name]:[BotLevelType]],9,FALSE),BotLevelWorld[#Headers],0),FALSE)) + (IFERROR(VLOOKUP(VLOOKUP(U$1,Enemies[[Name]:[SpawnedType]],11,FALSE), Enemies[[Name]:[BotLevelType]], 3, FALSE) * VLOOKUP($A3,BotLevelWorld[#All],MATCH("HP Ratio - " &amp; VLOOKUP(VLOOKUP(U$1,Enemies[[Name]:[SpawnedType]],11,FALSE),Enemies[[#All],[Name]:[BotLevelType]],9,FALSE),BotLevelWorld[#Headers],0),FALSE) * VLOOKUP(U$1,Enemies[[Name]:[SpawnedType]],10,FALSE),0))</f>
        <v>486.07407999999998</v>
      </c>
      <c r="V3" s="10">
        <f>(VLOOKUP(V$1,Enemies[[Name]:[BotLevelType]],3,FALSE) * VLOOKUP($A3,BotLevelWorld[#All],MATCH("HP Ratio - " &amp; VLOOKUP(V$1,Enemies[[#All],[Name]:[BotLevelType]],9,FALSE),BotLevelWorld[#Headers],0),FALSE)) + (IFERROR(VLOOKUP(VLOOKUP(V$1,Enemies[[Name]:[SpawnedType]],11,FALSE), Enemies[[Name]:[BotLevelType]], 3, FALSE) * VLOOKUP($A3,BotLevelWorld[#All],MATCH("HP Ratio - " &amp; VLOOKUP(VLOOKUP(V$1,Enemies[[Name]:[SpawnedType]],11,FALSE),Enemies[[#All],[Name]:[BotLevelType]],9,FALSE),BotLevelWorld[#Headers],0),FALSE) * VLOOKUP(V$1,Enemies[[Name]:[SpawnedType]],10,FALSE),0))</f>
        <v>243.03703999999999</v>
      </c>
      <c r="W3" s="10">
        <f>(VLOOKUP(W$1,Enemies[[Name]:[BotLevelType]],3,FALSE) * VLOOKUP($A3,BotLevelWorld[#All],MATCH("HP Ratio - " &amp; VLOOKUP(W$1,Enemies[[#All],[Name]:[BotLevelType]],9,FALSE),BotLevelWorld[#Headers],0),FALSE)) + (IFERROR(VLOOKUP(VLOOKUP(W$1,Enemies[[Name]:[SpawnedType]],11,FALSE), Enemies[[Name]:[BotLevelType]], 3, FALSE) * VLOOKUP($A3,BotLevelWorld[#All],MATCH("HP Ratio - " &amp; VLOOKUP(VLOOKUP(W$1,Enemies[[Name]:[SpawnedType]],11,FALSE),Enemies[[#All],[Name]:[BotLevelType]],9,FALSE),BotLevelWorld[#Headers],0),FALSE) * VLOOKUP(W$1,Enemies[[Name]:[SpawnedType]],10,FALSE),0))</f>
        <v>60.759259999999998</v>
      </c>
      <c r="X3" s="10">
        <f>(VLOOKUP(X$1,Enemies[[Name]:[BotLevelType]],3,FALSE) * VLOOKUP($A3,BotLevelWorld[#All],MATCH("HP Ratio - " &amp; VLOOKUP(X$1,Enemies[[#All],[Name]:[BotLevelType]],9,FALSE),BotLevelWorld[#Headers],0),FALSE)) + (IFERROR(VLOOKUP(VLOOKUP(X$1,Enemies[[Name]:[SpawnedType]],11,FALSE), Enemies[[Name]:[BotLevelType]], 3, FALSE) * VLOOKUP($A3,BotLevelWorld[#All],MATCH("HP Ratio - " &amp; VLOOKUP(VLOOKUP(X$1,Enemies[[Name]:[SpawnedType]],11,FALSE),Enemies[[#All],[Name]:[BotLevelType]],9,FALSE),BotLevelWorld[#Headers],0),FALSE) * VLOOKUP(X$1,Enemies[[Name]:[SpawnedType]],10,FALSE),0))</f>
        <v>48.607408</v>
      </c>
      <c r="Y3" s="10">
        <f>(VLOOKUP(Y$1,Enemies[[Name]:[BotLevelType]],3,FALSE) * VLOOKUP($A3,BotLevelWorld[#All],MATCH("HP Ratio - " &amp; VLOOKUP(Y$1,Enemies[[#All],[Name]:[BotLevelType]],9,FALSE),BotLevelWorld[#Headers],0),FALSE)) + (IFERROR(VLOOKUP(VLOOKUP(Y$1,Enemies[[Name]:[SpawnedType]],11,FALSE), Enemies[[Name]:[BotLevelType]], 3, FALSE) * VLOOKUP($A3,BotLevelWorld[#All],MATCH("HP Ratio - " &amp; VLOOKUP(VLOOKUP(Y$1,Enemies[[Name]:[SpawnedType]],11,FALSE),Enemies[[#All],[Name]:[BotLevelType]],9,FALSE),BotLevelWorld[#Headers],0),FALSE) * VLOOKUP(Y$1,Enemies[[Name]:[SpawnedType]],10,FALSE),0))</f>
        <v>739.71549999999991</v>
      </c>
      <c r="Z3" s="10">
        <f>(VLOOKUP(Z$1,Enemies[[Name]:[BotLevelType]],3,FALSE) * VLOOKUP($A3,BotLevelWorld[#All],MATCH("HP Ratio - " &amp; VLOOKUP(Z$1,Enemies[[#All],[Name]:[BotLevelType]],9,FALSE),BotLevelWorld[#Headers],0),FALSE)) + (IFERROR(VLOOKUP(VLOOKUP(Z$1,Enemies[[Name]:[SpawnedType]],11,FALSE), Enemies[[Name]:[BotLevelType]], 3, FALSE) * VLOOKUP($A3,BotLevelWorld[#All],MATCH("HP Ratio - " &amp; VLOOKUP(VLOOKUP(Z$1,Enemies[[Name]:[SpawnedType]],11,FALSE),Enemies[[#All],[Name]:[BotLevelType]],9,FALSE),BotLevelWorld[#Headers],0),FALSE) * VLOOKUP(Z$1,Enemies[[Name]:[SpawnedType]],10,FALSE),0))</f>
        <v>295.88619999999997</v>
      </c>
      <c r="AA3" s="10">
        <f>(VLOOKUP(AA$1,Enemies[[Name]:[BotLevelType]],3,FALSE) * VLOOKUP($A3,BotLevelWorld[#All],MATCH("HP Ratio - " &amp; VLOOKUP(AA$1,Enemies[[#All],[Name]:[BotLevelType]],9,FALSE),BotLevelWorld[#Headers],0),FALSE)) + (IFERROR(VLOOKUP(VLOOKUP(AA$1,Enemies[[Name]:[SpawnedType]],11,FALSE), Enemies[[Name]:[BotLevelType]], 3, FALSE) * VLOOKUP($A3,BotLevelWorld[#All],MATCH("HP Ratio - " &amp; VLOOKUP(VLOOKUP(AA$1,Enemies[[Name]:[SpawnedType]],11,FALSE),Enemies[[#All],[Name]:[BotLevelType]],9,FALSE),BotLevelWorld[#Headers],0),FALSE) * VLOOKUP(AA$1,Enemies[[Name]:[SpawnedType]],10,FALSE),0))</f>
        <v>147.94309999999999</v>
      </c>
      <c r="AB3" s="10">
        <f>(VLOOKUP(AB$1,Enemies[[Name]:[BotLevelType]],3,FALSE) * VLOOKUP($A3,BotLevelWorld[#All],MATCH("HP Ratio - " &amp; VLOOKUP(AB$1,Enemies[[#All],[Name]:[BotLevelType]],9,FALSE),BotLevelWorld[#Headers],0),FALSE)) + (IFERROR(VLOOKUP(VLOOKUP(AB$1,Enemies[[Name]:[SpawnedType]],11,FALSE), Enemies[[Name]:[BotLevelType]], 3, FALSE) * VLOOKUP($A3,BotLevelWorld[#All],MATCH("HP Ratio - " &amp; VLOOKUP(VLOOKUP(AB$1,Enemies[[Name]:[SpawnedType]],11,FALSE),Enemies[[#All],[Name]:[BotLevelType]],9,FALSE),BotLevelWorld[#Headers],0),FALSE) * VLOOKUP(AB$1,Enemies[[Name]:[SpawnedType]],10,FALSE),0))</f>
        <v>72.492119000000002</v>
      </c>
      <c r="AC3" s="10">
        <f>(VLOOKUP(AC$1,Enemies[[Name]:[BotLevelType]],3,FALSE) * VLOOKUP($A3,BotLevelWorld[#All],MATCH("HP Ratio - " &amp; VLOOKUP(AC$1,Enemies[[#All],[Name]:[BotLevelType]],9,FALSE),BotLevelWorld[#Headers],0),FALSE)) + (IFERROR(VLOOKUP(VLOOKUP(AC$1,Enemies[[Name]:[SpawnedType]],11,FALSE), Enemies[[Name]:[BotLevelType]], 3, FALSE) * VLOOKUP($A3,BotLevelWorld[#All],MATCH("HP Ratio - " &amp; VLOOKUP(VLOOKUP(AC$1,Enemies[[Name]:[SpawnedType]],11,FALSE),Enemies[[#All],[Name]:[BotLevelType]],9,FALSE),BotLevelWorld[#Headers],0),FALSE) * VLOOKUP(AC$1,Enemies[[Name]:[SpawnedType]],10,FALSE),0))</f>
        <v>35.506343999999999</v>
      </c>
      <c r="AD3" s="10">
        <f>(VLOOKUP(AD$1,Enemies[[Name]:[BotLevelType]],3,FALSE) * VLOOKUP($A3,BotLevelWorld[#All],MATCH("HP Ratio - " &amp; VLOOKUP(AD$1,Enemies[[#All],[Name]:[BotLevelType]],9,FALSE),BotLevelWorld[#Headers],0),FALSE)) + (IFERROR(VLOOKUP(VLOOKUP(AD$1,Enemies[[Name]:[SpawnedType]],11,FALSE), Enemies[[Name]:[BotLevelType]], 3, FALSE) * VLOOKUP($A3,BotLevelWorld[#All],MATCH("HP Ratio - " &amp; VLOOKUP(VLOOKUP(AD$1,Enemies[[Name]:[SpawnedType]],11,FALSE),Enemies[[#All],[Name]:[BotLevelType]],9,FALSE),BotLevelWorld[#Headers],0),FALSE) * VLOOKUP(AD$1,Enemies[[Name]:[SpawnedType]],10,FALSE),0))</f>
        <v>8.8765859999999996</v>
      </c>
      <c r="AE3" s="10">
        <f>(VLOOKUP(AE$1,Enemies[[Name]:[BotLevelType]],3,FALSE) * VLOOKUP($A3,BotLevelWorld[#All],MATCH("HP Ratio - " &amp; VLOOKUP(AE$1,Enemies[[#All],[Name]:[BotLevelType]],9,FALSE),BotLevelWorld[#Headers],0),FALSE)) + (IFERROR(VLOOKUP(VLOOKUP(AE$1,Enemies[[Name]:[SpawnedType]],11,FALSE), Enemies[[Name]:[BotLevelType]], 3, FALSE) * VLOOKUP($A3,BotLevelWorld[#All],MATCH("HP Ratio - " &amp; VLOOKUP(VLOOKUP(AE$1,Enemies[[Name]:[SpawnedType]],11,FALSE),Enemies[[#All],[Name]:[BotLevelType]],9,FALSE),BotLevelWorld[#Headers],0),FALSE) * VLOOKUP(AE$1,Enemies[[Name]:[SpawnedType]],10,FALSE),0))</f>
        <v>258.90042499999998</v>
      </c>
      <c r="AF3" s="10">
        <f>(VLOOKUP(AF$1,Enemies[[Name]:[BotLevelType]],3,FALSE) * VLOOKUP($A3,BotLevelWorld[#All],MATCH("HP Ratio - " &amp; VLOOKUP(AF$1,Enemies[[#All],[Name]:[BotLevelType]],9,FALSE),BotLevelWorld[#Headers],0),FALSE)) + (IFERROR(VLOOKUP(VLOOKUP(AF$1,Enemies[[Name]:[SpawnedType]],11,FALSE), Enemies[[Name]:[BotLevelType]], 3, FALSE) * VLOOKUP($A3,BotLevelWorld[#All],MATCH("HP Ratio - " &amp; VLOOKUP(VLOOKUP(AF$1,Enemies[[Name]:[SpawnedType]],11,FALSE),Enemies[[#All],[Name]:[BotLevelType]],9,FALSE),BotLevelWorld[#Headers],0),FALSE) * VLOOKUP(AF$1,Enemies[[Name]:[SpawnedType]],10,FALSE),0))</f>
        <v>59.177239999999998</v>
      </c>
      <c r="AG3" s="10">
        <f>(VLOOKUP(AG$1,Enemies[[Name]:[BotLevelType]],3,FALSE) * VLOOKUP($A3,BotLevelWorld[#All],MATCH("HP Ratio - " &amp; VLOOKUP(AG$1,Enemies[[#All],[Name]:[BotLevelType]],9,FALSE),BotLevelWorld[#Headers],0),FALSE)) + (IFERROR(VLOOKUP(VLOOKUP(AG$1,Enemies[[Name]:[SpawnedType]],11,FALSE), Enemies[[Name]:[BotLevelType]], 3, FALSE) * VLOOKUP($A3,BotLevelWorld[#All],MATCH("HP Ratio - " &amp; VLOOKUP(VLOOKUP(AG$1,Enemies[[Name]:[SpawnedType]],11,FALSE),Enemies[[#All],[Name]:[BotLevelType]],9,FALSE),BotLevelWorld[#Headers],0),FALSE) * VLOOKUP(AG$1,Enemies[[Name]:[SpawnedType]],10,FALSE),0))</f>
        <v>467.84630199999998</v>
      </c>
      <c r="AH3" s="10">
        <f>(VLOOKUP(AH$1,Enemies[[Name]:[BotLevelType]],3,FALSE) * VLOOKUP($A3,BotLevelWorld[#All],MATCH("HP Ratio - " &amp; VLOOKUP(AH$1,Enemies[[#All],[Name]:[BotLevelType]],9,FALSE),BotLevelWorld[#Headers],0),FALSE)) + (IFERROR(VLOOKUP(VLOOKUP(AH$1,Enemies[[Name]:[SpawnedType]],11,FALSE), Enemies[[Name]:[BotLevelType]], 3, FALSE) * VLOOKUP($A3,BotLevelWorld[#All],MATCH("HP Ratio - " &amp; VLOOKUP(VLOOKUP(AH$1,Enemies[[Name]:[SpawnedType]],11,FALSE),Enemies[[#All],[Name]:[BotLevelType]],9,FALSE),BotLevelWorld[#Headers],0),FALSE) * VLOOKUP(AH$1,Enemies[[Name]:[SpawnedType]],10,FALSE),0))</f>
        <v>49.784632000000002</v>
      </c>
      <c r="AI3" s="10">
        <f>(VLOOKUP(AI$1,Enemies[[Name]:[BotLevelType]],3,FALSE) * VLOOKUP($A3,BotLevelWorld[#All],MATCH("HP Ratio - " &amp; VLOOKUP(AI$1,Enemies[[#All],[Name]:[BotLevelType]],9,FALSE),BotLevelWorld[#Headers],0),FALSE)) + (IFERROR(VLOOKUP(VLOOKUP(AI$1,Enemies[[Name]:[SpawnedType]],11,FALSE), Enemies[[Name]:[BotLevelType]], 3, FALSE) * VLOOKUP($A3,BotLevelWorld[#All],MATCH("HP Ratio - " &amp; VLOOKUP(VLOOKUP(AI$1,Enemies[[Name]:[SpawnedType]],11,FALSE),Enemies[[#All],[Name]:[BotLevelType]],9,FALSE),BotLevelWorld[#Headers],0),FALSE) * VLOOKUP(AI$1,Enemies[[Name]:[SpawnedType]],10,FALSE),0))</f>
        <v>443.82929999999999</v>
      </c>
      <c r="AJ3" s="10">
        <f>(VLOOKUP(AJ$1,Enemies[[Name]:[BotLevelType]],3,FALSE) * VLOOKUP($A3,BotLevelWorld[#All],MATCH("HP Ratio - " &amp; VLOOKUP(AJ$1,Enemies[[#All],[Name]:[BotLevelType]],9,FALSE),BotLevelWorld[#Headers],0),FALSE)) + (IFERROR(VLOOKUP(VLOOKUP(AJ$1,Enemies[[Name]:[SpawnedType]],11,FALSE), Enemies[[Name]:[BotLevelType]], 3, FALSE) * VLOOKUP($A3,BotLevelWorld[#All],MATCH("HP Ratio - " &amp; VLOOKUP(VLOOKUP(AJ$1,Enemies[[Name]:[SpawnedType]],11,FALSE),Enemies[[#All],[Name]:[BotLevelType]],9,FALSE),BotLevelWorld[#Headers],0),FALSE) * VLOOKUP(AJ$1,Enemies[[Name]:[SpawnedType]],10,FALSE),0))</f>
        <v>49.784632000000002</v>
      </c>
      <c r="AK3" s="10">
        <f>(VLOOKUP(AK$1,Enemies[[Name]:[BotLevelType]],3,FALSE) * VLOOKUP($A3,BotLevelWorld[#All],MATCH("HP Ratio - " &amp; VLOOKUP(AK$1,Enemies[[#All],[Name]:[BotLevelType]],9,FALSE),BotLevelWorld[#Headers],0),FALSE)) + (IFERROR(VLOOKUP(VLOOKUP(AK$1,Enemies[[Name]:[SpawnedType]],11,FALSE), Enemies[[Name]:[BotLevelType]], 3, FALSE) * VLOOKUP($A3,BotLevelWorld[#All],MATCH("HP Ratio - " &amp; VLOOKUP(VLOOKUP(AK$1,Enemies[[Name]:[SpawnedType]],11,FALSE),Enemies[[#All],[Name]:[BotLevelType]],9,FALSE),BotLevelWorld[#Headers],0),FALSE) * VLOOKUP(AK$1,Enemies[[Name]:[SpawnedType]],10,FALSE),0))</f>
        <v>49.784632000000002</v>
      </c>
      <c r="AL3" s="10">
        <f>(VLOOKUP(AL$1,Enemies[[Name]:[BotLevelType]],3,FALSE) * VLOOKUP($A3,BotLevelWorld[#All],MATCH("HP Ratio - " &amp; VLOOKUP(AL$1,Enemies[[#All],[Name]:[BotLevelType]],9,FALSE),BotLevelWorld[#Headers],0),FALSE)) + (IFERROR(VLOOKUP(VLOOKUP(AL$1,Enemies[[Name]:[SpawnedType]],11,FALSE), Enemies[[Name]:[BotLevelType]], 3, FALSE) * VLOOKUP($A3,BotLevelWorld[#All],MATCH("HP Ratio - " &amp; VLOOKUP(VLOOKUP(AL$1,Enemies[[Name]:[SpawnedType]],11,FALSE),Enemies[[#All],[Name]:[BotLevelType]],9,FALSE),BotLevelWorld[#Headers],0),FALSE) * VLOOKUP(AL$1,Enemies[[Name]:[SpawnedType]],10,FALSE),0))</f>
        <v>62.230789999999999</v>
      </c>
      <c r="AM3" s="10">
        <f>(VLOOKUP(AM$1,Enemies[[Name]:[BotLevelType]],3,FALSE) * VLOOKUP($A3,BotLevelWorld[#All],MATCH("HP Ratio - " &amp; VLOOKUP(AM$1,Enemies[[#All],[Name]:[BotLevelType]],9,FALSE),BotLevelWorld[#Headers],0),FALSE)) + (IFERROR(VLOOKUP(VLOOKUP(AM$1,Enemies[[Name]:[SpawnedType]],11,FALSE), Enemies[[Name]:[BotLevelType]], 3, FALSE) * VLOOKUP($A3,BotLevelWorld[#All],MATCH("HP Ratio - " &amp; VLOOKUP(VLOOKUP(AM$1,Enemies[[Name]:[SpawnedType]],11,FALSE),Enemies[[#All],[Name]:[BotLevelType]],9,FALSE),BotLevelWorld[#Headers],0),FALSE) * VLOOKUP(AM$1,Enemies[[Name]:[SpawnedType]],10,FALSE),0))</f>
        <v>739.71550000000002</v>
      </c>
      <c r="AN3" s="10">
        <f>(VLOOKUP(AN$1,Enemies[[Name]:[BotLevelType]],3,FALSE) * VLOOKUP($A3,BotLevelWorld[#All],MATCH("HP Ratio - " &amp; VLOOKUP(AN$1,Enemies[[#All],[Name]:[BotLevelType]],9,FALSE),BotLevelWorld[#Headers],0),FALSE)) + (IFERROR(VLOOKUP(VLOOKUP(AN$1,Enemies[[Name]:[SpawnedType]],11,FALSE), Enemies[[Name]:[BotLevelType]], 3, FALSE) * VLOOKUP($A3,BotLevelWorld[#All],MATCH("HP Ratio - " &amp; VLOOKUP(VLOOKUP(AN$1,Enemies[[Name]:[SpawnedType]],11,FALSE),Enemies[[#All],[Name]:[BotLevelType]],9,FALSE),BotLevelWorld[#Headers],0),FALSE) * VLOOKUP(AN$1,Enemies[[Name]:[SpawnedType]],10,FALSE),0))</f>
        <v>311.15395000000001</v>
      </c>
      <c r="AO3" s="10">
        <f>(VLOOKUP(AO$1,Enemies[[Name]:[BotLevelType]],3,FALSE) * VLOOKUP($A3,BotLevelWorld[#All],MATCH("HP Ratio - " &amp; VLOOKUP(AO$1,Enemies[[#All],[Name]:[BotLevelType]],9,FALSE),BotLevelWorld[#Headers],0),FALSE)) + (IFERROR(VLOOKUP(VLOOKUP(AO$1,Enemies[[Name]:[SpawnedType]],11,FALSE), Enemies[[Name]:[BotLevelType]], 3, FALSE) * VLOOKUP($A3,BotLevelWorld[#All],MATCH("HP Ratio - " &amp; VLOOKUP(VLOOKUP(AO$1,Enemies[[Name]:[SpawnedType]],11,FALSE),Enemies[[#All],[Name]:[BotLevelType]],9,FALSE),BotLevelWorld[#Headers],0),FALSE) * VLOOKUP(AO$1,Enemies[[Name]:[SpawnedType]],10,FALSE),0))</f>
        <v>530.77020400000004</v>
      </c>
      <c r="AP3" s="10">
        <f>(VLOOKUP(AP$1,Enemies[[Name]:[BotLevelType]],3,FALSE) * VLOOKUP($A3,BotLevelWorld[#All],MATCH("HP Ratio - " &amp; VLOOKUP(AP$1,Enemies[[#All],[Name]:[BotLevelType]],9,FALSE),BotLevelWorld[#Headers],0),FALSE)) + (IFERROR(VLOOKUP(VLOOKUP(AP$1,Enemies[[Name]:[SpawnedType]],11,FALSE), Enemies[[Name]:[BotLevelType]], 3, FALSE) * VLOOKUP($A3,BotLevelWorld[#All],MATCH("HP Ratio - " &amp; VLOOKUP(VLOOKUP(AP$1,Enemies[[Name]:[SpawnedType]],11,FALSE),Enemies[[#All],[Name]:[BotLevelType]],9,FALSE),BotLevelWorld[#Headers],0),FALSE) * VLOOKUP(AP$1,Enemies[[Name]:[SpawnedType]],10,FALSE),0))</f>
        <v>530.77020400000004</v>
      </c>
      <c r="AQ3" s="10">
        <f>(VLOOKUP(AQ$1,Enemies[[Name]:[BotLevelType]],3,FALSE) * VLOOKUP($A3,BotLevelWorld[#All],MATCH("HP Ratio - " &amp; VLOOKUP(AQ$1,Enemies[[#All],[Name]:[BotLevelType]],9,FALSE),BotLevelWorld[#Headers],0),FALSE)) + (IFERROR(VLOOKUP(VLOOKUP(AQ$1,Enemies[[Name]:[SpawnedType]],11,FALSE), Enemies[[Name]:[BotLevelType]], 3, FALSE) * VLOOKUP($A3,BotLevelWorld[#All],MATCH("HP Ratio - " &amp; VLOOKUP(VLOOKUP(AQ$1,Enemies[[Name]:[SpawnedType]],11,FALSE),Enemies[[#All],[Name]:[BotLevelType]],9,FALSE),BotLevelWorld[#Headers],0),FALSE) * VLOOKUP(AQ$1,Enemies[[Name]:[SpawnedType]],10,FALSE),0))</f>
        <v>530.77020400000004</v>
      </c>
      <c r="AR3" s="10">
        <f>(VLOOKUP(AR$1,Enemies[[Name]:[BotLevelType]],3,FALSE) * VLOOKUP($A3,BotLevelWorld[#All],MATCH("HP Ratio - " &amp; VLOOKUP(AR$1,Enemies[[#All],[Name]:[BotLevelType]],9,FALSE),BotLevelWorld[#Headers],0),FALSE)) + (IFERROR(VLOOKUP(VLOOKUP(AR$1,Enemies[[Name]:[SpawnedType]],11,FALSE), Enemies[[Name]:[BotLevelType]], 3, FALSE) * VLOOKUP($A3,BotLevelWorld[#All],MATCH("HP Ratio - " &amp; VLOOKUP(VLOOKUP(AR$1,Enemies[[Name]:[SpawnedType]],11,FALSE),Enemies[[#All],[Name]:[BotLevelType]],9,FALSE),BotLevelWorld[#Headers],0),FALSE) * VLOOKUP(AR$1,Enemies[[Name]:[SpawnedType]],10,FALSE),0))</f>
        <v>4978.4632000000001</v>
      </c>
      <c r="AS3" s="10">
        <f>(VLOOKUP(AS$1,Enemies[[Name]:[BotLevelType]],3,FALSE) * VLOOKUP($A3,BotLevelWorld[#All],MATCH("HP Ratio - " &amp; VLOOKUP(AS$1,Enemies[[#All],[Name]:[BotLevelType]],9,FALSE),BotLevelWorld[#Headers],0),FALSE)) + (IFERROR(VLOOKUP(VLOOKUP(AS$1,Enemies[[Name]:[SpawnedType]],11,FALSE), Enemies[[Name]:[BotLevelType]], 3, FALSE) * VLOOKUP($A3,BotLevelWorld[#All],MATCH("HP Ratio - " &amp; VLOOKUP(VLOOKUP(AS$1,Enemies[[Name]:[SpawnedType]],11,FALSE),Enemies[[#All],[Name]:[BotLevelType]],9,FALSE),BotLevelWorld[#Headers],0),FALSE) * VLOOKUP(AS$1,Enemies[[Name]:[SpawnedType]],10,FALSE),0))</f>
        <v>2219.1464999999998</v>
      </c>
      <c r="AT3" s="10">
        <f>(VLOOKUP(AT$1,Enemies[[Name]:[BotLevelType]],3,FALSE) * VLOOKUP($A3,BotLevelWorld[#All],MATCH("HP Ratio - " &amp; VLOOKUP(AT$1,Enemies[[#All],[Name]:[BotLevelType]],9,FALSE),BotLevelWorld[#Headers],0),FALSE)) + (IFERROR(VLOOKUP(VLOOKUP(AT$1,Enemies[[Name]:[SpawnedType]],11,FALSE), Enemies[[Name]:[BotLevelType]], 3, FALSE) * VLOOKUP($A3,BotLevelWorld[#All],MATCH("HP Ratio - " &amp; VLOOKUP(VLOOKUP(AT$1,Enemies[[Name]:[SpawnedType]],11,FALSE),Enemies[[#All],[Name]:[BotLevelType]],9,FALSE),BotLevelWorld[#Headers],0),FALSE) * VLOOKUP(AT$1,Enemies[[Name]:[SpawnedType]],10,FALSE),0))</f>
        <v>2208.5421200000001</v>
      </c>
    </row>
    <row r="4" spans="1:46" x14ac:dyDescent="0.25">
      <c r="A4" s="1">
        <v>2</v>
      </c>
      <c r="B4" s="10">
        <f>(VLOOKUP(B$1,Enemies[[Name]:[BotLevelType]],3,FALSE) * VLOOKUP($A4,BotLevelWorld[#All],MATCH("HP Ratio - " &amp; VLOOKUP(B$1,Enemies[[#All],[Name]:[BotLevelType]],9,FALSE),BotLevelWorld[#Headers],0),FALSE)) + (IFERROR(VLOOKUP(VLOOKUP(B$1,Enemies[[Name]:[SpawnedType]],11,FALSE), Enemies[[Name]:[BotLevelType]], 3, FALSE) * VLOOKUP($A4,BotLevelWorld[#All],MATCH("HP Ratio - " &amp; VLOOKUP(VLOOKUP(B$1,Enemies[[Name]:[SpawnedType]],11,FALSE),Enemies[[#All],[Name]:[BotLevelType]],9,FALSE),BotLevelWorld[#Headers],0),FALSE) * VLOOKUP(B$1,Enemies[[Name]:[SpawnedType]],10,FALSE),0))</f>
        <v>19.085087999999999</v>
      </c>
      <c r="C4" s="10">
        <f>(VLOOKUP(C$1,Enemies[[Name]:[BotLevelType]],3,FALSE) * VLOOKUP($A4,BotLevelWorld[#All],MATCH("HP Ratio - " &amp; VLOOKUP(C$1,Enemies[[#All],[Name]:[BotLevelType]],9,FALSE),BotLevelWorld[#Headers],0),FALSE)) + (IFERROR(VLOOKUP(VLOOKUP(C$1,Enemies[[Name]:[SpawnedType]],11,FALSE), Enemies[[Name]:[BotLevelType]], 3, FALSE) * VLOOKUP($A4,BotLevelWorld[#All],MATCH("HP Ratio - " &amp; VLOOKUP(VLOOKUP(C$1,Enemies[[Name]:[SpawnedType]],11,FALSE),Enemies[[#All],[Name]:[BotLevelType]],9,FALSE),BotLevelWorld[#Headers],0),FALSE) * VLOOKUP(C$1,Enemies[[Name]:[SpawnedType]],10,FALSE),0))</f>
        <v>485.17607600000002</v>
      </c>
      <c r="D4" s="10">
        <f>(VLOOKUP(D$1,Enemies[[Name]:[BotLevelType]],3,FALSE) * VLOOKUP($A4,BotLevelWorld[#All],MATCH("HP Ratio - " &amp; VLOOKUP(D$1,Enemies[[#All],[Name]:[BotLevelType]],9,FALSE),BotLevelWorld[#Headers],0),FALSE)) + (IFERROR(VLOOKUP(VLOOKUP(D$1,Enemies[[Name]:[SpawnedType]],11,FALSE), Enemies[[Name]:[BotLevelType]], 3, FALSE) * VLOOKUP($A4,BotLevelWorld[#All],MATCH("HP Ratio - " &amp; VLOOKUP(VLOOKUP(D$1,Enemies[[Name]:[SpawnedType]],11,FALSE),Enemies[[#All],[Name]:[BotLevelType]],9,FALSE),BotLevelWorld[#Headers],0),FALSE) * VLOOKUP(D$1,Enemies[[Name]:[SpawnedType]],10,FALSE),0))</f>
        <v>1134.1778400000001</v>
      </c>
      <c r="E4" s="10">
        <f>(VLOOKUP(E$1,Enemies[[Name]:[BotLevelType]],3,FALSE) * VLOOKUP($A4,BotLevelWorld[#All],MATCH("HP Ratio - " &amp; VLOOKUP(E$1,Enemies[[#All],[Name]:[BotLevelType]],9,FALSE),BotLevelWorld[#Headers],0),FALSE)) + (IFERROR(VLOOKUP(VLOOKUP(E$1,Enemies[[Name]:[SpawnedType]],11,FALSE), Enemies[[Name]:[BotLevelType]], 3, FALSE) * VLOOKUP($A4,BotLevelWorld[#All],MATCH("HP Ratio - " &amp; VLOOKUP(VLOOKUP(E$1,Enemies[[Name]:[SpawnedType]],11,FALSE),Enemies[[#All],[Name]:[BotLevelType]],9,FALSE),BotLevelWorld[#Headers],0),FALSE) * VLOOKUP(E$1,Enemies[[Name]:[SpawnedType]],10,FALSE),0))</f>
        <v>193.51002999999997</v>
      </c>
      <c r="F4" s="10">
        <f>(VLOOKUP(F$1,Enemies[[Name]:[BotLevelType]],3,FALSE) * VLOOKUP($A4,BotLevelWorld[#All],MATCH("HP Ratio - " &amp; VLOOKUP(F$1,Enemies[[#All],[Name]:[BotLevelType]],9,FALSE),BotLevelWorld[#Headers],0),FALSE)) + (IFERROR(VLOOKUP(VLOOKUP(F$1,Enemies[[Name]:[SpawnedType]],11,FALSE), Enemies[[Name]:[BotLevelType]], 3, FALSE) * VLOOKUP($A4,BotLevelWorld[#All],MATCH("HP Ratio - " &amp; VLOOKUP(VLOOKUP(F$1,Enemies[[Name]:[SpawnedType]],11,FALSE),Enemies[[#All],[Name]:[BotLevelType]],9,FALSE),BotLevelWorld[#Headers],0),FALSE) * VLOOKUP(F$1,Enemies[[Name]:[SpawnedType]],10,FALSE),0))</f>
        <v>691.10724999999991</v>
      </c>
      <c r="G4" s="10">
        <f>(VLOOKUP(G$1,Enemies[[Name]:[BotLevelType]],3,FALSE) * VLOOKUP($A4,BotLevelWorld[#All],MATCH("HP Ratio - " &amp; VLOOKUP(G$1,Enemies[[#All],[Name]:[BotLevelType]],9,FALSE),BotLevelWorld[#Headers],0),FALSE)) + (IFERROR(VLOOKUP(VLOOKUP(G$1,Enemies[[Name]:[SpawnedType]],11,FALSE), Enemies[[Name]:[BotLevelType]], 3, FALSE) * VLOOKUP($A4,BotLevelWorld[#All],MATCH("HP Ratio - " &amp; VLOOKUP(VLOOKUP(G$1,Enemies[[Name]:[SpawnedType]],11,FALSE),Enemies[[#All],[Name]:[BotLevelType]],9,FALSE),BotLevelWorld[#Headers],0),FALSE) * VLOOKUP(G$1,Enemies[[Name]:[SpawnedType]],10,FALSE),0))</f>
        <v>1382.2144999999998</v>
      </c>
      <c r="H4" s="10">
        <f>(VLOOKUP(H$1,Enemies[[Name]:[BotLevelType]],3,FALSE) * VLOOKUP($A4,BotLevelWorld[#All],MATCH("HP Ratio - " &amp; VLOOKUP(H$1,Enemies[[#All],[Name]:[BotLevelType]],9,FALSE),BotLevelWorld[#Headers],0),FALSE)) + (IFERROR(VLOOKUP(VLOOKUP(H$1,Enemies[[Name]:[SpawnedType]],11,FALSE), Enemies[[Name]:[BotLevelType]], 3, FALSE) * VLOOKUP($A4,BotLevelWorld[#All],MATCH("HP Ratio - " &amp; VLOOKUP(VLOOKUP(H$1,Enemies[[Name]:[SpawnedType]],11,FALSE),Enemies[[#All],[Name]:[BotLevelType]],9,FALSE),BotLevelWorld[#Headers],0),FALSE) * VLOOKUP(H$1,Enemies[[Name]:[SpawnedType]],10,FALSE),0))</f>
        <v>50.893568000000002</v>
      </c>
      <c r="I4" s="10">
        <f>(VLOOKUP(I$1,Enemies[[Name]:[BotLevelType]],3,FALSE) * VLOOKUP($A4,BotLevelWorld[#All],MATCH("HP Ratio - " &amp; VLOOKUP(I$1,Enemies[[#All],[Name]:[BotLevelType]],9,FALSE),BotLevelWorld[#Headers],0),FALSE)) + (IFERROR(VLOOKUP(VLOOKUP(I$1,Enemies[[Name]:[SpawnedType]],11,FALSE), Enemies[[Name]:[BotLevelType]], 3, FALSE) * VLOOKUP($A4,BotLevelWorld[#All],MATCH("HP Ratio - " &amp; VLOOKUP(VLOOKUP(I$1,Enemies[[Name]:[SpawnedType]],11,FALSE),Enemies[[#All],[Name]:[BotLevelType]],9,FALSE),BotLevelWorld[#Headers],0),FALSE) * VLOOKUP(I$1,Enemies[[Name]:[SpawnedType]],10,FALSE),0))</f>
        <v>10.365413999999999</v>
      </c>
      <c r="J4" s="10">
        <f>(VLOOKUP(J$1,Enemies[[Name]:[BotLevelType]],3,FALSE) * VLOOKUP($A4,BotLevelWorld[#All],MATCH("HP Ratio - " &amp; VLOOKUP(J$1,Enemies[[#All],[Name]:[BotLevelType]],9,FALSE),BotLevelWorld[#Headers],0),FALSE)) + (IFERROR(VLOOKUP(VLOOKUP(J$1,Enemies[[Name]:[SpawnedType]],11,FALSE), Enemies[[Name]:[BotLevelType]], 3, FALSE) * VLOOKUP($A4,BotLevelWorld[#All],MATCH("HP Ratio - " &amp; VLOOKUP(VLOOKUP(J$1,Enemies[[Name]:[SpawnedType]],11,FALSE),Enemies[[#All],[Name]:[BotLevelType]],9,FALSE),BotLevelWorld[#Headers],0),FALSE) * VLOOKUP(J$1,Enemies[[Name]:[SpawnedType]],10,FALSE),0))</f>
        <v>172.7569</v>
      </c>
      <c r="K4" s="10">
        <f>(VLOOKUP(K$1,Enemies[[Name]:[BotLevelType]],3,FALSE) * VLOOKUP($A4,BotLevelWorld[#All],MATCH("HP Ratio - " &amp; VLOOKUP(K$1,Enemies[[#All],[Name]:[BotLevelType]],9,FALSE),BotLevelWorld[#Headers],0),FALSE)) + (IFERROR(VLOOKUP(VLOOKUP(K$1,Enemies[[Name]:[SpawnedType]],11,FALSE), Enemies[[Name]:[BotLevelType]], 3, FALSE) * VLOOKUP($A4,BotLevelWorld[#All],MATCH("HP Ratio - " &amp; VLOOKUP(VLOOKUP(K$1,Enemies[[Name]:[SpawnedType]],11,FALSE),Enemies[[#All],[Name]:[BotLevelType]],9,FALSE),BotLevelWorld[#Headers],0),FALSE) * VLOOKUP(K$1,Enemies[[Name]:[SpawnedType]],10,FALSE),0))</f>
        <v>43.189225</v>
      </c>
      <c r="L4" s="10">
        <f>(VLOOKUP(L$1,Enemies[[Name]:[BotLevelType]],3,FALSE) * VLOOKUP($A4,BotLevelWorld[#All],MATCH("HP Ratio - " &amp; VLOOKUP(L$1,Enemies[[#All],[Name]:[BotLevelType]],9,FALSE),BotLevelWorld[#Headers],0),FALSE)) + (IFERROR(VLOOKUP(VLOOKUP(L$1,Enemies[[Name]:[SpawnedType]],11,FALSE), Enemies[[Name]:[BotLevelType]], 3, FALSE) * VLOOKUP($A4,BotLevelWorld[#All],MATCH("HP Ratio - " &amp; VLOOKUP(VLOOKUP(L$1,Enemies[[Name]:[SpawnedType]],11,FALSE),Enemies[[#All],[Name]:[BotLevelType]],9,FALSE),BotLevelWorld[#Headers],0),FALSE) * VLOOKUP(L$1,Enemies[[Name]:[SpawnedType]],10,FALSE),0))</f>
        <v>414.66434999999996</v>
      </c>
      <c r="M4" s="10">
        <f>(VLOOKUP(M$1,Enemies[[Name]:[BotLevelType]],3,FALSE) * VLOOKUP($A4,BotLevelWorld[#All],MATCH("HP Ratio - " &amp; VLOOKUP(M$1,Enemies[[#All],[Name]:[BotLevelType]],9,FALSE),BotLevelWorld[#Headers],0),FALSE)) + (IFERROR(VLOOKUP(VLOOKUP(M$1,Enemies[[Name]:[SpawnedType]],11,FALSE), Enemies[[Name]:[BotLevelType]], 3, FALSE) * VLOOKUP($A4,BotLevelWorld[#All],MATCH("HP Ratio - " &amp; VLOOKUP(VLOOKUP(M$1,Enemies[[Name]:[SpawnedType]],11,FALSE),Enemies[[#All],[Name]:[BotLevelType]],9,FALSE),BotLevelWorld[#Headers],0),FALSE) * VLOOKUP(M$1,Enemies[[Name]:[SpawnedType]],10,FALSE),0))</f>
        <v>967.55014999999992</v>
      </c>
      <c r="N4" s="10">
        <f>(VLOOKUP(N$1,Enemies[[Name]:[BotLevelType]],3,FALSE) * VLOOKUP($A4,BotLevelWorld[#All],MATCH("HP Ratio - " &amp; VLOOKUP(N$1,Enemies[[#All],[Name]:[BotLevelType]],9,FALSE),BotLevelWorld[#Headers],0),FALSE)) + (IFERROR(VLOOKUP(VLOOKUP(N$1,Enemies[[Name]:[SpawnedType]],11,FALSE), Enemies[[Name]:[BotLevelType]], 3, FALSE) * VLOOKUP($A4,BotLevelWorld[#All],MATCH("HP Ratio - " &amp; VLOOKUP(VLOOKUP(N$1,Enemies[[Name]:[SpawnedType]],11,FALSE),Enemies[[#All],[Name]:[BotLevelType]],9,FALSE),BotLevelWorld[#Headers],0),FALSE) * VLOOKUP(N$1,Enemies[[Name]:[SpawnedType]],10,FALSE),0))</f>
        <v>691.10724999999991</v>
      </c>
      <c r="O4" s="10">
        <f>(VLOOKUP(O$1,Enemies[[Name]:[BotLevelType]],3,FALSE) * VLOOKUP($A4,BotLevelWorld[#All],MATCH("HP Ratio - " &amp; VLOOKUP(O$1,Enemies[[#All],[Name]:[BotLevelType]],9,FALSE),BotLevelWorld[#Headers],0),FALSE)) + (IFERROR(VLOOKUP(VLOOKUP(O$1,Enemies[[Name]:[SpawnedType]],11,FALSE), Enemies[[Name]:[BotLevelType]], 3, FALSE) * VLOOKUP($A4,BotLevelWorld[#All],MATCH("HP Ratio - " &amp; VLOOKUP(VLOOKUP(O$1,Enemies[[Name]:[SpawnedType]],11,FALSE),Enemies[[#All],[Name]:[BotLevelType]],9,FALSE),BotLevelWorld[#Headers],0),FALSE) * VLOOKUP(O$1,Enemies[[Name]:[SpawnedType]],10,FALSE),0))</f>
        <v>220.53458000000001</v>
      </c>
      <c r="P4" s="10">
        <f>(VLOOKUP(P$1,Enemies[[Name]:[BotLevelType]],3,FALSE) * VLOOKUP($A4,BotLevelWorld[#All],MATCH("HP Ratio - " &amp; VLOOKUP(P$1,Enemies[[#All],[Name]:[BotLevelType]],9,FALSE),BotLevelWorld[#Headers],0),FALSE)) + (IFERROR(VLOOKUP(VLOOKUP(P$1,Enemies[[Name]:[SpawnedType]],11,FALSE), Enemies[[Name]:[BotLevelType]], 3, FALSE) * VLOOKUP($A4,BotLevelWorld[#All],MATCH("HP Ratio - " &amp; VLOOKUP(VLOOKUP(P$1,Enemies[[Name]:[SpawnedType]],11,FALSE),Enemies[[#All],[Name]:[BotLevelType]],9,FALSE),BotLevelWorld[#Headers],0),FALSE) * VLOOKUP(P$1,Enemies[[Name]:[SpawnedType]],10,FALSE),0))</f>
        <v>2764.4289999999996</v>
      </c>
      <c r="Q4" s="10">
        <f>(VLOOKUP(Q$1,Enemies[[Name]:[BotLevelType]],3,FALSE) * VLOOKUP($A4,BotLevelWorld[#All],MATCH("HP Ratio - " &amp; VLOOKUP(Q$1,Enemies[[#All],[Name]:[BotLevelType]],9,FALSE),BotLevelWorld[#Headers],0),FALSE)) + (IFERROR(VLOOKUP(VLOOKUP(Q$1,Enemies[[Name]:[SpawnedType]],11,FALSE), Enemies[[Name]:[BotLevelType]], 3, FALSE) * VLOOKUP($A4,BotLevelWorld[#All],MATCH("HP Ratio - " &amp; VLOOKUP(VLOOKUP(Q$1,Enemies[[Name]:[SpawnedType]],11,FALSE),Enemies[[#All],[Name]:[BotLevelType]],9,FALSE),BotLevelWorld[#Headers],0),FALSE) * VLOOKUP(Q$1,Enemies[[Name]:[SpawnedType]],10,FALSE),0))</f>
        <v>636.16960000000006</v>
      </c>
      <c r="R4" s="10">
        <f>(VLOOKUP(R$1,Enemies[[Name]:[BotLevelType]],3,FALSE) * VLOOKUP($A4,BotLevelWorld[#All],MATCH("HP Ratio - " &amp; VLOOKUP(R$1,Enemies[[#All],[Name]:[BotLevelType]],9,FALSE),BotLevelWorld[#Headers],0),FALSE)) + (IFERROR(VLOOKUP(VLOOKUP(R$1,Enemies[[Name]:[SpawnedType]],11,FALSE), Enemies[[Name]:[BotLevelType]], 3, FALSE) * VLOOKUP($A4,BotLevelWorld[#All],MATCH("HP Ratio - " &amp; VLOOKUP(VLOOKUP(R$1,Enemies[[Name]:[SpawnedType]],11,FALSE),Enemies[[#All],[Name]:[BotLevelType]],9,FALSE),BotLevelWorld[#Headers],0),FALSE) * VLOOKUP(R$1,Enemies[[Name]:[SpawnedType]],10,FALSE),0))</f>
        <v>3150.4940000000001</v>
      </c>
      <c r="S4" s="10">
        <f>(VLOOKUP(S$1,Enemies[[Name]:[BotLevelType]],3,FALSE) * VLOOKUP($A4,BotLevelWorld[#All],MATCH("HP Ratio - " &amp; VLOOKUP(S$1,Enemies[[#All],[Name]:[BotLevelType]],9,FALSE),BotLevelWorld[#Headers],0),FALSE)) + (IFERROR(VLOOKUP(VLOOKUP(S$1,Enemies[[Name]:[SpawnedType]],11,FALSE), Enemies[[Name]:[BotLevelType]], 3, FALSE) * VLOOKUP($A4,BotLevelWorld[#All],MATCH("HP Ratio - " &amp; VLOOKUP(VLOOKUP(S$1,Enemies[[Name]:[SpawnedType]],11,FALSE),Enemies[[#All],[Name]:[BotLevelType]],9,FALSE),BotLevelWorld[#Headers],0),FALSE) * VLOOKUP(S$1,Enemies[[Name]:[SpawnedType]],10,FALSE),0))</f>
        <v>265.36999200000002</v>
      </c>
      <c r="T4" s="10">
        <f>(VLOOKUP(T$1,Enemies[[Name]:[BotLevelType]],3,FALSE) * VLOOKUP($A4,BotLevelWorld[#All],MATCH("HP Ratio - " &amp; VLOOKUP(T$1,Enemies[[#All],[Name]:[BotLevelType]],9,FALSE),BotLevelWorld[#Headers],0),FALSE)) + (IFERROR(VLOOKUP(VLOOKUP(T$1,Enemies[[Name]:[SpawnedType]],11,FALSE), Enemies[[Name]:[BotLevelType]], 3, FALSE) * VLOOKUP($A4,BotLevelWorld[#All],MATCH("HP Ratio - " &amp; VLOOKUP(VLOOKUP(T$1,Enemies[[Name]:[SpawnedType]],11,FALSE),Enemies[[#All],[Name]:[BotLevelType]],9,FALSE),BotLevelWorld[#Headers],0),FALSE) * VLOOKUP(T$1,Enemies[[Name]:[SpawnedType]],10,FALSE),0))</f>
        <v>1008.15808</v>
      </c>
      <c r="U4" s="10">
        <f>(VLOOKUP(U$1,Enemies[[Name]:[BotLevelType]],3,FALSE) * VLOOKUP($A4,BotLevelWorld[#All],MATCH("HP Ratio - " &amp; VLOOKUP(U$1,Enemies[[#All],[Name]:[BotLevelType]],9,FALSE),BotLevelWorld[#Headers],0),FALSE)) + (IFERROR(VLOOKUP(VLOOKUP(U$1,Enemies[[Name]:[SpawnedType]],11,FALSE), Enemies[[Name]:[BotLevelType]], 3, FALSE) * VLOOKUP($A4,BotLevelWorld[#All],MATCH("HP Ratio - " &amp; VLOOKUP(VLOOKUP(U$1,Enemies[[Name]:[SpawnedType]],11,FALSE),Enemies[[#All],[Name]:[BotLevelType]],9,FALSE),BotLevelWorld[#Headers],0),FALSE) * VLOOKUP(U$1,Enemies[[Name]:[SpawnedType]],10,FALSE),0))</f>
        <v>504.07904000000002</v>
      </c>
      <c r="V4" s="10">
        <f>(VLOOKUP(V$1,Enemies[[Name]:[BotLevelType]],3,FALSE) * VLOOKUP($A4,BotLevelWorld[#All],MATCH("HP Ratio - " &amp; VLOOKUP(V$1,Enemies[[#All],[Name]:[BotLevelType]],9,FALSE),BotLevelWorld[#Headers],0),FALSE)) + (IFERROR(VLOOKUP(VLOOKUP(V$1,Enemies[[Name]:[SpawnedType]],11,FALSE), Enemies[[Name]:[BotLevelType]], 3, FALSE) * VLOOKUP($A4,BotLevelWorld[#All],MATCH("HP Ratio - " &amp; VLOOKUP(VLOOKUP(V$1,Enemies[[Name]:[SpawnedType]],11,FALSE),Enemies[[#All],[Name]:[BotLevelType]],9,FALSE),BotLevelWorld[#Headers],0),FALSE) * VLOOKUP(V$1,Enemies[[Name]:[SpawnedType]],10,FALSE),0))</f>
        <v>252.03952000000001</v>
      </c>
      <c r="W4" s="10">
        <f>(VLOOKUP(W$1,Enemies[[Name]:[BotLevelType]],3,FALSE) * VLOOKUP($A4,BotLevelWorld[#All],MATCH("HP Ratio - " &amp; VLOOKUP(W$1,Enemies[[#All],[Name]:[BotLevelType]],9,FALSE),BotLevelWorld[#Headers],0),FALSE)) + (IFERROR(VLOOKUP(VLOOKUP(W$1,Enemies[[Name]:[SpawnedType]],11,FALSE), Enemies[[Name]:[BotLevelType]], 3, FALSE) * VLOOKUP($A4,BotLevelWorld[#All],MATCH("HP Ratio - " &amp; VLOOKUP(VLOOKUP(W$1,Enemies[[Name]:[SpawnedType]],11,FALSE),Enemies[[#All],[Name]:[BotLevelType]],9,FALSE),BotLevelWorld[#Headers],0),FALSE) * VLOOKUP(W$1,Enemies[[Name]:[SpawnedType]],10,FALSE),0))</f>
        <v>63.009880000000003</v>
      </c>
      <c r="X4" s="10">
        <f>(VLOOKUP(X$1,Enemies[[Name]:[BotLevelType]],3,FALSE) * VLOOKUP($A4,BotLevelWorld[#All],MATCH("HP Ratio - " &amp; VLOOKUP(X$1,Enemies[[#All],[Name]:[BotLevelType]],9,FALSE),BotLevelWorld[#Headers],0),FALSE)) + (IFERROR(VLOOKUP(VLOOKUP(X$1,Enemies[[Name]:[SpawnedType]],11,FALSE), Enemies[[Name]:[BotLevelType]], 3, FALSE) * VLOOKUP($A4,BotLevelWorld[#All],MATCH("HP Ratio - " &amp; VLOOKUP(VLOOKUP(X$1,Enemies[[Name]:[SpawnedType]],11,FALSE),Enemies[[#All],[Name]:[BotLevelType]],9,FALSE),BotLevelWorld[#Headers],0),FALSE) * VLOOKUP(X$1,Enemies[[Name]:[SpawnedType]],10,FALSE),0))</f>
        <v>50.407904000000002</v>
      </c>
      <c r="Y4" s="10">
        <f>(VLOOKUP(Y$1,Enemies[[Name]:[BotLevelType]],3,FALSE) * VLOOKUP($A4,BotLevelWorld[#All],MATCH("HP Ratio - " &amp; VLOOKUP(Y$1,Enemies[[#All],[Name]:[BotLevelType]],9,FALSE),BotLevelWorld[#Headers],0),FALSE)) + (IFERROR(VLOOKUP(VLOOKUP(Y$1,Enemies[[Name]:[SpawnedType]],11,FALSE), Enemies[[Name]:[BotLevelType]], 3, FALSE) * VLOOKUP($A4,BotLevelWorld[#All],MATCH("HP Ratio - " &amp; VLOOKUP(VLOOKUP(Y$1,Enemies[[Name]:[SpawnedType]],11,FALSE),Enemies[[#All],[Name]:[BotLevelType]],9,FALSE),BotLevelWorld[#Headers],0),FALSE) * VLOOKUP(Y$1,Enemies[[Name]:[SpawnedType]],10,FALSE),0))</f>
        <v>1382.2145</v>
      </c>
      <c r="Z4" s="10">
        <f>(VLOOKUP(Z$1,Enemies[[Name]:[BotLevelType]],3,FALSE) * VLOOKUP($A4,BotLevelWorld[#All],MATCH("HP Ratio - " &amp; VLOOKUP(Z$1,Enemies[[#All],[Name]:[BotLevelType]],9,FALSE),BotLevelWorld[#Headers],0),FALSE)) + (IFERROR(VLOOKUP(VLOOKUP(Z$1,Enemies[[Name]:[SpawnedType]],11,FALSE), Enemies[[Name]:[BotLevelType]], 3, FALSE) * VLOOKUP($A4,BotLevelWorld[#All],MATCH("HP Ratio - " &amp; VLOOKUP(VLOOKUP(Z$1,Enemies[[Name]:[SpawnedType]],11,FALSE),Enemies[[#All],[Name]:[BotLevelType]],9,FALSE),BotLevelWorld[#Headers],0),FALSE) * VLOOKUP(Z$1,Enemies[[Name]:[SpawnedType]],10,FALSE),0))</f>
        <v>552.88580000000002</v>
      </c>
      <c r="AA4" s="10">
        <f>(VLOOKUP(AA$1,Enemies[[Name]:[BotLevelType]],3,FALSE) * VLOOKUP($A4,BotLevelWorld[#All],MATCH("HP Ratio - " &amp; VLOOKUP(AA$1,Enemies[[#All],[Name]:[BotLevelType]],9,FALSE),BotLevelWorld[#Headers],0),FALSE)) + (IFERROR(VLOOKUP(VLOOKUP(AA$1,Enemies[[Name]:[SpawnedType]],11,FALSE), Enemies[[Name]:[BotLevelType]], 3, FALSE) * VLOOKUP($A4,BotLevelWorld[#All],MATCH("HP Ratio - " &amp; VLOOKUP(VLOOKUP(AA$1,Enemies[[Name]:[SpawnedType]],11,FALSE),Enemies[[#All],[Name]:[BotLevelType]],9,FALSE),BotLevelWorld[#Headers],0),FALSE) * VLOOKUP(AA$1,Enemies[[Name]:[SpawnedType]],10,FALSE),0))</f>
        <v>276.44290000000001</v>
      </c>
      <c r="AB4" s="10">
        <f>(VLOOKUP(AB$1,Enemies[[Name]:[BotLevelType]],3,FALSE) * VLOOKUP($A4,BotLevelWorld[#All],MATCH("HP Ratio - " &amp; VLOOKUP(AB$1,Enemies[[#All],[Name]:[BotLevelType]],9,FALSE),BotLevelWorld[#Headers],0),FALSE)) + (IFERROR(VLOOKUP(VLOOKUP(AB$1,Enemies[[Name]:[SpawnedType]],11,FALSE), Enemies[[Name]:[BotLevelType]], 3, FALSE) * VLOOKUP($A4,BotLevelWorld[#All],MATCH("HP Ratio - " &amp; VLOOKUP(VLOOKUP(AB$1,Enemies[[Name]:[SpawnedType]],11,FALSE),Enemies[[#All],[Name]:[BotLevelType]],9,FALSE),BotLevelWorld[#Headers],0),FALSE) * VLOOKUP(AB$1,Enemies[[Name]:[SpawnedType]],10,FALSE),0))</f>
        <v>135.457021</v>
      </c>
      <c r="AC4" s="10">
        <f>(VLOOKUP(AC$1,Enemies[[Name]:[BotLevelType]],3,FALSE) * VLOOKUP($A4,BotLevelWorld[#All],MATCH("HP Ratio - " &amp; VLOOKUP(AC$1,Enemies[[#All],[Name]:[BotLevelType]],9,FALSE),BotLevelWorld[#Headers],0),FALSE)) + (IFERROR(VLOOKUP(VLOOKUP(AC$1,Enemies[[Name]:[SpawnedType]],11,FALSE), Enemies[[Name]:[BotLevelType]], 3, FALSE) * VLOOKUP($A4,BotLevelWorld[#All],MATCH("HP Ratio - " &amp; VLOOKUP(VLOOKUP(AC$1,Enemies[[Name]:[SpawnedType]],11,FALSE),Enemies[[#All],[Name]:[BotLevelType]],9,FALSE),BotLevelWorld[#Headers],0),FALSE) * VLOOKUP(AC$1,Enemies[[Name]:[SpawnedType]],10,FALSE),0))</f>
        <v>66.346295999999995</v>
      </c>
      <c r="AD4" s="10">
        <f>(VLOOKUP(AD$1,Enemies[[Name]:[BotLevelType]],3,FALSE) * VLOOKUP($A4,BotLevelWorld[#All],MATCH("HP Ratio - " &amp; VLOOKUP(AD$1,Enemies[[#All],[Name]:[BotLevelType]],9,FALSE),BotLevelWorld[#Headers],0),FALSE)) + (IFERROR(VLOOKUP(VLOOKUP(AD$1,Enemies[[Name]:[SpawnedType]],11,FALSE), Enemies[[Name]:[BotLevelType]], 3, FALSE) * VLOOKUP($A4,BotLevelWorld[#All],MATCH("HP Ratio - " &amp; VLOOKUP(VLOOKUP(AD$1,Enemies[[Name]:[SpawnedType]],11,FALSE),Enemies[[#All],[Name]:[BotLevelType]],9,FALSE),BotLevelWorld[#Headers],0),FALSE) * VLOOKUP(AD$1,Enemies[[Name]:[SpawnedType]],10,FALSE),0))</f>
        <v>16.586573999999999</v>
      </c>
      <c r="AE4" s="10">
        <f>(VLOOKUP(AE$1,Enemies[[Name]:[BotLevelType]],3,FALSE) * VLOOKUP($A4,BotLevelWorld[#All],MATCH("HP Ratio - " &amp; VLOOKUP(AE$1,Enemies[[#All],[Name]:[BotLevelType]],9,FALSE),BotLevelWorld[#Headers],0),FALSE)) + (IFERROR(VLOOKUP(VLOOKUP(AE$1,Enemies[[Name]:[SpawnedType]],11,FALSE), Enemies[[Name]:[BotLevelType]], 3, FALSE) * VLOOKUP($A4,BotLevelWorld[#All],MATCH("HP Ratio - " &amp; VLOOKUP(VLOOKUP(AE$1,Enemies[[Name]:[SpawnedType]],11,FALSE),Enemies[[#All],[Name]:[BotLevelType]],9,FALSE),BotLevelWorld[#Headers],0),FALSE) * VLOOKUP(AE$1,Enemies[[Name]:[SpawnedType]],10,FALSE),0))</f>
        <v>483.77507499999996</v>
      </c>
      <c r="AF4" s="10">
        <f>(VLOOKUP(AF$1,Enemies[[Name]:[BotLevelType]],3,FALSE) * VLOOKUP($A4,BotLevelWorld[#All],MATCH("HP Ratio - " &amp; VLOOKUP(AF$1,Enemies[[#All],[Name]:[BotLevelType]],9,FALSE),BotLevelWorld[#Headers],0),FALSE)) + (IFERROR(VLOOKUP(VLOOKUP(AF$1,Enemies[[Name]:[SpawnedType]],11,FALSE), Enemies[[Name]:[BotLevelType]], 3, FALSE) * VLOOKUP($A4,BotLevelWorld[#All],MATCH("HP Ratio - " &amp; VLOOKUP(VLOOKUP(AF$1,Enemies[[Name]:[SpawnedType]],11,FALSE),Enemies[[#All],[Name]:[BotLevelType]],9,FALSE),BotLevelWorld[#Headers],0),FALSE) * VLOOKUP(AF$1,Enemies[[Name]:[SpawnedType]],10,FALSE),0))</f>
        <v>110.57715999999999</v>
      </c>
      <c r="AG4" s="10">
        <f>(VLOOKUP(AG$1,Enemies[[Name]:[BotLevelType]],3,FALSE) * VLOOKUP($A4,BotLevelWorld[#All],MATCH("HP Ratio - " &amp; VLOOKUP(AG$1,Enemies[[#All],[Name]:[BotLevelType]],9,FALSE),BotLevelWorld[#Headers],0),FALSE)) + (IFERROR(VLOOKUP(VLOOKUP(AG$1,Enemies[[Name]:[SpawnedType]],11,FALSE), Enemies[[Name]:[BotLevelType]], 3, FALSE) * VLOOKUP($A4,BotLevelWorld[#All],MATCH("HP Ratio - " &amp; VLOOKUP(VLOOKUP(AG$1,Enemies[[Name]:[SpawnedType]],11,FALSE),Enemies[[#All],[Name]:[BotLevelType]],9,FALSE),BotLevelWorld[#Headers],0),FALSE) * VLOOKUP(AG$1,Enemies[[Name]:[SpawnedType]],10,FALSE),0))</f>
        <v>485.17607600000002</v>
      </c>
      <c r="AH4" s="10">
        <f>(VLOOKUP(AH$1,Enemies[[Name]:[BotLevelType]],3,FALSE) * VLOOKUP($A4,BotLevelWorld[#All],MATCH("HP Ratio - " &amp; VLOOKUP(AH$1,Enemies[[#All],[Name]:[BotLevelType]],9,FALSE),BotLevelWorld[#Headers],0),FALSE)) + (IFERROR(VLOOKUP(VLOOKUP(AH$1,Enemies[[Name]:[SpawnedType]],11,FALSE), Enemies[[Name]:[BotLevelType]], 3, FALSE) * VLOOKUP($A4,BotLevelWorld[#All],MATCH("HP Ratio - " &amp; VLOOKUP(VLOOKUP(AH$1,Enemies[[Name]:[SpawnedType]],11,FALSE),Enemies[[#All],[Name]:[BotLevelType]],9,FALSE),BotLevelWorld[#Headers],0),FALSE) * VLOOKUP(AH$1,Enemies[[Name]:[SpawnedType]],10,FALSE),0))</f>
        <v>50.893568000000002</v>
      </c>
      <c r="AI4" s="10">
        <f>(VLOOKUP(AI$1,Enemies[[Name]:[BotLevelType]],3,FALSE) * VLOOKUP($A4,BotLevelWorld[#All],MATCH("HP Ratio - " &amp; VLOOKUP(AI$1,Enemies[[#All],[Name]:[BotLevelType]],9,FALSE),BotLevelWorld[#Headers],0),FALSE)) + (IFERROR(VLOOKUP(VLOOKUP(AI$1,Enemies[[Name]:[SpawnedType]],11,FALSE), Enemies[[Name]:[BotLevelType]], 3, FALSE) * VLOOKUP($A4,BotLevelWorld[#All],MATCH("HP Ratio - " &amp; VLOOKUP(VLOOKUP(AI$1,Enemies[[Name]:[SpawnedType]],11,FALSE),Enemies[[#All],[Name]:[BotLevelType]],9,FALSE),BotLevelWorld[#Headers],0),FALSE) * VLOOKUP(AI$1,Enemies[[Name]:[SpawnedType]],10,FALSE),0))</f>
        <v>829.32869999999991</v>
      </c>
      <c r="AJ4" s="10">
        <f>(VLOOKUP(AJ$1,Enemies[[Name]:[BotLevelType]],3,FALSE) * VLOOKUP($A4,BotLevelWorld[#All],MATCH("HP Ratio - " &amp; VLOOKUP(AJ$1,Enemies[[#All],[Name]:[BotLevelType]],9,FALSE),BotLevelWorld[#Headers],0),FALSE)) + (IFERROR(VLOOKUP(VLOOKUP(AJ$1,Enemies[[Name]:[SpawnedType]],11,FALSE), Enemies[[Name]:[BotLevelType]], 3, FALSE) * VLOOKUP($A4,BotLevelWorld[#All],MATCH("HP Ratio - " &amp; VLOOKUP(VLOOKUP(AJ$1,Enemies[[Name]:[SpawnedType]],11,FALSE),Enemies[[#All],[Name]:[BotLevelType]],9,FALSE),BotLevelWorld[#Headers],0),FALSE) * VLOOKUP(AJ$1,Enemies[[Name]:[SpawnedType]],10,FALSE),0))</f>
        <v>50.893568000000002</v>
      </c>
      <c r="AK4" s="10">
        <f>(VLOOKUP(AK$1,Enemies[[Name]:[BotLevelType]],3,FALSE) * VLOOKUP($A4,BotLevelWorld[#All],MATCH("HP Ratio - " &amp; VLOOKUP(AK$1,Enemies[[#All],[Name]:[BotLevelType]],9,FALSE),BotLevelWorld[#Headers],0),FALSE)) + (IFERROR(VLOOKUP(VLOOKUP(AK$1,Enemies[[Name]:[SpawnedType]],11,FALSE), Enemies[[Name]:[BotLevelType]], 3, FALSE) * VLOOKUP($A4,BotLevelWorld[#All],MATCH("HP Ratio - " &amp; VLOOKUP(VLOOKUP(AK$1,Enemies[[Name]:[SpawnedType]],11,FALSE),Enemies[[#All],[Name]:[BotLevelType]],9,FALSE),BotLevelWorld[#Headers],0),FALSE) * VLOOKUP(AK$1,Enemies[[Name]:[SpawnedType]],10,FALSE),0))</f>
        <v>50.893568000000002</v>
      </c>
      <c r="AL4" s="10">
        <f>(VLOOKUP(AL$1,Enemies[[Name]:[BotLevelType]],3,FALSE) * VLOOKUP($A4,BotLevelWorld[#All],MATCH("HP Ratio - " &amp; VLOOKUP(AL$1,Enemies[[#All],[Name]:[BotLevelType]],9,FALSE),BotLevelWorld[#Headers],0),FALSE)) + (IFERROR(VLOOKUP(VLOOKUP(AL$1,Enemies[[Name]:[SpawnedType]],11,FALSE), Enemies[[Name]:[BotLevelType]], 3, FALSE) * VLOOKUP($A4,BotLevelWorld[#All],MATCH("HP Ratio - " &amp; VLOOKUP(VLOOKUP(AL$1,Enemies[[Name]:[SpawnedType]],11,FALSE),Enemies[[#All],[Name]:[BotLevelType]],9,FALSE),BotLevelWorld[#Headers],0),FALSE) * VLOOKUP(AL$1,Enemies[[Name]:[SpawnedType]],10,FALSE),0))</f>
        <v>63.616960000000006</v>
      </c>
      <c r="AM4" s="10">
        <f>(VLOOKUP(AM$1,Enemies[[Name]:[BotLevelType]],3,FALSE) * VLOOKUP($A4,BotLevelWorld[#All],MATCH("HP Ratio - " &amp; VLOOKUP(AM$1,Enemies[[#All],[Name]:[BotLevelType]],9,FALSE),BotLevelWorld[#Headers],0),FALSE)) + (IFERROR(VLOOKUP(VLOOKUP(AM$1,Enemies[[Name]:[SpawnedType]],11,FALSE), Enemies[[Name]:[BotLevelType]], 3, FALSE) * VLOOKUP($A4,BotLevelWorld[#All],MATCH("HP Ratio - " &amp; VLOOKUP(VLOOKUP(AM$1,Enemies[[Name]:[SpawnedType]],11,FALSE),Enemies[[#All],[Name]:[BotLevelType]],9,FALSE),BotLevelWorld[#Headers],0),FALSE) * VLOOKUP(AM$1,Enemies[[Name]:[SpawnedType]],10,FALSE),0))</f>
        <v>1382.2144999999998</v>
      </c>
      <c r="AN4" s="10">
        <f>(VLOOKUP(AN$1,Enemies[[Name]:[BotLevelType]],3,FALSE) * VLOOKUP($A4,BotLevelWorld[#All],MATCH("HP Ratio - " &amp; VLOOKUP(AN$1,Enemies[[#All],[Name]:[BotLevelType]],9,FALSE),BotLevelWorld[#Headers],0),FALSE)) + (IFERROR(VLOOKUP(VLOOKUP(AN$1,Enemies[[Name]:[SpawnedType]],11,FALSE), Enemies[[Name]:[BotLevelType]], 3, FALSE) * VLOOKUP($A4,BotLevelWorld[#All],MATCH("HP Ratio - " &amp; VLOOKUP(VLOOKUP(AN$1,Enemies[[Name]:[SpawnedType]],11,FALSE),Enemies[[#All],[Name]:[BotLevelType]],9,FALSE),BotLevelWorld[#Headers],0),FALSE) * VLOOKUP(AN$1,Enemies[[Name]:[SpawnedType]],10,FALSE),0))</f>
        <v>318.08480000000003</v>
      </c>
      <c r="AO4" s="10">
        <f>(VLOOKUP(AO$1,Enemies[[Name]:[BotLevelType]],3,FALSE) * VLOOKUP($A4,BotLevelWorld[#All],MATCH("HP Ratio - " &amp; VLOOKUP(AO$1,Enemies[[#All],[Name]:[BotLevelType]],9,FALSE),BotLevelWorld[#Headers],0),FALSE)) + (IFERROR(VLOOKUP(VLOOKUP(AO$1,Enemies[[Name]:[SpawnedType]],11,FALSE), Enemies[[Name]:[BotLevelType]], 3, FALSE) * VLOOKUP($A4,BotLevelWorld[#All],MATCH("HP Ratio - " &amp; VLOOKUP(VLOOKUP(AO$1,Enemies[[Name]:[SpawnedType]],11,FALSE),Enemies[[#All],[Name]:[BotLevelType]],9,FALSE),BotLevelWorld[#Headers],0),FALSE) * VLOOKUP(AO$1,Enemies[[Name]:[SpawnedType]],10,FALSE),0))</f>
        <v>545.28461600000003</v>
      </c>
      <c r="AP4" s="10">
        <f>(VLOOKUP(AP$1,Enemies[[Name]:[BotLevelType]],3,FALSE) * VLOOKUP($A4,BotLevelWorld[#All],MATCH("HP Ratio - " &amp; VLOOKUP(AP$1,Enemies[[#All],[Name]:[BotLevelType]],9,FALSE),BotLevelWorld[#Headers],0),FALSE)) + (IFERROR(VLOOKUP(VLOOKUP(AP$1,Enemies[[Name]:[SpawnedType]],11,FALSE), Enemies[[Name]:[BotLevelType]], 3, FALSE) * VLOOKUP($A4,BotLevelWorld[#All],MATCH("HP Ratio - " &amp; VLOOKUP(VLOOKUP(AP$1,Enemies[[Name]:[SpawnedType]],11,FALSE),Enemies[[#All],[Name]:[BotLevelType]],9,FALSE),BotLevelWorld[#Headers],0),FALSE) * VLOOKUP(AP$1,Enemies[[Name]:[SpawnedType]],10,FALSE),0))</f>
        <v>545.28461600000003</v>
      </c>
      <c r="AQ4" s="10">
        <f>(VLOOKUP(AQ$1,Enemies[[Name]:[BotLevelType]],3,FALSE) * VLOOKUP($A4,BotLevelWorld[#All],MATCH("HP Ratio - " &amp; VLOOKUP(AQ$1,Enemies[[#All],[Name]:[BotLevelType]],9,FALSE),BotLevelWorld[#Headers],0),FALSE)) + (IFERROR(VLOOKUP(VLOOKUP(AQ$1,Enemies[[Name]:[SpawnedType]],11,FALSE), Enemies[[Name]:[BotLevelType]], 3, FALSE) * VLOOKUP($A4,BotLevelWorld[#All],MATCH("HP Ratio - " &amp; VLOOKUP(VLOOKUP(AQ$1,Enemies[[Name]:[SpawnedType]],11,FALSE),Enemies[[#All],[Name]:[BotLevelType]],9,FALSE),BotLevelWorld[#Headers],0),FALSE) * VLOOKUP(AQ$1,Enemies[[Name]:[SpawnedType]],10,FALSE),0))</f>
        <v>545.28461600000003</v>
      </c>
      <c r="AR4" s="10">
        <f>(VLOOKUP(AR$1,Enemies[[Name]:[BotLevelType]],3,FALSE) * VLOOKUP($A4,BotLevelWorld[#All],MATCH("HP Ratio - " &amp; VLOOKUP(AR$1,Enemies[[#All],[Name]:[BotLevelType]],9,FALSE),BotLevelWorld[#Headers],0),FALSE)) + (IFERROR(VLOOKUP(VLOOKUP(AR$1,Enemies[[Name]:[SpawnedType]],11,FALSE), Enemies[[Name]:[BotLevelType]], 3, FALSE) * VLOOKUP($A4,BotLevelWorld[#All],MATCH("HP Ratio - " &amp; VLOOKUP(VLOOKUP(AR$1,Enemies[[Name]:[SpawnedType]],11,FALSE),Enemies[[#All],[Name]:[BotLevelType]],9,FALSE),BotLevelWorld[#Headers],0),FALSE) * VLOOKUP(AR$1,Enemies[[Name]:[SpawnedType]],10,FALSE),0))</f>
        <v>5089.3568000000005</v>
      </c>
      <c r="AS4" s="10">
        <f>(VLOOKUP(AS$1,Enemies[[Name]:[BotLevelType]],3,FALSE) * VLOOKUP($A4,BotLevelWorld[#All],MATCH("HP Ratio - " &amp; VLOOKUP(AS$1,Enemies[[#All],[Name]:[BotLevelType]],9,FALSE),BotLevelWorld[#Headers],0),FALSE)) + (IFERROR(VLOOKUP(VLOOKUP(AS$1,Enemies[[Name]:[SpawnedType]],11,FALSE), Enemies[[Name]:[BotLevelType]], 3, FALSE) * VLOOKUP($A4,BotLevelWorld[#All],MATCH("HP Ratio - " &amp; VLOOKUP(VLOOKUP(AS$1,Enemies[[Name]:[SpawnedType]],11,FALSE),Enemies[[#All],[Name]:[BotLevelType]],9,FALSE),BotLevelWorld[#Headers],0),FALSE) * VLOOKUP(AS$1,Enemies[[Name]:[SpawnedType]],10,FALSE),0))</f>
        <v>4146.6435000000001</v>
      </c>
      <c r="AT4" s="10">
        <f>(VLOOKUP(AT$1,Enemies[[Name]:[BotLevelType]],3,FALSE) * VLOOKUP($A4,BotLevelWorld[#All],MATCH("HP Ratio - " &amp; VLOOKUP(AT$1,Enemies[[#All],[Name]:[BotLevelType]],9,FALSE),BotLevelWorld[#Headers],0),FALSE)) + (IFERROR(VLOOKUP(VLOOKUP(AT$1,Enemies[[Name]:[SpawnedType]],11,FALSE), Enemies[[Name]:[BotLevelType]], 3, FALSE) * VLOOKUP($A4,BotLevelWorld[#All],MATCH("HP Ratio - " &amp; VLOOKUP(VLOOKUP(AT$1,Enemies[[Name]:[SpawnedType]],11,FALSE),Enemies[[#All],[Name]:[BotLevelType]],9,FALSE),BotLevelWorld[#Headers],0),FALSE) * VLOOKUP(AT$1,Enemies[[Name]:[SpawnedType]],10,FALSE),0))</f>
        <v>3520.5475599999995</v>
      </c>
    </row>
    <row r="5" spans="1:46" x14ac:dyDescent="0.25">
      <c r="A5" s="1">
        <v>3</v>
      </c>
      <c r="B5" s="10">
        <f>(VLOOKUP(B$1,Enemies[[Name]:[BotLevelType]],3,FALSE) * VLOOKUP($A5,BotLevelWorld[#All],MATCH("HP Ratio - " &amp; VLOOKUP(B$1,Enemies[[#All],[Name]:[BotLevelType]],9,FALSE),BotLevelWorld[#Headers],0),FALSE)) + (IFERROR(VLOOKUP(VLOOKUP(B$1,Enemies[[Name]:[SpawnedType]],11,FALSE), Enemies[[Name]:[BotLevelType]], 3, FALSE) * VLOOKUP($A5,BotLevelWorld[#All],MATCH("HP Ratio - " &amp; VLOOKUP(VLOOKUP(B$1,Enemies[[Name]:[SpawnedType]],11,FALSE),Enemies[[#All],[Name]:[BotLevelType]],9,FALSE),BotLevelWorld[#Headers],0),FALSE) * VLOOKUP(B$1,Enemies[[Name]:[SpawnedType]],10,FALSE),0))</f>
        <v>19.534445999999999</v>
      </c>
      <c r="C5" s="10">
        <f>(VLOOKUP(C$1,Enemies[[Name]:[BotLevelType]],3,FALSE) * VLOOKUP($A5,BotLevelWorld[#All],MATCH("HP Ratio - " &amp; VLOOKUP(C$1,Enemies[[#All],[Name]:[BotLevelType]],9,FALSE),BotLevelWorld[#Headers],0),FALSE)) + (IFERROR(VLOOKUP(VLOOKUP(C$1,Enemies[[Name]:[SpawnedType]],11,FALSE), Enemies[[Name]:[BotLevelType]], 3, FALSE) * VLOOKUP($A5,BotLevelWorld[#All],MATCH("HP Ratio - " &amp; VLOOKUP(VLOOKUP(C$1,Enemies[[Name]:[SpawnedType]],11,FALSE),Enemies[[#All],[Name]:[BotLevelType]],9,FALSE),BotLevelWorld[#Headers],0),FALSE) * VLOOKUP(C$1,Enemies[[Name]:[SpawnedType]],10,FALSE),0))</f>
        <v>513.67531600000007</v>
      </c>
      <c r="D5" s="10">
        <f>(VLOOKUP(D$1,Enemies[[Name]:[BotLevelType]],3,FALSE) * VLOOKUP($A5,BotLevelWorld[#All],MATCH("HP Ratio - " &amp; VLOOKUP(D$1,Enemies[[#All],[Name]:[BotLevelType]],9,FALSE),BotLevelWorld[#Headers],0),FALSE)) + (IFERROR(VLOOKUP(VLOOKUP(D$1,Enemies[[Name]:[SpawnedType]],11,FALSE), Enemies[[Name]:[BotLevelType]], 3, FALSE) * VLOOKUP($A5,BotLevelWorld[#All],MATCH("HP Ratio - " &amp; VLOOKUP(VLOOKUP(D$1,Enemies[[Name]:[SpawnedType]],11,FALSE),Enemies[[#All],[Name]:[BotLevelType]],9,FALSE),BotLevelWorld[#Headers],0),FALSE) * VLOOKUP(D$1,Enemies[[Name]:[SpawnedType]],10,FALSE),0))</f>
        <v>1200.79944</v>
      </c>
      <c r="E5" s="10">
        <f>(VLOOKUP(E$1,Enemies[[Name]:[BotLevelType]],3,FALSE) * VLOOKUP($A5,BotLevelWorld[#All],MATCH("HP Ratio - " &amp; VLOOKUP(E$1,Enemies[[#All],[Name]:[BotLevelType]],9,FALSE),BotLevelWorld[#Headers],0),FALSE)) + (IFERROR(VLOOKUP(VLOOKUP(E$1,Enemies[[Name]:[SpawnedType]],11,FALSE), Enemies[[Name]:[BotLevelType]], 3, FALSE) * VLOOKUP($A5,BotLevelWorld[#All],MATCH("HP Ratio - " &amp; VLOOKUP(VLOOKUP(E$1,Enemies[[Name]:[SpawnedType]],11,FALSE),Enemies[[#All],[Name]:[BotLevelType]],9,FALSE),BotLevelWorld[#Headers],0),FALSE) * VLOOKUP(E$1,Enemies[[Name]:[SpawnedType]],10,FALSE),0))</f>
        <v>323.75349999999997</v>
      </c>
      <c r="F5" s="10">
        <f>(VLOOKUP(F$1,Enemies[[Name]:[BotLevelType]],3,FALSE) * VLOOKUP($A5,BotLevelWorld[#All],MATCH("HP Ratio - " &amp; VLOOKUP(F$1,Enemies[[#All],[Name]:[BotLevelType]],9,FALSE),BotLevelWorld[#Headers],0),FALSE)) + (IFERROR(VLOOKUP(VLOOKUP(F$1,Enemies[[Name]:[SpawnedType]],11,FALSE), Enemies[[Name]:[BotLevelType]], 3, FALSE) * VLOOKUP($A5,BotLevelWorld[#All],MATCH("HP Ratio - " &amp; VLOOKUP(VLOOKUP(F$1,Enemies[[Name]:[SpawnedType]],11,FALSE),Enemies[[#All],[Name]:[BotLevelType]],9,FALSE),BotLevelWorld[#Headers],0),FALSE) * VLOOKUP(F$1,Enemies[[Name]:[SpawnedType]],10,FALSE),0))</f>
        <v>1156.2625</v>
      </c>
      <c r="G5" s="10">
        <f>(VLOOKUP(G$1,Enemies[[Name]:[BotLevelType]],3,FALSE) * VLOOKUP($A5,BotLevelWorld[#All],MATCH("HP Ratio - " &amp; VLOOKUP(G$1,Enemies[[#All],[Name]:[BotLevelType]],9,FALSE),BotLevelWorld[#Headers],0),FALSE)) + (IFERROR(VLOOKUP(VLOOKUP(G$1,Enemies[[Name]:[SpawnedType]],11,FALSE), Enemies[[Name]:[BotLevelType]], 3, FALSE) * VLOOKUP($A5,BotLevelWorld[#All],MATCH("HP Ratio - " &amp; VLOOKUP(VLOOKUP(G$1,Enemies[[Name]:[SpawnedType]],11,FALSE),Enemies[[#All],[Name]:[BotLevelType]],9,FALSE),BotLevelWorld[#Headers],0),FALSE) * VLOOKUP(G$1,Enemies[[Name]:[SpawnedType]],10,FALSE),0))</f>
        <v>2312.5250000000001</v>
      </c>
      <c r="H5" s="10">
        <f>(VLOOKUP(H$1,Enemies[[Name]:[BotLevelType]],3,FALSE) * VLOOKUP($A5,BotLevelWorld[#All],MATCH("HP Ratio - " &amp; VLOOKUP(H$1,Enemies[[#All],[Name]:[BotLevelType]],9,FALSE),BotLevelWorld[#Headers],0),FALSE)) + (IFERROR(VLOOKUP(VLOOKUP(H$1,Enemies[[Name]:[SpawnedType]],11,FALSE), Enemies[[Name]:[BotLevelType]], 3, FALSE) * VLOOKUP($A5,BotLevelWorld[#All],MATCH("HP Ratio - " &amp; VLOOKUP(VLOOKUP(H$1,Enemies[[Name]:[SpawnedType]],11,FALSE),Enemies[[#All],[Name]:[BotLevelType]],9,FALSE),BotLevelWorld[#Headers],0),FALSE) * VLOOKUP(H$1,Enemies[[Name]:[SpawnedType]],10,FALSE),0))</f>
        <v>52.091856</v>
      </c>
      <c r="I5" s="10">
        <f>(VLOOKUP(I$1,Enemies[[Name]:[BotLevelType]],3,FALSE) * VLOOKUP($A5,BotLevelWorld[#All],MATCH("HP Ratio - " &amp; VLOOKUP(I$1,Enemies[[#All],[Name]:[BotLevelType]],9,FALSE),BotLevelWorld[#Headers],0),FALSE)) + (IFERROR(VLOOKUP(VLOOKUP(I$1,Enemies[[Name]:[SpawnedType]],11,FALSE), Enemies[[Name]:[BotLevelType]], 3, FALSE) * VLOOKUP($A5,BotLevelWorld[#All],MATCH("HP Ratio - " &amp; VLOOKUP(VLOOKUP(I$1,Enemies[[Name]:[SpawnedType]],11,FALSE),Enemies[[#All],[Name]:[BotLevelType]],9,FALSE),BotLevelWorld[#Headers],0),FALSE) * VLOOKUP(I$1,Enemies[[Name]:[SpawnedType]],10,FALSE),0))</f>
        <v>10.975752</v>
      </c>
      <c r="J5" s="10">
        <f>(VLOOKUP(J$1,Enemies[[Name]:[BotLevelType]],3,FALSE) * VLOOKUP($A5,BotLevelWorld[#All],MATCH("HP Ratio - " &amp; VLOOKUP(J$1,Enemies[[#All],[Name]:[BotLevelType]],9,FALSE),BotLevelWorld[#Headers],0),FALSE)) + (IFERROR(VLOOKUP(VLOOKUP(J$1,Enemies[[Name]:[SpawnedType]],11,FALSE), Enemies[[Name]:[BotLevelType]], 3, FALSE) * VLOOKUP($A5,BotLevelWorld[#All],MATCH("HP Ratio - " &amp; VLOOKUP(VLOOKUP(J$1,Enemies[[Name]:[SpawnedType]],11,FALSE),Enemies[[#All],[Name]:[BotLevelType]],9,FALSE),BotLevelWorld[#Headers],0),FALSE) * VLOOKUP(J$1,Enemies[[Name]:[SpawnedType]],10,FALSE),0))</f>
        <v>182.92919999999998</v>
      </c>
      <c r="K5" s="10">
        <f>(VLOOKUP(K$1,Enemies[[Name]:[BotLevelType]],3,FALSE) * VLOOKUP($A5,BotLevelWorld[#All],MATCH("HP Ratio - " &amp; VLOOKUP(K$1,Enemies[[#All],[Name]:[BotLevelType]],9,FALSE),BotLevelWorld[#Headers],0),FALSE)) + (IFERROR(VLOOKUP(VLOOKUP(K$1,Enemies[[Name]:[SpawnedType]],11,FALSE), Enemies[[Name]:[BotLevelType]], 3, FALSE) * VLOOKUP($A5,BotLevelWorld[#All],MATCH("HP Ratio - " &amp; VLOOKUP(VLOOKUP(K$1,Enemies[[Name]:[SpawnedType]],11,FALSE),Enemies[[#All],[Name]:[BotLevelType]],9,FALSE),BotLevelWorld[#Headers],0),FALSE) * VLOOKUP(K$1,Enemies[[Name]:[SpawnedType]],10,FALSE),0))</f>
        <v>45.732299999999995</v>
      </c>
      <c r="L5" s="10">
        <f>(VLOOKUP(L$1,Enemies[[Name]:[BotLevelType]],3,FALSE) * VLOOKUP($A5,BotLevelWorld[#All],MATCH("HP Ratio - " &amp; VLOOKUP(L$1,Enemies[[#All],[Name]:[BotLevelType]],9,FALSE),BotLevelWorld[#Headers],0),FALSE)) + (IFERROR(VLOOKUP(VLOOKUP(L$1,Enemies[[Name]:[SpawnedType]],11,FALSE), Enemies[[Name]:[BotLevelType]], 3, FALSE) * VLOOKUP($A5,BotLevelWorld[#All],MATCH("HP Ratio - " &amp; VLOOKUP(VLOOKUP(L$1,Enemies[[Name]:[SpawnedType]],11,FALSE),Enemies[[#All],[Name]:[BotLevelType]],9,FALSE),BotLevelWorld[#Headers],0),FALSE) * VLOOKUP(L$1,Enemies[[Name]:[SpawnedType]],10,FALSE),0))</f>
        <v>693.75749999999994</v>
      </c>
      <c r="M5" s="10">
        <f>(VLOOKUP(M$1,Enemies[[Name]:[BotLevelType]],3,FALSE) * VLOOKUP($A5,BotLevelWorld[#All],MATCH("HP Ratio - " &amp; VLOOKUP(M$1,Enemies[[#All],[Name]:[BotLevelType]],9,FALSE),BotLevelWorld[#Headers],0),FALSE)) + (IFERROR(VLOOKUP(VLOOKUP(M$1,Enemies[[Name]:[SpawnedType]],11,FALSE), Enemies[[Name]:[BotLevelType]], 3, FALSE) * VLOOKUP($A5,BotLevelWorld[#All],MATCH("HP Ratio - " &amp; VLOOKUP(VLOOKUP(M$1,Enemies[[Name]:[SpawnedType]],11,FALSE),Enemies[[#All],[Name]:[BotLevelType]],9,FALSE),BotLevelWorld[#Headers],0),FALSE) * VLOOKUP(M$1,Enemies[[Name]:[SpawnedType]],10,FALSE),0))</f>
        <v>1618.7674999999999</v>
      </c>
      <c r="N5" s="10">
        <f>(VLOOKUP(N$1,Enemies[[Name]:[BotLevelType]],3,FALSE) * VLOOKUP($A5,BotLevelWorld[#All],MATCH("HP Ratio - " &amp; VLOOKUP(N$1,Enemies[[#All],[Name]:[BotLevelType]],9,FALSE),BotLevelWorld[#Headers],0),FALSE)) + (IFERROR(VLOOKUP(VLOOKUP(N$1,Enemies[[Name]:[SpawnedType]],11,FALSE), Enemies[[Name]:[BotLevelType]], 3, FALSE) * VLOOKUP($A5,BotLevelWorld[#All],MATCH("HP Ratio - " &amp; VLOOKUP(VLOOKUP(N$1,Enemies[[Name]:[SpawnedType]],11,FALSE),Enemies[[#All],[Name]:[BotLevelType]],9,FALSE),BotLevelWorld[#Headers],0),FALSE) * VLOOKUP(N$1,Enemies[[Name]:[SpawnedType]],10,FALSE),0))</f>
        <v>1156.2625</v>
      </c>
      <c r="O5" s="10">
        <f>(VLOOKUP(O$1,Enemies[[Name]:[BotLevelType]],3,FALSE) * VLOOKUP($A5,BotLevelWorld[#All],MATCH("HP Ratio - " &amp; VLOOKUP(O$1,Enemies[[#All],[Name]:[BotLevelType]],9,FALSE),BotLevelWorld[#Headers],0),FALSE)) + (IFERROR(VLOOKUP(VLOOKUP(O$1,Enemies[[Name]:[SpawnedType]],11,FALSE), Enemies[[Name]:[BotLevelType]], 3, FALSE) * VLOOKUP($A5,BotLevelWorld[#All],MATCH("HP Ratio - " &amp; VLOOKUP(VLOOKUP(O$1,Enemies[[Name]:[SpawnedType]],11,FALSE),Enemies[[#All],[Name]:[BotLevelType]],9,FALSE),BotLevelWorld[#Headers],0),FALSE) * VLOOKUP(O$1,Enemies[[Name]:[SpawnedType]],10,FALSE),0))</f>
        <v>233.48878000000002</v>
      </c>
      <c r="P5" s="10">
        <f>(VLOOKUP(P$1,Enemies[[Name]:[BotLevelType]],3,FALSE) * VLOOKUP($A5,BotLevelWorld[#All],MATCH("HP Ratio - " &amp; VLOOKUP(P$1,Enemies[[#All],[Name]:[BotLevelType]],9,FALSE),BotLevelWorld[#Headers],0),FALSE)) + (IFERROR(VLOOKUP(VLOOKUP(P$1,Enemies[[Name]:[SpawnedType]],11,FALSE), Enemies[[Name]:[BotLevelType]], 3, FALSE) * VLOOKUP($A5,BotLevelWorld[#All],MATCH("HP Ratio - " &amp; VLOOKUP(VLOOKUP(P$1,Enemies[[Name]:[SpawnedType]],11,FALSE),Enemies[[#All],[Name]:[BotLevelType]],9,FALSE),BotLevelWorld[#Headers],0),FALSE) * VLOOKUP(P$1,Enemies[[Name]:[SpawnedType]],10,FALSE),0))</f>
        <v>4625.05</v>
      </c>
      <c r="Q5" s="10">
        <f>(VLOOKUP(Q$1,Enemies[[Name]:[BotLevelType]],3,FALSE) * VLOOKUP($A5,BotLevelWorld[#All],MATCH("HP Ratio - " &amp; VLOOKUP(Q$1,Enemies[[#All],[Name]:[BotLevelType]],9,FALSE),BotLevelWorld[#Headers],0),FALSE)) + (IFERROR(VLOOKUP(VLOOKUP(Q$1,Enemies[[Name]:[SpawnedType]],11,FALSE), Enemies[[Name]:[BotLevelType]], 3, FALSE) * VLOOKUP($A5,BotLevelWorld[#All],MATCH("HP Ratio - " &amp; VLOOKUP(VLOOKUP(Q$1,Enemies[[Name]:[SpawnedType]],11,FALSE),Enemies[[#All],[Name]:[BotLevelType]],9,FALSE),BotLevelWorld[#Headers],0),FALSE) * VLOOKUP(Q$1,Enemies[[Name]:[SpawnedType]],10,FALSE),0))</f>
        <v>651.14819999999997</v>
      </c>
      <c r="R5" s="10">
        <f>(VLOOKUP(R$1,Enemies[[Name]:[BotLevelType]],3,FALSE) * VLOOKUP($A5,BotLevelWorld[#All],MATCH("HP Ratio - " &amp; VLOOKUP(R$1,Enemies[[#All],[Name]:[BotLevelType]],9,FALSE),BotLevelWorld[#Headers],0),FALSE)) + (IFERROR(VLOOKUP(VLOOKUP(R$1,Enemies[[Name]:[SpawnedType]],11,FALSE), Enemies[[Name]:[BotLevelType]], 3, FALSE) * VLOOKUP($A5,BotLevelWorld[#All],MATCH("HP Ratio - " &amp; VLOOKUP(VLOOKUP(R$1,Enemies[[Name]:[SpawnedType]],11,FALSE),Enemies[[#All],[Name]:[BotLevelType]],9,FALSE),BotLevelWorld[#Headers],0),FALSE) * VLOOKUP(R$1,Enemies[[Name]:[SpawnedType]],10,FALSE),0))</f>
        <v>3335.5540000000001</v>
      </c>
      <c r="S5" s="10">
        <f>(VLOOKUP(S$1,Enemies[[Name]:[BotLevelType]],3,FALSE) * VLOOKUP($A5,BotLevelWorld[#All],MATCH("HP Ratio - " &amp; VLOOKUP(S$1,Enemies[[#All],[Name]:[BotLevelType]],9,FALSE),BotLevelWorld[#Headers],0),FALSE)) + (IFERROR(VLOOKUP(VLOOKUP(S$1,Enemies[[Name]:[SpawnedType]],11,FALSE), Enemies[[Name]:[BotLevelType]], 3, FALSE) * VLOOKUP($A5,BotLevelWorld[#All],MATCH("HP Ratio - " &amp; VLOOKUP(VLOOKUP(S$1,Enemies[[Name]:[SpawnedType]],11,FALSE),Enemies[[#All],[Name]:[BotLevelType]],9,FALSE),BotLevelWorld[#Headers],0),FALSE) * VLOOKUP(S$1,Enemies[[Name]:[SpawnedType]],10,FALSE),0))</f>
        <v>278.27102400000001</v>
      </c>
      <c r="T5" s="10">
        <f>(VLOOKUP(T$1,Enemies[[Name]:[BotLevelType]],3,FALSE) * VLOOKUP($A5,BotLevelWorld[#All],MATCH("HP Ratio - " &amp; VLOOKUP(T$1,Enemies[[#All],[Name]:[BotLevelType]],9,FALSE),BotLevelWorld[#Headers],0),FALSE)) + (IFERROR(VLOOKUP(VLOOKUP(T$1,Enemies[[Name]:[SpawnedType]],11,FALSE), Enemies[[Name]:[BotLevelType]], 3, FALSE) * VLOOKUP($A5,BotLevelWorld[#All],MATCH("HP Ratio - " &amp; VLOOKUP(VLOOKUP(T$1,Enemies[[Name]:[SpawnedType]],11,FALSE),Enemies[[#All],[Name]:[BotLevelType]],9,FALSE),BotLevelWorld[#Headers],0),FALSE) * VLOOKUP(T$1,Enemies[[Name]:[SpawnedType]],10,FALSE),0))</f>
        <v>1067.3772800000002</v>
      </c>
      <c r="U5" s="10">
        <f>(VLOOKUP(U$1,Enemies[[Name]:[BotLevelType]],3,FALSE) * VLOOKUP($A5,BotLevelWorld[#All],MATCH("HP Ratio - " &amp; VLOOKUP(U$1,Enemies[[#All],[Name]:[BotLevelType]],9,FALSE),BotLevelWorld[#Headers],0),FALSE)) + (IFERROR(VLOOKUP(VLOOKUP(U$1,Enemies[[Name]:[SpawnedType]],11,FALSE), Enemies[[Name]:[BotLevelType]], 3, FALSE) * VLOOKUP($A5,BotLevelWorld[#All],MATCH("HP Ratio - " &amp; VLOOKUP(VLOOKUP(U$1,Enemies[[Name]:[SpawnedType]],11,FALSE),Enemies[[#All],[Name]:[BotLevelType]],9,FALSE),BotLevelWorld[#Headers],0),FALSE) * VLOOKUP(U$1,Enemies[[Name]:[SpawnedType]],10,FALSE),0))</f>
        <v>533.68864000000008</v>
      </c>
      <c r="V5" s="10">
        <f>(VLOOKUP(V$1,Enemies[[Name]:[BotLevelType]],3,FALSE) * VLOOKUP($A5,BotLevelWorld[#All],MATCH("HP Ratio - " &amp; VLOOKUP(V$1,Enemies[[#All],[Name]:[BotLevelType]],9,FALSE),BotLevelWorld[#Headers],0),FALSE)) + (IFERROR(VLOOKUP(VLOOKUP(V$1,Enemies[[Name]:[SpawnedType]],11,FALSE), Enemies[[Name]:[BotLevelType]], 3, FALSE) * VLOOKUP($A5,BotLevelWorld[#All],MATCH("HP Ratio - " &amp; VLOOKUP(VLOOKUP(V$1,Enemies[[Name]:[SpawnedType]],11,FALSE),Enemies[[#All],[Name]:[BotLevelType]],9,FALSE),BotLevelWorld[#Headers],0),FALSE) * VLOOKUP(V$1,Enemies[[Name]:[SpawnedType]],10,FALSE),0))</f>
        <v>266.84432000000004</v>
      </c>
      <c r="W5" s="10">
        <f>(VLOOKUP(W$1,Enemies[[Name]:[BotLevelType]],3,FALSE) * VLOOKUP($A5,BotLevelWorld[#All],MATCH("HP Ratio - " &amp; VLOOKUP(W$1,Enemies[[#All],[Name]:[BotLevelType]],9,FALSE),BotLevelWorld[#Headers],0),FALSE)) + (IFERROR(VLOOKUP(VLOOKUP(W$1,Enemies[[Name]:[SpawnedType]],11,FALSE), Enemies[[Name]:[BotLevelType]], 3, FALSE) * VLOOKUP($A5,BotLevelWorld[#All],MATCH("HP Ratio - " &amp; VLOOKUP(VLOOKUP(W$1,Enemies[[Name]:[SpawnedType]],11,FALSE),Enemies[[#All],[Name]:[BotLevelType]],9,FALSE),BotLevelWorld[#Headers],0),FALSE) * VLOOKUP(W$1,Enemies[[Name]:[SpawnedType]],10,FALSE),0))</f>
        <v>66.71108000000001</v>
      </c>
      <c r="X5" s="10">
        <f>(VLOOKUP(X$1,Enemies[[Name]:[BotLevelType]],3,FALSE) * VLOOKUP($A5,BotLevelWorld[#All],MATCH("HP Ratio - " &amp; VLOOKUP(X$1,Enemies[[#All],[Name]:[BotLevelType]],9,FALSE),BotLevelWorld[#Headers],0),FALSE)) + (IFERROR(VLOOKUP(VLOOKUP(X$1,Enemies[[Name]:[SpawnedType]],11,FALSE), Enemies[[Name]:[BotLevelType]], 3, FALSE) * VLOOKUP($A5,BotLevelWorld[#All],MATCH("HP Ratio - " &amp; VLOOKUP(VLOOKUP(X$1,Enemies[[Name]:[SpawnedType]],11,FALSE),Enemies[[#All],[Name]:[BotLevelType]],9,FALSE),BotLevelWorld[#Headers],0),FALSE) * VLOOKUP(X$1,Enemies[[Name]:[SpawnedType]],10,FALSE),0))</f>
        <v>53.368864000000002</v>
      </c>
      <c r="Y5" s="10">
        <f>(VLOOKUP(Y$1,Enemies[[Name]:[BotLevelType]],3,FALSE) * VLOOKUP($A5,BotLevelWorld[#All],MATCH("HP Ratio - " &amp; VLOOKUP(Y$1,Enemies[[#All],[Name]:[BotLevelType]],9,FALSE),BotLevelWorld[#Headers],0),FALSE)) + (IFERROR(VLOOKUP(VLOOKUP(Y$1,Enemies[[Name]:[SpawnedType]],11,FALSE), Enemies[[Name]:[BotLevelType]], 3, FALSE) * VLOOKUP($A5,BotLevelWorld[#All],MATCH("HP Ratio - " &amp; VLOOKUP(VLOOKUP(Y$1,Enemies[[Name]:[SpawnedType]],11,FALSE),Enemies[[#All],[Name]:[BotLevelType]],9,FALSE),BotLevelWorld[#Headers],0),FALSE) * VLOOKUP(Y$1,Enemies[[Name]:[SpawnedType]],10,FALSE),0))</f>
        <v>2312.5250000000001</v>
      </c>
      <c r="Z5" s="10">
        <f>(VLOOKUP(Z$1,Enemies[[Name]:[BotLevelType]],3,FALSE) * VLOOKUP($A5,BotLevelWorld[#All],MATCH("HP Ratio - " &amp; VLOOKUP(Z$1,Enemies[[#All],[Name]:[BotLevelType]],9,FALSE),BotLevelWorld[#Headers],0),FALSE)) + (IFERROR(VLOOKUP(VLOOKUP(Z$1,Enemies[[Name]:[SpawnedType]],11,FALSE), Enemies[[Name]:[BotLevelType]], 3, FALSE) * VLOOKUP($A5,BotLevelWorld[#All],MATCH("HP Ratio - " &amp; VLOOKUP(VLOOKUP(Z$1,Enemies[[Name]:[SpawnedType]],11,FALSE),Enemies[[#All],[Name]:[BotLevelType]],9,FALSE),BotLevelWorld[#Headers],0),FALSE) * VLOOKUP(Z$1,Enemies[[Name]:[SpawnedType]],10,FALSE),0))</f>
        <v>925.01</v>
      </c>
      <c r="AA5" s="10">
        <f>(VLOOKUP(AA$1,Enemies[[Name]:[BotLevelType]],3,FALSE) * VLOOKUP($A5,BotLevelWorld[#All],MATCH("HP Ratio - " &amp; VLOOKUP(AA$1,Enemies[[#All],[Name]:[BotLevelType]],9,FALSE),BotLevelWorld[#Headers],0),FALSE)) + (IFERROR(VLOOKUP(VLOOKUP(AA$1,Enemies[[Name]:[SpawnedType]],11,FALSE), Enemies[[Name]:[BotLevelType]], 3, FALSE) * VLOOKUP($A5,BotLevelWorld[#All],MATCH("HP Ratio - " &amp; VLOOKUP(VLOOKUP(AA$1,Enemies[[Name]:[SpawnedType]],11,FALSE),Enemies[[#All],[Name]:[BotLevelType]],9,FALSE),BotLevelWorld[#Headers],0),FALSE) * VLOOKUP(AA$1,Enemies[[Name]:[SpawnedType]],10,FALSE),0))</f>
        <v>462.505</v>
      </c>
      <c r="AB5" s="10">
        <f>(VLOOKUP(AB$1,Enemies[[Name]:[BotLevelType]],3,FALSE) * VLOOKUP($A5,BotLevelWorld[#All],MATCH("HP Ratio - " &amp; VLOOKUP(AB$1,Enemies[[#All],[Name]:[BotLevelType]],9,FALSE),BotLevelWorld[#Headers],0),FALSE)) + (IFERROR(VLOOKUP(VLOOKUP(AB$1,Enemies[[Name]:[SpawnedType]],11,FALSE), Enemies[[Name]:[BotLevelType]], 3, FALSE) * VLOOKUP($A5,BotLevelWorld[#All],MATCH("HP Ratio - " &amp; VLOOKUP(VLOOKUP(AB$1,Enemies[[Name]:[SpawnedType]],11,FALSE),Enemies[[#All],[Name]:[BotLevelType]],9,FALSE),BotLevelWorld[#Headers],0),FALSE) * VLOOKUP(AB$1,Enemies[[Name]:[SpawnedType]],10,FALSE),0))</f>
        <v>226.62745000000001</v>
      </c>
      <c r="AC5" s="10">
        <f>(VLOOKUP(AC$1,Enemies[[Name]:[BotLevelType]],3,FALSE) * VLOOKUP($A5,BotLevelWorld[#All],MATCH("HP Ratio - " &amp; VLOOKUP(AC$1,Enemies[[#All],[Name]:[BotLevelType]],9,FALSE),BotLevelWorld[#Headers],0),FALSE)) + (IFERROR(VLOOKUP(VLOOKUP(AC$1,Enemies[[Name]:[SpawnedType]],11,FALSE), Enemies[[Name]:[BotLevelType]], 3, FALSE) * VLOOKUP($A5,BotLevelWorld[#All],MATCH("HP Ratio - " &amp; VLOOKUP(VLOOKUP(AC$1,Enemies[[Name]:[SpawnedType]],11,FALSE),Enemies[[#All],[Name]:[BotLevelType]],9,FALSE),BotLevelWorld[#Headers],0),FALSE) * VLOOKUP(AC$1,Enemies[[Name]:[SpawnedType]],10,FALSE),0))</f>
        <v>111.0012</v>
      </c>
      <c r="AD5" s="10">
        <f>(VLOOKUP(AD$1,Enemies[[Name]:[BotLevelType]],3,FALSE) * VLOOKUP($A5,BotLevelWorld[#All],MATCH("HP Ratio - " &amp; VLOOKUP(AD$1,Enemies[[#All],[Name]:[BotLevelType]],9,FALSE),BotLevelWorld[#Headers],0),FALSE)) + (IFERROR(VLOOKUP(VLOOKUP(AD$1,Enemies[[Name]:[SpawnedType]],11,FALSE), Enemies[[Name]:[BotLevelType]], 3, FALSE) * VLOOKUP($A5,BotLevelWorld[#All],MATCH("HP Ratio - " &amp; VLOOKUP(VLOOKUP(AD$1,Enemies[[Name]:[SpawnedType]],11,FALSE),Enemies[[#All],[Name]:[BotLevelType]],9,FALSE),BotLevelWorld[#Headers],0),FALSE) * VLOOKUP(AD$1,Enemies[[Name]:[SpawnedType]],10,FALSE),0))</f>
        <v>27.750299999999999</v>
      </c>
      <c r="AE5" s="10">
        <f>(VLOOKUP(AE$1,Enemies[[Name]:[BotLevelType]],3,FALSE) * VLOOKUP($A5,BotLevelWorld[#All],MATCH("HP Ratio - " &amp; VLOOKUP(AE$1,Enemies[[#All],[Name]:[BotLevelType]],9,FALSE),BotLevelWorld[#Headers],0),FALSE)) + (IFERROR(VLOOKUP(VLOOKUP(AE$1,Enemies[[Name]:[SpawnedType]],11,FALSE), Enemies[[Name]:[BotLevelType]], 3, FALSE) * VLOOKUP($A5,BotLevelWorld[#All],MATCH("HP Ratio - " &amp; VLOOKUP(VLOOKUP(AE$1,Enemies[[Name]:[SpawnedType]],11,FALSE),Enemies[[#All],[Name]:[BotLevelType]],9,FALSE),BotLevelWorld[#Headers],0),FALSE) * VLOOKUP(AE$1,Enemies[[Name]:[SpawnedType]],10,FALSE),0))</f>
        <v>809.38374999999996</v>
      </c>
      <c r="AF5" s="10">
        <f>(VLOOKUP(AF$1,Enemies[[Name]:[BotLevelType]],3,FALSE) * VLOOKUP($A5,BotLevelWorld[#All],MATCH("HP Ratio - " &amp; VLOOKUP(AF$1,Enemies[[#All],[Name]:[BotLevelType]],9,FALSE),BotLevelWorld[#Headers],0),FALSE)) + (IFERROR(VLOOKUP(VLOOKUP(AF$1,Enemies[[Name]:[SpawnedType]],11,FALSE), Enemies[[Name]:[BotLevelType]], 3, FALSE) * VLOOKUP($A5,BotLevelWorld[#All],MATCH("HP Ratio - " &amp; VLOOKUP(VLOOKUP(AF$1,Enemies[[Name]:[SpawnedType]],11,FALSE),Enemies[[#All],[Name]:[BotLevelType]],9,FALSE),BotLevelWorld[#Headers],0),FALSE) * VLOOKUP(AF$1,Enemies[[Name]:[SpawnedType]],10,FALSE),0))</f>
        <v>185.00200000000001</v>
      </c>
      <c r="AG5" s="10">
        <f>(VLOOKUP(AG$1,Enemies[[Name]:[BotLevelType]],3,FALSE) * VLOOKUP($A5,BotLevelWorld[#All],MATCH("HP Ratio - " &amp; VLOOKUP(AG$1,Enemies[[#All],[Name]:[BotLevelType]],9,FALSE),BotLevelWorld[#Headers],0),FALSE)) + (IFERROR(VLOOKUP(VLOOKUP(AG$1,Enemies[[Name]:[SpawnedType]],11,FALSE), Enemies[[Name]:[BotLevelType]], 3, FALSE) * VLOOKUP($A5,BotLevelWorld[#All],MATCH("HP Ratio - " &amp; VLOOKUP(VLOOKUP(AG$1,Enemies[[Name]:[SpawnedType]],11,FALSE),Enemies[[#All],[Name]:[BotLevelType]],9,FALSE),BotLevelWorld[#Headers],0),FALSE) * VLOOKUP(AG$1,Enemies[[Name]:[SpawnedType]],10,FALSE),0))</f>
        <v>513.67531600000007</v>
      </c>
      <c r="AH5" s="10">
        <f>(VLOOKUP(AH$1,Enemies[[Name]:[BotLevelType]],3,FALSE) * VLOOKUP($A5,BotLevelWorld[#All],MATCH("HP Ratio - " &amp; VLOOKUP(AH$1,Enemies[[#All],[Name]:[BotLevelType]],9,FALSE),BotLevelWorld[#Headers],0),FALSE)) + (IFERROR(VLOOKUP(VLOOKUP(AH$1,Enemies[[Name]:[SpawnedType]],11,FALSE), Enemies[[Name]:[BotLevelType]], 3, FALSE) * VLOOKUP($A5,BotLevelWorld[#All],MATCH("HP Ratio - " &amp; VLOOKUP(VLOOKUP(AH$1,Enemies[[Name]:[SpawnedType]],11,FALSE),Enemies[[#All],[Name]:[BotLevelType]],9,FALSE),BotLevelWorld[#Headers],0),FALSE) * VLOOKUP(AH$1,Enemies[[Name]:[SpawnedType]],10,FALSE),0))</f>
        <v>52.091856</v>
      </c>
      <c r="AI5" s="10">
        <f>(VLOOKUP(AI$1,Enemies[[Name]:[BotLevelType]],3,FALSE) * VLOOKUP($A5,BotLevelWorld[#All],MATCH("HP Ratio - " &amp; VLOOKUP(AI$1,Enemies[[#All],[Name]:[BotLevelType]],9,FALSE),BotLevelWorld[#Headers],0),FALSE)) + (IFERROR(VLOOKUP(VLOOKUP(AI$1,Enemies[[Name]:[SpawnedType]],11,FALSE), Enemies[[Name]:[BotLevelType]], 3, FALSE) * VLOOKUP($A5,BotLevelWorld[#All],MATCH("HP Ratio - " &amp; VLOOKUP(VLOOKUP(AI$1,Enemies[[Name]:[SpawnedType]],11,FALSE),Enemies[[#All],[Name]:[BotLevelType]],9,FALSE),BotLevelWorld[#Headers],0),FALSE) * VLOOKUP(AI$1,Enemies[[Name]:[SpawnedType]],10,FALSE),0))</f>
        <v>1387.5149999999999</v>
      </c>
      <c r="AJ5" s="10">
        <f>(VLOOKUP(AJ$1,Enemies[[Name]:[BotLevelType]],3,FALSE) * VLOOKUP($A5,BotLevelWorld[#All],MATCH("HP Ratio - " &amp; VLOOKUP(AJ$1,Enemies[[#All],[Name]:[BotLevelType]],9,FALSE),BotLevelWorld[#Headers],0),FALSE)) + (IFERROR(VLOOKUP(VLOOKUP(AJ$1,Enemies[[Name]:[SpawnedType]],11,FALSE), Enemies[[Name]:[BotLevelType]], 3, FALSE) * VLOOKUP($A5,BotLevelWorld[#All],MATCH("HP Ratio - " &amp; VLOOKUP(VLOOKUP(AJ$1,Enemies[[Name]:[SpawnedType]],11,FALSE),Enemies[[#All],[Name]:[BotLevelType]],9,FALSE),BotLevelWorld[#Headers],0),FALSE) * VLOOKUP(AJ$1,Enemies[[Name]:[SpawnedType]],10,FALSE),0))</f>
        <v>52.091856</v>
      </c>
      <c r="AK5" s="10">
        <f>(VLOOKUP(AK$1,Enemies[[Name]:[BotLevelType]],3,FALSE) * VLOOKUP($A5,BotLevelWorld[#All],MATCH("HP Ratio - " &amp; VLOOKUP(AK$1,Enemies[[#All],[Name]:[BotLevelType]],9,FALSE),BotLevelWorld[#Headers],0),FALSE)) + (IFERROR(VLOOKUP(VLOOKUP(AK$1,Enemies[[Name]:[SpawnedType]],11,FALSE), Enemies[[Name]:[BotLevelType]], 3, FALSE) * VLOOKUP($A5,BotLevelWorld[#All],MATCH("HP Ratio - " &amp; VLOOKUP(VLOOKUP(AK$1,Enemies[[Name]:[SpawnedType]],11,FALSE),Enemies[[#All],[Name]:[BotLevelType]],9,FALSE),BotLevelWorld[#Headers],0),FALSE) * VLOOKUP(AK$1,Enemies[[Name]:[SpawnedType]],10,FALSE),0))</f>
        <v>52.091856</v>
      </c>
      <c r="AL5" s="10">
        <f>(VLOOKUP(AL$1,Enemies[[Name]:[BotLevelType]],3,FALSE) * VLOOKUP($A5,BotLevelWorld[#All],MATCH("HP Ratio - " &amp; VLOOKUP(AL$1,Enemies[[#All],[Name]:[BotLevelType]],9,FALSE),BotLevelWorld[#Headers],0),FALSE)) + (IFERROR(VLOOKUP(VLOOKUP(AL$1,Enemies[[Name]:[SpawnedType]],11,FALSE), Enemies[[Name]:[BotLevelType]], 3, FALSE) * VLOOKUP($A5,BotLevelWorld[#All],MATCH("HP Ratio - " &amp; VLOOKUP(VLOOKUP(AL$1,Enemies[[Name]:[SpawnedType]],11,FALSE),Enemies[[#All],[Name]:[BotLevelType]],9,FALSE),BotLevelWorld[#Headers],0),FALSE) * VLOOKUP(AL$1,Enemies[[Name]:[SpawnedType]],10,FALSE),0))</f>
        <v>65.114819999999995</v>
      </c>
      <c r="AM5" s="10">
        <f>(VLOOKUP(AM$1,Enemies[[Name]:[BotLevelType]],3,FALSE) * VLOOKUP($A5,BotLevelWorld[#All],MATCH("HP Ratio - " &amp; VLOOKUP(AM$1,Enemies[[#All],[Name]:[BotLevelType]],9,FALSE),BotLevelWorld[#Headers],0),FALSE)) + (IFERROR(VLOOKUP(VLOOKUP(AM$1,Enemies[[Name]:[SpawnedType]],11,FALSE), Enemies[[Name]:[BotLevelType]], 3, FALSE) * VLOOKUP($A5,BotLevelWorld[#All],MATCH("HP Ratio - " &amp; VLOOKUP(VLOOKUP(AM$1,Enemies[[Name]:[SpawnedType]],11,FALSE),Enemies[[#All],[Name]:[BotLevelType]],9,FALSE),BotLevelWorld[#Headers],0),FALSE) * VLOOKUP(AM$1,Enemies[[Name]:[SpawnedType]],10,FALSE),0))</f>
        <v>2312.5250000000001</v>
      </c>
      <c r="AN5" s="10">
        <f>(VLOOKUP(AN$1,Enemies[[Name]:[BotLevelType]],3,FALSE) * VLOOKUP($A5,BotLevelWorld[#All],MATCH("HP Ratio - " &amp; VLOOKUP(AN$1,Enemies[[#All],[Name]:[BotLevelType]],9,FALSE),BotLevelWorld[#Headers],0),FALSE)) + (IFERROR(VLOOKUP(VLOOKUP(AN$1,Enemies[[Name]:[SpawnedType]],11,FALSE), Enemies[[Name]:[BotLevelType]], 3, FALSE) * VLOOKUP($A5,BotLevelWorld[#All],MATCH("HP Ratio - " &amp; VLOOKUP(VLOOKUP(AN$1,Enemies[[Name]:[SpawnedType]],11,FALSE),Enemies[[#All],[Name]:[BotLevelType]],9,FALSE),BotLevelWorld[#Headers],0),FALSE) * VLOOKUP(AN$1,Enemies[[Name]:[SpawnedType]],10,FALSE),0))</f>
        <v>325.57409999999999</v>
      </c>
      <c r="AO5" s="10">
        <f>(VLOOKUP(AO$1,Enemies[[Name]:[BotLevelType]],3,FALSE) * VLOOKUP($A5,BotLevelWorld[#All],MATCH("HP Ratio - " &amp; VLOOKUP(AO$1,Enemies[[#All],[Name]:[BotLevelType]],9,FALSE),BotLevelWorld[#Headers],0),FALSE)) + (IFERROR(VLOOKUP(VLOOKUP(AO$1,Enemies[[Name]:[SpawnedType]],11,FALSE), Enemies[[Name]:[BotLevelType]], 3, FALSE) * VLOOKUP($A5,BotLevelWorld[#All],MATCH("HP Ratio - " &amp; VLOOKUP(VLOOKUP(AO$1,Enemies[[Name]:[SpawnedType]],11,FALSE),Enemies[[#All],[Name]:[BotLevelType]],9,FALSE),BotLevelWorld[#Headers],0),FALSE) * VLOOKUP(AO$1,Enemies[[Name]:[SpawnedType]],10,FALSE),0))</f>
        <v>564.77623199999994</v>
      </c>
      <c r="AP5" s="10">
        <f>(VLOOKUP(AP$1,Enemies[[Name]:[BotLevelType]],3,FALSE) * VLOOKUP($A5,BotLevelWorld[#All],MATCH("HP Ratio - " &amp; VLOOKUP(AP$1,Enemies[[#All],[Name]:[BotLevelType]],9,FALSE),BotLevelWorld[#Headers],0),FALSE)) + (IFERROR(VLOOKUP(VLOOKUP(AP$1,Enemies[[Name]:[SpawnedType]],11,FALSE), Enemies[[Name]:[BotLevelType]], 3, FALSE) * VLOOKUP($A5,BotLevelWorld[#All],MATCH("HP Ratio - " &amp; VLOOKUP(VLOOKUP(AP$1,Enemies[[Name]:[SpawnedType]],11,FALSE),Enemies[[#All],[Name]:[BotLevelType]],9,FALSE),BotLevelWorld[#Headers],0),FALSE) * VLOOKUP(AP$1,Enemies[[Name]:[SpawnedType]],10,FALSE),0))</f>
        <v>564.77623199999994</v>
      </c>
      <c r="AQ5" s="10">
        <f>(VLOOKUP(AQ$1,Enemies[[Name]:[BotLevelType]],3,FALSE) * VLOOKUP($A5,BotLevelWorld[#All],MATCH("HP Ratio - " &amp; VLOOKUP(AQ$1,Enemies[[#All],[Name]:[BotLevelType]],9,FALSE),BotLevelWorld[#Headers],0),FALSE)) + (IFERROR(VLOOKUP(VLOOKUP(AQ$1,Enemies[[Name]:[SpawnedType]],11,FALSE), Enemies[[Name]:[BotLevelType]], 3, FALSE) * VLOOKUP($A5,BotLevelWorld[#All],MATCH("HP Ratio - " &amp; VLOOKUP(VLOOKUP(AQ$1,Enemies[[Name]:[SpawnedType]],11,FALSE),Enemies[[#All],[Name]:[BotLevelType]],9,FALSE),BotLevelWorld[#Headers],0),FALSE) * VLOOKUP(AQ$1,Enemies[[Name]:[SpawnedType]],10,FALSE),0))</f>
        <v>564.77623199999994</v>
      </c>
      <c r="AR5" s="10">
        <f>(VLOOKUP(AR$1,Enemies[[Name]:[BotLevelType]],3,FALSE) * VLOOKUP($A5,BotLevelWorld[#All],MATCH("HP Ratio - " &amp; VLOOKUP(AR$1,Enemies[[#All],[Name]:[BotLevelType]],9,FALSE),BotLevelWorld[#Headers],0),FALSE)) + (IFERROR(VLOOKUP(VLOOKUP(AR$1,Enemies[[Name]:[SpawnedType]],11,FALSE), Enemies[[Name]:[BotLevelType]], 3, FALSE) * VLOOKUP($A5,BotLevelWorld[#All],MATCH("HP Ratio - " &amp; VLOOKUP(VLOOKUP(AR$1,Enemies[[Name]:[SpawnedType]],11,FALSE),Enemies[[#All],[Name]:[BotLevelType]],9,FALSE),BotLevelWorld[#Headers],0),FALSE) * VLOOKUP(AR$1,Enemies[[Name]:[SpawnedType]],10,FALSE),0))</f>
        <v>5209.1855999999998</v>
      </c>
      <c r="AS5" s="10">
        <f>(VLOOKUP(AS$1,Enemies[[Name]:[BotLevelType]],3,FALSE) * VLOOKUP($A5,BotLevelWorld[#All],MATCH("HP Ratio - " &amp; VLOOKUP(AS$1,Enemies[[#All],[Name]:[BotLevelType]],9,FALSE),BotLevelWorld[#Headers],0),FALSE)) + (IFERROR(VLOOKUP(VLOOKUP(AS$1,Enemies[[Name]:[SpawnedType]],11,FALSE), Enemies[[Name]:[BotLevelType]], 3, FALSE) * VLOOKUP($A5,BotLevelWorld[#All],MATCH("HP Ratio - " &amp; VLOOKUP(VLOOKUP(AS$1,Enemies[[Name]:[SpawnedType]],11,FALSE),Enemies[[#All],[Name]:[BotLevelType]],9,FALSE),BotLevelWorld[#Headers],0),FALSE) * VLOOKUP(AS$1,Enemies[[Name]:[SpawnedType]],10,FALSE),0))</f>
        <v>6937.5749999999998</v>
      </c>
      <c r="AT5" s="10">
        <f>(VLOOKUP(AT$1,Enemies[[Name]:[BotLevelType]],3,FALSE) * VLOOKUP($A5,BotLevelWorld[#All],MATCH("HP Ratio - " &amp; VLOOKUP(AT$1,Enemies[[#All],[Name]:[BotLevelType]],9,FALSE),BotLevelWorld[#Headers],0),FALSE)) + (IFERROR(VLOOKUP(VLOOKUP(AT$1,Enemies[[Name]:[SpawnedType]],11,FALSE), Enemies[[Name]:[BotLevelType]], 3, FALSE) * VLOOKUP($A5,BotLevelWorld[#All],MATCH("HP Ratio - " &amp; VLOOKUP(VLOOKUP(AT$1,Enemies[[Name]:[SpawnedType]],11,FALSE),Enemies[[#All],[Name]:[BotLevelType]],9,FALSE),BotLevelWorld[#Headers],0),FALSE) * VLOOKUP(AT$1,Enemies[[Name]:[SpawnedType]],10,FALSE),0))</f>
        <v>5425.5829599999997</v>
      </c>
    </row>
    <row r="6" spans="1:46" x14ac:dyDescent="0.25">
      <c r="A6" s="1">
        <v>4</v>
      </c>
      <c r="B6" s="10">
        <f>(VLOOKUP(B$1,Enemies[[Name]:[BotLevelType]],3,FALSE) * VLOOKUP($A6,BotLevelWorld[#All],MATCH("HP Ratio - " &amp; VLOOKUP(B$1,Enemies[[#All],[Name]:[BotLevelType]],9,FALSE),BotLevelWorld[#Headers],0),FALSE)) + (IFERROR(VLOOKUP(VLOOKUP(B$1,Enemies[[Name]:[SpawnedType]],11,FALSE), Enemies[[Name]:[BotLevelType]], 3, FALSE) * VLOOKUP($A6,BotLevelWorld[#All],MATCH("HP Ratio - " &amp; VLOOKUP(VLOOKUP(B$1,Enemies[[Name]:[SpawnedType]],11,FALSE),Enemies[[#All],[Name]:[BotLevelType]],9,FALSE),BotLevelWorld[#Headers],0),FALSE) * VLOOKUP(B$1,Enemies[[Name]:[SpawnedType]],10,FALSE),0))</f>
        <v>20.304200999999999</v>
      </c>
      <c r="C6" s="10">
        <f>(VLOOKUP(C$1,Enemies[[Name]:[BotLevelType]],3,FALSE) * VLOOKUP($A6,BotLevelWorld[#All],MATCH("HP Ratio - " &amp; VLOOKUP(C$1,Enemies[[#All],[Name]:[BotLevelType]],9,FALSE),BotLevelWorld[#Headers],0),FALSE)) + (IFERROR(VLOOKUP(VLOOKUP(C$1,Enemies[[Name]:[SpawnedType]],11,FALSE), Enemies[[Name]:[BotLevelType]], 3, FALSE) * VLOOKUP($A6,BotLevelWorld[#All],MATCH("HP Ratio - " &amp; VLOOKUP(VLOOKUP(C$1,Enemies[[Name]:[SpawnedType]],11,FALSE),Enemies[[#All],[Name]:[BotLevelType]],9,FALSE),BotLevelWorld[#Headers],0),FALSE) * VLOOKUP(C$1,Enemies[[Name]:[SpawnedType]],10,FALSE),0))</f>
        <v>553.03024700000003</v>
      </c>
      <c r="D6" s="10">
        <f>(VLOOKUP(D$1,Enemies[[Name]:[BotLevelType]],3,FALSE) * VLOOKUP($A6,BotLevelWorld[#All],MATCH("HP Ratio - " &amp; VLOOKUP(D$1,Enemies[[#All],[Name]:[BotLevelType]],9,FALSE),BotLevelWorld[#Headers],0),FALSE)) + (IFERROR(VLOOKUP(VLOOKUP(D$1,Enemies[[Name]:[SpawnedType]],11,FALSE), Enemies[[Name]:[BotLevelType]], 3, FALSE) * VLOOKUP($A6,BotLevelWorld[#All],MATCH("HP Ratio - " &amp; VLOOKUP(VLOOKUP(D$1,Enemies[[Name]:[SpawnedType]],11,FALSE),Enemies[[#All],[Name]:[BotLevelType]],9,FALSE),BotLevelWorld[#Headers],0),FALSE) * VLOOKUP(D$1,Enemies[[Name]:[SpawnedType]],10,FALSE),0))</f>
        <v>1292.7979800000001</v>
      </c>
      <c r="E6" s="10">
        <f>(VLOOKUP(E$1,Enemies[[Name]:[BotLevelType]],3,FALSE) * VLOOKUP($A6,BotLevelWorld[#All],MATCH("HP Ratio - " &amp; VLOOKUP(E$1,Enemies[[#All],[Name]:[BotLevelType]],9,FALSE),BotLevelWorld[#Headers],0),FALSE)) + (IFERROR(VLOOKUP(VLOOKUP(E$1,Enemies[[Name]:[SpawnedType]],11,FALSE), Enemies[[Name]:[BotLevelType]], 3, FALSE) * VLOOKUP($A6,BotLevelWorld[#All],MATCH("HP Ratio - " &amp; VLOOKUP(VLOOKUP(E$1,Enemies[[Name]:[SpawnedType]],11,FALSE),Enemies[[#All],[Name]:[BotLevelType]],9,FALSE),BotLevelWorld[#Headers],0),FALSE) * VLOOKUP(E$1,Enemies[[Name]:[SpawnedType]],10,FALSE),0))</f>
        <v>478.19449999999995</v>
      </c>
      <c r="F6" s="10">
        <f>(VLOOKUP(F$1,Enemies[[Name]:[BotLevelType]],3,FALSE) * VLOOKUP($A6,BotLevelWorld[#All],MATCH("HP Ratio - " &amp; VLOOKUP(F$1,Enemies[[#All],[Name]:[BotLevelType]],9,FALSE),BotLevelWorld[#Headers],0),FALSE)) + (IFERROR(VLOOKUP(VLOOKUP(F$1,Enemies[[Name]:[SpawnedType]],11,FALSE), Enemies[[Name]:[BotLevelType]], 3, FALSE) * VLOOKUP($A6,BotLevelWorld[#All],MATCH("HP Ratio - " &amp; VLOOKUP(VLOOKUP(F$1,Enemies[[Name]:[SpawnedType]],11,FALSE),Enemies[[#All],[Name]:[BotLevelType]],9,FALSE),BotLevelWorld[#Headers],0),FALSE) * VLOOKUP(F$1,Enemies[[Name]:[SpawnedType]],10,FALSE),0))</f>
        <v>1707.8374999999999</v>
      </c>
      <c r="G6" s="10">
        <f>(VLOOKUP(G$1,Enemies[[Name]:[BotLevelType]],3,FALSE) * VLOOKUP($A6,BotLevelWorld[#All],MATCH("HP Ratio - " &amp; VLOOKUP(G$1,Enemies[[#All],[Name]:[BotLevelType]],9,FALSE),BotLevelWorld[#Headers],0),FALSE)) + (IFERROR(VLOOKUP(VLOOKUP(G$1,Enemies[[Name]:[SpawnedType]],11,FALSE), Enemies[[Name]:[BotLevelType]], 3, FALSE) * VLOOKUP($A6,BotLevelWorld[#All],MATCH("HP Ratio - " &amp; VLOOKUP(VLOOKUP(G$1,Enemies[[Name]:[SpawnedType]],11,FALSE),Enemies[[#All],[Name]:[BotLevelType]],9,FALSE),BotLevelWorld[#Headers],0),FALSE) * VLOOKUP(G$1,Enemies[[Name]:[SpawnedType]],10,FALSE),0))</f>
        <v>3415.6749999999997</v>
      </c>
      <c r="H6" s="10">
        <f>(VLOOKUP(H$1,Enemies[[Name]:[BotLevelType]],3,FALSE) * VLOOKUP($A6,BotLevelWorld[#All],MATCH("HP Ratio - " &amp; VLOOKUP(H$1,Enemies[[#All],[Name]:[BotLevelType]],9,FALSE),BotLevelWorld[#Headers],0),FALSE)) + (IFERROR(VLOOKUP(VLOOKUP(H$1,Enemies[[Name]:[SpawnedType]],11,FALSE), Enemies[[Name]:[BotLevelType]], 3, FALSE) * VLOOKUP($A6,BotLevelWorld[#All],MATCH("HP Ratio - " &amp; VLOOKUP(VLOOKUP(H$1,Enemies[[Name]:[SpawnedType]],11,FALSE),Enemies[[#All],[Name]:[BotLevelType]],9,FALSE),BotLevelWorld[#Headers],0),FALSE) * VLOOKUP(H$1,Enemies[[Name]:[SpawnedType]],10,FALSE),0))</f>
        <v>54.144536000000002</v>
      </c>
      <c r="I6" s="10">
        <f>(VLOOKUP(I$1,Enemies[[Name]:[BotLevelType]],3,FALSE) * VLOOKUP($A6,BotLevelWorld[#All],MATCH("HP Ratio - " &amp; VLOOKUP(I$1,Enemies[[#All],[Name]:[BotLevelType]],9,FALSE),BotLevelWorld[#Headers],0),FALSE)) + (IFERROR(VLOOKUP(VLOOKUP(I$1,Enemies[[Name]:[SpawnedType]],11,FALSE), Enemies[[Name]:[BotLevelType]], 3, FALSE) * VLOOKUP($A6,BotLevelWorld[#All],MATCH("HP Ratio - " &amp; VLOOKUP(VLOOKUP(I$1,Enemies[[Name]:[SpawnedType]],11,FALSE),Enemies[[#All],[Name]:[BotLevelType]],9,FALSE),BotLevelWorld[#Headers],0),FALSE) * VLOOKUP(I$1,Enemies[[Name]:[SpawnedType]],10,FALSE),0))</f>
        <v>11.541096</v>
      </c>
      <c r="J6" s="10">
        <f>(VLOOKUP(J$1,Enemies[[Name]:[BotLevelType]],3,FALSE) * VLOOKUP($A6,BotLevelWorld[#All],MATCH("HP Ratio - " &amp; VLOOKUP(J$1,Enemies[[#All],[Name]:[BotLevelType]],9,FALSE),BotLevelWorld[#Headers],0),FALSE)) + (IFERROR(VLOOKUP(VLOOKUP(J$1,Enemies[[Name]:[SpawnedType]],11,FALSE), Enemies[[Name]:[BotLevelType]], 3, FALSE) * VLOOKUP($A6,BotLevelWorld[#All],MATCH("HP Ratio - " &amp; VLOOKUP(VLOOKUP(J$1,Enemies[[Name]:[SpawnedType]],11,FALSE),Enemies[[#All],[Name]:[BotLevelType]],9,FALSE),BotLevelWorld[#Headers],0),FALSE) * VLOOKUP(J$1,Enemies[[Name]:[SpawnedType]],10,FALSE),0))</f>
        <v>192.35159999999999</v>
      </c>
      <c r="K6" s="10">
        <f>(VLOOKUP(K$1,Enemies[[Name]:[BotLevelType]],3,FALSE) * VLOOKUP($A6,BotLevelWorld[#All],MATCH("HP Ratio - " &amp; VLOOKUP(K$1,Enemies[[#All],[Name]:[BotLevelType]],9,FALSE),BotLevelWorld[#Headers],0),FALSE)) + (IFERROR(VLOOKUP(VLOOKUP(K$1,Enemies[[Name]:[SpawnedType]],11,FALSE), Enemies[[Name]:[BotLevelType]], 3, FALSE) * VLOOKUP($A6,BotLevelWorld[#All],MATCH("HP Ratio - " &amp; VLOOKUP(VLOOKUP(K$1,Enemies[[Name]:[SpawnedType]],11,FALSE),Enemies[[#All],[Name]:[BotLevelType]],9,FALSE),BotLevelWorld[#Headers],0),FALSE) * VLOOKUP(K$1,Enemies[[Name]:[SpawnedType]],10,FALSE),0))</f>
        <v>48.087899999999998</v>
      </c>
      <c r="L6" s="10">
        <f>(VLOOKUP(L$1,Enemies[[Name]:[BotLevelType]],3,FALSE) * VLOOKUP($A6,BotLevelWorld[#All],MATCH("HP Ratio - " &amp; VLOOKUP(L$1,Enemies[[#All],[Name]:[BotLevelType]],9,FALSE),BotLevelWorld[#Headers],0),FALSE)) + (IFERROR(VLOOKUP(VLOOKUP(L$1,Enemies[[Name]:[SpawnedType]],11,FALSE), Enemies[[Name]:[BotLevelType]], 3, FALSE) * VLOOKUP($A6,BotLevelWorld[#All],MATCH("HP Ratio - " &amp; VLOOKUP(VLOOKUP(L$1,Enemies[[Name]:[SpawnedType]],11,FALSE),Enemies[[#All],[Name]:[BotLevelType]],9,FALSE),BotLevelWorld[#Headers],0),FALSE) * VLOOKUP(L$1,Enemies[[Name]:[SpawnedType]],10,FALSE),0))</f>
        <v>1024.7024999999999</v>
      </c>
      <c r="M6" s="10">
        <f>(VLOOKUP(M$1,Enemies[[Name]:[BotLevelType]],3,FALSE) * VLOOKUP($A6,BotLevelWorld[#All],MATCH("HP Ratio - " &amp; VLOOKUP(M$1,Enemies[[#All],[Name]:[BotLevelType]],9,FALSE),BotLevelWorld[#Headers],0),FALSE)) + (IFERROR(VLOOKUP(VLOOKUP(M$1,Enemies[[Name]:[SpawnedType]],11,FALSE), Enemies[[Name]:[BotLevelType]], 3, FALSE) * VLOOKUP($A6,BotLevelWorld[#All],MATCH("HP Ratio - " &amp; VLOOKUP(VLOOKUP(M$1,Enemies[[Name]:[SpawnedType]],11,FALSE),Enemies[[#All],[Name]:[BotLevelType]],9,FALSE),BotLevelWorld[#Headers],0),FALSE) * VLOOKUP(M$1,Enemies[[Name]:[SpawnedType]],10,FALSE),0))</f>
        <v>2390.9724999999999</v>
      </c>
      <c r="N6" s="10">
        <f>(VLOOKUP(N$1,Enemies[[Name]:[BotLevelType]],3,FALSE) * VLOOKUP($A6,BotLevelWorld[#All],MATCH("HP Ratio - " &amp; VLOOKUP(N$1,Enemies[[#All],[Name]:[BotLevelType]],9,FALSE),BotLevelWorld[#Headers],0),FALSE)) + (IFERROR(VLOOKUP(VLOOKUP(N$1,Enemies[[Name]:[SpawnedType]],11,FALSE), Enemies[[Name]:[BotLevelType]], 3, FALSE) * VLOOKUP($A6,BotLevelWorld[#All],MATCH("HP Ratio - " &amp; VLOOKUP(VLOOKUP(N$1,Enemies[[Name]:[SpawnedType]],11,FALSE),Enemies[[#All],[Name]:[BotLevelType]],9,FALSE),BotLevelWorld[#Headers],0),FALSE) * VLOOKUP(N$1,Enemies[[Name]:[SpawnedType]],10,FALSE),0))</f>
        <v>1707.8374999999999</v>
      </c>
      <c r="O6" s="10">
        <f>(VLOOKUP(O$1,Enemies[[Name]:[BotLevelType]],3,FALSE) * VLOOKUP($A6,BotLevelWorld[#All],MATCH("HP Ratio - " &amp; VLOOKUP(O$1,Enemies[[#All],[Name]:[BotLevelType]],9,FALSE),BotLevelWorld[#Headers],0),FALSE)) + (IFERROR(VLOOKUP(VLOOKUP(O$1,Enemies[[Name]:[SpawnedType]],11,FALSE), Enemies[[Name]:[BotLevelType]], 3, FALSE) * VLOOKUP($A6,BotLevelWorld[#All],MATCH("HP Ratio - " &amp; VLOOKUP(VLOOKUP(O$1,Enemies[[Name]:[SpawnedType]],11,FALSE),Enemies[[#All],[Name]:[BotLevelType]],9,FALSE),BotLevelWorld[#Headers],0),FALSE) * VLOOKUP(O$1,Enemies[[Name]:[SpawnedType]],10,FALSE),0))</f>
        <v>251.37738499999998</v>
      </c>
      <c r="P6" s="10">
        <f>(VLOOKUP(P$1,Enemies[[Name]:[BotLevelType]],3,FALSE) * VLOOKUP($A6,BotLevelWorld[#All],MATCH("HP Ratio - " &amp; VLOOKUP(P$1,Enemies[[#All],[Name]:[BotLevelType]],9,FALSE),BotLevelWorld[#Headers],0),FALSE)) + (IFERROR(VLOOKUP(VLOOKUP(P$1,Enemies[[Name]:[SpawnedType]],11,FALSE), Enemies[[Name]:[BotLevelType]], 3, FALSE) * VLOOKUP($A6,BotLevelWorld[#All],MATCH("HP Ratio - " &amp; VLOOKUP(VLOOKUP(P$1,Enemies[[Name]:[SpawnedType]],11,FALSE),Enemies[[#All],[Name]:[BotLevelType]],9,FALSE),BotLevelWorld[#Headers],0),FALSE) * VLOOKUP(P$1,Enemies[[Name]:[SpawnedType]],10,FALSE),0))</f>
        <v>6831.3499999999995</v>
      </c>
      <c r="Q6" s="10">
        <f>(VLOOKUP(Q$1,Enemies[[Name]:[BotLevelType]],3,FALSE) * VLOOKUP($A6,BotLevelWorld[#All],MATCH("HP Ratio - " &amp; VLOOKUP(Q$1,Enemies[[#All],[Name]:[BotLevelType]],9,FALSE),BotLevelWorld[#Headers],0),FALSE)) + (IFERROR(VLOOKUP(VLOOKUP(Q$1,Enemies[[Name]:[SpawnedType]],11,FALSE), Enemies[[Name]:[BotLevelType]], 3, FALSE) * VLOOKUP($A6,BotLevelWorld[#All],MATCH("HP Ratio - " &amp; VLOOKUP(VLOOKUP(Q$1,Enemies[[Name]:[SpawnedType]],11,FALSE),Enemies[[#All],[Name]:[BotLevelType]],9,FALSE),BotLevelWorld[#Headers],0),FALSE) * VLOOKUP(Q$1,Enemies[[Name]:[SpawnedType]],10,FALSE),0))</f>
        <v>676.80669999999998</v>
      </c>
      <c r="R6" s="10">
        <f>(VLOOKUP(R$1,Enemies[[Name]:[BotLevelType]],3,FALSE) * VLOOKUP($A6,BotLevelWorld[#All],MATCH("HP Ratio - " &amp; VLOOKUP(R$1,Enemies[[#All],[Name]:[BotLevelType]],9,FALSE),BotLevelWorld[#Headers],0),FALSE)) + (IFERROR(VLOOKUP(VLOOKUP(R$1,Enemies[[Name]:[SpawnedType]],11,FALSE), Enemies[[Name]:[BotLevelType]], 3, FALSE) * VLOOKUP($A6,BotLevelWorld[#All],MATCH("HP Ratio - " &amp; VLOOKUP(VLOOKUP(R$1,Enemies[[Name]:[SpawnedType]],11,FALSE),Enemies[[#All],[Name]:[BotLevelType]],9,FALSE),BotLevelWorld[#Headers],0),FALSE) * VLOOKUP(R$1,Enemies[[Name]:[SpawnedType]],10,FALSE),0))</f>
        <v>3591.1054999999997</v>
      </c>
      <c r="S6" s="10">
        <f>(VLOOKUP(S$1,Enemies[[Name]:[BotLevelType]],3,FALSE) * VLOOKUP($A6,BotLevelWorld[#All],MATCH("HP Ratio - " &amp; VLOOKUP(S$1,Enemies[[#All],[Name]:[BotLevelType]],9,FALSE),BotLevelWorld[#Headers],0),FALSE)) + (IFERROR(VLOOKUP(VLOOKUP(S$1,Enemies[[Name]:[SpawnedType]],11,FALSE), Enemies[[Name]:[BotLevelType]], 3, FALSE) * VLOOKUP($A6,BotLevelWorld[#All],MATCH("HP Ratio - " &amp; VLOOKUP(VLOOKUP(S$1,Enemies[[Name]:[SpawnedType]],11,FALSE),Enemies[[#All],[Name]:[BotLevelType]],9,FALSE),BotLevelWorld[#Headers],0),FALSE) * VLOOKUP(S$1,Enemies[[Name]:[SpawnedType]],10,FALSE),0))</f>
        <v>296.683134</v>
      </c>
      <c r="T6" s="10">
        <f>(VLOOKUP(T$1,Enemies[[Name]:[BotLevelType]],3,FALSE) * VLOOKUP($A6,BotLevelWorld[#All],MATCH("HP Ratio - " &amp; VLOOKUP(T$1,Enemies[[#All],[Name]:[BotLevelType]],9,FALSE),BotLevelWorld[#Headers],0),FALSE)) + (IFERROR(VLOOKUP(VLOOKUP(T$1,Enemies[[Name]:[SpawnedType]],11,FALSE), Enemies[[Name]:[BotLevelType]], 3, FALSE) * VLOOKUP($A6,BotLevelWorld[#All],MATCH("HP Ratio - " &amp; VLOOKUP(VLOOKUP(T$1,Enemies[[Name]:[SpawnedType]],11,FALSE),Enemies[[#All],[Name]:[BotLevelType]],9,FALSE),BotLevelWorld[#Headers],0),FALSE) * VLOOKUP(T$1,Enemies[[Name]:[SpawnedType]],10,FALSE),0))</f>
        <v>1149.1537599999999</v>
      </c>
      <c r="U6" s="10">
        <f>(VLOOKUP(U$1,Enemies[[Name]:[BotLevelType]],3,FALSE) * VLOOKUP($A6,BotLevelWorld[#All],MATCH("HP Ratio - " &amp; VLOOKUP(U$1,Enemies[[#All],[Name]:[BotLevelType]],9,FALSE),BotLevelWorld[#Headers],0),FALSE)) + (IFERROR(VLOOKUP(VLOOKUP(U$1,Enemies[[Name]:[SpawnedType]],11,FALSE), Enemies[[Name]:[BotLevelType]], 3, FALSE) * VLOOKUP($A6,BotLevelWorld[#All],MATCH("HP Ratio - " &amp; VLOOKUP(VLOOKUP(U$1,Enemies[[Name]:[SpawnedType]],11,FALSE),Enemies[[#All],[Name]:[BotLevelType]],9,FALSE),BotLevelWorld[#Headers],0),FALSE) * VLOOKUP(U$1,Enemies[[Name]:[SpawnedType]],10,FALSE),0))</f>
        <v>574.57687999999996</v>
      </c>
      <c r="V6" s="10">
        <f>(VLOOKUP(V$1,Enemies[[Name]:[BotLevelType]],3,FALSE) * VLOOKUP($A6,BotLevelWorld[#All],MATCH("HP Ratio - " &amp; VLOOKUP(V$1,Enemies[[#All],[Name]:[BotLevelType]],9,FALSE),BotLevelWorld[#Headers],0),FALSE)) + (IFERROR(VLOOKUP(VLOOKUP(V$1,Enemies[[Name]:[SpawnedType]],11,FALSE), Enemies[[Name]:[BotLevelType]], 3, FALSE) * VLOOKUP($A6,BotLevelWorld[#All],MATCH("HP Ratio - " &amp; VLOOKUP(VLOOKUP(V$1,Enemies[[Name]:[SpawnedType]],11,FALSE),Enemies[[#All],[Name]:[BotLevelType]],9,FALSE),BotLevelWorld[#Headers],0),FALSE) * VLOOKUP(V$1,Enemies[[Name]:[SpawnedType]],10,FALSE),0))</f>
        <v>287.28843999999998</v>
      </c>
      <c r="W6" s="10">
        <f>(VLOOKUP(W$1,Enemies[[Name]:[BotLevelType]],3,FALSE) * VLOOKUP($A6,BotLevelWorld[#All],MATCH("HP Ratio - " &amp; VLOOKUP(W$1,Enemies[[#All],[Name]:[BotLevelType]],9,FALSE),BotLevelWorld[#Headers],0),FALSE)) + (IFERROR(VLOOKUP(VLOOKUP(W$1,Enemies[[Name]:[SpawnedType]],11,FALSE), Enemies[[Name]:[BotLevelType]], 3, FALSE) * VLOOKUP($A6,BotLevelWorld[#All],MATCH("HP Ratio - " &amp; VLOOKUP(VLOOKUP(W$1,Enemies[[Name]:[SpawnedType]],11,FALSE),Enemies[[#All],[Name]:[BotLevelType]],9,FALSE),BotLevelWorld[#Headers],0),FALSE) * VLOOKUP(W$1,Enemies[[Name]:[SpawnedType]],10,FALSE),0))</f>
        <v>71.822109999999995</v>
      </c>
      <c r="X6" s="10">
        <f>(VLOOKUP(X$1,Enemies[[Name]:[BotLevelType]],3,FALSE) * VLOOKUP($A6,BotLevelWorld[#All],MATCH("HP Ratio - " &amp; VLOOKUP(X$1,Enemies[[#All],[Name]:[BotLevelType]],9,FALSE),BotLevelWorld[#Headers],0),FALSE)) + (IFERROR(VLOOKUP(VLOOKUP(X$1,Enemies[[Name]:[SpawnedType]],11,FALSE), Enemies[[Name]:[BotLevelType]], 3, FALSE) * VLOOKUP($A6,BotLevelWorld[#All],MATCH("HP Ratio - " &amp; VLOOKUP(VLOOKUP(X$1,Enemies[[Name]:[SpawnedType]],11,FALSE),Enemies[[#All],[Name]:[BotLevelType]],9,FALSE),BotLevelWorld[#Headers],0),FALSE) * VLOOKUP(X$1,Enemies[[Name]:[SpawnedType]],10,FALSE),0))</f>
        <v>57.457687999999997</v>
      </c>
      <c r="Y6" s="10">
        <f>(VLOOKUP(Y$1,Enemies[[Name]:[BotLevelType]],3,FALSE) * VLOOKUP($A6,BotLevelWorld[#All],MATCH("HP Ratio - " &amp; VLOOKUP(Y$1,Enemies[[#All],[Name]:[BotLevelType]],9,FALSE),BotLevelWorld[#Headers],0),FALSE)) + (IFERROR(VLOOKUP(VLOOKUP(Y$1,Enemies[[Name]:[SpawnedType]],11,FALSE), Enemies[[Name]:[BotLevelType]], 3, FALSE) * VLOOKUP($A6,BotLevelWorld[#All],MATCH("HP Ratio - " &amp; VLOOKUP(VLOOKUP(Y$1,Enemies[[Name]:[SpawnedType]],11,FALSE),Enemies[[#All],[Name]:[BotLevelType]],9,FALSE),BotLevelWorld[#Headers],0),FALSE) * VLOOKUP(Y$1,Enemies[[Name]:[SpawnedType]],10,FALSE),0))</f>
        <v>3415.6749999999993</v>
      </c>
      <c r="Z6" s="10">
        <f>(VLOOKUP(Z$1,Enemies[[Name]:[BotLevelType]],3,FALSE) * VLOOKUP($A6,BotLevelWorld[#All],MATCH("HP Ratio - " &amp; VLOOKUP(Z$1,Enemies[[#All],[Name]:[BotLevelType]],9,FALSE),BotLevelWorld[#Headers],0),FALSE)) + (IFERROR(VLOOKUP(VLOOKUP(Z$1,Enemies[[Name]:[SpawnedType]],11,FALSE), Enemies[[Name]:[BotLevelType]], 3, FALSE) * VLOOKUP($A6,BotLevelWorld[#All],MATCH("HP Ratio - " &amp; VLOOKUP(VLOOKUP(Z$1,Enemies[[Name]:[SpawnedType]],11,FALSE),Enemies[[#All],[Name]:[BotLevelType]],9,FALSE),BotLevelWorld[#Headers],0),FALSE) * VLOOKUP(Z$1,Enemies[[Name]:[SpawnedType]],10,FALSE),0))</f>
        <v>1366.27</v>
      </c>
      <c r="AA6" s="10">
        <f>(VLOOKUP(AA$1,Enemies[[Name]:[BotLevelType]],3,FALSE) * VLOOKUP($A6,BotLevelWorld[#All],MATCH("HP Ratio - " &amp; VLOOKUP(AA$1,Enemies[[#All],[Name]:[BotLevelType]],9,FALSE),BotLevelWorld[#Headers],0),FALSE)) + (IFERROR(VLOOKUP(VLOOKUP(AA$1,Enemies[[Name]:[SpawnedType]],11,FALSE), Enemies[[Name]:[BotLevelType]], 3, FALSE) * VLOOKUP($A6,BotLevelWorld[#All],MATCH("HP Ratio - " &amp; VLOOKUP(VLOOKUP(AA$1,Enemies[[Name]:[SpawnedType]],11,FALSE),Enemies[[#All],[Name]:[BotLevelType]],9,FALSE),BotLevelWorld[#Headers],0),FALSE) * VLOOKUP(AA$1,Enemies[[Name]:[SpawnedType]],10,FALSE),0))</f>
        <v>683.13499999999999</v>
      </c>
      <c r="AB6" s="10">
        <f>(VLOOKUP(AB$1,Enemies[[Name]:[BotLevelType]],3,FALSE) * VLOOKUP($A6,BotLevelWorld[#All],MATCH("HP Ratio - " &amp; VLOOKUP(AB$1,Enemies[[#All],[Name]:[BotLevelType]],9,FALSE),BotLevelWorld[#Headers],0),FALSE)) + (IFERROR(VLOOKUP(VLOOKUP(AB$1,Enemies[[Name]:[SpawnedType]],11,FALSE), Enemies[[Name]:[BotLevelType]], 3, FALSE) * VLOOKUP($A6,BotLevelWorld[#All],MATCH("HP Ratio - " &amp; VLOOKUP(VLOOKUP(AB$1,Enemies[[Name]:[SpawnedType]],11,FALSE),Enemies[[#All],[Name]:[BotLevelType]],9,FALSE),BotLevelWorld[#Headers],0),FALSE) * VLOOKUP(AB$1,Enemies[[Name]:[SpawnedType]],10,FALSE),0))</f>
        <v>334.73614999999995</v>
      </c>
      <c r="AC6" s="10">
        <f>(VLOOKUP(AC$1,Enemies[[Name]:[BotLevelType]],3,FALSE) * VLOOKUP($A6,BotLevelWorld[#All],MATCH("HP Ratio - " &amp; VLOOKUP(AC$1,Enemies[[#All],[Name]:[BotLevelType]],9,FALSE),BotLevelWorld[#Headers],0),FALSE)) + (IFERROR(VLOOKUP(VLOOKUP(AC$1,Enemies[[Name]:[SpawnedType]],11,FALSE), Enemies[[Name]:[BotLevelType]], 3, FALSE) * VLOOKUP($A6,BotLevelWorld[#All],MATCH("HP Ratio - " &amp; VLOOKUP(VLOOKUP(AC$1,Enemies[[Name]:[SpawnedType]],11,FALSE),Enemies[[#All],[Name]:[BotLevelType]],9,FALSE),BotLevelWorld[#Headers],0),FALSE) * VLOOKUP(AC$1,Enemies[[Name]:[SpawnedType]],10,FALSE),0))</f>
        <v>163.95239999999998</v>
      </c>
      <c r="AD6" s="10">
        <f>(VLOOKUP(AD$1,Enemies[[Name]:[BotLevelType]],3,FALSE) * VLOOKUP($A6,BotLevelWorld[#All],MATCH("HP Ratio - " &amp; VLOOKUP(AD$1,Enemies[[#All],[Name]:[BotLevelType]],9,FALSE),BotLevelWorld[#Headers],0),FALSE)) + (IFERROR(VLOOKUP(VLOOKUP(AD$1,Enemies[[Name]:[SpawnedType]],11,FALSE), Enemies[[Name]:[BotLevelType]], 3, FALSE) * VLOOKUP($A6,BotLevelWorld[#All],MATCH("HP Ratio - " &amp; VLOOKUP(VLOOKUP(AD$1,Enemies[[Name]:[SpawnedType]],11,FALSE),Enemies[[#All],[Name]:[BotLevelType]],9,FALSE),BotLevelWorld[#Headers],0),FALSE) * VLOOKUP(AD$1,Enemies[[Name]:[SpawnedType]],10,FALSE),0))</f>
        <v>40.988099999999996</v>
      </c>
      <c r="AE6" s="10">
        <f>(VLOOKUP(AE$1,Enemies[[Name]:[BotLevelType]],3,FALSE) * VLOOKUP($A6,BotLevelWorld[#All],MATCH("HP Ratio - " &amp; VLOOKUP(AE$1,Enemies[[#All],[Name]:[BotLevelType]],9,FALSE),BotLevelWorld[#Headers],0),FALSE)) + (IFERROR(VLOOKUP(VLOOKUP(AE$1,Enemies[[Name]:[SpawnedType]],11,FALSE), Enemies[[Name]:[BotLevelType]], 3, FALSE) * VLOOKUP($A6,BotLevelWorld[#All],MATCH("HP Ratio - " &amp; VLOOKUP(VLOOKUP(AE$1,Enemies[[Name]:[SpawnedType]],11,FALSE),Enemies[[#All],[Name]:[BotLevelType]],9,FALSE),BotLevelWorld[#Headers],0),FALSE) * VLOOKUP(AE$1,Enemies[[Name]:[SpawnedType]],10,FALSE),0))</f>
        <v>1195.4862499999999</v>
      </c>
      <c r="AF6" s="10">
        <f>(VLOOKUP(AF$1,Enemies[[Name]:[BotLevelType]],3,FALSE) * VLOOKUP($A6,BotLevelWorld[#All],MATCH("HP Ratio - " &amp; VLOOKUP(AF$1,Enemies[[#All],[Name]:[BotLevelType]],9,FALSE),BotLevelWorld[#Headers],0),FALSE)) + (IFERROR(VLOOKUP(VLOOKUP(AF$1,Enemies[[Name]:[SpawnedType]],11,FALSE), Enemies[[Name]:[BotLevelType]], 3, FALSE) * VLOOKUP($A6,BotLevelWorld[#All],MATCH("HP Ratio - " &amp; VLOOKUP(VLOOKUP(AF$1,Enemies[[Name]:[SpawnedType]],11,FALSE),Enemies[[#All],[Name]:[BotLevelType]],9,FALSE),BotLevelWorld[#Headers],0),FALSE) * VLOOKUP(AF$1,Enemies[[Name]:[SpawnedType]],10,FALSE),0))</f>
        <v>273.25399999999996</v>
      </c>
      <c r="AG6" s="10">
        <f>(VLOOKUP(AG$1,Enemies[[Name]:[BotLevelType]],3,FALSE) * VLOOKUP($A6,BotLevelWorld[#All],MATCH("HP Ratio - " &amp; VLOOKUP(AG$1,Enemies[[#All],[Name]:[BotLevelType]],9,FALSE),BotLevelWorld[#Headers],0),FALSE)) + (IFERROR(VLOOKUP(VLOOKUP(AG$1,Enemies[[Name]:[SpawnedType]],11,FALSE), Enemies[[Name]:[BotLevelType]], 3, FALSE) * VLOOKUP($A6,BotLevelWorld[#All],MATCH("HP Ratio - " &amp; VLOOKUP(VLOOKUP(AG$1,Enemies[[Name]:[SpawnedType]],11,FALSE),Enemies[[#All],[Name]:[BotLevelType]],9,FALSE),BotLevelWorld[#Headers],0),FALSE) * VLOOKUP(AG$1,Enemies[[Name]:[SpawnedType]],10,FALSE),0))</f>
        <v>553.03024700000003</v>
      </c>
      <c r="AH6" s="10">
        <f>(VLOOKUP(AH$1,Enemies[[Name]:[BotLevelType]],3,FALSE) * VLOOKUP($A6,BotLevelWorld[#All],MATCH("HP Ratio - " &amp; VLOOKUP(AH$1,Enemies[[#All],[Name]:[BotLevelType]],9,FALSE),BotLevelWorld[#Headers],0),FALSE)) + (IFERROR(VLOOKUP(VLOOKUP(AH$1,Enemies[[Name]:[SpawnedType]],11,FALSE), Enemies[[Name]:[BotLevelType]], 3, FALSE) * VLOOKUP($A6,BotLevelWorld[#All],MATCH("HP Ratio - " &amp; VLOOKUP(VLOOKUP(AH$1,Enemies[[Name]:[SpawnedType]],11,FALSE),Enemies[[#All],[Name]:[BotLevelType]],9,FALSE),BotLevelWorld[#Headers],0),FALSE) * VLOOKUP(AH$1,Enemies[[Name]:[SpawnedType]],10,FALSE),0))</f>
        <v>54.144536000000002</v>
      </c>
      <c r="AI6" s="10">
        <f>(VLOOKUP(AI$1,Enemies[[Name]:[BotLevelType]],3,FALSE) * VLOOKUP($A6,BotLevelWorld[#All],MATCH("HP Ratio - " &amp; VLOOKUP(AI$1,Enemies[[#All],[Name]:[BotLevelType]],9,FALSE),BotLevelWorld[#Headers],0),FALSE)) + (IFERROR(VLOOKUP(VLOOKUP(AI$1,Enemies[[Name]:[SpawnedType]],11,FALSE), Enemies[[Name]:[BotLevelType]], 3, FALSE) * VLOOKUP($A6,BotLevelWorld[#All],MATCH("HP Ratio - " &amp; VLOOKUP(VLOOKUP(AI$1,Enemies[[Name]:[SpawnedType]],11,FALSE),Enemies[[#All],[Name]:[BotLevelType]],9,FALSE),BotLevelWorld[#Headers],0),FALSE) * VLOOKUP(AI$1,Enemies[[Name]:[SpawnedType]],10,FALSE),0))</f>
        <v>2049.4049999999997</v>
      </c>
      <c r="AJ6" s="10">
        <f>(VLOOKUP(AJ$1,Enemies[[Name]:[BotLevelType]],3,FALSE) * VLOOKUP($A6,BotLevelWorld[#All],MATCH("HP Ratio - " &amp; VLOOKUP(AJ$1,Enemies[[#All],[Name]:[BotLevelType]],9,FALSE),BotLevelWorld[#Headers],0),FALSE)) + (IFERROR(VLOOKUP(VLOOKUP(AJ$1,Enemies[[Name]:[SpawnedType]],11,FALSE), Enemies[[Name]:[BotLevelType]], 3, FALSE) * VLOOKUP($A6,BotLevelWorld[#All],MATCH("HP Ratio - " &amp; VLOOKUP(VLOOKUP(AJ$1,Enemies[[Name]:[SpawnedType]],11,FALSE),Enemies[[#All],[Name]:[BotLevelType]],9,FALSE),BotLevelWorld[#Headers],0),FALSE) * VLOOKUP(AJ$1,Enemies[[Name]:[SpawnedType]],10,FALSE),0))</f>
        <v>54.144536000000002</v>
      </c>
      <c r="AK6" s="10">
        <f>(VLOOKUP(AK$1,Enemies[[Name]:[BotLevelType]],3,FALSE) * VLOOKUP($A6,BotLevelWorld[#All],MATCH("HP Ratio - " &amp; VLOOKUP(AK$1,Enemies[[#All],[Name]:[BotLevelType]],9,FALSE),BotLevelWorld[#Headers],0),FALSE)) + (IFERROR(VLOOKUP(VLOOKUP(AK$1,Enemies[[Name]:[SpawnedType]],11,FALSE), Enemies[[Name]:[BotLevelType]], 3, FALSE) * VLOOKUP($A6,BotLevelWorld[#All],MATCH("HP Ratio - " &amp; VLOOKUP(VLOOKUP(AK$1,Enemies[[Name]:[SpawnedType]],11,FALSE),Enemies[[#All],[Name]:[BotLevelType]],9,FALSE),BotLevelWorld[#Headers],0),FALSE) * VLOOKUP(AK$1,Enemies[[Name]:[SpawnedType]],10,FALSE),0))</f>
        <v>54.144536000000002</v>
      </c>
      <c r="AL6" s="10">
        <f>(VLOOKUP(AL$1,Enemies[[Name]:[BotLevelType]],3,FALSE) * VLOOKUP($A6,BotLevelWorld[#All],MATCH("HP Ratio - " &amp; VLOOKUP(AL$1,Enemies[[#All],[Name]:[BotLevelType]],9,FALSE),BotLevelWorld[#Headers],0),FALSE)) + (IFERROR(VLOOKUP(VLOOKUP(AL$1,Enemies[[Name]:[SpawnedType]],11,FALSE), Enemies[[Name]:[BotLevelType]], 3, FALSE) * VLOOKUP($A6,BotLevelWorld[#All],MATCH("HP Ratio - " &amp; VLOOKUP(VLOOKUP(AL$1,Enemies[[Name]:[SpawnedType]],11,FALSE),Enemies[[#All],[Name]:[BotLevelType]],9,FALSE),BotLevelWorld[#Headers],0),FALSE) * VLOOKUP(AL$1,Enemies[[Name]:[SpawnedType]],10,FALSE),0))</f>
        <v>67.680670000000006</v>
      </c>
      <c r="AM6" s="10">
        <f>(VLOOKUP(AM$1,Enemies[[Name]:[BotLevelType]],3,FALSE) * VLOOKUP($A6,BotLevelWorld[#All],MATCH("HP Ratio - " &amp; VLOOKUP(AM$1,Enemies[[#All],[Name]:[BotLevelType]],9,FALSE),BotLevelWorld[#Headers],0),FALSE)) + (IFERROR(VLOOKUP(VLOOKUP(AM$1,Enemies[[Name]:[SpawnedType]],11,FALSE), Enemies[[Name]:[BotLevelType]], 3, FALSE) * VLOOKUP($A6,BotLevelWorld[#All],MATCH("HP Ratio - " &amp; VLOOKUP(VLOOKUP(AM$1,Enemies[[Name]:[SpawnedType]],11,FALSE),Enemies[[#All],[Name]:[BotLevelType]],9,FALSE),BotLevelWorld[#Headers],0),FALSE) * VLOOKUP(AM$1,Enemies[[Name]:[SpawnedType]],10,FALSE),0))</f>
        <v>3415.6749999999997</v>
      </c>
      <c r="AN6" s="10">
        <f>(VLOOKUP(AN$1,Enemies[[Name]:[BotLevelType]],3,FALSE) * VLOOKUP($A6,BotLevelWorld[#All],MATCH("HP Ratio - " &amp; VLOOKUP(AN$1,Enemies[[#All],[Name]:[BotLevelType]],9,FALSE),BotLevelWorld[#Headers],0),FALSE)) + (IFERROR(VLOOKUP(VLOOKUP(AN$1,Enemies[[Name]:[SpawnedType]],11,FALSE), Enemies[[Name]:[BotLevelType]], 3, FALSE) * VLOOKUP($A6,BotLevelWorld[#All],MATCH("HP Ratio - " &amp; VLOOKUP(VLOOKUP(AN$1,Enemies[[Name]:[SpawnedType]],11,FALSE),Enemies[[#All],[Name]:[BotLevelType]],9,FALSE),BotLevelWorld[#Headers],0),FALSE) * VLOOKUP(AN$1,Enemies[[Name]:[SpawnedType]],10,FALSE),0))</f>
        <v>338.40334999999999</v>
      </c>
      <c r="AO6" s="10">
        <f>(VLOOKUP(AO$1,Enemies[[Name]:[BotLevelType]],3,FALSE) * VLOOKUP($A6,BotLevelWorld[#All],MATCH("HP Ratio - " &amp; VLOOKUP(AO$1,Enemies[[#All],[Name]:[BotLevelType]],9,FALSE),BotLevelWorld[#Headers],0),FALSE)) + (IFERROR(VLOOKUP(VLOOKUP(AO$1,Enemies[[Name]:[SpawnedType]],11,FALSE), Enemies[[Name]:[BotLevelType]], 3, FALSE) * VLOOKUP($A6,BotLevelWorld[#All],MATCH("HP Ratio - " &amp; VLOOKUP(VLOOKUP(AO$1,Enemies[[Name]:[SpawnedType]],11,FALSE),Enemies[[#All],[Name]:[BotLevelType]],9,FALSE),BotLevelWorld[#Headers],0),FALSE) * VLOOKUP(AO$1,Enemies[[Name]:[SpawnedType]],10,FALSE),0))</f>
        <v>594.47808199999997</v>
      </c>
      <c r="AP6" s="10">
        <f>(VLOOKUP(AP$1,Enemies[[Name]:[BotLevelType]],3,FALSE) * VLOOKUP($A6,BotLevelWorld[#All],MATCH("HP Ratio - " &amp; VLOOKUP(AP$1,Enemies[[#All],[Name]:[BotLevelType]],9,FALSE),BotLevelWorld[#Headers],0),FALSE)) + (IFERROR(VLOOKUP(VLOOKUP(AP$1,Enemies[[Name]:[SpawnedType]],11,FALSE), Enemies[[Name]:[BotLevelType]], 3, FALSE) * VLOOKUP($A6,BotLevelWorld[#All],MATCH("HP Ratio - " &amp; VLOOKUP(VLOOKUP(AP$1,Enemies[[Name]:[SpawnedType]],11,FALSE),Enemies[[#All],[Name]:[BotLevelType]],9,FALSE),BotLevelWorld[#Headers],0),FALSE) * VLOOKUP(AP$1,Enemies[[Name]:[SpawnedType]],10,FALSE),0))</f>
        <v>594.47808199999997</v>
      </c>
      <c r="AQ6" s="10">
        <f>(VLOOKUP(AQ$1,Enemies[[Name]:[BotLevelType]],3,FALSE) * VLOOKUP($A6,BotLevelWorld[#All],MATCH("HP Ratio - " &amp; VLOOKUP(AQ$1,Enemies[[#All],[Name]:[BotLevelType]],9,FALSE),BotLevelWorld[#Headers],0),FALSE)) + (IFERROR(VLOOKUP(VLOOKUP(AQ$1,Enemies[[Name]:[SpawnedType]],11,FALSE), Enemies[[Name]:[BotLevelType]], 3, FALSE) * VLOOKUP($A6,BotLevelWorld[#All],MATCH("HP Ratio - " &amp; VLOOKUP(VLOOKUP(AQ$1,Enemies[[Name]:[SpawnedType]],11,FALSE),Enemies[[#All],[Name]:[BotLevelType]],9,FALSE),BotLevelWorld[#Headers],0),FALSE) * VLOOKUP(AQ$1,Enemies[[Name]:[SpawnedType]],10,FALSE),0))</f>
        <v>594.47808199999997</v>
      </c>
      <c r="AR6" s="10">
        <f>(VLOOKUP(AR$1,Enemies[[Name]:[BotLevelType]],3,FALSE) * VLOOKUP($A6,BotLevelWorld[#All],MATCH("HP Ratio - " &amp; VLOOKUP(AR$1,Enemies[[#All],[Name]:[BotLevelType]],9,FALSE),BotLevelWorld[#Headers],0),FALSE)) + (IFERROR(VLOOKUP(VLOOKUP(AR$1,Enemies[[Name]:[SpawnedType]],11,FALSE), Enemies[[Name]:[BotLevelType]], 3, FALSE) * VLOOKUP($A6,BotLevelWorld[#All],MATCH("HP Ratio - " &amp; VLOOKUP(VLOOKUP(AR$1,Enemies[[Name]:[SpawnedType]],11,FALSE),Enemies[[#All],[Name]:[BotLevelType]],9,FALSE),BotLevelWorld[#Headers],0),FALSE) * VLOOKUP(AR$1,Enemies[[Name]:[SpawnedType]],10,FALSE),0))</f>
        <v>5414.4535999999998</v>
      </c>
      <c r="AS6" s="10">
        <f>(VLOOKUP(AS$1,Enemies[[Name]:[BotLevelType]],3,FALSE) * VLOOKUP($A6,BotLevelWorld[#All],MATCH("HP Ratio - " &amp; VLOOKUP(AS$1,Enemies[[#All],[Name]:[BotLevelType]],9,FALSE),BotLevelWorld[#Headers],0),FALSE)) + (IFERROR(VLOOKUP(VLOOKUP(AS$1,Enemies[[Name]:[SpawnedType]],11,FALSE), Enemies[[Name]:[BotLevelType]], 3, FALSE) * VLOOKUP($A6,BotLevelWorld[#All],MATCH("HP Ratio - " &amp; VLOOKUP(VLOOKUP(AS$1,Enemies[[Name]:[SpawnedType]],11,FALSE),Enemies[[#All],[Name]:[BotLevelType]],9,FALSE),BotLevelWorld[#Headers],0),FALSE) * VLOOKUP(AS$1,Enemies[[Name]:[SpawnedType]],10,FALSE),0))</f>
        <v>10247.025</v>
      </c>
      <c r="AT6" s="10">
        <f>(VLOOKUP(AT$1,Enemies[[Name]:[BotLevelType]],3,FALSE) * VLOOKUP($A6,BotLevelWorld[#All],MATCH("HP Ratio - " &amp; VLOOKUP(AT$1,Enemies[[#All],[Name]:[BotLevelType]],9,FALSE),BotLevelWorld[#Headers],0),FALSE)) + (IFERROR(VLOOKUP(VLOOKUP(AT$1,Enemies[[Name]:[SpawnedType]],11,FALSE), Enemies[[Name]:[BotLevelType]], 3, FALSE) * VLOOKUP($A6,BotLevelWorld[#All],MATCH("HP Ratio - " &amp; VLOOKUP(VLOOKUP(AT$1,Enemies[[Name]:[SpawnedType]],11,FALSE),Enemies[[#All],[Name]:[BotLevelType]],9,FALSE),BotLevelWorld[#Headers],0),FALSE) * VLOOKUP(AT$1,Enemies[[Name]:[SpawnedType]],10,FALSE),0))</f>
        <v>7693.2153199999993</v>
      </c>
    </row>
    <row r="7" spans="1:46" x14ac:dyDescent="0.25">
      <c r="A7" s="1">
        <v>5</v>
      </c>
      <c r="B7" s="10">
        <f>(VLOOKUP(B$1,Enemies[[Name]:[BotLevelType]],3,FALSE) * VLOOKUP($A7,BotLevelWorld[#All],MATCH("HP Ratio - " &amp; VLOOKUP(B$1,Enemies[[#All],[Name]:[BotLevelType]],9,FALSE),BotLevelWorld[#Headers],0),FALSE)) + (IFERROR(VLOOKUP(VLOOKUP(B$1,Enemies[[Name]:[SpawnedType]],11,FALSE), Enemies[[Name]:[BotLevelType]], 3, FALSE) * VLOOKUP($A7,BotLevelWorld[#All],MATCH("HP Ratio - " &amp; VLOOKUP(VLOOKUP(B$1,Enemies[[Name]:[SpawnedType]],11,FALSE),Enemies[[#All],[Name]:[BotLevelType]],9,FALSE),BotLevelWorld[#Headers],0),FALSE) * VLOOKUP(B$1,Enemies[[Name]:[SpawnedType]],10,FALSE),0))</f>
        <v>21.681236999999999</v>
      </c>
      <c r="C7" s="10">
        <f>(VLOOKUP(C$1,Enemies[[Name]:[BotLevelType]],3,FALSE) * VLOOKUP($A7,BotLevelWorld[#All],MATCH("HP Ratio - " &amp; VLOOKUP(C$1,Enemies[[#All],[Name]:[BotLevelType]],9,FALSE),BotLevelWorld[#Headers],0),FALSE)) + (IFERROR(VLOOKUP(VLOOKUP(C$1,Enemies[[Name]:[SpawnedType]],11,FALSE), Enemies[[Name]:[BotLevelType]], 3, FALSE) * VLOOKUP($A7,BotLevelWorld[#All],MATCH("HP Ratio - " &amp; VLOOKUP(VLOOKUP(C$1,Enemies[[Name]:[SpawnedType]],11,FALSE),Enemies[[#All],[Name]:[BotLevelType]],9,FALSE),BotLevelWorld[#Headers],0),FALSE) * VLOOKUP(C$1,Enemies[[Name]:[SpawnedType]],10,FALSE),0))</f>
        <v>602.92693999999995</v>
      </c>
      <c r="D7" s="10">
        <f>(VLOOKUP(D$1,Enemies[[Name]:[BotLevelType]],3,FALSE) * VLOOKUP($A7,BotLevelWorld[#All],MATCH("HP Ratio - " &amp; VLOOKUP(D$1,Enemies[[#All],[Name]:[BotLevelType]],9,FALSE),BotLevelWorld[#Headers],0),FALSE)) + (IFERROR(VLOOKUP(VLOOKUP(D$1,Enemies[[Name]:[SpawnedType]],11,FALSE), Enemies[[Name]:[BotLevelType]], 3, FALSE) * VLOOKUP($A7,BotLevelWorld[#All],MATCH("HP Ratio - " &amp; VLOOKUP(VLOOKUP(D$1,Enemies[[Name]:[SpawnedType]],11,FALSE),Enemies[[#All],[Name]:[BotLevelType]],9,FALSE),BotLevelWorld[#Headers],0),FALSE) * VLOOKUP(D$1,Enemies[[Name]:[SpawnedType]],10,FALSE),0))</f>
        <v>1409.4395999999999</v>
      </c>
      <c r="E7" s="10">
        <f>(VLOOKUP(E$1,Enemies[[Name]:[BotLevelType]],3,FALSE) * VLOOKUP($A7,BotLevelWorld[#All],MATCH("HP Ratio - " &amp; VLOOKUP(E$1,Enemies[[#All],[Name]:[BotLevelType]],9,FALSE),BotLevelWorld[#Headers],0),FALSE)) + (IFERROR(VLOOKUP(VLOOKUP(E$1,Enemies[[Name]:[SpawnedType]],11,FALSE), Enemies[[Name]:[BotLevelType]], 3, FALSE) * VLOOKUP($A7,BotLevelWorld[#All],MATCH("HP Ratio - " &amp; VLOOKUP(VLOOKUP(E$1,Enemies[[Name]:[SpawnedType]],11,FALSE),Enemies[[#All],[Name]:[BotLevelType]],9,FALSE),BotLevelWorld[#Headers],0),FALSE) * VLOOKUP(E$1,Enemies[[Name]:[SpawnedType]],10,FALSE),0))</f>
        <v>640.73694999999998</v>
      </c>
      <c r="F7" s="10">
        <f>(VLOOKUP(F$1,Enemies[[Name]:[BotLevelType]],3,FALSE) * VLOOKUP($A7,BotLevelWorld[#All],MATCH("HP Ratio - " &amp; VLOOKUP(F$1,Enemies[[#All],[Name]:[BotLevelType]],9,FALSE),BotLevelWorld[#Headers],0),FALSE)) + (IFERROR(VLOOKUP(VLOOKUP(F$1,Enemies[[Name]:[SpawnedType]],11,FALSE), Enemies[[Name]:[BotLevelType]], 3, FALSE) * VLOOKUP($A7,BotLevelWorld[#All],MATCH("HP Ratio - " &amp; VLOOKUP(VLOOKUP(F$1,Enemies[[Name]:[SpawnedType]],11,FALSE),Enemies[[#All],[Name]:[BotLevelType]],9,FALSE),BotLevelWorld[#Headers],0),FALSE) * VLOOKUP(F$1,Enemies[[Name]:[SpawnedType]],10,FALSE),0))</f>
        <v>2288.3462500000001</v>
      </c>
      <c r="G7" s="10">
        <f>(VLOOKUP(G$1,Enemies[[Name]:[BotLevelType]],3,FALSE) * VLOOKUP($A7,BotLevelWorld[#All],MATCH("HP Ratio - " &amp; VLOOKUP(G$1,Enemies[[#All],[Name]:[BotLevelType]],9,FALSE),BotLevelWorld[#Headers],0),FALSE)) + (IFERROR(VLOOKUP(VLOOKUP(G$1,Enemies[[Name]:[SpawnedType]],11,FALSE), Enemies[[Name]:[BotLevelType]], 3, FALSE) * VLOOKUP($A7,BotLevelWorld[#All],MATCH("HP Ratio - " &amp; VLOOKUP(VLOOKUP(G$1,Enemies[[Name]:[SpawnedType]],11,FALSE),Enemies[[#All],[Name]:[BotLevelType]],9,FALSE),BotLevelWorld[#Headers],0),FALSE) * VLOOKUP(G$1,Enemies[[Name]:[SpawnedType]],10,FALSE),0))</f>
        <v>4576.6925000000001</v>
      </c>
      <c r="H7" s="10">
        <f>(VLOOKUP(H$1,Enemies[[Name]:[BotLevelType]],3,FALSE) * VLOOKUP($A7,BotLevelWorld[#All],MATCH("HP Ratio - " &amp; VLOOKUP(H$1,Enemies[[#All],[Name]:[BotLevelType]],9,FALSE),BotLevelWorld[#Headers],0),FALSE)) + (IFERROR(VLOOKUP(VLOOKUP(H$1,Enemies[[Name]:[SpawnedType]],11,FALSE), Enemies[[Name]:[BotLevelType]], 3, FALSE) * VLOOKUP($A7,BotLevelWorld[#All],MATCH("HP Ratio - " &amp; VLOOKUP(VLOOKUP(H$1,Enemies[[Name]:[SpawnedType]],11,FALSE),Enemies[[#All],[Name]:[BotLevelType]],9,FALSE),BotLevelWorld[#Headers],0),FALSE) * VLOOKUP(H$1,Enemies[[Name]:[SpawnedType]],10,FALSE),0))</f>
        <v>57.816631999999998</v>
      </c>
      <c r="I7" s="10">
        <f>(VLOOKUP(I$1,Enemies[[Name]:[BotLevelType]],3,FALSE) * VLOOKUP($A7,BotLevelWorld[#All],MATCH("HP Ratio - " &amp; VLOOKUP(I$1,Enemies[[#All],[Name]:[BotLevelType]],9,FALSE),BotLevelWorld[#Headers],0),FALSE)) + (IFERROR(VLOOKUP(VLOOKUP(I$1,Enemies[[Name]:[SpawnedType]],11,FALSE), Enemies[[Name]:[BotLevelType]], 3, FALSE) * VLOOKUP($A7,BotLevelWorld[#All],MATCH("HP Ratio - " &amp; VLOOKUP(VLOOKUP(I$1,Enemies[[Name]:[SpawnedType]],11,FALSE),Enemies[[#All],[Name]:[BotLevelType]],9,FALSE),BotLevelWorld[#Headers],0),FALSE) * VLOOKUP(I$1,Enemies[[Name]:[SpawnedType]],10,FALSE),0))</f>
        <v>12.063893999999999</v>
      </c>
      <c r="J7" s="10">
        <f>(VLOOKUP(J$1,Enemies[[Name]:[BotLevelType]],3,FALSE) * VLOOKUP($A7,BotLevelWorld[#All],MATCH("HP Ratio - " &amp; VLOOKUP(J$1,Enemies[[#All],[Name]:[BotLevelType]],9,FALSE),BotLevelWorld[#Headers],0),FALSE)) + (IFERROR(VLOOKUP(VLOOKUP(J$1,Enemies[[Name]:[SpawnedType]],11,FALSE), Enemies[[Name]:[BotLevelType]], 3, FALSE) * VLOOKUP($A7,BotLevelWorld[#All],MATCH("HP Ratio - " &amp; VLOOKUP(VLOOKUP(J$1,Enemies[[Name]:[SpawnedType]],11,FALSE),Enemies[[#All],[Name]:[BotLevelType]],9,FALSE),BotLevelWorld[#Headers],0),FALSE) * VLOOKUP(J$1,Enemies[[Name]:[SpawnedType]],10,FALSE),0))</f>
        <v>201.06489999999999</v>
      </c>
      <c r="K7" s="10">
        <f>(VLOOKUP(K$1,Enemies[[Name]:[BotLevelType]],3,FALSE) * VLOOKUP($A7,BotLevelWorld[#All],MATCH("HP Ratio - " &amp; VLOOKUP(K$1,Enemies[[#All],[Name]:[BotLevelType]],9,FALSE),BotLevelWorld[#Headers],0),FALSE)) + (IFERROR(VLOOKUP(VLOOKUP(K$1,Enemies[[Name]:[SpawnedType]],11,FALSE), Enemies[[Name]:[BotLevelType]], 3, FALSE) * VLOOKUP($A7,BotLevelWorld[#All],MATCH("HP Ratio - " &amp; VLOOKUP(VLOOKUP(K$1,Enemies[[Name]:[SpawnedType]],11,FALSE),Enemies[[#All],[Name]:[BotLevelType]],9,FALSE),BotLevelWorld[#Headers],0),FALSE) * VLOOKUP(K$1,Enemies[[Name]:[SpawnedType]],10,FALSE),0))</f>
        <v>50.266224999999999</v>
      </c>
      <c r="L7" s="10">
        <f>(VLOOKUP(L$1,Enemies[[Name]:[BotLevelType]],3,FALSE) * VLOOKUP($A7,BotLevelWorld[#All],MATCH("HP Ratio - " &amp; VLOOKUP(L$1,Enemies[[#All],[Name]:[BotLevelType]],9,FALSE),BotLevelWorld[#Headers],0),FALSE)) + (IFERROR(VLOOKUP(VLOOKUP(L$1,Enemies[[Name]:[SpawnedType]],11,FALSE), Enemies[[Name]:[BotLevelType]], 3, FALSE) * VLOOKUP($A7,BotLevelWorld[#All],MATCH("HP Ratio - " &amp; VLOOKUP(VLOOKUP(L$1,Enemies[[Name]:[SpawnedType]],11,FALSE),Enemies[[#All],[Name]:[BotLevelType]],9,FALSE),BotLevelWorld[#Headers],0),FALSE) * VLOOKUP(L$1,Enemies[[Name]:[SpawnedType]],10,FALSE),0))</f>
        <v>1373.00775</v>
      </c>
      <c r="M7" s="10">
        <f>(VLOOKUP(M$1,Enemies[[Name]:[BotLevelType]],3,FALSE) * VLOOKUP($A7,BotLevelWorld[#All],MATCH("HP Ratio - " &amp; VLOOKUP(M$1,Enemies[[#All],[Name]:[BotLevelType]],9,FALSE),BotLevelWorld[#Headers],0),FALSE)) + (IFERROR(VLOOKUP(VLOOKUP(M$1,Enemies[[Name]:[SpawnedType]],11,FALSE), Enemies[[Name]:[BotLevelType]], 3, FALSE) * VLOOKUP($A7,BotLevelWorld[#All],MATCH("HP Ratio - " &amp; VLOOKUP(VLOOKUP(M$1,Enemies[[Name]:[SpawnedType]],11,FALSE),Enemies[[#All],[Name]:[BotLevelType]],9,FALSE),BotLevelWorld[#Headers],0),FALSE) * VLOOKUP(M$1,Enemies[[Name]:[SpawnedType]],10,FALSE),0))</f>
        <v>3203.6847499999999</v>
      </c>
      <c r="N7" s="10">
        <f>(VLOOKUP(N$1,Enemies[[Name]:[BotLevelType]],3,FALSE) * VLOOKUP($A7,BotLevelWorld[#All],MATCH("HP Ratio - " &amp; VLOOKUP(N$1,Enemies[[#All],[Name]:[BotLevelType]],9,FALSE),BotLevelWorld[#Headers],0),FALSE)) + (IFERROR(VLOOKUP(VLOOKUP(N$1,Enemies[[Name]:[SpawnedType]],11,FALSE), Enemies[[Name]:[BotLevelType]], 3, FALSE) * VLOOKUP($A7,BotLevelWorld[#All],MATCH("HP Ratio - " &amp; VLOOKUP(VLOOKUP(N$1,Enemies[[Name]:[SpawnedType]],11,FALSE),Enemies[[#All],[Name]:[BotLevelType]],9,FALSE),BotLevelWorld[#Headers],0),FALSE) * VLOOKUP(N$1,Enemies[[Name]:[SpawnedType]],10,FALSE),0))</f>
        <v>2288.3462500000001</v>
      </c>
      <c r="O7" s="10">
        <f>(VLOOKUP(O$1,Enemies[[Name]:[BotLevelType]],3,FALSE) * VLOOKUP($A7,BotLevelWorld[#All],MATCH("HP Ratio - " &amp; VLOOKUP(O$1,Enemies[[#All],[Name]:[BotLevelType]],9,FALSE),BotLevelWorld[#Headers],0),FALSE)) + (IFERROR(VLOOKUP(VLOOKUP(O$1,Enemies[[Name]:[SpawnedType]],11,FALSE), Enemies[[Name]:[BotLevelType]], 3, FALSE) * VLOOKUP($A7,BotLevelWorld[#All],MATCH("HP Ratio - " &amp; VLOOKUP(VLOOKUP(O$1,Enemies[[Name]:[SpawnedType]],11,FALSE),Enemies[[#All],[Name]:[BotLevelType]],9,FALSE),BotLevelWorld[#Headers],0),FALSE) * VLOOKUP(O$1,Enemies[[Name]:[SpawnedType]],10,FALSE),0))</f>
        <v>274.05770000000001</v>
      </c>
      <c r="P7" s="10">
        <f>(VLOOKUP(P$1,Enemies[[Name]:[BotLevelType]],3,FALSE) * VLOOKUP($A7,BotLevelWorld[#All],MATCH("HP Ratio - " &amp; VLOOKUP(P$1,Enemies[[#All],[Name]:[BotLevelType]],9,FALSE),BotLevelWorld[#Headers],0),FALSE)) + (IFERROR(VLOOKUP(VLOOKUP(P$1,Enemies[[Name]:[SpawnedType]],11,FALSE), Enemies[[Name]:[BotLevelType]], 3, FALSE) * VLOOKUP($A7,BotLevelWorld[#All],MATCH("HP Ratio - " &amp; VLOOKUP(VLOOKUP(P$1,Enemies[[Name]:[SpawnedType]],11,FALSE),Enemies[[#All],[Name]:[BotLevelType]],9,FALSE),BotLevelWorld[#Headers],0),FALSE) * VLOOKUP(P$1,Enemies[[Name]:[SpawnedType]],10,FALSE),0))</f>
        <v>9153.3850000000002</v>
      </c>
      <c r="Q7" s="10">
        <f>(VLOOKUP(Q$1,Enemies[[Name]:[BotLevelType]],3,FALSE) * VLOOKUP($A7,BotLevelWorld[#All],MATCH("HP Ratio - " &amp; VLOOKUP(Q$1,Enemies[[#All],[Name]:[BotLevelType]],9,FALSE),BotLevelWorld[#Headers],0),FALSE)) + (IFERROR(VLOOKUP(VLOOKUP(Q$1,Enemies[[Name]:[SpawnedType]],11,FALSE), Enemies[[Name]:[BotLevelType]], 3, FALSE) * VLOOKUP($A7,BotLevelWorld[#All],MATCH("HP Ratio - " &amp; VLOOKUP(VLOOKUP(Q$1,Enemies[[Name]:[SpawnedType]],11,FALSE),Enemies[[#All],[Name]:[BotLevelType]],9,FALSE),BotLevelWorld[#Headers],0),FALSE) * VLOOKUP(Q$1,Enemies[[Name]:[SpawnedType]],10,FALSE),0))</f>
        <v>722.7079</v>
      </c>
      <c r="R7" s="10">
        <f>(VLOOKUP(R$1,Enemies[[Name]:[BotLevelType]],3,FALSE) * VLOOKUP($A7,BotLevelWorld[#All],MATCH("HP Ratio - " &amp; VLOOKUP(R$1,Enemies[[#All],[Name]:[BotLevelType]],9,FALSE),BotLevelWorld[#Headers],0),FALSE)) + (IFERROR(VLOOKUP(VLOOKUP(R$1,Enemies[[Name]:[SpawnedType]],11,FALSE), Enemies[[Name]:[BotLevelType]], 3, FALSE) * VLOOKUP($A7,BotLevelWorld[#All],MATCH("HP Ratio - " &amp; VLOOKUP(VLOOKUP(R$1,Enemies[[Name]:[SpawnedType]],11,FALSE),Enemies[[#All],[Name]:[BotLevelType]],9,FALSE),BotLevelWorld[#Headers],0),FALSE) * VLOOKUP(R$1,Enemies[[Name]:[SpawnedType]],10,FALSE),0))</f>
        <v>3915.1099999999997</v>
      </c>
      <c r="S7" s="10">
        <f>(VLOOKUP(S$1,Enemies[[Name]:[BotLevelType]],3,FALSE) * VLOOKUP($A7,BotLevelWorld[#All],MATCH("HP Ratio - " &amp; VLOOKUP(S$1,Enemies[[#All],[Name]:[BotLevelType]],9,FALSE),BotLevelWorld[#Headers],0),FALSE)) + (IFERROR(VLOOKUP(VLOOKUP(S$1,Enemies[[Name]:[SpawnedType]],11,FALSE), Enemies[[Name]:[BotLevelType]], 3, FALSE) * VLOOKUP($A7,BotLevelWorld[#All],MATCH("HP Ratio - " &amp; VLOOKUP(VLOOKUP(S$1,Enemies[[Name]:[SpawnedType]],11,FALSE),Enemies[[#All],[Name]:[BotLevelType]],9,FALSE),BotLevelWorld[#Headers],0),FALSE) * VLOOKUP(S$1,Enemies[[Name]:[SpawnedType]],10,FALSE),0))</f>
        <v>321.63154800000001</v>
      </c>
      <c r="T7" s="10">
        <f>(VLOOKUP(T$1,Enemies[[Name]:[BotLevelType]],3,FALSE) * VLOOKUP($A7,BotLevelWorld[#All],MATCH("HP Ratio - " &amp; VLOOKUP(T$1,Enemies[[#All],[Name]:[BotLevelType]],9,FALSE),BotLevelWorld[#Headers],0),FALSE)) + (IFERROR(VLOOKUP(VLOOKUP(T$1,Enemies[[Name]:[SpawnedType]],11,FALSE), Enemies[[Name]:[BotLevelType]], 3, FALSE) * VLOOKUP($A7,BotLevelWorld[#All],MATCH("HP Ratio - " &amp; VLOOKUP(VLOOKUP(T$1,Enemies[[Name]:[SpawnedType]],11,FALSE),Enemies[[#All],[Name]:[BotLevelType]],9,FALSE),BotLevelWorld[#Headers],0),FALSE) * VLOOKUP(T$1,Enemies[[Name]:[SpawnedType]],10,FALSE),0))</f>
        <v>1252.8352</v>
      </c>
      <c r="U7" s="10">
        <f>(VLOOKUP(U$1,Enemies[[Name]:[BotLevelType]],3,FALSE) * VLOOKUP($A7,BotLevelWorld[#All],MATCH("HP Ratio - " &amp; VLOOKUP(U$1,Enemies[[#All],[Name]:[BotLevelType]],9,FALSE),BotLevelWorld[#Headers],0),FALSE)) + (IFERROR(VLOOKUP(VLOOKUP(U$1,Enemies[[Name]:[SpawnedType]],11,FALSE), Enemies[[Name]:[BotLevelType]], 3, FALSE) * VLOOKUP($A7,BotLevelWorld[#All],MATCH("HP Ratio - " &amp; VLOOKUP(VLOOKUP(U$1,Enemies[[Name]:[SpawnedType]],11,FALSE),Enemies[[#All],[Name]:[BotLevelType]],9,FALSE),BotLevelWorld[#Headers],0),FALSE) * VLOOKUP(U$1,Enemies[[Name]:[SpawnedType]],10,FALSE),0))</f>
        <v>626.41759999999999</v>
      </c>
      <c r="V7" s="10">
        <f>(VLOOKUP(V$1,Enemies[[Name]:[BotLevelType]],3,FALSE) * VLOOKUP($A7,BotLevelWorld[#All],MATCH("HP Ratio - " &amp; VLOOKUP(V$1,Enemies[[#All],[Name]:[BotLevelType]],9,FALSE),BotLevelWorld[#Headers],0),FALSE)) + (IFERROR(VLOOKUP(VLOOKUP(V$1,Enemies[[Name]:[SpawnedType]],11,FALSE), Enemies[[Name]:[BotLevelType]], 3, FALSE) * VLOOKUP($A7,BotLevelWorld[#All],MATCH("HP Ratio - " &amp; VLOOKUP(VLOOKUP(V$1,Enemies[[Name]:[SpawnedType]],11,FALSE),Enemies[[#All],[Name]:[BotLevelType]],9,FALSE),BotLevelWorld[#Headers],0),FALSE) * VLOOKUP(V$1,Enemies[[Name]:[SpawnedType]],10,FALSE),0))</f>
        <v>313.2088</v>
      </c>
      <c r="W7" s="10">
        <f>(VLOOKUP(W$1,Enemies[[Name]:[BotLevelType]],3,FALSE) * VLOOKUP($A7,BotLevelWorld[#All],MATCH("HP Ratio - " &amp; VLOOKUP(W$1,Enemies[[#All],[Name]:[BotLevelType]],9,FALSE),BotLevelWorld[#Headers],0),FALSE)) + (IFERROR(VLOOKUP(VLOOKUP(W$1,Enemies[[Name]:[SpawnedType]],11,FALSE), Enemies[[Name]:[BotLevelType]], 3, FALSE) * VLOOKUP($A7,BotLevelWorld[#All],MATCH("HP Ratio - " &amp; VLOOKUP(VLOOKUP(W$1,Enemies[[Name]:[SpawnedType]],11,FALSE),Enemies[[#All],[Name]:[BotLevelType]],9,FALSE),BotLevelWorld[#Headers],0),FALSE) * VLOOKUP(W$1,Enemies[[Name]:[SpawnedType]],10,FALSE),0))</f>
        <v>78.302199999999999</v>
      </c>
      <c r="X7" s="10">
        <f>(VLOOKUP(X$1,Enemies[[Name]:[BotLevelType]],3,FALSE) * VLOOKUP($A7,BotLevelWorld[#All],MATCH("HP Ratio - " &amp; VLOOKUP(X$1,Enemies[[#All],[Name]:[BotLevelType]],9,FALSE),BotLevelWorld[#Headers],0),FALSE)) + (IFERROR(VLOOKUP(VLOOKUP(X$1,Enemies[[Name]:[SpawnedType]],11,FALSE), Enemies[[Name]:[BotLevelType]], 3, FALSE) * VLOOKUP($A7,BotLevelWorld[#All],MATCH("HP Ratio - " &amp; VLOOKUP(VLOOKUP(X$1,Enemies[[Name]:[SpawnedType]],11,FALSE),Enemies[[#All],[Name]:[BotLevelType]],9,FALSE),BotLevelWorld[#Headers],0),FALSE) * VLOOKUP(X$1,Enemies[[Name]:[SpawnedType]],10,FALSE),0))</f>
        <v>62.641759999999998</v>
      </c>
      <c r="Y7" s="10">
        <f>(VLOOKUP(Y$1,Enemies[[Name]:[BotLevelType]],3,FALSE) * VLOOKUP($A7,BotLevelWorld[#All],MATCH("HP Ratio - " &amp; VLOOKUP(Y$1,Enemies[[#All],[Name]:[BotLevelType]],9,FALSE),BotLevelWorld[#Headers],0),FALSE)) + (IFERROR(VLOOKUP(VLOOKUP(Y$1,Enemies[[Name]:[SpawnedType]],11,FALSE), Enemies[[Name]:[BotLevelType]], 3, FALSE) * VLOOKUP($A7,BotLevelWorld[#All],MATCH("HP Ratio - " &amp; VLOOKUP(VLOOKUP(Y$1,Enemies[[Name]:[SpawnedType]],11,FALSE),Enemies[[#All],[Name]:[BotLevelType]],9,FALSE),BotLevelWorld[#Headers],0),FALSE) * VLOOKUP(Y$1,Enemies[[Name]:[SpawnedType]],10,FALSE),0))</f>
        <v>4576.6925000000001</v>
      </c>
      <c r="Z7" s="10">
        <f>(VLOOKUP(Z$1,Enemies[[Name]:[BotLevelType]],3,FALSE) * VLOOKUP($A7,BotLevelWorld[#All],MATCH("HP Ratio - " &amp; VLOOKUP(Z$1,Enemies[[#All],[Name]:[BotLevelType]],9,FALSE),BotLevelWorld[#Headers],0),FALSE)) + (IFERROR(VLOOKUP(VLOOKUP(Z$1,Enemies[[Name]:[SpawnedType]],11,FALSE), Enemies[[Name]:[BotLevelType]], 3, FALSE) * VLOOKUP($A7,BotLevelWorld[#All],MATCH("HP Ratio - " &amp; VLOOKUP(VLOOKUP(Z$1,Enemies[[Name]:[SpawnedType]],11,FALSE),Enemies[[#All],[Name]:[BotLevelType]],9,FALSE),BotLevelWorld[#Headers],0),FALSE) * VLOOKUP(Z$1,Enemies[[Name]:[SpawnedType]],10,FALSE),0))</f>
        <v>1830.6770000000001</v>
      </c>
      <c r="AA7" s="10">
        <f>(VLOOKUP(AA$1,Enemies[[Name]:[BotLevelType]],3,FALSE) * VLOOKUP($A7,BotLevelWorld[#All],MATCH("HP Ratio - " &amp; VLOOKUP(AA$1,Enemies[[#All],[Name]:[BotLevelType]],9,FALSE),BotLevelWorld[#Headers],0),FALSE)) + (IFERROR(VLOOKUP(VLOOKUP(AA$1,Enemies[[Name]:[SpawnedType]],11,FALSE), Enemies[[Name]:[BotLevelType]], 3, FALSE) * VLOOKUP($A7,BotLevelWorld[#All],MATCH("HP Ratio - " &amp; VLOOKUP(VLOOKUP(AA$1,Enemies[[Name]:[SpawnedType]],11,FALSE),Enemies[[#All],[Name]:[BotLevelType]],9,FALSE),BotLevelWorld[#Headers],0),FALSE) * VLOOKUP(AA$1,Enemies[[Name]:[SpawnedType]],10,FALSE),0))</f>
        <v>915.33850000000007</v>
      </c>
      <c r="AB7" s="10">
        <f>(VLOOKUP(AB$1,Enemies[[Name]:[BotLevelType]],3,FALSE) * VLOOKUP($A7,BotLevelWorld[#All],MATCH("HP Ratio - " &amp; VLOOKUP(AB$1,Enemies[[#All],[Name]:[BotLevelType]],9,FALSE),BotLevelWorld[#Headers],0),FALSE)) + (IFERROR(VLOOKUP(VLOOKUP(AB$1,Enemies[[Name]:[SpawnedType]],11,FALSE), Enemies[[Name]:[BotLevelType]], 3, FALSE) * VLOOKUP($A7,BotLevelWorld[#All],MATCH("HP Ratio - " &amp; VLOOKUP(VLOOKUP(AB$1,Enemies[[Name]:[SpawnedType]],11,FALSE),Enemies[[#All],[Name]:[BotLevelType]],9,FALSE),BotLevelWorld[#Headers],0),FALSE) * VLOOKUP(AB$1,Enemies[[Name]:[SpawnedType]],10,FALSE),0))</f>
        <v>448.51586500000002</v>
      </c>
      <c r="AC7" s="10">
        <f>(VLOOKUP(AC$1,Enemies[[Name]:[BotLevelType]],3,FALSE) * VLOOKUP($A7,BotLevelWorld[#All],MATCH("HP Ratio - " &amp; VLOOKUP(AC$1,Enemies[[#All],[Name]:[BotLevelType]],9,FALSE),BotLevelWorld[#Headers],0),FALSE)) + (IFERROR(VLOOKUP(VLOOKUP(AC$1,Enemies[[Name]:[SpawnedType]],11,FALSE), Enemies[[Name]:[BotLevelType]], 3, FALSE) * VLOOKUP($A7,BotLevelWorld[#All],MATCH("HP Ratio - " &amp; VLOOKUP(VLOOKUP(AC$1,Enemies[[Name]:[SpawnedType]],11,FALSE),Enemies[[#All],[Name]:[BotLevelType]],9,FALSE),BotLevelWorld[#Headers],0),FALSE) * VLOOKUP(AC$1,Enemies[[Name]:[SpawnedType]],10,FALSE),0))</f>
        <v>219.68124</v>
      </c>
      <c r="AD7" s="10">
        <f>(VLOOKUP(AD$1,Enemies[[Name]:[BotLevelType]],3,FALSE) * VLOOKUP($A7,BotLevelWorld[#All],MATCH("HP Ratio - " &amp; VLOOKUP(AD$1,Enemies[[#All],[Name]:[BotLevelType]],9,FALSE),BotLevelWorld[#Headers],0),FALSE)) + (IFERROR(VLOOKUP(VLOOKUP(AD$1,Enemies[[Name]:[SpawnedType]],11,FALSE), Enemies[[Name]:[BotLevelType]], 3, FALSE) * VLOOKUP($A7,BotLevelWorld[#All],MATCH("HP Ratio - " &amp; VLOOKUP(VLOOKUP(AD$1,Enemies[[Name]:[SpawnedType]],11,FALSE),Enemies[[#All],[Name]:[BotLevelType]],9,FALSE),BotLevelWorld[#Headers],0),FALSE) * VLOOKUP(AD$1,Enemies[[Name]:[SpawnedType]],10,FALSE),0))</f>
        <v>54.920310000000001</v>
      </c>
      <c r="AE7" s="10">
        <f>(VLOOKUP(AE$1,Enemies[[Name]:[BotLevelType]],3,FALSE) * VLOOKUP($A7,BotLevelWorld[#All],MATCH("HP Ratio - " &amp; VLOOKUP(AE$1,Enemies[[#All],[Name]:[BotLevelType]],9,FALSE),BotLevelWorld[#Headers],0),FALSE)) + (IFERROR(VLOOKUP(VLOOKUP(AE$1,Enemies[[Name]:[SpawnedType]],11,FALSE), Enemies[[Name]:[BotLevelType]], 3, FALSE) * VLOOKUP($A7,BotLevelWorld[#All],MATCH("HP Ratio - " &amp; VLOOKUP(VLOOKUP(AE$1,Enemies[[Name]:[SpawnedType]],11,FALSE),Enemies[[#All],[Name]:[BotLevelType]],9,FALSE),BotLevelWorld[#Headers],0),FALSE) * VLOOKUP(AE$1,Enemies[[Name]:[SpawnedType]],10,FALSE),0))</f>
        <v>1601.8423749999999</v>
      </c>
      <c r="AF7" s="10">
        <f>(VLOOKUP(AF$1,Enemies[[Name]:[BotLevelType]],3,FALSE) * VLOOKUP($A7,BotLevelWorld[#All],MATCH("HP Ratio - " &amp; VLOOKUP(AF$1,Enemies[[#All],[Name]:[BotLevelType]],9,FALSE),BotLevelWorld[#Headers],0),FALSE)) + (IFERROR(VLOOKUP(VLOOKUP(AF$1,Enemies[[Name]:[SpawnedType]],11,FALSE), Enemies[[Name]:[BotLevelType]], 3, FALSE) * VLOOKUP($A7,BotLevelWorld[#All],MATCH("HP Ratio - " &amp; VLOOKUP(VLOOKUP(AF$1,Enemies[[Name]:[SpawnedType]],11,FALSE),Enemies[[#All],[Name]:[BotLevelType]],9,FALSE),BotLevelWorld[#Headers],0),FALSE) * VLOOKUP(AF$1,Enemies[[Name]:[SpawnedType]],10,FALSE),0))</f>
        <v>366.1354</v>
      </c>
      <c r="AG7" s="10">
        <f>(VLOOKUP(AG$1,Enemies[[Name]:[BotLevelType]],3,FALSE) * VLOOKUP($A7,BotLevelWorld[#All],MATCH("HP Ratio - " &amp; VLOOKUP(AG$1,Enemies[[#All],[Name]:[BotLevelType]],9,FALSE),BotLevelWorld[#Headers],0),FALSE)) + (IFERROR(VLOOKUP(VLOOKUP(AG$1,Enemies[[Name]:[SpawnedType]],11,FALSE), Enemies[[Name]:[BotLevelType]], 3, FALSE) * VLOOKUP($A7,BotLevelWorld[#All],MATCH("HP Ratio - " &amp; VLOOKUP(VLOOKUP(AG$1,Enemies[[Name]:[SpawnedType]],11,FALSE),Enemies[[#All],[Name]:[BotLevelType]],9,FALSE),BotLevelWorld[#Headers],0),FALSE) * VLOOKUP(AG$1,Enemies[[Name]:[SpawnedType]],10,FALSE),0))</f>
        <v>602.92693999999995</v>
      </c>
      <c r="AH7" s="10">
        <f>(VLOOKUP(AH$1,Enemies[[Name]:[BotLevelType]],3,FALSE) * VLOOKUP($A7,BotLevelWorld[#All],MATCH("HP Ratio - " &amp; VLOOKUP(AH$1,Enemies[[#All],[Name]:[BotLevelType]],9,FALSE),BotLevelWorld[#Headers],0),FALSE)) + (IFERROR(VLOOKUP(VLOOKUP(AH$1,Enemies[[Name]:[SpawnedType]],11,FALSE), Enemies[[Name]:[BotLevelType]], 3, FALSE) * VLOOKUP($A7,BotLevelWorld[#All],MATCH("HP Ratio - " &amp; VLOOKUP(VLOOKUP(AH$1,Enemies[[Name]:[SpawnedType]],11,FALSE),Enemies[[#All],[Name]:[BotLevelType]],9,FALSE),BotLevelWorld[#Headers],0),FALSE) * VLOOKUP(AH$1,Enemies[[Name]:[SpawnedType]],10,FALSE),0))</f>
        <v>57.816631999999998</v>
      </c>
      <c r="AI7" s="10">
        <f>(VLOOKUP(AI$1,Enemies[[Name]:[BotLevelType]],3,FALSE) * VLOOKUP($A7,BotLevelWorld[#All],MATCH("HP Ratio - " &amp; VLOOKUP(AI$1,Enemies[[#All],[Name]:[BotLevelType]],9,FALSE),BotLevelWorld[#Headers],0),FALSE)) + (IFERROR(VLOOKUP(VLOOKUP(AI$1,Enemies[[Name]:[SpawnedType]],11,FALSE), Enemies[[Name]:[BotLevelType]], 3, FALSE) * VLOOKUP($A7,BotLevelWorld[#All],MATCH("HP Ratio - " &amp; VLOOKUP(VLOOKUP(AI$1,Enemies[[Name]:[SpawnedType]],11,FALSE),Enemies[[#All],[Name]:[BotLevelType]],9,FALSE),BotLevelWorld[#Headers],0),FALSE) * VLOOKUP(AI$1,Enemies[[Name]:[SpawnedType]],10,FALSE),0))</f>
        <v>2746.0155</v>
      </c>
      <c r="AJ7" s="10">
        <f>(VLOOKUP(AJ$1,Enemies[[Name]:[BotLevelType]],3,FALSE) * VLOOKUP($A7,BotLevelWorld[#All],MATCH("HP Ratio - " &amp; VLOOKUP(AJ$1,Enemies[[#All],[Name]:[BotLevelType]],9,FALSE),BotLevelWorld[#Headers],0),FALSE)) + (IFERROR(VLOOKUP(VLOOKUP(AJ$1,Enemies[[Name]:[SpawnedType]],11,FALSE), Enemies[[Name]:[BotLevelType]], 3, FALSE) * VLOOKUP($A7,BotLevelWorld[#All],MATCH("HP Ratio - " &amp; VLOOKUP(VLOOKUP(AJ$1,Enemies[[Name]:[SpawnedType]],11,FALSE),Enemies[[#All],[Name]:[BotLevelType]],9,FALSE),BotLevelWorld[#Headers],0),FALSE) * VLOOKUP(AJ$1,Enemies[[Name]:[SpawnedType]],10,FALSE),0))</f>
        <v>57.816631999999998</v>
      </c>
      <c r="AK7" s="10">
        <f>(VLOOKUP(AK$1,Enemies[[Name]:[BotLevelType]],3,FALSE) * VLOOKUP($A7,BotLevelWorld[#All],MATCH("HP Ratio - " &amp; VLOOKUP(AK$1,Enemies[[#All],[Name]:[BotLevelType]],9,FALSE),BotLevelWorld[#Headers],0),FALSE)) + (IFERROR(VLOOKUP(VLOOKUP(AK$1,Enemies[[Name]:[SpawnedType]],11,FALSE), Enemies[[Name]:[BotLevelType]], 3, FALSE) * VLOOKUP($A7,BotLevelWorld[#All],MATCH("HP Ratio - " &amp; VLOOKUP(VLOOKUP(AK$1,Enemies[[Name]:[SpawnedType]],11,FALSE),Enemies[[#All],[Name]:[BotLevelType]],9,FALSE),BotLevelWorld[#Headers],0),FALSE) * VLOOKUP(AK$1,Enemies[[Name]:[SpawnedType]],10,FALSE),0))</f>
        <v>57.816631999999998</v>
      </c>
      <c r="AL7" s="10">
        <f>(VLOOKUP(AL$1,Enemies[[Name]:[BotLevelType]],3,FALSE) * VLOOKUP($A7,BotLevelWorld[#All],MATCH("HP Ratio - " &amp; VLOOKUP(AL$1,Enemies[[#All],[Name]:[BotLevelType]],9,FALSE),BotLevelWorld[#Headers],0),FALSE)) + (IFERROR(VLOOKUP(VLOOKUP(AL$1,Enemies[[Name]:[SpawnedType]],11,FALSE), Enemies[[Name]:[BotLevelType]], 3, FALSE) * VLOOKUP($A7,BotLevelWorld[#All],MATCH("HP Ratio - " &amp; VLOOKUP(VLOOKUP(AL$1,Enemies[[Name]:[SpawnedType]],11,FALSE),Enemies[[#All],[Name]:[BotLevelType]],9,FALSE),BotLevelWorld[#Headers],0),FALSE) * VLOOKUP(AL$1,Enemies[[Name]:[SpawnedType]],10,FALSE),0))</f>
        <v>72.270790000000005</v>
      </c>
      <c r="AM7" s="10">
        <f>(VLOOKUP(AM$1,Enemies[[Name]:[BotLevelType]],3,FALSE) * VLOOKUP($A7,BotLevelWorld[#All],MATCH("HP Ratio - " &amp; VLOOKUP(AM$1,Enemies[[#All],[Name]:[BotLevelType]],9,FALSE),BotLevelWorld[#Headers],0),FALSE)) + (IFERROR(VLOOKUP(VLOOKUP(AM$1,Enemies[[Name]:[SpawnedType]],11,FALSE), Enemies[[Name]:[BotLevelType]], 3, FALSE) * VLOOKUP($A7,BotLevelWorld[#All],MATCH("HP Ratio - " &amp; VLOOKUP(VLOOKUP(AM$1,Enemies[[Name]:[SpawnedType]],11,FALSE),Enemies[[#All],[Name]:[BotLevelType]],9,FALSE),BotLevelWorld[#Headers],0),FALSE) * VLOOKUP(AM$1,Enemies[[Name]:[SpawnedType]],10,FALSE),0))</f>
        <v>4576.6925000000001</v>
      </c>
      <c r="AN7" s="10">
        <f>(VLOOKUP(AN$1,Enemies[[Name]:[BotLevelType]],3,FALSE) * VLOOKUP($A7,BotLevelWorld[#All],MATCH("HP Ratio - " &amp; VLOOKUP(AN$1,Enemies[[#All],[Name]:[BotLevelType]],9,FALSE),BotLevelWorld[#Headers],0),FALSE)) + (IFERROR(VLOOKUP(VLOOKUP(AN$1,Enemies[[Name]:[SpawnedType]],11,FALSE), Enemies[[Name]:[BotLevelType]], 3, FALSE) * VLOOKUP($A7,BotLevelWorld[#All],MATCH("HP Ratio - " &amp; VLOOKUP(VLOOKUP(AN$1,Enemies[[Name]:[SpawnedType]],11,FALSE),Enemies[[#All],[Name]:[BotLevelType]],9,FALSE),BotLevelWorld[#Headers],0),FALSE) * VLOOKUP(AN$1,Enemies[[Name]:[SpawnedType]],10,FALSE),0))</f>
        <v>361.35395</v>
      </c>
      <c r="AO7" s="10">
        <f>(VLOOKUP(AO$1,Enemies[[Name]:[BotLevelType]],3,FALSE) * VLOOKUP($A7,BotLevelWorld[#All],MATCH("HP Ratio - " &amp; VLOOKUP(AO$1,Enemies[[#All],[Name]:[BotLevelType]],9,FALSE),BotLevelWorld[#Headers],0),FALSE)) + (IFERROR(VLOOKUP(VLOOKUP(AO$1,Enemies[[Name]:[SpawnedType]],11,FALSE), Enemies[[Name]:[BotLevelType]], 3, FALSE) * VLOOKUP($A7,BotLevelWorld[#All],MATCH("HP Ratio - " &amp; VLOOKUP(VLOOKUP(AO$1,Enemies[[Name]:[SpawnedType]],11,FALSE),Enemies[[#All],[Name]:[BotLevelType]],9,FALSE),BotLevelWorld[#Headers],0),FALSE) * VLOOKUP(AO$1,Enemies[[Name]:[SpawnedType]],10,FALSE),0))</f>
        <v>639.62302399999999</v>
      </c>
      <c r="AP7" s="10">
        <f>(VLOOKUP(AP$1,Enemies[[Name]:[BotLevelType]],3,FALSE) * VLOOKUP($A7,BotLevelWorld[#All],MATCH("HP Ratio - " &amp; VLOOKUP(AP$1,Enemies[[#All],[Name]:[BotLevelType]],9,FALSE),BotLevelWorld[#Headers],0),FALSE)) + (IFERROR(VLOOKUP(VLOOKUP(AP$1,Enemies[[Name]:[SpawnedType]],11,FALSE), Enemies[[Name]:[BotLevelType]], 3, FALSE) * VLOOKUP($A7,BotLevelWorld[#All],MATCH("HP Ratio - " &amp; VLOOKUP(VLOOKUP(AP$1,Enemies[[Name]:[SpawnedType]],11,FALSE),Enemies[[#All],[Name]:[BotLevelType]],9,FALSE),BotLevelWorld[#Headers],0),FALSE) * VLOOKUP(AP$1,Enemies[[Name]:[SpawnedType]],10,FALSE),0))</f>
        <v>639.62302399999999</v>
      </c>
      <c r="AQ7" s="10">
        <f>(VLOOKUP(AQ$1,Enemies[[Name]:[BotLevelType]],3,FALSE) * VLOOKUP($A7,BotLevelWorld[#All],MATCH("HP Ratio - " &amp; VLOOKUP(AQ$1,Enemies[[#All],[Name]:[BotLevelType]],9,FALSE),BotLevelWorld[#Headers],0),FALSE)) + (IFERROR(VLOOKUP(VLOOKUP(AQ$1,Enemies[[Name]:[SpawnedType]],11,FALSE), Enemies[[Name]:[BotLevelType]], 3, FALSE) * VLOOKUP($A7,BotLevelWorld[#All],MATCH("HP Ratio - " &amp; VLOOKUP(VLOOKUP(AQ$1,Enemies[[Name]:[SpawnedType]],11,FALSE),Enemies[[#All],[Name]:[BotLevelType]],9,FALSE),BotLevelWorld[#Headers],0),FALSE) * VLOOKUP(AQ$1,Enemies[[Name]:[SpawnedType]],10,FALSE),0))</f>
        <v>639.62302399999999</v>
      </c>
      <c r="AR7" s="10">
        <f>(VLOOKUP(AR$1,Enemies[[Name]:[BotLevelType]],3,FALSE) * VLOOKUP($A7,BotLevelWorld[#All],MATCH("HP Ratio - " &amp; VLOOKUP(AR$1,Enemies[[#All],[Name]:[BotLevelType]],9,FALSE),BotLevelWorld[#Headers],0),FALSE)) + (IFERROR(VLOOKUP(VLOOKUP(AR$1,Enemies[[Name]:[SpawnedType]],11,FALSE), Enemies[[Name]:[BotLevelType]], 3, FALSE) * VLOOKUP($A7,BotLevelWorld[#All],MATCH("HP Ratio - " &amp; VLOOKUP(VLOOKUP(AR$1,Enemies[[Name]:[SpawnedType]],11,FALSE),Enemies[[#All],[Name]:[BotLevelType]],9,FALSE),BotLevelWorld[#Headers],0),FALSE) * VLOOKUP(AR$1,Enemies[[Name]:[SpawnedType]],10,FALSE),0))</f>
        <v>5781.6632</v>
      </c>
      <c r="AS7" s="10">
        <f>(VLOOKUP(AS$1,Enemies[[Name]:[BotLevelType]],3,FALSE) * VLOOKUP($A7,BotLevelWorld[#All],MATCH("HP Ratio - " &amp; VLOOKUP(AS$1,Enemies[[#All],[Name]:[BotLevelType]],9,FALSE),BotLevelWorld[#Headers],0),FALSE)) + (IFERROR(VLOOKUP(VLOOKUP(AS$1,Enemies[[Name]:[SpawnedType]],11,FALSE), Enemies[[Name]:[BotLevelType]], 3, FALSE) * VLOOKUP($A7,BotLevelWorld[#All],MATCH("HP Ratio - " &amp; VLOOKUP(VLOOKUP(AS$1,Enemies[[Name]:[SpawnedType]],11,FALSE),Enemies[[#All],[Name]:[BotLevelType]],9,FALSE),BotLevelWorld[#Headers],0),FALSE) * VLOOKUP(AS$1,Enemies[[Name]:[SpawnedType]],10,FALSE),0))</f>
        <v>13730.077499999999</v>
      </c>
      <c r="AT7" s="10">
        <f>(VLOOKUP(AT$1,Enemies[[Name]:[BotLevelType]],3,FALSE) * VLOOKUP($A7,BotLevelWorld[#All],MATCH("HP Ratio - " &amp; VLOOKUP(AT$1,Enemies[[#All],[Name]:[BotLevelType]],9,FALSE),BotLevelWorld[#Headers],0),FALSE)) + (IFERROR(VLOOKUP(VLOOKUP(AT$1,Enemies[[Name]:[SpawnedType]],11,FALSE), Enemies[[Name]:[BotLevelType]], 3, FALSE) * VLOOKUP($A7,BotLevelWorld[#All],MATCH("HP Ratio - " &amp; VLOOKUP(VLOOKUP(AT$1,Enemies[[Name]:[SpawnedType]],11,FALSE),Enemies[[#All],[Name]:[BotLevelType]],9,FALSE),BotLevelWorld[#Headers],0),FALSE) * VLOOKUP(AT$1,Enemies[[Name]:[SpawnedType]],10,FALSE),0))</f>
        <v>10093.011399999999</v>
      </c>
    </row>
    <row r="8" spans="1:46" x14ac:dyDescent="0.25">
      <c r="A8" s="1">
        <v>6</v>
      </c>
      <c r="B8" s="10">
        <f>(VLOOKUP(B$1,Enemies[[Name]:[BotLevelType]],3,FALSE) * VLOOKUP($A8,BotLevelWorld[#All],MATCH("HP Ratio - " &amp; VLOOKUP(B$1,Enemies[[#All],[Name]:[BotLevelType]],9,FALSE),BotLevelWorld[#Headers],0),FALSE)) + (IFERROR(VLOOKUP(VLOOKUP(B$1,Enemies[[Name]:[SpawnedType]],11,FALSE), Enemies[[Name]:[BotLevelType]], 3, FALSE) * VLOOKUP($A8,BotLevelWorld[#All],MATCH("HP Ratio - " &amp; VLOOKUP(VLOOKUP(B$1,Enemies[[Name]:[SpawnedType]],11,FALSE),Enemies[[#All],[Name]:[BotLevelType]],9,FALSE),BotLevelWorld[#Headers],0),FALSE) * VLOOKUP(B$1,Enemies[[Name]:[SpawnedType]],10,FALSE),0))</f>
        <v>23.952446999999999</v>
      </c>
      <c r="C8" s="10">
        <f>(VLOOKUP(C$1,Enemies[[Name]:[BotLevelType]],3,FALSE) * VLOOKUP($A8,BotLevelWorld[#All],MATCH("HP Ratio - " &amp; VLOOKUP(C$1,Enemies[[#All],[Name]:[BotLevelType]],9,FALSE),BotLevelWorld[#Headers],0),FALSE)) + (IFERROR(VLOOKUP(VLOOKUP(C$1,Enemies[[Name]:[SpawnedType]],11,FALSE), Enemies[[Name]:[BotLevelType]], 3, FALSE) * VLOOKUP($A8,BotLevelWorld[#All],MATCH("HP Ratio - " &amp; VLOOKUP(VLOOKUP(C$1,Enemies[[Name]:[SpawnedType]],11,FALSE),Enemies[[#All],[Name]:[BotLevelType]],9,FALSE),BotLevelWorld[#Headers],0),FALSE) * VLOOKUP(C$1,Enemies[[Name]:[SpawnedType]],10,FALSE),0))</f>
        <v>663.05154299999992</v>
      </c>
      <c r="D8" s="10">
        <f>(VLOOKUP(D$1,Enemies[[Name]:[BotLevelType]],3,FALSE) * VLOOKUP($A8,BotLevelWorld[#All],MATCH("HP Ratio - " &amp; VLOOKUP(D$1,Enemies[[#All],[Name]:[BotLevelType]],9,FALSE),BotLevelWorld[#Headers],0),FALSE)) + (IFERROR(VLOOKUP(VLOOKUP(D$1,Enemies[[Name]:[SpawnedType]],11,FALSE), Enemies[[Name]:[BotLevelType]], 3, FALSE) * VLOOKUP($A8,BotLevelWorld[#All],MATCH("HP Ratio - " &amp; VLOOKUP(VLOOKUP(D$1,Enemies[[Name]:[SpawnedType]],11,FALSE),Enemies[[#All],[Name]:[BotLevelType]],9,FALSE),BotLevelWorld[#Headers],0),FALSE) * VLOOKUP(D$1,Enemies[[Name]:[SpawnedType]],10,FALSE),0))</f>
        <v>1549.9906199999998</v>
      </c>
      <c r="E8" s="10">
        <f>(VLOOKUP(E$1,Enemies[[Name]:[BotLevelType]],3,FALSE) * VLOOKUP($A8,BotLevelWorld[#All],MATCH("HP Ratio - " &amp; VLOOKUP(E$1,Enemies[[#All],[Name]:[BotLevelType]],9,FALSE),BotLevelWorld[#Headers],0),FALSE)) + (IFERROR(VLOOKUP(VLOOKUP(E$1,Enemies[[Name]:[SpawnedType]],11,FALSE), Enemies[[Name]:[BotLevelType]], 3, FALSE) * VLOOKUP($A8,BotLevelWorld[#All],MATCH("HP Ratio - " &amp; VLOOKUP(VLOOKUP(E$1,Enemies[[Name]:[SpawnedType]],11,FALSE),Enemies[[#All],[Name]:[BotLevelType]],9,FALSE),BotLevelWorld[#Headers],0),FALSE) * VLOOKUP(E$1,Enemies[[Name]:[SpawnedType]],10,FALSE),0))</f>
        <v>795.28469999999993</v>
      </c>
      <c r="F8" s="10">
        <f>(VLOOKUP(F$1,Enemies[[Name]:[BotLevelType]],3,FALSE) * VLOOKUP($A8,BotLevelWorld[#All],MATCH("HP Ratio - " &amp; VLOOKUP(F$1,Enemies[[#All],[Name]:[BotLevelType]],9,FALSE),BotLevelWorld[#Headers],0),FALSE)) + (IFERROR(VLOOKUP(VLOOKUP(F$1,Enemies[[Name]:[SpawnedType]],11,FALSE), Enemies[[Name]:[BotLevelType]], 3, FALSE) * VLOOKUP($A8,BotLevelWorld[#All],MATCH("HP Ratio - " &amp; VLOOKUP(VLOOKUP(F$1,Enemies[[Name]:[SpawnedType]],11,FALSE),Enemies[[#All],[Name]:[BotLevelType]],9,FALSE),BotLevelWorld[#Headers],0),FALSE) * VLOOKUP(F$1,Enemies[[Name]:[SpawnedType]],10,FALSE),0))</f>
        <v>2840.3024999999998</v>
      </c>
      <c r="G8" s="10">
        <f>(VLOOKUP(G$1,Enemies[[Name]:[BotLevelType]],3,FALSE) * VLOOKUP($A8,BotLevelWorld[#All],MATCH("HP Ratio - " &amp; VLOOKUP(G$1,Enemies[[#All],[Name]:[BotLevelType]],9,FALSE),BotLevelWorld[#Headers],0),FALSE)) + (IFERROR(VLOOKUP(VLOOKUP(G$1,Enemies[[Name]:[SpawnedType]],11,FALSE), Enemies[[Name]:[BotLevelType]], 3, FALSE) * VLOOKUP($A8,BotLevelWorld[#All],MATCH("HP Ratio - " &amp; VLOOKUP(VLOOKUP(G$1,Enemies[[Name]:[SpawnedType]],11,FALSE),Enemies[[#All],[Name]:[BotLevelType]],9,FALSE),BotLevelWorld[#Headers],0),FALSE) * VLOOKUP(G$1,Enemies[[Name]:[SpawnedType]],10,FALSE),0))</f>
        <v>5680.6049999999996</v>
      </c>
      <c r="H8" s="10">
        <f>(VLOOKUP(H$1,Enemies[[Name]:[BotLevelType]],3,FALSE) * VLOOKUP($A8,BotLevelWorld[#All],MATCH("HP Ratio - " &amp; VLOOKUP(H$1,Enemies[[#All],[Name]:[BotLevelType]],9,FALSE),BotLevelWorld[#Headers],0),FALSE)) + (IFERROR(VLOOKUP(VLOOKUP(H$1,Enemies[[Name]:[SpawnedType]],11,FALSE), Enemies[[Name]:[BotLevelType]], 3, FALSE) * VLOOKUP($A8,BotLevelWorld[#All],MATCH("HP Ratio - " &amp; VLOOKUP(VLOOKUP(H$1,Enemies[[Name]:[SpawnedType]],11,FALSE),Enemies[[#All],[Name]:[BotLevelType]],9,FALSE),BotLevelWorld[#Headers],0),FALSE) * VLOOKUP(H$1,Enemies[[Name]:[SpawnedType]],10,FALSE),0))</f>
        <v>63.873192000000003</v>
      </c>
      <c r="I8" s="10">
        <f>(VLOOKUP(I$1,Enemies[[Name]:[BotLevelType]],3,FALSE) * VLOOKUP($A8,BotLevelWorld[#All],MATCH("HP Ratio - " &amp; VLOOKUP(I$1,Enemies[[#All],[Name]:[BotLevelType]],9,FALSE),BotLevelWorld[#Headers],0),FALSE)) + (IFERROR(VLOOKUP(VLOOKUP(I$1,Enemies[[Name]:[SpawnedType]],11,FALSE), Enemies[[Name]:[BotLevelType]], 3, FALSE) * VLOOKUP($A8,BotLevelWorld[#All],MATCH("HP Ratio - " &amp; VLOOKUP(VLOOKUP(I$1,Enemies[[Name]:[SpawnedType]],11,FALSE),Enemies[[#All],[Name]:[BotLevelType]],9,FALSE),BotLevelWorld[#Headers],0),FALSE) * VLOOKUP(I$1,Enemies[[Name]:[SpawnedType]],10,FALSE),0))</f>
        <v>12.546588</v>
      </c>
      <c r="J8" s="10">
        <f>(VLOOKUP(J$1,Enemies[[Name]:[BotLevelType]],3,FALSE) * VLOOKUP($A8,BotLevelWorld[#All],MATCH("HP Ratio - " &amp; VLOOKUP(J$1,Enemies[[#All],[Name]:[BotLevelType]],9,FALSE),BotLevelWorld[#Headers],0),FALSE)) + (IFERROR(VLOOKUP(VLOOKUP(J$1,Enemies[[Name]:[SpawnedType]],11,FALSE), Enemies[[Name]:[BotLevelType]], 3, FALSE) * VLOOKUP($A8,BotLevelWorld[#All],MATCH("HP Ratio - " &amp; VLOOKUP(VLOOKUP(J$1,Enemies[[Name]:[SpawnedType]],11,FALSE),Enemies[[#All],[Name]:[BotLevelType]],9,FALSE),BotLevelWorld[#Headers],0),FALSE) * VLOOKUP(J$1,Enemies[[Name]:[SpawnedType]],10,FALSE),0))</f>
        <v>209.10980000000001</v>
      </c>
      <c r="K8" s="10">
        <f>(VLOOKUP(K$1,Enemies[[Name]:[BotLevelType]],3,FALSE) * VLOOKUP($A8,BotLevelWorld[#All],MATCH("HP Ratio - " &amp; VLOOKUP(K$1,Enemies[[#All],[Name]:[BotLevelType]],9,FALSE),BotLevelWorld[#Headers],0),FALSE)) + (IFERROR(VLOOKUP(VLOOKUP(K$1,Enemies[[Name]:[SpawnedType]],11,FALSE), Enemies[[Name]:[BotLevelType]], 3, FALSE) * VLOOKUP($A8,BotLevelWorld[#All],MATCH("HP Ratio - " &amp; VLOOKUP(VLOOKUP(K$1,Enemies[[Name]:[SpawnedType]],11,FALSE),Enemies[[#All],[Name]:[BotLevelType]],9,FALSE),BotLevelWorld[#Headers],0),FALSE) * VLOOKUP(K$1,Enemies[[Name]:[SpawnedType]],10,FALSE),0))</f>
        <v>52.277450000000002</v>
      </c>
      <c r="L8" s="10">
        <f>(VLOOKUP(L$1,Enemies[[Name]:[BotLevelType]],3,FALSE) * VLOOKUP($A8,BotLevelWorld[#All],MATCH("HP Ratio - " &amp; VLOOKUP(L$1,Enemies[[#All],[Name]:[BotLevelType]],9,FALSE),BotLevelWorld[#Headers],0),FALSE)) + (IFERROR(VLOOKUP(VLOOKUP(L$1,Enemies[[Name]:[SpawnedType]],11,FALSE), Enemies[[Name]:[BotLevelType]], 3, FALSE) * VLOOKUP($A8,BotLevelWorld[#All],MATCH("HP Ratio - " &amp; VLOOKUP(VLOOKUP(L$1,Enemies[[Name]:[SpawnedType]],11,FALSE),Enemies[[#All],[Name]:[BotLevelType]],9,FALSE),BotLevelWorld[#Headers],0),FALSE) * VLOOKUP(L$1,Enemies[[Name]:[SpawnedType]],10,FALSE),0))</f>
        <v>1704.1814999999999</v>
      </c>
      <c r="M8" s="10">
        <f>(VLOOKUP(M$1,Enemies[[Name]:[BotLevelType]],3,FALSE) * VLOOKUP($A8,BotLevelWorld[#All],MATCH("HP Ratio - " &amp; VLOOKUP(M$1,Enemies[[#All],[Name]:[BotLevelType]],9,FALSE),BotLevelWorld[#Headers],0),FALSE)) + (IFERROR(VLOOKUP(VLOOKUP(M$1,Enemies[[Name]:[SpawnedType]],11,FALSE), Enemies[[Name]:[BotLevelType]], 3, FALSE) * VLOOKUP($A8,BotLevelWorld[#All],MATCH("HP Ratio - " &amp; VLOOKUP(VLOOKUP(M$1,Enemies[[Name]:[SpawnedType]],11,FALSE),Enemies[[#All],[Name]:[BotLevelType]],9,FALSE),BotLevelWorld[#Headers],0),FALSE) * VLOOKUP(M$1,Enemies[[Name]:[SpawnedType]],10,FALSE),0))</f>
        <v>3976.4234999999999</v>
      </c>
      <c r="N8" s="10">
        <f>(VLOOKUP(N$1,Enemies[[Name]:[BotLevelType]],3,FALSE) * VLOOKUP($A8,BotLevelWorld[#All],MATCH("HP Ratio - " &amp; VLOOKUP(N$1,Enemies[[#All],[Name]:[BotLevelType]],9,FALSE),BotLevelWorld[#Headers],0),FALSE)) + (IFERROR(VLOOKUP(VLOOKUP(N$1,Enemies[[Name]:[SpawnedType]],11,FALSE), Enemies[[Name]:[BotLevelType]], 3, FALSE) * VLOOKUP($A8,BotLevelWorld[#All],MATCH("HP Ratio - " &amp; VLOOKUP(VLOOKUP(N$1,Enemies[[Name]:[SpawnedType]],11,FALSE),Enemies[[#All],[Name]:[BotLevelType]],9,FALSE),BotLevelWorld[#Headers],0),FALSE) * VLOOKUP(N$1,Enemies[[Name]:[SpawnedType]],10,FALSE),0))</f>
        <v>2840.3024999999998</v>
      </c>
      <c r="O8" s="10">
        <f>(VLOOKUP(O$1,Enemies[[Name]:[BotLevelType]],3,FALSE) * VLOOKUP($A8,BotLevelWorld[#All],MATCH("HP Ratio - " &amp; VLOOKUP(O$1,Enemies[[#All],[Name]:[BotLevelType]],9,FALSE),BotLevelWorld[#Headers],0),FALSE)) + (IFERROR(VLOOKUP(VLOOKUP(O$1,Enemies[[Name]:[SpawnedType]],11,FALSE), Enemies[[Name]:[BotLevelType]], 3, FALSE) * VLOOKUP($A8,BotLevelWorld[#All],MATCH("HP Ratio - " &amp; VLOOKUP(VLOOKUP(O$1,Enemies[[Name]:[SpawnedType]],11,FALSE),Enemies[[#All],[Name]:[BotLevelType]],9,FALSE),BotLevelWorld[#Headers],0),FALSE) * VLOOKUP(O$1,Enemies[[Name]:[SpawnedType]],10,FALSE),0))</f>
        <v>301.38706499999995</v>
      </c>
      <c r="P8" s="10">
        <f>(VLOOKUP(P$1,Enemies[[Name]:[BotLevelType]],3,FALSE) * VLOOKUP($A8,BotLevelWorld[#All],MATCH("HP Ratio - " &amp; VLOOKUP(P$1,Enemies[[#All],[Name]:[BotLevelType]],9,FALSE),BotLevelWorld[#Headers],0),FALSE)) + (IFERROR(VLOOKUP(VLOOKUP(P$1,Enemies[[Name]:[SpawnedType]],11,FALSE), Enemies[[Name]:[BotLevelType]], 3, FALSE) * VLOOKUP($A8,BotLevelWorld[#All],MATCH("HP Ratio - " &amp; VLOOKUP(VLOOKUP(P$1,Enemies[[Name]:[SpawnedType]],11,FALSE),Enemies[[#All],[Name]:[BotLevelType]],9,FALSE),BotLevelWorld[#Headers],0),FALSE) * VLOOKUP(P$1,Enemies[[Name]:[SpawnedType]],10,FALSE),0))</f>
        <v>11361.21</v>
      </c>
      <c r="Q8" s="10">
        <f>(VLOOKUP(Q$1,Enemies[[Name]:[BotLevelType]],3,FALSE) * VLOOKUP($A8,BotLevelWorld[#All],MATCH("HP Ratio - " &amp; VLOOKUP(Q$1,Enemies[[#All],[Name]:[BotLevelType]],9,FALSE),BotLevelWorld[#Headers],0),FALSE)) + (IFERROR(VLOOKUP(VLOOKUP(Q$1,Enemies[[Name]:[SpawnedType]],11,FALSE), Enemies[[Name]:[BotLevelType]], 3, FALSE) * VLOOKUP($A8,BotLevelWorld[#All],MATCH("HP Ratio - " &amp; VLOOKUP(VLOOKUP(Q$1,Enemies[[Name]:[SpawnedType]],11,FALSE),Enemies[[#All],[Name]:[BotLevelType]],9,FALSE),BotLevelWorld[#Headers],0),FALSE) * VLOOKUP(Q$1,Enemies[[Name]:[SpawnedType]],10,FALSE),0))</f>
        <v>798.41489999999999</v>
      </c>
      <c r="R8" s="10">
        <f>(VLOOKUP(R$1,Enemies[[Name]:[BotLevelType]],3,FALSE) * VLOOKUP($A8,BotLevelWorld[#All],MATCH("HP Ratio - " &amp; VLOOKUP(R$1,Enemies[[#All],[Name]:[BotLevelType]],9,FALSE),BotLevelWorld[#Headers],0),FALSE)) + (IFERROR(VLOOKUP(VLOOKUP(R$1,Enemies[[Name]:[SpawnedType]],11,FALSE), Enemies[[Name]:[BotLevelType]], 3, FALSE) * VLOOKUP($A8,BotLevelWorld[#All],MATCH("HP Ratio - " &amp; VLOOKUP(VLOOKUP(R$1,Enemies[[Name]:[SpawnedType]],11,FALSE),Enemies[[#All],[Name]:[BotLevelType]],9,FALSE),BotLevelWorld[#Headers],0),FALSE) * VLOOKUP(R$1,Enemies[[Name]:[SpawnedType]],10,FALSE),0))</f>
        <v>4305.5294999999996</v>
      </c>
      <c r="S8" s="10">
        <f>(VLOOKUP(S$1,Enemies[[Name]:[BotLevelType]],3,FALSE) * VLOOKUP($A8,BotLevelWorld[#All],MATCH("HP Ratio - " &amp; VLOOKUP(S$1,Enemies[[#All],[Name]:[BotLevelType]],9,FALSE),BotLevelWorld[#Headers],0),FALSE)) + (IFERROR(VLOOKUP(VLOOKUP(S$1,Enemies[[Name]:[SpawnedType]],11,FALSE), Enemies[[Name]:[BotLevelType]], 3, FALSE) * VLOOKUP($A8,BotLevelWorld[#All],MATCH("HP Ratio - " &amp; VLOOKUP(VLOOKUP(S$1,Enemies[[Name]:[SpawnedType]],11,FALSE),Enemies[[#All],[Name]:[BotLevelType]],9,FALSE),BotLevelWorld[#Headers],0),FALSE) * VLOOKUP(S$1,Enemies[[Name]:[SpawnedType]],10,FALSE),0))</f>
        <v>354.14155799999992</v>
      </c>
      <c r="T8" s="10">
        <f>(VLOOKUP(T$1,Enemies[[Name]:[BotLevelType]],3,FALSE) * VLOOKUP($A8,BotLevelWorld[#All],MATCH("HP Ratio - " &amp; VLOOKUP(T$1,Enemies[[#All],[Name]:[BotLevelType]],9,FALSE),BotLevelWorld[#Headers],0),FALSE)) + (IFERROR(VLOOKUP(VLOOKUP(T$1,Enemies[[Name]:[SpawnedType]],11,FALSE), Enemies[[Name]:[BotLevelType]], 3, FALSE) * VLOOKUP($A8,BotLevelWorld[#All],MATCH("HP Ratio - " &amp; VLOOKUP(VLOOKUP(T$1,Enemies[[Name]:[SpawnedType]],11,FALSE),Enemies[[#All],[Name]:[BotLevelType]],9,FALSE),BotLevelWorld[#Headers],0),FALSE) * VLOOKUP(T$1,Enemies[[Name]:[SpawnedType]],10,FALSE),0))</f>
        <v>1377.7694399999998</v>
      </c>
      <c r="U8" s="10">
        <f>(VLOOKUP(U$1,Enemies[[Name]:[BotLevelType]],3,FALSE) * VLOOKUP($A8,BotLevelWorld[#All],MATCH("HP Ratio - " &amp; VLOOKUP(U$1,Enemies[[#All],[Name]:[BotLevelType]],9,FALSE),BotLevelWorld[#Headers],0),FALSE)) + (IFERROR(VLOOKUP(VLOOKUP(U$1,Enemies[[Name]:[SpawnedType]],11,FALSE), Enemies[[Name]:[BotLevelType]], 3, FALSE) * VLOOKUP($A8,BotLevelWorld[#All],MATCH("HP Ratio - " &amp; VLOOKUP(VLOOKUP(U$1,Enemies[[Name]:[SpawnedType]],11,FALSE),Enemies[[#All],[Name]:[BotLevelType]],9,FALSE),BotLevelWorld[#Headers],0),FALSE) * VLOOKUP(U$1,Enemies[[Name]:[SpawnedType]],10,FALSE),0))</f>
        <v>688.8847199999999</v>
      </c>
      <c r="V8" s="10">
        <f>(VLOOKUP(V$1,Enemies[[Name]:[BotLevelType]],3,FALSE) * VLOOKUP($A8,BotLevelWorld[#All],MATCH("HP Ratio - " &amp; VLOOKUP(V$1,Enemies[[#All],[Name]:[BotLevelType]],9,FALSE),BotLevelWorld[#Headers],0),FALSE)) + (IFERROR(VLOOKUP(VLOOKUP(V$1,Enemies[[Name]:[SpawnedType]],11,FALSE), Enemies[[Name]:[BotLevelType]], 3, FALSE) * VLOOKUP($A8,BotLevelWorld[#All],MATCH("HP Ratio - " &amp; VLOOKUP(VLOOKUP(V$1,Enemies[[Name]:[SpawnedType]],11,FALSE),Enemies[[#All],[Name]:[BotLevelType]],9,FALSE),BotLevelWorld[#Headers],0),FALSE) * VLOOKUP(V$1,Enemies[[Name]:[SpawnedType]],10,FALSE),0))</f>
        <v>344.44235999999995</v>
      </c>
      <c r="W8" s="10">
        <f>(VLOOKUP(W$1,Enemies[[Name]:[BotLevelType]],3,FALSE) * VLOOKUP($A8,BotLevelWorld[#All],MATCH("HP Ratio - " &amp; VLOOKUP(W$1,Enemies[[#All],[Name]:[BotLevelType]],9,FALSE),BotLevelWorld[#Headers],0),FALSE)) + (IFERROR(VLOOKUP(VLOOKUP(W$1,Enemies[[Name]:[SpawnedType]],11,FALSE), Enemies[[Name]:[BotLevelType]], 3, FALSE) * VLOOKUP($A8,BotLevelWorld[#All],MATCH("HP Ratio - " &amp; VLOOKUP(VLOOKUP(W$1,Enemies[[Name]:[SpawnedType]],11,FALSE),Enemies[[#All],[Name]:[BotLevelType]],9,FALSE),BotLevelWorld[#Headers],0),FALSE) * VLOOKUP(W$1,Enemies[[Name]:[SpawnedType]],10,FALSE),0))</f>
        <v>86.110589999999988</v>
      </c>
      <c r="X8" s="10">
        <f>(VLOOKUP(X$1,Enemies[[Name]:[BotLevelType]],3,FALSE) * VLOOKUP($A8,BotLevelWorld[#All],MATCH("HP Ratio - " &amp; VLOOKUP(X$1,Enemies[[#All],[Name]:[BotLevelType]],9,FALSE),BotLevelWorld[#Headers],0),FALSE)) + (IFERROR(VLOOKUP(VLOOKUP(X$1,Enemies[[Name]:[SpawnedType]],11,FALSE), Enemies[[Name]:[BotLevelType]], 3, FALSE) * VLOOKUP($A8,BotLevelWorld[#All],MATCH("HP Ratio - " &amp; VLOOKUP(VLOOKUP(X$1,Enemies[[Name]:[SpawnedType]],11,FALSE),Enemies[[#All],[Name]:[BotLevelType]],9,FALSE),BotLevelWorld[#Headers],0),FALSE) * VLOOKUP(X$1,Enemies[[Name]:[SpawnedType]],10,FALSE),0))</f>
        <v>68.888471999999993</v>
      </c>
      <c r="Y8" s="10">
        <f>(VLOOKUP(Y$1,Enemies[[Name]:[BotLevelType]],3,FALSE) * VLOOKUP($A8,BotLevelWorld[#All],MATCH("HP Ratio - " &amp; VLOOKUP(Y$1,Enemies[[#All],[Name]:[BotLevelType]],9,FALSE),BotLevelWorld[#Headers],0),FALSE)) + (IFERROR(VLOOKUP(VLOOKUP(Y$1,Enemies[[Name]:[SpawnedType]],11,FALSE), Enemies[[Name]:[BotLevelType]], 3, FALSE) * VLOOKUP($A8,BotLevelWorld[#All],MATCH("HP Ratio - " &amp; VLOOKUP(VLOOKUP(Y$1,Enemies[[Name]:[SpawnedType]],11,FALSE),Enemies[[#All],[Name]:[BotLevelType]],9,FALSE),BotLevelWorld[#Headers],0),FALSE) * VLOOKUP(Y$1,Enemies[[Name]:[SpawnedType]],10,FALSE),0))</f>
        <v>5680.6050000000005</v>
      </c>
      <c r="Z8" s="10">
        <f>(VLOOKUP(Z$1,Enemies[[Name]:[BotLevelType]],3,FALSE) * VLOOKUP($A8,BotLevelWorld[#All],MATCH("HP Ratio - " &amp; VLOOKUP(Z$1,Enemies[[#All],[Name]:[BotLevelType]],9,FALSE),BotLevelWorld[#Headers],0),FALSE)) + (IFERROR(VLOOKUP(VLOOKUP(Z$1,Enemies[[Name]:[SpawnedType]],11,FALSE), Enemies[[Name]:[BotLevelType]], 3, FALSE) * VLOOKUP($A8,BotLevelWorld[#All],MATCH("HP Ratio - " &amp; VLOOKUP(VLOOKUP(Z$1,Enemies[[Name]:[SpawnedType]],11,FALSE),Enemies[[#All],[Name]:[BotLevelType]],9,FALSE),BotLevelWorld[#Headers],0),FALSE) * VLOOKUP(Z$1,Enemies[[Name]:[SpawnedType]],10,FALSE),0))</f>
        <v>2272.2420000000002</v>
      </c>
      <c r="AA8" s="10">
        <f>(VLOOKUP(AA$1,Enemies[[Name]:[BotLevelType]],3,FALSE) * VLOOKUP($A8,BotLevelWorld[#All],MATCH("HP Ratio - " &amp; VLOOKUP(AA$1,Enemies[[#All],[Name]:[BotLevelType]],9,FALSE),BotLevelWorld[#Headers],0),FALSE)) + (IFERROR(VLOOKUP(VLOOKUP(AA$1,Enemies[[Name]:[SpawnedType]],11,FALSE), Enemies[[Name]:[BotLevelType]], 3, FALSE) * VLOOKUP($A8,BotLevelWorld[#All],MATCH("HP Ratio - " &amp; VLOOKUP(VLOOKUP(AA$1,Enemies[[Name]:[SpawnedType]],11,FALSE),Enemies[[#All],[Name]:[BotLevelType]],9,FALSE),BotLevelWorld[#Headers],0),FALSE) * VLOOKUP(AA$1,Enemies[[Name]:[SpawnedType]],10,FALSE),0))</f>
        <v>1136.1210000000001</v>
      </c>
      <c r="AB8" s="10">
        <f>(VLOOKUP(AB$1,Enemies[[Name]:[BotLevelType]],3,FALSE) * VLOOKUP($A8,BotLevelWorld[#All],MATCH("HP Ratio - " &amp; VLOOKUP(AB$1,Enemies[[#All],[Name]:[BotLevelType]],9,FALSE),BotLevelWorld[#Headers],0),FALSE)) + (IFERROR(VLOOKUP(VLOOKUP(AB$1,Enemies[[Name]:[SpawnedType]],11,FALSE), Enemies[[Name]:[BotLevelType]], 3, FALSE) * VLOOKUP($A8,BotLevelWorld[#All],MATCH("HP Ratio - " &amp; VLOOKUP(VLOOKUP(AB$1,Enemies[[Name]:[SpawnedType]],11,FALSE),Enemies[[#All],[Name]:[BotLevelType]],9,FALSE),BotLevelWorld[#Headers],0),FALSE) * VLOOKUP(AB$1,Enemies[[Name]:[SpawnedType]],10,FALSE),0))</f>
        <v>556.69929000000002</v>
      </c>
      <c r="AC8" s="10">
        <f>(VLOOKUP(AC$1,Enemies[[Name]:[BotLevelType]],3,FALSE) * VLOOKUP($A8,BotLevelWorld[#All],MATCH("HP Ratio - " &amp; VLOOKUP(AC$1,Enemies[[#All],[Name]:[BotLevelType]],9,FALSE),BotLevelWorld[#Headers],0),FALSE)) + (IFERROR(VLOOKUP(VLOOKUP(AC$1,Enemies[[Name]:[SpawnedType]],11,FALSE), Enemies[[Name]:[BotLevelType]], 3, FALSE) * VLOOKUP($A8,BotLevelWorld[#All],MATCH("HP Ratio - " &amp; VLOOKUP(VLOOKUP(AC$1,Enemies[[Name]:[SpawnedType]],11,FALSE),Enemies[[#All],[Name]:[BotLevelType]],9,FALSE),BotLevelWorld[#Headers],0),FALSE) * VLOOKUP(AC$1,Enemies[[Name]:[SpawnedType]],10,FALSE),0))</f>
        <v>272.66904</v>
      </c>
      <c r="AD8" s="10">
        <f>(VLOOKUP(AD$1,Enemies[[Name]:[BotLevelType]],3,FALSE) * VLOOKUP($A8,BotLevelWorld[#All],MATCH("HP Ratio - " &amp; VLOOKUP(AD$1,Enemies[[#All],[Name]:[BotLevelType]],9,FALSE),BotLevelWorld[#Headers],0),FALSE)) + (IFERROR(VLOOKUP(VLOOKUP(AD$1,Enemies[[Name]:[SpawnedType]],11,FALSE), Enemies[[Name]:[BotLevelType]], 3, FALSE) * VLOOKUP($A8,BotLevelWorld[#All],MATCH("HP Ratio - " &amp; VLOOKUP(VLOOKUP(AD$1,Enemies[[Name]:[SpawnedType]],11,FALSE),Enemies[[#All],[Name]:[BotLevelType]],9,FALSE),BotLevelWorld[#Headers],0),FALSE) * VLOOKUP(AD$1,Enemies[[Name]:[SpawnedType]],10,FALSE),0))</f>
        <v>68.167259999999999</v>
      </c>
      <c r="AE8" s="10">
        <f>(VLOOKUP(AE$1,Enemies[[Name]:[BotLevelType]],3,FALSE) * VLOOKUP($A8,BotLevelWorld[#All],MATCH("HP Ratio - " &amp; VLOOKUP(AE$1,Enemies[[#All],[Name]:[BotLevelType]],9,FALSE),BotLevelWorld[#Headers],0),FALSE)) + (IFERROR(VLOOKUP(VLOOKUP(AE$1,Enemies[[Name]:[SpawnedType]],11,FALSE), Enemies[[Name]:[BotLevelType]], 3, FALSE) * VLOOKUP($A8,BotLevelWorld[#All],MATCH("HP Ratio - " &amp; VLOOKUP(VLOOKUP(AE$1,Enemies[[Name]:[SpawnedType]],11,FALSE),Enemies[[#All],[Name]:[BotLevelType]],9,FALSE),BotLevelWorld[#Headers],0),FALSE) * VLOOKUP(AE$1,Enemies[[Name]:[SpawnedType]],10,FALSE),0))</f>
        <v>1988.2117499999999</v>
      </c>
      <c r="AF8" s="10">
        <f>(VLOOKUP(AF$1,Enemies[[Name]:[BotLevelType]],3,FALSE) * VLOOKUP($A8,BotLevelWorld[#All],MATCH("HP Ratio - " &amp; VLOOKUP(AF$1,Enemies[[#All],[Name]:[BotLevelType]],9,FALSE),BotLevelWorld[#Headers],0),FALSE)) + (IFERROR(VLOOKUP(VLOOKUP(AF$1,Enemies[[Name]:[SpawnedType]],11,FALSE), Enemies[[Name]:[BotLevelType]], 3, FALSE) * VLOOKUP($A8,BotLevelWorld[#All],MATCH("HP Ratio - " &amp; VLOOKUP(VLOOKUP(AF$1,Enemies[[Name]:[SpawnedType]],11,FALSE),Enemies[[#All],[Name]:[BotLevelType]],9,FALSE),BotLevelWorld[#Headers],0),FALSE) * VLOOKUP(AF$1,Enemies[[Name]:[SpawnedType]],10,FALSE),0))</f>
        <v>454.44839999999999</v>
      </c>
      <c r="AG8" s="10">
        <f>(VLOOKUP(AG$1,Enemies[[Name]:[BotLevelType]],3,FALSE) * VLOOKUP($A8,BotLevelWorld[#All],MATCH("HP Ratio - " &amp; VLOOKUP(AG$1,Enemies[[#All],[Name]:[BotLevelType]],9,FALSE),BotLevelWorld[#Headers],0),FALSE)) + (IFERROR(VLOOKUP(VLOOKUP(AG$1,Enemies[[Name]:[SpawnedType]],11,FALSE), Enemies[[Name]:[BotLevelType]], 3, FALSE) * VLOOKUP($A8,BotLevelWorld[#All],MATCH("HP Ratio - " &amp; VLOOKUP(VLOOKUP(AG$1,Enemies[[Name]:[SpawnedType]],11,FALSE),Enemies[[#All],[Name]:[BotLevelType]],9,FALSE),BotLevelWorld[#Headers],0),FALSE) * VLOOKUP(AG$1,Enemies[[Name]:[SpawnedType]],10,FALSE),0))</f>
        <v>663.05154299999992</v>
      </c>
      <c r="AH8" s="10">
        <f>(VLOOKUP(AH$1,Enemies[[Name]:[BotLevelType]],3,FALSE) * VLOOKUP($A8,BotLevelWorld[#All],MATCH("HP Ratio - " &amp; VLOOKUP(AH$1,Enemies[[#All],[Name]:[BotLevelType]],9,FALSE),BotLevelWorld[#Headers],0),FALSE)) + (IFERROR(VLOOKUP(VLOOKUP(AH$1,Enemies[[Name]:[SpawnedType]],11,FALSE), Enemies[[Name]:[BotLevelType]], 3, FALSE) * VLOOKUP($A8,BotLevelWorld[#All],MATCH("HP Ratio - " &amp; VLOOKUP(VLOOKUP(AH$1,Enemies[[Name]:[SpawnedType]],11,FALSE),Enemies[[#All],[Name]:[BotLevelType]],9,FALSE),BotLevelWorld[#Headers],0),FALSE) * VLOOKUP(AH$1,Enemies[[Name]:[SpawnedType]],10,FALSE),0))</f>
        <v>63.873192000000003</v>
      </c>
      <c r="AI8" s="10">
        <f>(VLOOKUP(AI$1,Enemies[[Name]:[BotLevelType]],3,FALSE) * VLOOKUP($A8,BotLevelWorld[#All],MATCH("HP Ratio - " &amp; VLOOKUP(AI$1,Enemies[[#All],[Name]:[BotLevelType]],9,FALSE),BotLevelWorld[#Headers],0),FALSE)) + (IFERROR(VLOOKUP(VLOOKUP(AI$1,Enemies[[Name]:[SpawnedType]],11,FALSE), Enemies[[Name]:[BotLevelType]], 3, FALSE) * VLOOKUP($A8,BotLevelWorld[#All],MATCH("HP Ratio - " &amp; VLOOKUP(VLOOKUP(AI$1,Enemies[[Name]:[SpawnedType]],11,FALSE),Enemies[[#All],[Name]:[BotLevelType]],9,FALSE),BotLevelWorld[#Headers],0),FALSE) * VLOOKUP(AI$1,Enemies[[Name]:[SpawnedType]],10,FALSE),0))</f>
        <v>3408.3629999999998</v>
      </c>
      <c r="AJ8" s="10">
        <f>(VLOOKUP(AJ$1,Enemies[[Name]:[BotLevelType]],3,FALSE) * VLOOKUP($A8,BotLevelWorld[#All],MATCH("HP Ratio - " &amp; VLOOKUP(AJ$1,Enemies[[#All],[Name]:[BotLevelType]],9,FALSE),BotLevelWorld[#Headers],0),FALSE)) + (IFERROR(VLOOKUP(VLOOKUP(AJ$1,Enemies[[Name]:[SpawnedType]],11,FALSE), Enemies[[Name]:[BotLevelType]], 3, FALSE) * VLOOKUP($A8,BotLevelWorld[#All],MATCH("HP Ratio - " &amp; VLOOKUP(VLOOKUP(AJ$1,Enemies[[Name]:[SpawnedType]],11,FALSE),Enemies[[#All],[Name]:[BotLevelType]],9,FALSE),BotLevelWorld[#Headers],0),FALSE) * VLOOKUP(AJ$1,Enemies[[Name]:[SpawnedType]],10,FALSE),0))</f>
        <v>63.873192000000003</v>
      </c>
      <c r="AK8" s="10">
        <f>(VLOOKUP(AK$1,Enemies[[Name]:[BotLevelType]],3,FALSE) * VLOOKUP($A8,BotLevelWorld[#All],MATCH("HP Ratio - " &amp; VLOOKUP(AK$1,Enemies[[#All],[Name]:[BotLevelType]],9,FALSE),BotLevelWorld[#Headers],0),FALSE)) + (IFERROR(VLOOKUP(VLOOKUP(AK$1,Enemies[[Name]:[SpawnedType]],11,FALSE), Enemies[[Name]:[BotLevelType]], 3, FALSE) * VLOOKUP($A8,BotLevelWorld[#All],MATCH("HP Ratio - " &amp; VLOOKUP(VLOOKUP(AK$1,Enemies[[Name]:[SpawnedType]],11,FALSE),Enemies[[#All],[Name]:[BotLevelType]],9,FALSE),BotLevelWorld[#Headers],0),FALSE) * VLOOKUP(AK$1,Enemies[[Name]:[SpawnedType]],10,FALSE),0))</f>
        <v>63.873192000000003</v>
      </c>
      <c r="AL8" s="10">
        <f>(VLOOKUP(AL$1,Enemies[[Name]:[BotLevelType]],3,FALSE) * VLOOKUP($A8,BotLevelWorld[#All],MATCH("HP Ratio - " &amp; VLOOKUP(AL$1,Enemies[[#All],[Name]:[BotLevelType]],9,FALSE),BotLevelWorld[#Headers],0),FALSE)) + (IFERROR(VLOOKUP(VLOOKUP(AL$1,Enemies[[Name]:[SpawnedType]],11,FALSE), Enemies[[Name]:[BotLevelType]], 3, FALSE) * VLOOKUP($A8,BotLevelWorld[#All],MATCH("HP Ratio - " &amp; VLOOKUP(VLOOKUP(AL$1,Enemies[[Name]:[SpawnedType]],11,FALSE),Enemies[[#All],[Name]:[BotLevelType]],9,FALSE),BotLevelWorld[#Headers],0),FALSE) * VLOOKUP(AL$1,Enemies[[Name]:[SpawnedType]],10,FALSE),0))</f>
        <v>79.841490000000007</v>
      </c>
      <c r="AM8" s="10">
        <f>(VLOOKUP(AM$1,Enemies[[Name]:[BotLevelType]],3,FALSE) * VLOOKUP($A8,BotLevelWorld[#All],MATCH("HP Ratio - " &amp; VLOOKUP(AM$1,Enemies[[#All],[Name]:[BotLevelType]],9,FALSE),BotLevelWorld[#Headers],0),FALSE)) + (IFERROR(VLOOKUP(VLOOKUP(AM$1,Enemies[[Name]:[SpawnedType]],11,FALSE), Enemies[[Name]:[BotLevelType]], 3, FALSE) * VLOOKUP($A8,BotLevelWorld[#All],MATCH("HP Ratio - " &amp; VLOOKUP(VLOOKUP(AM$1,Enemies[[Name]:[SpawnedType]],11,FALSE),Enemies[[#All],[Name]:[BotLevelType]],9,FALSE),BotLevelWorld[#Headers],0),FALSE) * VLOOKUP(AM$1,Enemies[[Name]:[SpawnedType]],10,FALSE),0))</f>
        <v>5680.6049999999996</v>
      </c>
      <c r="AN8" s="10">
        <f>(VLOOKUP(AN$1,Enemies[[Name]:[BotLevelType]],3,FALSE) * VLOOKUP($A8,BotLevelWorld[#All],MATCH("HP Ratio - " &amp; VLOOKUP(AN$1,Enemies[[#All],[Name]:[BotLevelType]],9,FALSE),BotLevelWorld[#Headers],0),FALSE)) + (IFERROR(VLOOKUP(VLOOKUP(AN$1,Enemies[[Name]:[SpawnedType]],11,FALSE), Enemies[[Name]:[BotLevelType]], 3, FALSE) * VLOOKUP($A8,BotLevelWorld[#All],MATCH("HP Ratio - " &amp; VLOOKUP(VLOOKUP(AN$1,Enemies[[Name]:[SpawnedType]],11,FALSE),Enemies[[#All],[Name]:[BotLevelType]],9,FALSE),BotLevelWorld[#Headers],0),FALSE) * VLOOKUP(AN$1,Enemies[[Name]:[SpawnedType]],10,FALSE),0))</f>
        <v>399.20744999999999</v>
      </c>
      <c r="AO8" s="10">
        <f>(VLOOKUP(AO$1,Enemies[[Name]:[BotLevelType]],3,FALSE) * VLOOKUP($A8,BotLevelWorld[#All],MATCH("HP Ratio - " &amp; VLOOKUP(AO$1,Enemies[[#All],[Name]:[BotLevelType]],9,FALSE),BotLevelWorld[#Headers],0),FALSE)) + (IFERROR(VLOOKUP(VLOOKUP(AO$1,Enemies[[Name]:[SpawnedType]],11,FALSE), Enemies[[Name]:[BotLevelType]], 3, FALSE) * VLOOKUP($A8,BotLevelWorld[#All],MATCH("HP Ratio - " &amp; VLOOKUP(VLOOKUP(AO$1,Enemies[[Name]:[SpawnedType]],11,FALSE),Enemies[[#All],[Name]:[BotLevelType]],9,FALSE),BotLevelWorld[#Headers],0),FALSE) * VLOOKUP(AO$1,Enemies[[Name]:[SpawnedType]],10,FALSE),0))</f>
        <v>705.4441139999999</v>
      </c>
      <c r="AP8" s="10">
        <f>(VLOOKUP(AP$1,Enemies[[Name]:[BotLevelType]],3,FALSE) * VLOOKUP($A8,BotLevelWorld[#All],MATCH("HP Ratio - " &amp; VLOOKUP(AP$1,Enemies[[#All],[Name]:[BotLevelType]],9,FALSE),BotLevelWorld[#Headers],0),FALSE)) + (IFERROR(VLOOKUP(VLOOKUP(AP$1,Enemies[[Name]:[SpawnedType]],11,FALSE), Enemies[[Name]:[BotLevelType]], 3, FALSE) * VLOOKUP($A8,BotLevelWorld[#All],MATCH("HP Ratio - " &amp; VLOOKUP(VLOOKUP(AP$1,Enemies[[Name]:[SpawnedType]],11,FALSE),Enemies[[#All],[Name]:[BotLevelType]],9,FALSE),BotLevelWorld[#Headers],0),FALSE) * VLOOKUP(AP$1,Enemies[[Name]:[SpawnedType]],10,FALSE),0))</f>
        <v>705.4441139999999</v>
      </c>
      <c r="AQ8" s="10">
        <f>(VLOOKUP(AQ$1,Enemies[[Name]:[BotLevelType]],3,FALSE) * VLOOKUP($A8,BotLevelWorld[#All],MATCH("HP Ratio - " &amp; VLOOKUP(AQ$1,Enemies[[#All],[Name]:[BotLevelType]],9,FALSE),BotLevelWorld[#Headers],0),FALSE)) + (IFERROR(VLOOKUP(VLOOKUP(AQ$1,Enemies[[Name]:[SpawnedType]],11,FALSE), Enemies[[Name]:[BotLevelType]], 3, FALSE) * VLOOKUP($A8,BotLevelWorld[#All],MATCH("HP Ratio - " &amp; VLOOKUP(VLOOKUP(AQ$1,Enemies[[Name]:[SpawnedType]],11,FALSE),Enemies[[#All],[Name]:[BotLevelType]],9,FALSE),BotLevelWorld[#Headers],0),FALSE) * VLOOKUP(AQ$1,Enemies[[Name]:[SpawnedType]],10,FALSE),0))</f>
        <v>705.4441139999999</v>
      </c>
      <c r="AR8" s="10">
        <f>(VLOOKUP(AR$1,Enemies[[Name]:[BotLevelType]],3,FALSE) * VLOOKUP($A8,BotLevelWorld[#All],MATCH("HP Ratio - " &amp; VLOOKUP(AR$1,Enemies[[#All],[Name]:[BotLevelType]],9,FALSE),BotLevelWorld[#Headers],0),FALSE)) + (IFERROR(VLOOKUP(VLOOKUP(AR$1,Enemies[[Name]:[SpawnedType]],11,FALSE), Enemies[[Name]:[BotLevelType]], 3, FALSE) * VLOOKUP($A8,BotLevelWorld[#All],MATCH("HP Ratio - " &amp; VLOOKUP(VLOOKUP(AR$1,Enemies[[Name]:[SpawnedType]],11,FALSE),Enemies[[#All],[Name]:[BotLevelType]],9,FALSE),BotLevelWorld[#Headers],0),FALSE) * VLOOKUP(AR$1,Enemies[[Name]:[SpawnedType]],10,FALSE),0))</f>
        <v>6387.3191999999999</v>
      </c>
      <c r="AS8" s="10">
        <f>(VLOOKUP(AS$1,Enemies[[Name]:[BotLevelType]],3,FALSE) * VLOOKUP($A8,BotLevelWorld[#All],MATCH("HP Ratio - " &amp; VLOOKUP(AS$1,Enemies[[#All],[Name]:[BotLevelType]],9,FALSE),BotLevelWorld[#Headers],0),FALSE)) + (IFERROR(VLOOKUP(VLOOKUP(AS$1,Enemies[[Name]:[SpawnedType]],11,FALSE), Enemies[[Name]:[BotLevelType]], 3, FALSE) * VLOOKUP($A8,BotLevelWorld[#All],MATCH("HP Ratio - " &amp; VLOOKUP(VLOOKUP(AS$1,Enemies[[Name]:[SpawnedType]],11,FALSE),Enemies[[#All],[Name]:[BotLevelType]],9,FALSE),BotLevelWorld[#Headers],0),FALSE) * VLOOKUP(AS$1,Enemies[[Name]:[SpawnedType]],10,FALSE),0))</f>
        <v>17041.814999999999</v>
      </c>
      <c r="AT8" s="10">
        <f>(VLOOKUP(AT$1,Enemies[[Name]:[BotLevelType]],3,FALSE) * VLOOKUP($A8,BotLevelWorld[#All],MATCH("HP Ratio - " &amp; VLOOKUP(AT$1,Enemies[[#All],[Name]:[BotLevelType]],9,FALSE),BotLevelWorld[#Headers],0),FALSE)) + (IFERROR(VLOOKUP(VLOOKUP(AT$1,Enemies[[Name]:[SpawnedType]],11,FALSE), Enemies[[Name]:[BotLevelType]], 3, FALSE) * VLOOKUP($A8,BotLevelWorld[#All],MATCH("HP Ratio - " &amp; VLOOKUP(VLOOKUP(AT$1,Enemies[[Name]:[SpawnedType]],11,FALSE),Enemies[[#All],[Name]:[BotLevelType]],9,FALSE),BotLevelWorld[#Headers],0),FALSE) * VLOOKUP(AT$1,Enemies[[Name]:[SpawnedType]],10,FALSE),0))</f>
        <v>12394.537079999998</v>
      </c>
    </row>
    <row r="9" spans="1:46" x14ac:dyDescent="0.25">
      <c r="A9" s="1">
        <v>7</v>
      </c>
      <c r="B9" s="10">
        <f>(VLOOKUP(B$1,Enemies[[Name]:[BotLevelType]],3,FALSE) * VLOOKUP($A9,BotLevelWorld[#All],MATCH("HP Ratio - " &amp; VLOOKUP(B$1,Enemies[[#All],[Name]:[BotLevelType]],9,FALSE),BotLevelWorld[#Headers],0),FALSE)) + (IFERROR(VLOOKUP(VLOOKUP(B$1,Enemies[[Name]:[SpawnedType]],11,FALSE), Enemies[[Name]:[BotLevelType]], 3, FALSE) * VLOOKUP($A9,BotLevelWorld[#All],MATCH("HP Ratio - " &amp; VLOOKUP(VLOOKUP(B$1,Enemies[[Name]:[SpawnedType]],11,FALSE),Enemies[[#All],[Name]:[BotLevelType]],9,FALSE),BotLevelWorld[#Headers],0),FALSE) * VLOOKUP(B$1,Enemies[[Name]:[SpawnedType]],10,FALSE),0))</f>
        <v>27.404721000000002</v>
      </c>
      <c r="C9" s="10">
        <f>(VLOOKUP(C$1,Enemies[[Name]:[BotLevelType]],3,FALSE) * VLOOKUP($A9,BotLevelWorld[#All],MATCH("HP Ratio - " &amp; VLOOKUP(C$1,Enemies[[#All],[Name]:[BotLevelType]],9,FALSE),BotLevelWorld[#Headers],0),FALSE)) + (IFERROR(VLOOKUP(VLOOKUP(C$1,Enemies[[Name]:[SpawnedType]],11,FALSE), Enemies[[Name]:[BotLevelType]], 3, FALSE) * VLOOKUP($A9,BotLevelWorld[#All],MATCH("HP Ratio - " &amp; VLOOKUP(VLOOKUP(C$1,Enemies[[Name]:[SpawnedType]],11,FALSE),Enemies[[#All],[Name]:[BotLevelType]],9,FALSE),BotLevelWorld[#Headers],0),FALSE) * VLOOKUP(C$1,Enemies[[Name]:[SpawnedType]],10,FALSE),0))</f>
        <v>733.09012700000005</v>
      </c>
      <c r="D9" s="10">
        <f>(VLOOKUP(D$1,Enemies[[Name]:[BotLevelType]],3,FALSE) * VLOOKUP($A9,BotLevelWorld[#All],MATCH("HP Ratio - " &amp; VLOOKUP(D$1,Enemies[[#All],[Name]:[BotLevelType]],9,FALSE),BotLevelWorld[#Headers],0),FALSE)) + (IFERROR(VLOOKUP(VLOOKUP(D$1,Enemies[[Name]:[SpawnedType]],11,FALSE), Enemies[[Name]:[BotLevelType]], 3, FALSE) * VLOOKUP($A9,BotLevelWorld[#All],MATCH("HP Ratio - " &amp; VLOOKUP(VLOOKUP(D$1,Enemies[[Name]:[SpawnedType]],11,FALSE),Enemies[[#All],[Name]:[BotLevelType]],9,FALSE),BotLevelWorld[#Headers],0),FALSE) * VLOOKUP(D$1,Enemies[[Name]:[SpawnedType]],10,FALSE),0))</f>
        <v>1713.7171800000001</v>
      </c>
      <c r="E9" s="10">
        <f>(VLOOKUP(E$1,Enemies[[Name]:[BotLevelType]],3,FALSE) * VLOOKUP($A9,BotLevelWorld[#All],MATCH("HP Ratio - " &amp; VLOOKUP(E$1,Enemies[[#All],[Name]:[BotLevelType]],9,FALSE),BotLevelWorld[#Headers],0),FALSE)) + (IFERROR(VLOOKUP(VLOOKUP(E$1,Enemies[[Name]:[SpawnedType]],11,FALSE), Enemies[[Name]:[BotLevelType]], 3, FALSE) * VLOOKUP($A9,BotLevelWorld[#All],MATCH("HP Ratio - " &amp; VLOOKUP(VLOOKUP(E$1,Enemies[[Name]:[SpawnedType]],11,FALSE),Enemies[[#All],[Name]:[BotLevelType]],9,FALSE),BotLevelWorld[#Headers],0),FALSE) * VLOOKUP(E$1,Enemies[[Name]:[SpawnedType]],10,FALSE),0))</f>
        <v>925.7423</v>
      </c>
      <c r="F9" s="10">
        <f>(VLOOKUP(F$1,Enemies[[Name]:[BotLevelType]],3,FALSE) * VLOOKUP($A9,BotLevelWorld[#All],MATCH("HP Ratio - " &amp; VLOOKUP(F$1,Enemies[[#All],[Name]:[BotLevelType]],9,FALSE),BotLevelWorld[#Headers],0),FALSE)) + (IFERROR(VLOOKUP(VLOOKUP(F$1,Enemies[[Name]:[SpawnedType]],11,FALSE), Enemies[[Name]:[BotLevelType]], 3, FALSE) * VLOOKUP($A9,BotLevelWorld[#All],MATCH("HP Ratio - " &amp; VLOOKUP(VLOOKUP(F$1,Enemies[[Name]:[SpawnedType]],11,FALSE),Enemies[[#All],[Name]:[BotLevelType]],9,FALSE),BotLevelWorld[#Headers],0),FALSE) * VLOOKUP(F$1,Enemies[[Name]:[SpawnedType]],10,FALSE),0))</f>
        <v>3306.2224999999999</v>
      </c>
      <c r="G9" s="10">
        <f>(VLOOKUP(G$1,Enemies[[Name]:[BotLevelType]],3,FALSE) * VLOOKUP($A9,BotLevelWorld[#All],MATCH("HP Ratio - " &amp; VLOOKUP(G$1,Enemies[[#All],[Name]:[BotLevelType]],9,FALSE),BotLevelWorld[#Headers],0),FALSE)) + (IFERROR(VLOOKUP(VLOOKUP(G$1,Enemies[[Name]:[SpawnedType]],11,FALSE), Enemies[[Name]:[BotLevelType]], 3, FALSE) * VLOOKUP($A9,BotLevelWorld[#All],MATCH("HP Ratio - " &amp; VLOOKUP(VLOOKUP(G$1,Enemies[[Name]:[SpawnedType]],11,FALSE),Enemies[[#All],[Name]:[BotLevelType]],9,FALSE),BotLevelWorld[#Headers],0),FALSE) * VLOOKUP(G$1,Enemies[[Name]:[SpawnedType]],10,FALSE),0))</f>
        <v>6612.4449999999997</v>
      </c>
      <c r="H9" s="10">
        <f>(VLOOKUP(H$1,Enemies[[Name]:[BotLevelType]],3,FALSE) * VLOOKUP($A9,BotLevelWorld[#All],MATCH("HP Ratio - " &amp; VLOOKUP(H$1,Enemies[[#All],[Name]:[BotLevelType]],9,FALSE),BotLevelWorld[#Headers],0),FALSE)) + (IFERROR(VLOOKUP(VLOOKUP(H$1,Enemies[[Name]:[SpawnedType]],11,FALSE), Enemies[[Name]:[BotLevelType]], 3, FALSE) * VLOOKUP($A9,BotLevelWorld[#All],MATCH("HP Ratio - " &amp; VLOOKUP(VLOOKUP(H$1,Enemies[[Name]:[SpawnedType]],11,FALSE),Enemies[[#All],[Name]:[BotLevelType]],9,FALSE),BotLevelWorld[#Headers],0),FALSE) * VLOOKUP(H$1,Enemies[[Name]:[SpawnedType]],10,FALSE),0))</f>
        <v>73.079256000000001</v>
      </c>
      <c r="I9" s="10">
        <f>(VLOOKUP(I$1,Enemies[[Name]:[BotLevelType]],3,FALSE) * VLOOKUP($A9,BotLevelWorld[#All],MATCH("HP Ratio - " &amp; VLOOKUP(I$1,Enemies[[#All],[Name]:[BotLevelType]],9,FALSE),BotLevelWorld[#Headers],0),FALSE)) + (IFERROR(VLOOKUP(VLOOKUP(I$1,Enemies[[Name]:[SpawnedType]],11,FALSE), Enemies[[Name]:[BotLevelType]], 3, FALSE) * VLOOKUP($A9,BotLevelWorld[#All],MATCH("HP Ratio - " &amp; VLOOKUP(VLOOKUP(I$1,Enemies[[Name]:[SpawnedType]],11,FALSE),Enemies[[#All],[Name]:[BotLevelType]],9,FALSE),BotLevelWorld[#Headers],0),FALSE) * VLOOKUP(I$1,Enemies[[Name]:[SpawnedType]],10,FALSE),0))</f>
        <v>12.991608000000001</v>
      </c>
      <c r="J9" s="10">
        <f>(VLOOKUP(J$1,Enemies[[Name]:[BotLevelType]],3,FALSE) * VLOOKUP($A9,BotLevelWorld[#All],MATCH("HP Ratio - " &amp; VLOOKUP(J$1,Enemies[[#All],[Name]:[BotLevelType]],9,FALSE),BotLevelWorld[#Headers],0),FALSE)) + (IFERROR(VLOOKUP(VLOOKUP(J$1,Enemies[[Name]:[SpawnedType]],11,FALSE), Enemies[[Name]:[BotLevelType]], 3, FALSE) * VLOOKUP($A9,BotLevelWorld[#All],MATCH("HP Ratio - " &amp; VLOOKUP(VLOOKUP(J$1,Enemies[[Name]:[SpawnedType]],11,FALSE),Enemies[[#All],[Name]:[BotLevelType]],9,FALSE),BotLevelWorld[#Headers],0),FALSE) * VLOOKUP(J$1,Enemies[[Name]:[SpawnedType]],10,FALSE),0))</f>
        <v>216.52680000000001</v>
      </c>
      <c r="K9" s="10">
        <f>(VLOOKUP(K$1,Enemies[[Name]:[BotLevelType]],3,FALSE) * VLOOKUP($A9,BotLevelWorld[#All],MATCH("HP Ratio - " &amp; VLOOKUP(K$1,Enemies[[#All],[Name]:[BotLevelType]],9,FALSE),BotLevelWorld[#Headers],0),FALSE)) + (IFERROR(VLOOKUP(VLOOKUP(K$1,Enemies[[Name]:[SpawnedType]],11,FALSE), Enemies[[Name]:[BotLevelType]], 3, FALSE) * VLOOKUP($A9,BotLevelWorld[#All],MATCH("HP Ratio - " &amp; VLOOKUP(VLOOKUP(K$1,Enemies[[Name]:[SpawnedType]],11,FALSE),Enemies[[#All],[Name]:[BotLevelType]],9,FALSE),BotLevelWorld[#Headers],0),FALSE) * VLOOKUP(K$1,Enemies[[Name]:[SpawnedType]],10,FALSE),0))</f>
        <v>54.131700000000002</v>
      </c>
      <c r="L9" s="10">
        <f>(VLOOKUP(L$1,Enemies[[Name]:[BotLevelType]],3,FALSE) * VLOOKUP($A9,BotLevelWorld[#All],MATCH("HP Ratio - " &amp; VLOOKUP(L$1,Enemies[[#All],[Name]:[BotLevelType]],9,FALSE),BotLevelWorld[#Headers],0),FALSE)) + (IFERROR(VLOOKUP(VLOOKUP(L$1,Enemies[[Name]:[SpawnedType]],11,FALSE), Enemies[[Name]:[BotLevelType]], 3, FALSE) * VLOOKUP($A9,BotLevelWorld[#All],MATCH("HP Ratio - " &amp; VLOOKUP(VLOOKUP(L$1,Enemies[[Name]:[SpawnedType]],11,FALSE),Enemies[[#All],[Name]:[BotLevelType]],9,FALSE),BotLevelWorld[#Headers],0),FALSE) * VLOOKUP(L$1,Enemies[[Name]:[SpawnedType]],10,FALSE),0))</f>
        <v>1983.7335</v>
      </c>
      <c r="M9" s="10">
        <f>(VLOOKUP(M$1,Enemies[[Name]:[BotLevelType]],3,FALSE) * VLOOKUP($A9,BotLevelWorld[#All],MATCH("HP Ratio - " &amp; VLOOKUP(M$1,Enemies[[#All],[Name]:[BotLevelType]],9,FALSE),BotLevelWorld[#Headers],0),FALSE)) + (IFERROR(VLOOKUP(VLOOKUP(M$1,Enemies[[Name]:[SpawnedType]],11,FALSE), Enemies[[Name]:[BotLevelType]], 3, FALSE) * VLOOKUP($A9,BotLevelWorld[#All],MATCH("HP Ratio - " &amp; VLOOKUP(VLOOKUP(M$1,Enemies[[Name]:[SpawnedType]],11,FALSE),Enemies[[#All],[Name]:[BotLevelType]],9,FALSE),BotLevelWorld[#Headers],0),FALSE) * VLOOKUP(M$1,Enemies[[Name]:[SpawnedType]],10,FALSE),0))</f>
        <v>4628.7115000000003</v>
      </c>
      <c r="N9" s="10">
        <f>(VLOOKUP(N$1,Enemies[[Name]:[BotLevelType]],3,FALSE) * VLOOKUP($A9,BotLevelWorld[#All],MATCH("HP Ratio - " &amp; VLOOKUP(N$1,Enemies[[#All],[Name]:[BotLevelType]],9,FALSE),BotLevelWorld[#Headers],0),FALSE)) + (IFERROR(VLOOKUP(VLOOKUP(N$1,Enemies[[Name]:[SpawnedType]],11,FALSE), Enemies[[Name]:[BotLevelType]], 3, FALSE) * VLOOKUP($A9,BotLevelWorld[#All],MATCH("HP Ratio - " &amp; VLOOKUP(VLOOKUP(N$1,Enemies[[Name]:[SpawnedType]],11,FALSE),Enemies[[#All],[Name]:[BotLevelType]],9,FALSE),BotLevelWorld[#Headers],0),FALSE) * VLOOKUP(N$1,Enemies[[Name]:[SpawnedType]],10,FALSE),0))</f>
        <v>3306.2224999999999</v>
      </c>
      <c r="O9" s="10">
        <f>(VLOOKUP(O$1,Enemies[[Name]:[BotLevelType]],3,FALSE) * VLOOKUP($A9,BotLevelWorld[#All],MATCH("HP Ratio - " &amp; VLOOKUP(O$1,Enemies[[#All],[Name]:[BotLevelType]],9,FALSE),BotLevelWorld[#Headers],0),FALSE)) + (IFERROR(VLOOKUP(VLOOKUP(O$1,Enemies[[Name]:[SpawnedType]],11,FALSE), Enemies[[Name]:[BotLevelType]], 3, FALSE) * VLOOKUP($A9,BotLevelWorld[#All],MATCH("HP Ratio - " &amp; VLOOKUP(VLOOKUP(O$1,Enemies[[Name]:[SpawnedType]],11,FALSE),Enemies[[#All],[Name]:[BotLevelType]],9,FALSE),BotLevelWorld[#Headers],0),FALSE) * VLOOKUP(O$1,Enemies[[Name]:[SpawnedType]],10,FALSE),0))</f>
        <v>333.22278500000004</v>
      </c>
      <c r="P9" s="10">
        <f>(VLOOKUP(P$1,Enemies[[Name]:[BotLevelType]],3,FALSE) * VLOOKUP($A9,BotLevelWorld[#All],MATCH("HP Ratio - " &amp; VLOOKUP(P$1,Enemies[[#All],[Name]:[BotLevelType]],9,FALSE),BotLevelWorld[#Headers],0),FALSE)) + (IFERROR(VLOOKUP(VLOOKUP(P$1,Enemies[[Name]:[SpawnedType]],11,FALSE), Enemies[[Name]:[BotLevelType]], 3, FALSE) * VLOOKUP($A9,BotLevelWorld[#All],MATCH("HP Ratio - " &amp; VLOOKUP(VLOOKUP(P$1,Enemies[[Name]:[SpawnedType]],11,FALSE),Enemies[[#All],[Name]:[BotLevelType]],9,FALSE),BotLevelWorld[#Headers],0),FALSE) * VLOOKUP(P$1,Enemies[[Name]:[SpawnedType]],10,FALSE),0))</f>
        <v>13224.89</v>
      </c>
      <c r="Q9" s="10">
        <f>(VLOOKUP(Q$1,Enemies[[Name]:[BotLevelType]],3,FALSE) * VLOOKUP($A9,BotLevelWorld[#All],MATCH("HP Ratio - " &amp; VLOOKUP(Q$1,Enemies[[#All],[Name]:[BotLevelType]],9,FALSE),BotLevelWorld[#Headers],0),FALSE)) + (IFERROR(VLOOKUP(VLOOKUP(Q$1,Enemies[[Name]:[SpawnedType]],11,FALSE), Enemies[[Name]:[BotLevelType]], 3, FALSE) * VLOOKUP($A9,BotLevelWorld[#All],MATCH("HP Ratio - " &amp; VLOOKUP(VLOOKUP(Q$1,Enemies[[Name]:[SpawnedType]],11,FALSE),Enemies[[#All],[Name]:[BotLevelType]],9,FALSE),BotLevelWorld[#Headers],0),FALSE) * VLOOKUP(Q$1,Enemies[[Name]:[SpawnedType]],10,FALSE),0))</f>
        <v>913.49070000000006</v>
      </c>
      <c r="R9" s="10">
        <f>(VLOOKUP(R$1,Enemies[[Name]:[BotLevelType]],3,FALSE) * VLOOKUP($A9,BotLevelWorld[#All],MATCH("HP Ratio - " &amp; VLOOKUP(R$1,Enemies[[#All],[Name]:[BotLevelType]],9,FALSE),BotLevelWorld[#Headers],0),FALSE)) + (IFERROR(VLOOKUP(VLOOKUP(R$1,Enemies[[Name]:[SpawnedType]],11,FALSE), Enemies[[Name]:[BotLevelType]], 3, FALSE) * VLOOKUP($A9,BotLevelWorld[#All],MATCH("HP Ratio - " &amp; VLOOKUP(VLOOKUP(R$1,Enemies[[Name]:[SpawnedType]],11,FALSE),Enemies[[#All],[Name]:[BotLevelType]],9,FALSE),BotLevelWorld[#Headers],0),FALSE) * VLOOKUP(R$1,Enemies[[Name]:[SpawnedType]],10,FALSE),0))</f>
        <v>4760.3255000000008</v>
      </c>
      <c r="S9" s="10">
        <f>(VLOOKUP(S$1,Enemies[[Name]:[BotLevelType]],3,FALSE) * VLOOKUP($A9,BotLevelWorld[#All],MATCH("HP Ratio - " &amp; VLOOKUP(S$1,Enemies[[#All],[Name]:[BotLevelType]],9,FALSE),BotLevelWorld[#Headers],0),FALSE)) + (IFERROR(VLOOKUP(VLOOKUP(S$1,Enemies[[Name]:[SpawnedType]],11,FALSE), Enemies[[Name]:[BotLevelType]], 3, FALSE) * VLOOKUP($A9,BotLevelWorld[#All],MATCH("HP Ratio - " &amp; VLOOKUP(VLOOKUP(S$1,Enemies[[Name]:[SpawnedType]],11,FALSE),Enemies[[#All],[Name]:[BotLevelType]],9,FALSE),BotLevelWorld[#Headers],0),FALSE) * VLOOKUP(S$1,Enemies[[Name]:[SpawnedType]],10,FALSE),0))</f>
        <v>395.23841400000003</v>
      </c>
      <c r="T9" s="10">
        <f>(VLOOKUP(T$1,Enemies[[Name]:[BotLevelType]],3,FALSE) * VLOOKUP($A9,BotLevelWorld[#All],MATCH("HP Ratio - " &amp; VLOOKUP(T$1,Enemies[[#All],[Name]:[BotLevelType]],9,FALSE),BotLevelWorld[#Headers],0),FALSE)) + (IFERROR(VLOOKUP(VLOOKUP(T$1,Enemies[[Name]:[SpawnedType]],11,FALSE), Enemies[[Name]:[BotLevelType]], 3, FALSE) * VLOOKUP($A9,BotLevelWorld[#All],MATCH("HP Ratio - " &amp; VLOOKUP(VLOOKUP(T$1,Enemies[[Name]:[SpawnedType]],11,FALSE),Enemies[[#All],[Name]:[BotLevelType]],9,FALSE),BotLevelWorld[#Headers],0),FALSE) * VLOOKUP(T$1,Enemies[[Name]:[SpawnedType]],10,FALSE),0))</f>
        <v>1523.3041600000001</v>
      </c>
      <c r="U9" s="10">
        <f>(VLOOKUP(U$1,Enemies[[Name]:[BotLevelType]],3,FALSE) * VLOOKUP($A9,BotLevelWorld[#All],MATCH("HP Ratio - " &amp; VLOOKUP(U$1,Enemies[[#All],[Name]:[BotLevelType]],9,FALSE),BotLevelWorld[#Headers],0),FALSE)) + (IFERROR(VLOOKUP(VLOOKUP(U$1,Enemies[[Name]:[SpawnedType]],11,FALSE), Enemies[[Name]:[BotLevelType]], 3, FALSE) * VLOOKUP($A9,BotLevelWorld[#All],MATCH("HP Ratio - " &amp; VLOOKUP(VLOOKUP(U$1,Enemies[[Name]:[SpawnedType]],11,FALSE),Enemies[[#All],[Name]:[BotLevelType]],9,FALSE),BotLevelWorld[#Headers],0),FALSE) * VLOOKUP(U$1,Enemies[[Name]:[SpawnedType]],10,FALSE),0))</f>
        <v>761.65208000000007</v>
      </c>
      <c r="V9" s="10">
        <f>(VLOOKUP(V$1,Enemies[[Name]:[BotLevelType]],3,FALSE) * VLOOKUP($A9,BotLevelWorld[#All],MATCH("HP Ratio - " &amp; VLOOKUP(V$1,Enemies[[#All],[Name]:[BotLevelType]],9,FALSE),BotLevelWorld[#Headers],0),FALSE)) + (IFERROR(VLOOKUP(VLOOKUP(V$1,Enemies[[Name]:[SpawnedType]],11,FALSE), Enemies[[Name]:[BotLevelType]], 3, FALSE) * VLOOKUP($A9,BotLevelWorld[#All],MATCH("HP Ratio - " &amp; VLOOKUP(VLOOKUP(V$1,Enemies[[Name]:[SpawnedType]],11,FALSE),Enemies[[#All],[Name]:[BotLevelType]],9,FALSE),BotLevelWorld[#Headers],0),FALSE) * VLOOKUP(V$1,Enemies[[Name]:[SpawnedType]],10,FALSE),0))</f>
        <v>380.82604000000003</v>
      </c>
      <c r="W9" s="10">
        <f>(VLOOKUP(W$1,Enemies[[Name]:[BotLevelType]],3,FALSE) * VLOOKUP($A9,BotLevelWorld[#All],MATCH("HP Ratio - " &amp; VLOOKUP(W$1,Enemies[[#All],[Name]:[BotLevelType]],9,FALSE),BotLevelWorld[#Headers],0),FALSE)) + (IFERROR(VLOOKUP(VLOOKUP(W$1,Enemies[[Name]:[SpawnedType]],11,FALSE), Enemies[[Name]:[BotLevelType]], 3, FALSE) * VLOOKUP($A9,BotLevelWorld[#All],MATCH("HP Ratio - " &amp; VLOOKUP(VLOOKUP(W$1,Enemies[[Name]:[SpawnedType]],11,FALSE),Enemies[[#All],[Name]:[BotLevelType]],9,FALSE),BotLevelWorld[#Headers],0),FALSE) * VLOOKUP(W$1,Enemies[[Name]:[SpawnedType]],10,FALSE),0))</f>
        <v>95.206510000000009</v>
      </c>
      <c r="X9" s="10">
        <f>(VLOOKUP(X$1,Enemies[[Name]:[BotLevelType]],3,FALSE) * VLOOKUP($A9,BotLevelWorld[#All],MATCH("HP Ratio - " &amp; VLOOKUP(X$1,Enemies[[#All],[Name]:[BotLevelType]],9,FALSE),BotLevelWorld[#Headers],0),FALSE)) + (IFERROR(VLOOKUP(VLOOKUP(X$1,Enemies[[Name]:[SpawnedType]],11,FALSE), Enemies[[Name]:[BotLevelType]], 3, FALSE) * VLOOKUP($A9,BotLevelWorld[#All],MATCH("HP Ratio - " &amp; VLOOKUP(VLOOKUP(X$1,Enemies[[Name]:[SpawnedType]],11,FALSE),Enemies[[#All],[Name]:[BotLevelType]],9,FALSE),BotLevelWorld[#Headers],0),FALSE) * VLOOKUP(X$1,Enemies[[Name]:[SpawnedType]],10,FALSE),0))</f>
        <v>76.165208000000007</v>
      </c>
      <c r="Y9" s="10">
        <f>(VLOOKUP(Y$1,Enemies[[Name]:[BotLevelType]],3,FALSE) * VLOOKUP($A9,BotLevelWorld[#All],MATCH("HP Ratio - " &amp; VLOOKUP(Y$1,Enemies[[#All],[Name]:[BotLevelType]],9,FALSE),BotLevelWorld[#Headers],0),FALSE)) + (IFERROR(VLOOKUP(VLOOKUP(Y$1,Enemies[[Name]:[SpawnedType]],11,FALSE), Enemies[[Name]:[BotLevelType]], 3, FALSE) * VLOOKUP($A9,BotLevelWorld[#All],MATCH("HP Ratio - " &amp; VLOOKUP(VLOOKUP(Y$1,Enemies[[Name]:[SpawnedType]],11,FALSE),Enemies[[#All],[Name]:[BotLevelType]],9,FALSE),BotLevelWorld[#Headers],0),FALSE) * VLOOKUP(Y$1,Enemies[[Name]:[SpawnedType]],10,FALSE),0))</f>
        <v>6612.4449999999997</v>
      </c>
      <c r="Z9" s="10">
        <f>(VLOOKUP(Z$1,Enemies[[Name]:[BotLevelType]],3,FALSE) * VLOOKUP($A9,BotLevelWorld[#All],MATCH("HP Ratio - " &amp; VLOOKUP(Z$1,Enemies[[#All],[Name]:[BotLevelType]],9,FALSE),BotLevelWorld[#Headers],0),FALSE)) + (IFERROR(VLOOKUP(VLOOKUP(Z$1,Enemies[[Name]:[SpawnedType]],11,FALSE), Enemies[[Name]:[BotLevelType]], 3, FALSE) * VLOOKUP($A9,BotLevelWorld[#All],MATCH("HP Ratio - " &amp; VLOOKUP(VLOOKUP(Z$1,Enemies[[Name]:[SpawnedType]],11,FALSE),Enemies[[#All],[Name]:[BotLevelType]],9,FALSE),BotLevelWorld[#Headers],0),FALSE) * VLOOKUP(Z$1,Enemies[[Name]:[SpawnedType]],10,FALSE),0))</f>
        <v>2644.9780000000001</v>
      </c>
      <c r="AA9" s="10">
        <f>(VLOOKUP(AA$1,Enemies[[Name]:[BotLevelType]],3,FALSE) * VLOOKUP($A9,BotLevelWorld[#All],MATCH("HP Ratio - " &amp; VLOOKUP(AA$1,Enemies[[#All],[Name]:[BotLevelType]],9,FALSE),BotLevelWorld[#Headers],0),FALSE)) + (IFERROR(VLOOKUP(VLOOKUP(AA$1,Enemies[[Name]:[SpawnedType]],11,FALSE), Enemies[[Name]:[BotLevelType]], 3, FALSE) * VLOOKUP($A9,BotLevelWorld[#All],MATCH("HP Ratio - " &amp; VLOOKUP(VLOOKUP(AA$1,Enemies[[Name]:[SpawnedType]],11,FALSE),Enemies[[#All],[Name]:[BotLevelType]],9,FALSE),BotLevelWorld[#Headers],0),FALSE) * VLOOKUP(AA$1,Enemies[[Name]:[SpawnedType]],10,FALSE),0))</f>
        <v>1322.489</v>
      </c>
      <c r="AB9" s="10">
        <f>(VLOOKUP(AB$1,Enemies[[Name]:[BotLevelType]],3,FALSE) * VLOOKUP($A9,BotLevelWorld[#All],MATCH("HP Ratio - " &amp; VLOOKUP(AB$1,Enemies[[#All],[Name]:[BotLevelType]],9,FALSE),BotLevelWorld[#Headers],0),FALSE)) + (IFERROR(VLOOKUP(VLOOKUP(AB$1,Enemies[[Name]:[SpawnedType]],11,FALSE), Enemies[[Name]:[BotLevelType]], 3, FALSE) * VLOOKUP($A9,BotLevelWorld[#All],MATCH("HP Ratio - " &amp; VLOOKUP(VLOOKUP(AB$1,Enemies[[Name]:[SpawnedType]],11,FALSE),Enemies[[#All],[Name]:[BotLevelType]],9,FALSE),BotLevelWorld[#Headers],0),FALSE) * VLOOKUP(AB$1,Enemies[[Name]:[SpawnedType]],10,FALSE),0))</f>
        <v>648.01961000000006</v>
      </c>
      <c r="AC9" s="10">
        <f>(VLOOKUP(AC$1,Enemies[[Name]:[BotLevelType]],3,FALSE) * VLOOKUP($A9,BotLevelWorld[#All],MATCH("HP Ratio - " &amp; VLOOKUP(AC$1,Enemies[[#All],[Name]:[BotLevelType]],9,FALSE),BotLevelWorld[#Headers],0),FALSE)) + (IFERROR(VLOOKUP(VLOOKUP(AC$1,Enemies[[Name]:[SpawnedType]],11,FALSE), Enemies[[Name]:[BotLevelType]], 3, FALSE) * VLOOKUP($A9,BotLevelWorld[#All],MATCH("HP Ratio - " &amp; VLOOKUP(VLOOKUP(AC$1,Enemies[[Name]:[SpawnedType]],11,FALSE),Enemies[[#All],[Name]:[BotLevelType]],9,FALSE),BotLevelWorld[#Headers],0),FALSE) * VLOOKUP(AC$1,Enemies[[Name]:[SpawnedType]],10,FALSE),0))</f>
        <v>317.39735999999999</v>
      </c>
      <c r="AD9" s="10">
        <f>(VLOOKUP(AD$1,Enemies[[Name]:[BotLevelType]],3,FALSE) * VLOOKUP($A9,BotLevelWorld[#All],MATCH("HP Ratio - " &amp; VLOOKUP(AD$1,Enemies[[#All],[Name]:[BotLevelType]],9,FALSE),BotLevelWorld[#Headers],0),FALSE)) + (IFERROR(VLOOKUP(VLOOKUP(AD$1,Enemies[[Name]:[SpawnedType]],11,FALSE), Enemies[[Name]:[BotLevelType]], 3, FALSE) * VLOOKUP($A9,BotLevelWorld[#All],MATCH("HP Ratio - " &amp; VLOOKUP(VLOOKUP(AD$1,Enemies[[Name]:[SpawnedType]],11,FALSE),Enemies[[#All],[Name]:[BotLevelType]],9,FALSE),BotLevelWorld[#Headers],0),FALSE) * VLOOKUP(AD$1,Enemies[[Name]:[SpawnedType]],10,FALSE),0))</f>
        <v>79.349339999999998</v>
      </c>
      <c r="AE9" s="10">
        <f>(VLOOKUP(AE$1,Enemies[[Name]:[BotLevelType]],3,FALSE) * VLOOKUP($A9,BotLevelWorld[#All],MATCH("HP Ratio - " &amp; VLOOKUP(AE$1,Enemies[[#All],[Name]:[BotLevelType]],9,FALSE),BotLevelWorld[#Headers],0),FALSE)) + (IFERROR(VLOOKUP(VLOOKUP(AE$1,Enemies[[Name]:[SpawnedType]],11,FALSE), Enemies[[Name]:[BotLevelType]], 3, FALSE) * VLOOKUP($A9,BotLevelWorld[#All],MATCH("HP Ratio - " &amp; VLOOKUP(VLOOKUP(AE$1,Enemies[[Name]:[SpawnedType]],11,FALSE),Enemies[[#All],[Name]:[BotLevelType]],9,FALSE),BotLevelWorld[#Headers],0),FALSE) * VLOOKUP(AE$1,Enemies[[Name]:[SpawnedType]],10,FALSE),0))</f>
        <v>2314.3557500000002</v>
      </c>
      <c r="AF9" s="10">
        <f>(VLOOKUP(AF$1,Enemies[[Name]:[BotLevelType]],3,FALSE) * VLOOKUP($A9,BotLevelWorld[#All],MATCH("HP Ratio - " &amp; VLOOKUP(AF$1,Enemies[[#All],[Name]:[BotLevelType]],9,FALSE),BotLevelWorld[#Headers],0),FALSE)) + (IFERROR(VLOOKUP(VLOOKUP(AF$1,Enemies[[Name]:[SpawnedType]],11,FALSE), Enemies[[Name]:[BotLevelType]], 3, FALSE) * VLOOKUP($A9,BotLevelWorld[#All],MATCH("HP Ratio - " &amp; VLOOKUP(VLOOKUP(AF$1,Enemies[[Name]:[SpawnedType]],11,FALSE),Enemies[[#All],[Name]:[BotLevelType]],9,FALSE),BotLevelWorld[#Headers],0),FALSE) * VLOOKUP(AF$1,Enemies[[Name]:[SpawnedType]],10,FALSE),0))</f>
        <v>528.99559999999997</v>
      </c>
      <c r="AG9" s="10">
        <f>(VLOOKUP(AG$1,Enemies[[Name]:[BotLevelType]],3,FALSE) * VLOOKUP($A9,BotLevelWorld[#All],MATCH("HP Ratio - " &amp; VLOOKUP(AG$1,Enemies[[#All],[Name]:[BotLevelType]],9,FALSE),BotLevelWorld[#Headers],0),FALSE)) + (IFERROR(VLOOKUP(VLOOKUP(AG$1,Enemies[[Name]:[SpawnedType]],11,FALSE), Enemies[[Name]:[BotLevelType]], 3, FALSE) * VLOOKUP($A9,BotLevelWorld[#All],MATCH("HP Ratio - " &amp; VLOOKUP(VLOOKUP(AG$1,Enemies[[Name]:[SpawnedType]],11,FALSE),Enemies[[#All],[Name]:[BotLevelType]],9,FALSE),BotLevelWorld[#Headers],0),FALSE) * VLOOKUP(AG$1,Enemies[[Name]:[SpawnedType]],10,FALSE),0))</f>
        <v>733.09012700000005</v>
      </c>
      <c r="AH9" s="10">
        <f>(VLOOKUP(AH$1,Enemies[[Name]:[BotLevelType]],3,FALSE) * VLOOKUP($A9,BotLevelWorld[#All],MATCH("HP Ratio - " &amp; VLOOKUP(AH$1,Enemies[[#All],[Name]:[BotLevelType]],9,FALSE),BotLevelWorld[#Headers],0),FALSE)) + (IFERROR(VLOOKUP(VLOOKUP(AH$1,Enemies[[Name]:[SpawnedType]],11,FALSE), Enemies[[Name]:[BotLevelType]], 3, FALSE) * VLOOKUP($A9,BotLevelWorld[#All],MATCH("HP Ratio - " &amp; VLOOKUP(VLOOKUP(AH$1,Enemies[[Name]:[SpawnedType]],11,FALSE),Enemies[[#All],[Name]:[BotLevelType]],9,FALSE),BotLevelWorld[#Headers],0),FALSE) * VLOOKUP(AH$1,Enemies[[Name]:[SpawnedType]],10,FALSE),0))</f>
        <v>73.079256000000001</v>
      </c>
      <c r="AI9" s="10">
        <f>(VLOOKUP(AI$1,Enemies[[Name]:[BotLevelType]],3,FALSE) * VLOOKUP($A9,BotLevelWorld[#All],MATCH("HP Ratio - " &amp; VLOOKUP(AI$1,Enemies[[#All],[Name]:[BotLevelType]],9,FALSE),BotLevelWorld[#Headers],0),FALSE)) + (IFERROR(VLOOKUP(VLOOKUP(AI$1,Enemies[[Name]:[SpawnedType]],11,FALSE), Enemies[[Name]:[BotLevelType]], 3, FALSE) * VLOOKUP($A9,BotLevelWorld[#All],MATCH("HP Ratio - " &amp; VLOOKUP(VLOOKUP(AI$1,Enemies[[Name]:[SpawnedType]],11,FALSE),Enemies[[#All],[Name]:[BotLevelType]],9,FALSE),BotLevelWorld[#Headers],0),FALSE) * VLOOKUP(AI$1,Enemies[[Name]:[SpawnedType]],10,FALSE),0))</f>
        <v>3967.4670000000001</v>
      </c>
      <c r="AJ9" s="10">
        <f>(VLOOKUP(AJ$1,Enemies[[Name]:[BotLevelType]],3,FALSE) * VLOOKUP($A9,BotLevelWorld[#All],MATCH("HP Ratio - " &amp; VLOOKUP(AJ$1,Enemies[[#All],[Name]:[BotLevelType]],9,FALSE),BotLevelWorld[#Headers],0),FALSE)) + (IFERROR(VLOOKUP(VLOOKUP(AJ$1,Enemies[[Name]:[SpawnedType]],11,FALSE), Enemies[[Name]:[BotLevelType]], 3, FALSE) * VLOOKUP($A9,BotLevelWorld[#All],MATCH("HP Ratio - " &amp; VLOOKUP(VLOOKUP(AJ$1,Enemies[[Name]:[SpawnedType]],11,FALSE),Enemies[[#All],[Name]:[BotLevelType]],9,FALSE),BotLevelWorld[#Headers],0),FALSE) * VLOOKUP(AJ$1,Enemies[[Name]:[SpawnedType]],10,FALSE),0))</f>
        <v>73.079256000000001</v>
      </c>
      <c r="AK9" s="10">
        <f>(VLOOKUP(AK$1,Enemies[[Name]:[BotLevelType]],3,FALSE) * VLOOKUP($A9,BotLevelWorld[#All],MATCH("HP Ratio - " &amp; VLOOKUP(AK$1,Enemies[[#All],[Name]:[BotLevelType]],9,FALSE),BotLevelWorld[#Headers],0),FALSE)) + (IFERROR(VLOOKUP(VLOOKUP(AK$1,Enemies[[Name]:[SpawnedType]],11,FALSE), Enemies[[Name]:[BotLevelType]], 3, FALSE) * VLOOKUP($A9,BotLevelWorld[#All],MATCH("HP Ratio - " &amp; VLOOKUP(VLOOKUP(AK$1,Enemies[[Name]:[SpawnedType]],11,FALSE),Enemies[[#All],[Name]:[BotLevelType]],9,FALSE),BotLevelWorld[#Headers],0),FALSE) * VLOOKUP(AK$1,Enemies[[Name]:[SpawnedType]],10,FALSE),0))</f>
        <v>73.079256000000001</v>
      </c>
      <c r="AL9" s="10">
        <f>(VLOOKUP(AL$1,Enemies[[Name]:[BotLevelType]],3,FALSE) * VLOOKUP($A9,BotLevelWorld[#All],MATCH("HP Ratio - " &amp; VLOOKUP(AL$1,Enemies[[#All],[Name]:[BotLevelType]],9,FALSE),BotLevelWorld[#Headers],0),FALSE)) + (IFERROR(VLOOKUP(VLOOKUP(AL$1,Enemies[[Name]:[SpawnedType]],11,FALSE), Enemies[[Name]:[BotLevelType]], 3, FALSE) * VLOOKUP($A9,BotLevelWorld[#All],MATCH("HP Ratio - " &amp; VLOOKUP(VLOOKUP(AL$1,Enemies[[Name]:[SpawnedType]],11,FALSE),Enemies[[#All],[Name]:[BotLevelType]],9,FALSE),BotLevelWorld[#Headers],0),FALSE) * VLOOKUP(AL$1,Enemies[[Name]:[SpawnedType]],10,FALSE),0))</f>
        <v>91.349069999999998</v>
      </c>
      <c r="AM9" s="10">
        <f>(VLOOKUP(AM$1,Enemies[[Name]:[BotLevelType]],3,FALSE) * VLOOKUP($A9,BotLevelWorld[#All],MATCH("HP Ratio - " &amp; VLOOKUP(AM$1,Enemies[[#All],[Name]:[BotLevelType]],9,FALSE),BotLevelWorld[#Headers],0),FALSE)) + (IFERROR(VLOOKUP(VLOOKUP(AM$1,Enemies[[Name]:[SpawnedType]],11,FALSE), Enemies[[Name]:[BotLevelType]], 3, FALSE) * VLOOKUP($A9,BotLevelWorld[#All],MATCH("HP Ratio - " &amp; VLOOKUP(VLOOKUP(AM$1,Enemies[[Name]:[SpawnedType]],11,FALSE),Enemies[[#All],[Name]:[BotLevelType]],9,FALSE),BotLevelWorld[#Headers],0),FALSE) * VLOOKUP(AM$1,Enemies[[Name]:[SpawnedType]],10,FALSE),0))</f>
        <v>6612.4449999999997</v>
      </c>
      <c r="AN9" s="10">
        <f>(VLOOKUP(AN$1,Enemies[[Name]:[BotLevelType]],3,FALSE) * VLOOKUP($A9,BotLevelWorld[#All],MATCH("HP Ratio - " &amp; VLOOKUP(AN$1,Enemies[[#All],[Name]:[BotLevelType]],9,FALSE),BotLevelWorld[#Headers],0),FALSE)) + (IFERROR(VLOOKUP(VLOOKUP(AN$1,Enemies[[Name]:[SpawnedType]],11,FALSE), Enemies[[Name]:[BotLevelType]], 3, FALSE) * VLOOKUP($A9,BotLevelWorld[#All],MATCH("HP Ratio - " &amp; VLOOKUP(VLOOKUP(AN$1,Enemies[[Name]:[SpawnedType]],11,FALSE),Enemies[[#All],[Name]:[BotLevelType]],9,FALSE),BotLevelWorld[#Headers],0),FALSE) * VLOOKUP(AN$1,Enemies[[Name]:[SpawnedType]],10,FALSE),0))</f>
        <v>456.74535000000003</v>
      </c>
      <c r="AO9" s="10">
        <f>(VLOOKUP(AO$1,Enemies[[Name]:[BotLevelType]],3,FALSE) * VLOOKUP($A9,BotLevelWorld[#All],MATCH("HP Ratio - " &amp; VLOOKUP(AO$1,Enemies[[#All],[Name]:[BotLevelType]],9,FALSE),BotLevelWorld[#Headers],0),FALSE)) + (IFERROR(VLOOKUP(VLOOKUP(AO$1,Enemies[[Name]:[SpawnedType]],11,FALSE), Enemies[[Name]:[BotLevelType]], 3, FALSE) * VLOOKUP($A9,BotLevelWorld[#All],MATCH("HP Ratio - " &amp; VLOOKUP(VLOOKUP(AO$1,Enemies[[Name]:[SpawnedType]],11,FALSE),Enemies[[#All],[Name]:[BotLevelType]],9,FALSE),BotLevelWorld[#Headers],0),FALSE) * VLOOKUP(AO$1,Enemies[[Name]:[SpawnedType]],10,FALSE),0))</f>
        <v>797.17432200000007</v>
      </c>
      <c r="AP9" s="10">
        <f>(VLOOKUP(AP$1,Enemies[[Name]:[BotLevelType]],3,FALSE) * VLOOKUP($A9,BotLevelWorld[#All],MATCH("HP Ratio - " &amp; VLOOKUP(AP$1,Enemies[[#All],[Name]:[BotLevelType]],9,FALSE),BotLevelWorld[#Headers],0),FALSE)) + (IFERROR(VLOOKUP(VLOOKUP(AP$1,Enemies[[Name]:[SpawnedType]],11,FALSE), Enemies[[Name]:[BotLevelType]], 3, FALSE) * VLOOKUP($A9,BotLevelWorld[#All],MATCH("HP Ratio - " &amp; VLOOKUP(VLOOKUP(AP$1,Enemies[[Name]:[SpawnedType]],11,FALSE),Enemies[[#All],[Name]:[BotLevelType]],9,FALSE),BotLevelWorld[#Headers],0),FALSE) * VLOOKUP(AP$1,Enemies[[Name]:[SpawnedType]],10,FALSE),0))</f>
        <v>797.17432200000007</v>
      </c>
      <c r="AQ9" s="10">
        <f>(VLOOKUP(AQ$1,Enemies[[Name]:[BotLevelType]],3,FALSE) * VLOOKUP($A9,BotLevelWorld[#All],MATCH("HP Ratio - " &amp; VLOOKUP(AQ$1,Enemies[[#All],[Name]:[BotLevelType]],9,FALSE),BotLevelWorld[#Headers],0),FALSE)) + (IFERROR(VLOOKUP(VLOOKUP(AQ$1,Enemies[[Name]:[SpawnedType]],11,FALSE), Enemies[[Name]:[BotLevelType]], 3, FALSE) * VLOOKUP($A9,BotLevelWorld[#All],MATCH("HP Ratio - " &amp; VLOOKUP(VLOOKUP(AQ$1,Enemies[[Name]:[SpawnedType]],11,FALSE),Enemies[[#All],[Name]:[BotLevelType]],9,FALSE),BotLevelWorld[#Headers],0),FALSE) * VLOOKUP(AQ$1,Enemies[[Name]:[SpawnedType]],10,FALSE),0))</f>
        <v>797.17432200000007</v>
      </c>
      <c r="AR9" s="10">
        <f>(VLOOKUP(AR$1,Enemies[[Name]:[BotLevelType]],3,FALSE) * VLOOKUP($A9,BotLevelWorld[#All],MATCH("HP Ratio - " &amp; VLOOKUP(AR$1,Enemies[[#All],[Name]:[BotLevelType]],9,FALSE),BotLevelWorld[#Headers],0),FALSE)) + (IFERROR(VLOOKUP(VLOOKUP(AR$1,Enemies[[Name]:[SpawnedType]],11,FALSE), Enemies[[Name]:[BotLevelType]], 3, FALSE) * VLOOKUP($A9,BotLevelWorld[#All],MATCH("HP Ratio - " &amp; VLOOKUP(VLOOKUP(AR$1,Enemies[[Name]:[SpawnedType]],11,FALSE),Enemies[[#All],[Name]:[BotLevelType]],9,FALSE),BotLevelWorld[#Headers],0),FALSE) * VLOOKUP(AR$1,Enemies[[Name]:[SpawnedType]],10,FALSE),0))</f>
        <v>7307.9256000000005</v>
      </c>
      <c r="AS9" s="10">
        <f>(VLOOKUP(AS$1,Enemies[[Name]:[BotLevelType]],3,FALSE) * VLOOKUP($A9,BotLevelWorld[#All],MATCH("HP Ratio - " &amp; VLOOKUP(AS$1,Enemies[[#All],[Name]:[BotLevelType]],9,FALSE),BotLevelWorld[#Headers],0),FALSE)) + (IFERROR(VLOOKUP(VLOOKUP(AS$1,Enemies[[Name]:[SpawnedType]],11,FALSE), Enemies[[Name]:[BotLevelType]], 3, FALSE) * VLOOKUP($A9,BotLevelWorld[#All],MATCH("HP Ratio - " &amp; VLOOKUP(VLOOKUP(AS$1,Enemies[[Name]:[SpawnedType]],11,FALSE),Enemies[[#All],[Name]:[BotLevelType]],9,FALSE),BotLevelWorld[#Headers],0),FALSE) * VLOOKUP(AS$1,Enemies[[Name]:[SpawnedType]],10,FALSE),0))</f>
        <v>19837.334999999999</v>
      </c>
      <c r="AT9" s="10">
        <f>(VLOOKUP(AT$1,Enemies[[Name]:[BotLevelType]],3,FALSE) * VLOOKUP($A9,BotLevelWorld[#All],MATCH("HP Ratio - " &amp; VLOOKUP(AT$1,Enemies[[#All],[Name]:[BotLevelType]],9,FALSE),BotLevelWorld[#Headers],0),FALSE)) + (IFERROR(VLOOKUP(VLOOKUP(AT$1,Enemies[[Name]:[SpawnedType]],11,FALSE), Enemies[[Name]:[BotLevelType]], 3, FALSE) * VLOOKUP($A9,BotLevelWorld[#All],MATCH("HP Ratio - " &amp; VLOOKUP(VLOOKUP(AT$1,Enemies[[Name]:[SpawnedType]],11,FALSE),Enemies[[#All],[Name]:[BotLevelType]],9,FALSE),BotLevelWorld[#Headers],0),FALSE) * VLOOKUP(AT$1,Enemies[[Name]:[SpawnedType]],10,FALSE),0))</f>
        <v>14367.368119999999</v>
      </c>
    </row>
    <row r="10" spans="1:46" x14ac:dyDescent="0.25">
      <c r="A10" s="1">
        <v>8</v>
      </c>
      <c r="B10" s="10">
        <f>(VLOOKUP(B$1,Enemies[[Name]:[BotLevelType]],3,FALSE) * VLOOKUP($A10,BotLevelWorld[#All],MATCH("HP Ratio - " &amp; VLOOKUP(B$1,Enemies[[#All],[Name]:[BotLevelType]],9,FALSE),BotLevelWorld[#Headers],0),FALSE)) + (IFERROR(VLOOKUP(VLOOKUP(B$1,Enemies[[Name]:[SpawnedType]],11,FALSE), Enemies[[Name]:[BotLevelType]], 3, FALSE) * VLOOKUP($A10,BotLevelWorld[#All],MATCH("HP Ratio - " &amp; VLOOKUP(VLOOKUP(B$1,Enemies[[Name]:[SpawnedType]],11,FALSE),Enemies[[#All],[Name]:[BotLevelType]],9,FALSE),BotLevelWorld[#Headers],0),FALSE) * VLOOKUP(B$1,Enemies[[Name]:[SpawnedType]],10,FALSE),0))</f>
        <v>32.324939999999998</v>
      </c>
      <c r="C10" s="10">
        <f>(VLOOKUP(C$1,Enemies[[Name]:[BotLevelType]],3,FALSE) * VLOOKUP($A10,BotLevelWorld[#All],MATCH("HP Ratio - " &amp; VLOOKUP(C$1,Enemies[[#All],[Name]:[BotLevelType]],9,FALSE),BotLevelWorld[#Headers],0),FALSE)) + (IFERROR(VLOOKUP(VLOOKUP(C$1,Enemies[[Name]:[SpawnedType]],11,FALSE), Enemies[[Name]:[BotLevelType]], 3, FALSE) * VLOOKUP($A10,BotLevelWorld[#All],MATCH("HP Ratio - " &amp; VLOOKUP(VLOOKUP(C$1,Enemies[[Name]:[SpawnedType]],11,FALSE),Enemies[[#All],[Name]:[BotLevelType]],9,FALSE),BotLevelWorld[#Headers],0),FALSE) * VLOOKUP(C$1,Enemies[[Name]:[SpawnedType]],10,FALSE),0))</f>
        <v>812.72883999999999</v>
      </c>
      <c r="D10" s="10">
        <f>(VLOOKUP(D$1,Enemies[[Name]:[BotLevelType]],3,FALSE) * VLOOKUP($A10,BotLevelWorld[#All],MATCH("HP Ratio - " &amp; VLOOKUP(D$1,Enemies[[#All],[Name]:[BotLevelType]],9,FALSE),BotLevelWorld[#Headers],0),FALSE)) + (IFERROR(VLOOKUP(VLOOKUP(D$1,Enemies[[Name]:[SpawnedType]],11,FALSE), Enemies[[Name]:[BotLevelType]], 3, FALSE) * VLOOKUP($A10,BotLevelWorld[#All],MATCH("HP Ratio - " &amp; VLOOKUP(VLOOKUP(D$1,Enemies[[Name]:[SpawnedType]],11,FALSE),Enemies[[#All],[Name]:[BotLevelType]],9,FALSE),BotLevelWorld[#Headers],0),FALSE) * VLOOKUP(D$1,Enemies[[Name]:[SpawnedType]],10,FALSE),0))</f>
        <v>1899.8855999999998</v>
      </c>
      <c r="E10" s="10">
        <f>(VLOOKUP(E$1,Enemies[[Name]:[BotLevelType]],3,FALSE) * VLOOKUP($A10,BotLevelWorld[#All],MATCH("HP Ratio - " &amp; VLOOKUP(E$1,Enemies[[#All],[Name]:[BotLevelType]],9,FALSE),BotLevelWorld[#Headers],0),FALSE)) + (IFERROR(VLOOKUP(VLOOKUP(E$1,Enemies[[Name]:[SpawnedType]],11,FALSE), Enemies[[Name]:[BotLevelType]], 3, FALSE) * VLOOKUP($A10,BotLevelWorld[#All],MATCH("HP Ratio - " &amp; VLOOKUP(VLOOKUP(E$1,Enemies[[Name]:[SpawnedType]],11,FALSE),Enemies[[#All],[Name]:[BotLevelType]],9,FALSE),BotLevelWorld[#Headers],0),FALSE) * VLOOKUP(E$1,Enemies[[Name]:[SpawnedType]],10,FALSE),0))</f>
        <v>1016.0122</v>
      </c>
      <c r="F10" s="10">
        <f>(VLOOKUP(F$1,Enemies[[Name]:[BotLevelType]],3,FALSE) * VLOOKUP($A10,BotLevelWorld[#All],MATCH("HP Ratio - " &amp; VLOOKUP(F$1,Enemies[[#All],[Name]:[BotLevelType]],9,FALSE),BotLevelWorld[#Headers],0),FALSE)) + (IFERROR(VLOOKUP(VLOOKUP(F$1,Enemies[[Name]:[SpawnedType]],11,FALSE), Enemies[[Name]:[BotLevelType]], 3, FALSE) * VLOOKUP($A10,BotLevelWorld[#All],MATCH("HP Ratio - " &amp; VLOOKUP(VLOOKUP(F$1,Enemies[[Name]:[SpawnedType]],11,FALSE),Enemies[[#All],[Name]:[BotLevelType]],9,FALSE),BotLevelWorld[#Headers],0),FALSE) * VLOOKUP(F$1,Enemies[[Name]:[SpawnedType]],10,FALSE),0))</f>
        <v>3628.6149999999998</v>
      </c>
      <c r="G10" s="10">
        <f>(VLOOKUP(G$1,Enemies[[Name]:[BotLevelType]],3,FALSE) * VLOOKUP($A10,BotLevelWorld[#All],MATCH("HP Ratio - " &amp; VLOOKUP(G$1,Enemies[[#All],[Name]:[BotLevelType]],9,FALSE),BotLevelWorld[#Headers],0),FALSE)) + (IFERROR(VLOOKUP(VLOOKUP(G$1,Enemies[[Name]:[SpawnedType]],11,FALSE), Enemies[[Name]:[BotLevelType]], 3, FALSE) * VLOOKUP($A10,BotLevelWorld[#All],MATCH("HP Ratio - " &amp; VLOOKUP(VLOOKUP(G$1,Enemies[[Name]:[SpawnedType]],11,FALSE),Enemies[[#All],[Name]:[BotLevelType]],9,FALSE),BotLevelWorld[#Headers],0),FALSE) * VLOOKUP(G$1,Enemies[[Name]:[SpawnedType]],10,FALSE),0))</f>
        <v>7257.23</v>
      </c>
      <c r="H10" s="10">
        <f>(VLOOKUP(H$1,Enemies[[Name]:[BotLevelType]],3,FALSE) * VLOOKUP($A10,BotLevelWorld[#All],MATCH("HP Ratio - " &amp; VLOOKUP(H$1,Enemies[[#All],[Name]:[BotLevelType]],9,FALSE),BotLevelWorld[#Headers],0),FALSE)) + (IFERROR(VLOOKUP(VLOOKUP(H$1,Enemies[[Name]:[SpawnedType]],11,FALSE), Enemies[[Name]:[BotLevelType]], 3, FALSE) * VLOOKUP($A10,BotLevelWorld[#All],MATCH("HP Ratio - " &amp; VLOOKUP(VLOOKUP(H$1,Enemies[[Name]:[SpawnedType]],11,FALSE),Enemies[[#All],[Name]:[BotLevelType]],9,FALSE),BotLevelWorld[#Headers],0),FALSE) * VLOOKUP(H$1,Enemies[[Name]:[SpawnedType]],10,FALSE),0))</f>
        <v>86.199839999999995</v>
      </c>
      <c r="I10" s="10">
        <f>(VLOOKUP(I$1,Enemies[[Name]:[BotLevelType]],3,FALSE) * VLOOKUP($A10,BotLevelWorld[#All],MATCH("HP Ratio - " &amp; VLOOKUP(I$1,Enemies[[#All],[Name]:[BotLevelType]],9,FALSE),BotLevelWorld[#Headers],0),FALSE)) + (IFERROR(VLOOKUP(VLOOKUP(I$1,Enemies[[Name]:[SpawnedType]],11,FALSE), Enemies[[Name]:[BotLevelType]], 3, FALSE) * VLOOKUP($A10,BotLevelWorld[#All],MATCH("HP Ratio - " &amp; VLOOKUP(VLOOKUP(I$1,Enemies[[Name]:[SpawnedType]],11,FALSE),Enemies[[#All],[Name]:[BotLevelType]],9,FALSE),BotLevelWorld[#Headers],0),FALSE) * VLOOKUP(I$1,Enemies[[Name]:[SpawnedType]],10,FALSE),0))</f>
        <v>13.401408</v>
      </c>
      <c r="J10" s="10">
        <f>(VLOOKUP(J$1,Enemies[[Name]:[BotLevelType]],3,FALSE) * VLOOKUP($A10,BotLevelWorld[#All],MATCH("HP Ratio - " &amp; VLOOKUP(J$1,Enemies[[#All],[Name]:[BotLevelType]],9,FALSE),BotLevelWorld[#Headers],0),FALSE)) + (IFERROR(VLOOKUP(VLOOKUP(J$1,Enemies[[Name]:[SpawnedType]],11,FALSE), Enemies[[Name]:[BotLevelType]], 3, FALSE) * VLOOKUP($A10,BotLevelWorld[#All],MATCH("HP Ratio - " &amp; VLOOKUP(VLOOKUP(J$1,Enemies[[Name]:[SpawnedType]],11,FALSE),Enemies[[#All],[Name]:[BotLevelType]],9,FALSE),BotLevelWorld[#Headers],0),FALSE) * VLOOKUP(J$1,Enemies[[Name]:[SpawnedType]],10,FALSE),0))</f>
        <v>223.35679999999999</v>
      </c>
      <c r="K10" s="10">
        <f>(VLOOKUP(K$1,Enemies[[Name]:[BotLevelType]],3,FALSE) * VLOOKUP($A10,BotLevelWorld[#All],MATCH("HP Ratio - " &amp; VLOOKUP(K$1,Enemies[[#All],[Name]:[BotLevelType]],9,FALSE),BotLevelWorld[#Headers],0),FALSE)) + (IFERROR(VLOOKUP(VLOOKUP(K$1,Enemies[[Name]:[SpawnedType]],11,FALSE), Enemies[[Name]:[BotLevelType]], 3, FALSE) * VLOOKUP($A10,BotLevelWorld[#All],MATCH("HP Ratio - " &amp; VLOOKUP(VLOOKUP(K$1,Enemies[[Name]:[SpawnedType]],11,FALSE),Enemies[[#All],[Name]:[BotLevelType]],9,FALSE),BotLevelWorld[#Headers],0),FALSE) * VLOOKUP(K$1,Enemies[[Name]:[SpawnedType]],10,FALSE),0))</f>
        <v>55.839199999999998</v>
      </c>
      <c r="L10" s="10">
        <f>(VLOOKUP(L$1,Enemies[[Name]:[BotLevelType]],3,FALSE) * VLOOKUP($A10,BotLevelWorld[#All],MATCH("HP Ratio - " &amp; VLOOKUP(L$1,Enemies[[#All],[Name]:[BotLevelType]],9,FALSE),BotLevelWorld[#Headers],0),FALSE)) + (IFERROR(VLOOKUP(VLOOKUP(L$1,Enemies[[Name]:[SpawnedType]],11,FALSE), Enemies[[Name]:[BotLevelType]], 3, FALSE) * VLOOKUP($A10,BotLevelWorld[#All],MATCH("HP Ratio - " &amp; VLOOKUP(VLOOKUP(L$1,Enemies[[Name]:[SpawnedType]],11,FALSE),Enemies[[#All],[Name]:[BotLevelType]],9,FALSE),BotLevelWorld[#Headers],0),FALSE) * VLOOKUP(L$1,Enemies[[Name]:[SpawnedType]],10,FALSE),0))</f>
        <v>2177.1689999999999</v>
      </c>
      <c r="M10" s="10">
        <f>(VLOOKUP(M$1,Enemies[[Name]:[BotLevelType]],3,FALSE) * VLOOKUP($A10,BotLevelWorld[#All],MATCH("HP Ratio - " &amp; VLOOKUP(M$1,Enemies[[#All],[Name]:[BotLevelType]],9,FALSE),BotLevelWorld[#Headers],0),FALSE)) + (IFERROR(VLOOKUP(VLOOKUP(M$1,Enemies[[Name]:[SpawnedType]],11,FALSE), Enemies[[Name]:[BotLevelType]], 3, FALSE) * VLOOKUP($A10,BotLevelWorld[#All],MATCH("HP Ratio - " &amp; VLOOKUP(VLOOKUP(M$1,Enemies[[Name]:[SpawnedType]],11,FALSE),Enemies[[#All],[Name]:[BotLevelType]],9,FALSE),BotLevelWorld[#Headers],0),FALSE) * VLOOKUP(M$1,Enemies[[Name]:[SpawnedType]],10,FALSE),0))</f>
        <v>5080.0609999999997</v>
      </c>
      <c r="N10" s="10">
        <f>(VLOOKUP(N$1,Enemies[[Name]:[BotLevelType]],3,FALSE) * VLOOKUP($A10,BotLevelWorld[#All],MATCH("HP Ratio - " &amp; VLOOKUP(N$1,Enemies[[#All],[Name]:[BotLevelType]],9,FALSE),BotLevelWorld[#Headers],0),FALSE)) + (IFERROR(VLOOKUP(VLOOKUP(N$1,Enemies[[Name]:[SpawnedType]],11,FALSE), Enemies[[Name]:[BotLevelType]], 3, FALSE) * VLOOKUP($A10,BotLevelWorld[#All],MATCH("HP Ratio - " &amp; VLOOKUP(VLOOKUP(N$1,Enemies[[Name]:[SpawnedType]],11,FALSE),Enemies[[#All],[Name]:[BotLevelType]],9,FALSE),BotLevelWorld[#Headers],0),FALSE) * VLOOKUP(N$1,Enemies[[Name]:[SpawnedType]],10,FALSE),0))</f>
        <v>3628.6149999999998</v>
      </c>
      <c r="O10" s="10">
        <f>(VLOOKUP(O$1,Enemies[[Name]:[BotLevelType]],3,FALSE) * VLOOKUP($A10,BotLevelWorld[#All],MATCH("HP Ratio - " &amp; VLOOKUP(O$1,Enemies[[#All],[Name]:[BotLevelType]],9,FALSE),BotLevelWorld[#Headers],0),FALSE)) + (IFERROR(VLOOKUP(VLOOKUP(O$1,Enemies[[Name]:[SpawnedType]],11,FALSE), Enemies[[Name]:[BotLevelType]], 3, FALSE) * VLOOKUP($A10,BotLevelWorld[#All],MATCH("HP Ratio - " &amp; VLOOKUP(VLOOKUP(O$1,Enemies[[Name]:[SpawnedType]],11,FALSE),Enemies[[#All],[Name]:[BotLevelType]],9,FALSE),BotLevelWorld[#Headers],0),FALSE) * VLOOKUP(O$1,Enemies[[Name]:[SpawnedType]],10,FALSE),0))</f>
        <v>369.42219999999998</v>
      </c>
      <c r="P10" s="10">
        <f>(VLOOKUP(P$1,Enemies[[Name]:[BotLevelType]],3,FALSE) * VLOOKUP($A10,BotLevelWorld[#All],MATCH("HP Ratio - " &amp; VLOOKUP(P$1,Enemies[[#All],[Name]:[BotLevelType]],9,FALSE),BotLevelWorld[#Headers],0),FALSE)) + (IFERROR(VLOOKUP(VLOOKUP(P$1,Enemies[[Name]:[SpawnedType]],11,FALSE), Enemies[[Name]:[BotLevelType]], 3, FALSE) * VLOOKUP($A10,BotLevelWorld[#All],MATCH("HP Ratio - " &amp; VLOOKUP(VLOOKUP(P$1,Enemies[[Name]:[SpawnedType]],11,FALSE),Enemies[[#All],[Name]:[BotLevelType]],9,FALSE),BotLevelWorld[#Headers],0),FALSE) * VLOOKUP(P$1,Enemies[[Name]:[SpawnedType]],10,FALSE),0))</f>
        <v>14514.46</v>
      </c>
      <c r="Q10" s="10">
        <f>(VLOOKUP(Q$1,Enemies[[Name]:[BotLevelType]],3,FALSE) * VLOOKUP($A10,BotLevelWorld[#All],MATCH("HP Ratio - " &amp; VLOOKUP(Q$1,Enemies[[#All],[Name]:[BotLevelType]],9,FALSE),BotLevelWorld[#Headers],0),FALSE)) + (IFERROR(VLOOKUP(VLOOKUP(Q$1,Enemies[[Name]:[SpawnedType]],11,FALSE), Enemies[[Name]:[BotLevelType]], 3, FALSE) * VLOOKUP($A10,BotLevelWorld[#All],MATCH("HP Ratio - " &amp; VLOOKUP(VLOOKUP(Q$1,Enemies[[Name]:[SpawnedType]],11,FALSE),Enemies[[#All],[Name]:[BotLevelType]],9,FALSE),BotLevelWorld[#Headers],0),FALSE) * VLOOKUP(Q$1,Enemies[[Name]:[SpawnedType]],10,FALSE),0))</f>
        <v>1077.498</v>
      </c>
      <c r="R10" s="10">
        <f>(VLOOKUP(R$1,Enemies[[Name]:[BotLevelType]],3,FALSE) * VLOOKUP($A10,BotLevelWorld[#All],MATCH("HP Ratio - " &amp; VLOOKUP(R$1,Enemies[[#All],[Name]:[BotLevelType]],9,FALSE),BotLevelWorld[#Headers],0),FALSE)) + (IFERROR(VLOOKUP(VLOOKUP(R$1,Enemies[[Name]:[SpawnedType]],11,FALSE), Enemies[[Name]:[BotLevelType]], 3, FALSE) * VLOOKUP($A10,BotLevelWorld[#All],MATCH("HP Ratio - " &amp; VLOOKUP(VLOOKUP(R$1,Enemies[[Name]:[SpawnedType]],11,FALSE),Enemies[[#All],[Name]:[BotLevelType]],9,FALSE),BotLevelWorld[#Headers],0),FALSE) * VLOOKUP(R$1,Enemies[[Name]:[SpawnedType]],10,FALSE),0))</f>
        <v>5277.46</v>
      </c>
      <c r="S10" s="10">
        <f>(VLOOKUP(S$1,Enemies[[Name]:[BotLevelType]],3,FALSE) * VLOOKUP($A10,BotLevelWorld[#All],MATCH("HP Ratio - " &amp; VLOOKUP(S$1,Enemies[[#All],[Name]:[BotLevelType]],9,FALSE),BotLevelWorld[#Headers],0),FALSE)) + (IFERROR(VLOOKUP(VLOOKUP(S$1,Enemies[[Name]:[SpawnedType]],11,FALSE), Enemies[[Name]:[BotLevelType]], 3, FALSE) * VLOOKUP($A10,BotLevelWorld[#All],MATCH("HP Ratio - " &amp; VLOOKUP(VLOOKUP(S$1,Enemies[[Name]:[SpawnedType]],11,FALSE),Enemies[[#All],[Name]:[BotLevelType]],9,FALSE),BotLevelWorld[#Headers],0),FALSE) * VLOOKUP(S$1,Enemies[[Name]:[SpawnedType]],10,FALSE),0))</f>
        <v>445.94735999999995</v>
      </c>
      <c r="T10" s="10">
        <f>(VLOOKUP(T$1,Enemies[[Name]:[BotLevelType]],3,FALSE) * VLOOKUP($A10,BotLevelWorld[#All],MATCH("HP Ratio - " &amp; VLOOKUP(T$1,Enemies[[#All],[Name]:[BotLevelType]],9,FALSE),BotLevelWorld[#Headers],0),FALSE)) + (IFERROR(VLOOKUP(VLOOKUP(T$1,Enemies[[Name]:[SpawnedType]],11,FALSE), Enemies[[Name]:[BotLevelType]], 3, FALSE) * VLOOKUP($A10,BotLevelWorld[#All],MATCH("HP Ratio - " &amp; VLOOKUP(VLOOKUP(T$1,Enemies[[Name]:[SpawnedType]],11,FALSE),Enemies[[#All],[Name]:[BotLevelType]],9,FALSE),BotLevelWorld[#Headers],0),FALSE) * VLOOKUP(T$1,Enemies[[Name]:[SpawnedType]],10,FALSE),0))</f>
        <v>1688.7871999999998</v>
      </c>
      <c r="U10" s="10">
        <f>(VLOOKUP(U$1,Enemies[[Name]:[BotLevelType]],3,FALSE) * VLOOKUP($A10,BotLevelWorld[#All],MATCH("HP Ratio - " &amp; VLOOKUP(U$1,Enemies[[#All],[Name]:[BotLevelType]],9,FALSE),BotLevelWorld[#Headers],0),FALSE)) + (IFERROR(VLOOKUP(VLOOKUP(U$1,Enemies[[Name]:[SpawnedType]],11,FALSE), Enemies[[Name]:[BotLevelType]], 3, FALSE) * VLOOKUP($A10,BotLevelWorld[#All],MATCH("HP Ratio - " &amp; VLOOKUP(VLOOKUP(U$1,Enemies[[Name]:[SpawnedType]],11,FALSE),Enemies[[#All],[Name]:[BotLevelType]],9,FALSE),BotLevelWorld[#Headers],0),FALSE) * VLOOKUP(U$1,Enemies[[Name]:[SpawnedType]],10,FALSE),0))</f>
        <v>844.39359999999988</v>
      </c>
      <c r="V10" s="10">
        <f>(VLOOKUP(V$1,Enemies[[Name]:[BotLevelType]],3,FALSE) * VLOOKUP($A10,BotLevelWorld[#All],MATCH("HP Ratio - " &amp; VLOOKUP(V$1,Enemies[[#All],[Name]:[BotLevelType]],9,FALSE),BotLevelWorld[#Headers],0),FALSE)) + (IFERROR(VLOOKUP(VLOOKUP(V$1,Enemies[[Name]:[SpawnedType]],11,FALSE), Enemies[[Name]:[BotLevelType]], 3, FALSE) * VLOOKUP($A10,BotLevelWorld[#All],MATCH("HP Ratio - " &amp; VLOOKUP(VLOOKUP(V$1,Enemies[[Name]:[SpawnedType]],11,FALSE),Enemies[[#All],[Name]:[BotLevelType]],9,FALSE),BotLevelWorld[#Headers],0),FALSE) * VLOOKUP(V$1,Enemies[[Name]:[SpawnedType]],10,FALSE),0))</f>
        <v>422.19679999999994</v>
      </c>
      <c r="W10" s="10">
        <f>(VLOOKUP(W$1,Enemies[[Name]:[BotLevelType]],3,FALSE) * VLOOKUP($A10,BotLevelWorld[#All],MATCH("HP Ratio - " &amp; VLOOKUP(W$1,Enemies[[#All],[Name]:[BotLevelType]],9,FALSE),BotLevelWorld[#Headers],0),FALSE)) + (IFERROR(VLOOKUP(VLOOKUP(W$1,Enemies[[Name]:[SpawnedType]],11,FALSE), Enemies[[Name]:[BotLevelType]], 3, FALSE) * VLOOKUP($A10,BotLevelWorld[#All],MATCH("HP Ratio - " &amp; VLOOKUP(VLOOKUP(W$1,Enemies[[Name]:[SpawnedType]],11,FALSE),Enemies[[#All],[Name]:[BotLevelType]],9,FALSE),BotLevelWorld[#Headers],0),FALSE) * VLOOKUP(W$1,Enemies[[Name]:[SpawnedType]],10,FALSE),0))</f>
        <v>105.54919999999998</v>
      </c>
      <c r="X10" s="10">
        <f>(VLOOKUP(X$1,Enemies[[Name]:[BotLevelType]],3,FALSE) * VLOOKUP($A10,BotLevelWorld[#All],MATCH("HP Ratio - " &amp; VLOOKUP(X$1,Enemies[[#All],[Name]:[BotLevelType]],9,FALSE),BotLevelWorld[#Headers],0),FALSE)) + (IFERROR(VLOOKUP(VLOOKUP(X$1,Enemies[[Name]:[SpawnedType]],11,FALSE), Enemies[[Name]:[BotLevelType]], 3, FALSE) * VLOOKUP($A10,BotLevelWorld[#All],MATCH("HP Ratio - " &amp; VLOOKUP(VLOOKUP(X$1,Enemies[[Name]:[SpawnedType]],11,FALSE),Enemies[[#All],[Name]:[BotLevelType]],9,FALSE),BotLevelWorld[#Headers],0),FALSE) * VLOOKUP(X$1,Enemies[[Name]:[SpawnedType]],10,FALSE),0))</f>
        <v>84.439359999999994</v>
      </c>
      <c r="Y10" s="10">
        <f>(VLOOKUP(Y$1,Enemies[[Name]:[BotLevelType]],3,FALSE) * VLOOKUP($A10,BotLevelWorld[#All],MATCH("HP Ratio - " &amp; VLOOKUP(Y$1,Enemies[[#All],[Name]:[BotLevelType]],9,FALSE),BotLevelWorld[#Headers],0),FALSE)) + (IFERROR(VLOOKUP(VLOOKUP(Y$1,Enemies[[Name]:[SpawnedType]],11,FALSE), Enemies[[Name]:[BotLevelType]], 3, FALSE) * VLOOKUP($A10,BotLevelWorld[#All],MATCH("HP Ratio - " &amp; VLOOKUP(VLOOKUP(Y$1,Enemies[[Name]:[SpawnedType]],11,FALSE),Enemies[[#All],[Name]:[BotLevelType]],9,FALSE),BotLevelWorld[#Headers],0),FALSE) * VLOOKUP(Y$1,Enemies[[Name]:[SpawnedType]],10,FALSE),0))</f>
        <v>7257.23</v>
      </c>
      <c r="Z10" s="10">
        <f>(VLOOKUP(Z$1,Enemies[[Name]:[BotLevelType]],3,FALSE) * VLOOKUP($A10,BotLevelWorld[#All],MATCH("HP Ratio - " &amp; VLOOKUP(Z$1,Enemies[[#All],[Name]:[BotLevelType]],9,FALSE),BotLevelWorld[#Headers],0),FALSE)) + (IFERROR(VLOOKUP(VLOOKUP(Z$1,Enemies[[Name]:[SpawnedType]],11,FALSE), Enemies[[Name]:[BotLevelType]], 3, FALSE) * VLOOKUP($A10,BotLevelWorld[#All],MATCH("HP Ratio - " &amp; VLOOKUP(VLOOKUP(Z$1,Enemies[[Name]:[SpawnedType]],11,FALSE),Enemies[[#All],[Name]:[BotLevelType]],9,FALSE),BotLevelWorld[#Headers],0),FALSE) * VLOOKUP(Z$1,Enemies[[Name]:[SpawnedType]],10,FALSE),0))</f>
        <v>2902.8919999999998</v>
      </c>
      <c r="AA10" s="10">
        <f>(VLOOKUP(AA$1,Enemies[[Name]:[BotLevelType]],3,FALSE) * VLOOKUP($A10,BotLevelWorld[#All],MATCH("HP Ratio - " &amp; VLOOKUP(AA$1,Enemies[[#All],[Name]:[BotLevelType]],9,FALSE),BotLevelWorld[#Headers],0),FALSE)) + (IFERROR(VLOOKUP(VLOOKUP(AA$1,Enemies[[Name]:[SpawnedType]],11,FALSE), Enemies[[Name]:[BotLevelType]], 3, FALSE) * VLOOKUP($A10,BotLevelWorld[#All],MATCH("HP Ratio - " &amp; VLOOKUP(VLOOKUP(AA$1,Enemies[[Name]:[SpawnedType]],11,FALSE),Enemies[[#All],[Name]:[BotLevelType]],9,FALSE),BotLevelWorld[#Headers],0),FALSE) * VLOOKUP(AA$1,Enemies[[Name]:[SpawnedType]],10,FALSE),0))</f>
        <v>1451.4459999999999</v>
      </c>
      <c r="AB10" s="10">
        <f>(VLOOKUP(AB$1,Enemies[[Name]:[BotLevelType]],3,FALSE) * VLOOKUP($A10,BotLevelWorld[#All],MATCH("HP Ratio - " &amp; VLOOKUP(AB$1,Enemies[[#All],[Name]:[BotLevelType]],9,FALSE),BotLevelWorld[#Headers],0),FALSE)) + (IFERROR(VLOOKUP(VLOOKUP(AB$1,Enemies[[Name]:[SpawnedType]],11,FALSE), Enemies[[Name]:[BotLevelType]], 3, FALSE) * VLOOKUP($A10,BotLevelWorld[#All],MATCH("HP Ratio - " &amp; VLOOKUP(VLOOKUP(AB$1,Enemies[[Name]:[SpawnedType]],11,FALSE),Enemies[[#All],[Name]:[BotLevelType]],9,FALSE),BotLevelWorld[#Headers],0),FALSE) * VLOOKUP(AB$1,Enemies[[Name]:[SpawnedType]],10,FALSE),0))</f>
        <v>711.20853999999997</v>
      </c>
      <c r="AC10" s="10">
        <f>(VLOOKUP(AC$1,Enemies[[Name]:[BotLevelType]],3,FALSE) * VLOOKUP($A10,BotLevelWorld[#All],MATCH("HP Ratio - " &amp; VLOOKUP(AC$1,Enemies[[#All],[Name]:[BotLevelType]],9,FALSE),BotLevelWorld[#Headers],0),FALSE)) + (IFERROR(VLOOKUP(VLOOKUP(AC$1,Enemies[[Name]:[SpawnedType]],11,FALSE), Enemies[[Name]:[BotLevelType]], 3, FALSE) * VLOOKUP($A10,BotLevelWorld[#All],MATCH("HP Ratio - " &amp; VLOOKUP(VLOOKUP(AC$1,Enemies[[Name]:[SpawnedType]],11,FALSE),Enemies[[#All],[Name]:[BotLevelType]],9,FALSE),BotLevelWorld[#Headers],0),FALSE) * VLOOKUP(AC$1,Enemies[[Name]:[SpawnedType]],10,FALSE),0))</f>
        <v>348.34703999999999</v>
      </c>
      <c r="AD10" s="10">
        <f>(VLOOKUP(AD$1,Enemies[[Name]:[BotLevelType]],3,FALSE) * VLOOKUP($A10,BotLevelWorld[#All],MATCH("HP Ratio - " &amp; VLOOKUP(AD$1,Enemies[[#All],[Name]:[BotLevelType]],9,FALSE),BotLevelWorld[#Headers],0),FALSE)) + (IFERROR(VLOOKUP(VLOOKUP(AD$1,Enemies[[Name]:[SpawnedType]],11,FALSE), Enemies[[Name]:[BotLevelType]], 3, FALSE) * VLOOKUP($A10,BotLevelWorld[#All],MATCH("HP Ratio - " &amp; VLOOKUP(VLOOKUP(AD$1,Enemies[[Name]:[SpawnedType]],11,FALSE),Enemies[[#All],[Name]:[BotLevelType]],9,FALSE),BotLevelWorld[#Headers],0),FALSE) * VLOOKUP(AD$1,Enemies[[Name]:[SpawnedType]],10,FALSE),0))</f>
        <v>87.086759999999998</v>
      </c>
      <c r="AE10" s="10">
        <f>(VLOOKUP(AE$1,Enemies[[Name]:[BotLevelType]],3,FALSE) * VLOOKUP($A10,BotLevelWorld[#All],MATCH("HP Ratio - " &amp; VLOOKUP(AE$1,Enemies[[#All],[Name]:[BotLevelType]],9,FALSE),BotLevelWorld[#Headers],0),FALSE)) + (IFERROR(VLOOKUP(VLOOKUP(AE$1,Enemies[[Name]:[SpawnedType]],11,FALSE), Enemies[[Name]:[BotLevelType]], 3, FALSE) * VLOOKUP($A10,BotLevelWorld[#All],MATCH("HP Ratio - " &amp; VLOOKUP(VLOOKUP(AE$1,Enemies[[Name]:[SpawnedType]],11,FALSE),Enemies[[#All],[Name]:[BotLevelType]],9,FALSE),BotLevelWorld[#Headers],0),FALSE) * VLOOKUP(AE$1,Enemies[[Name]:[SpawnedType]],10,FALSE),0))</f>
        <v>2540.0304999999998</v>
      </c>
      <c r="AF10" s="10">
        <f>(VLOOKUP(AF$1,Enemies[[Name]:[BotLevelType]],3,FALSE) * VLOOKUP($A10,BotLevelWorld[#All],MATCH("HP Ratio - " &amp; VLOOKUP(AF$1,Enemies[[#All],[Name]:[BotLevelType]],9,FALSE),BotLevelWorld[#Headers],0),FALSE)) + (IFERROR(VLOOKUP(VLOOKUP(AF$1,Enemies[[Name]:[SpawnedType]],11,FALSE), Enemies[[Name]:[BotLevelType]], 3, FALSE) * VLOOKUP($A10,BotLevelWorld[#All],MATCH("HP Ratio - " &amp; VLOOKUP(VLOOKUP(AF$1,Enemies[[Name]:[SpawnedType]],11,FALSE),Enemies[[#All],[Name]:[BotLevelType]],9,FALSE),BotLevelWorld[#Headers],0),FALSE) * VLOOKUP(AF$1,Enemies[[Name]:[SpawnedType]],10,FALSE),0))</f>
        <v>580.57839999999999</v>
      </c>
      <c r="AG10" s="10">
        <f>(VLOOKUP(AG$1,Enemies[[Name]:[BotLevelType]],3,FALSE) * VLOOKUP($A10,BotLevelWorld[#All],MATCH("HP Ratio - " &amp; VLOOKUP(AG$1,Enemies[[#All],[Name]:[BotLevelType]],9,FALSE),BotLevelWorld[#Headers],0),FALSE)) + (IFERROR(VLOOKUP(VLOOKUP(AG$1,Enemies[[Name]:[SpawnedType]],11,FALSE), Enemies[[Name]:[BotLevelType]], 3, FALSE) * VLOOKUP($A10,BotLevelWorld[#All],MATCH("HP Ratio - " &amp; VLOOKUP(VLOOKUP(AG$1,Enemies[[Name]:[SpawnedType]],11,FALSE),Enemies[[#All],[Name]:[BotLevelType]],9,FALSE),BotLevelWorld[#Headers],0),FALSE) * VLOOKUP(AG$1,Enemies[[Name]:[SpawnedType]],10,FALSE),0))</f>
        <v>812.72883999999999</v>
      </c>
      <c r="AH10" s="10">
        <f>(VLOOKUP(AH$1,Enemies[[Name]:[BotLevelType]],3,FALSE) * VLOOKUP($A10,BotLevelWorld[#All],MATCH("HP Ratio - " &amp; VLOOKUP(AH$1,Enemies[[#All],[Name]:[BotLevelType]],9,FALSE),BotLevelWorld[#Headers],0),FALSE)) + (IFERROR(VLOOKUP(VLOOKUP(AH$1,Enemies[[Name]:[SpawnedType]],11,FALSE), Enemies[[Name]:[BotLevelType]], 3, FALSE) * VLOOKUP($A10,BotLevelWorld[#All],MATCH("HP Ratio - " &amp; VLOOKUP(VLOOKUP(AH$1,Enemies[[Name]:[SpawnedType]],11,FALSE),Enemies[[#All],[Name]:[BotLevelType]],9,FALSE),BotLevelWorld[#Headers],0),FALSE) * VLOOKUP(AH$1,Enemies[[Name]:[SpawnedType]],10,FALSE),0))</f>
        <v>86.199839999999995</v>
      </c>
      <c r="AI10" s="10">
        <f>(VLOOKUP(AI$1,Enemies[[Name]:[BotLevelType]],3,FALSE) * VLOOKUP($A10,BotLevelWorld[#All],MATCH("HP Ratio - " &amp; VLOOKUP(AI$1,Enemies[[#All],[Name]:[BotLevelType]],9,FALSE),BotLevelWorld[#Headers],0),FALSE)) + (IFERROR(VLOOKUP(VLOOKUP(AI$1,Enemies[[Name]:[SpawnedType]],11,FALSE), Enemies[[Name]:[BotLevelType]], 3, FALSE) * VLOOKUP($A10,BotLevelWorld[#All],MATCH("HP Ratio - " &amp; VLOOKUP(VLOOKUP(AI$1,Enemies[[Name]:[SpawnedType]],11,FALSE),Enemies[[#All],[Name]:[BotLevelType]],9,FALSE),BotLevelWorld[#Headers],0),FALSE) * VLOOKUP(AI$1,Enemies[[Name]:[SpawnedType]],10,FALSE),0))</f>
        <v>4354.3379999999997</v>
      </c>
      <c r="AJ10" s="10">
        <f>(VLOOKUP(AJ$1,Enemies[[Name]:[BotLevelType]],3,FALSE) * VLOOKUP($A10,BotLevelWorld[#All],MATCH("HP Ratio - " &amp; VLOOKUP(AJ$1,Enemies[[#All],[Name]:[BotLevelType]],9,FALSE),BotLevelWorld[#Headers],0),FALSE)) + (IFERROR(VLOOKUP(VLOOKUP(AJ$1,Enemies[[Name]:[SpawnedType]],11,FALSE), Enemies[[Name]:[BotLevelType]], 3, FALSE) * VLOOKUP($A10,BotLevelWorld[#All],MATCH("HP Ratio - " &amp; VLOOKUP(VLOOKUP(AJ$1,Enemies[[Name]:[SpawnedType]],11,FALSE),Enemies[[#All],[Name]:[BotLevelType]],9,FALSE),BotLevelWorld[#Headers],0),FALSE) * VLOOKUP(AJ$1,Enemies[[Name]:[SpawnedType]],10,FALSE),0))</f>
        <v>86.199839999999995</v>
      </c>
      <c r="AK10" s="10">
        <f>(VLOOKUP(AK$1,Enemies[[Name]:[BotLevelType]],3,FALSE) * VLOOKUP($A10,BotLevelWorld[#All],MATCH("HP Ratio - " &amp; VLOOKUP(AK$1,Enemies[[#All],[Name]:[BotLevelType]],9,FALSE),BotLevelWorld[#Headers],0),FALSE)) + (IFERROR(VLOOKUP(VLOOKUP(AK$1,Enemies[[Name]:[SpawnedType]],11,FALSE), Enemies[[Name]:[BotLevelType]], 3, FALSE) * VLOOKUP($A10,BotLevelWorld[#All],MATCH("HP Ratio - " &amp; VLOOKUP(VLOOKUP(AK$1,Enemies[[Name]:[SpawnedType]],11,FALSE),Enemies[[#All],[Name]:[BotLevelType]],9,FALSE),BotLevelWorld[#Headers],0),FALSE) * VLOOKUP(AK$1,Enemies[[Name]:[SpawnedType]],10,FALSE),0))</f>
        <v>86.199839999999995</v>
      </c>
      <c r="AL10" s="10">
        <f>(VLOOKUP(AL$1,Enemies[[Name]:[BotLevelType]],3,FALSE) * VLOOKUP($A10,BotLevelWorld[#All],MATCH("HP Ratio - " &amp; VLOOKUP(AL$1,Enemies[[#All],[Name]:[BotLevelType]],9,FALSE),BotLevelWorld[#Headers],0),FALSE)) + (IFERROR(VLOOKUP(VLOOKUP(AL$1,Enemies[[Name]:[SpawnedType]],11,FALSE), Enemies[[Name]:[BotLevelType]], 3, FALSE) * VLOOKUP($A10,BotLevelWorld[#All],MATCH("HP Ratio - " &amp; VLOOKUP(VLOOKUP(AL$1,Enemies[[Name]:[SpawnedType]],11,FALSE),Enemies[[#All],[Name]:[BotLevelType]],9,FALSE),BotLevelWorld[#Headers],0),FALSE) * VLOOKUP(AL$1,Enemies[[Name]:[SpawnedType]],10,FALSE),0))</f>
        <v>107.74979999999999</v>
      </c>
      <c r="AM10" s="10">
        <f>(VLOOKUP(AM$1,Enemies[[Name]:[BotLevelType]],3,FALSE) * VLOOKUP($A10,BotLevelWorld[#All],MATCH("HP Ratio - " &amp; VLOOKUP(AM$1,Enemies[[#All],[Name]:[BotLevelType]],9,FALSE),BotLevelWorld[#Headers],0),FALSE)) + (IFERROR(VLOOKUP(VLOOKUP(AM$1,Enemies[[Name]:[SpawnedType]],11,FALSE), Enemies[[Name]:[BotLevelType]], 3, FALSE) * VLOOKUP($A10,BotLevelWorld[#All],MATCH("HP Ratio - " &amp; VLOOKUP(VLOOKUP(AM$1,Enemies[[Name]:[SpawnedType]],11,FALSE),Enemies[[#All],[Name]:[BotLevelType]],9,FALSE),BotLevelWorld[#Headers],0),FALSE) * VLOOKUP(AM$1,Enemies[[Name]:[SpawnedType]],10,FALSE),0))</f>
        <v>7257.23</v>
      </c>
      <c r="AN10" s="10">
        <f>(VLOOKUP(AN$1,Enemies[[Name]:[BotLevelType]],3,FALSE) * VLOOKUP($A10,BotLevelWorld[#All],MATCH("HP Ratio - " &amp; VLOOKUP(AN$1,Enemies[[#All],[Name]:[BotLevelType]],9,FALSE),BotLevelWorld[#Headers],0),FALSE)) + (IFERROR(VLOOKUP(VLOOKUP(AN$1,Enemies[[Name]:[SpawnedType]],11,FALSE), Enemies[[Name]:[BotLevelType]], 3, FALSE) * VLOOKUP($A10,BotLevelWorld[#All],MATCH("HP Ratio - " &amp; VLOOKUP(VLOOKUP(AN$1,Enemies[[Name]:[SpawnedType]],11,FALSE),Enemies[[#All],[Name]:[BotLevelType]],9,FALSE),BotLevelWorld[#Headers],0),FALSE) * VLOOKUP(AN$1,Enemies[[Name]:[SpawnedType]],10,FALSE),0))</f>
        <v>538.74900000000002</v>
      </c>
      <c r="AO10" s="10">
        <f>(VLOOKUP(AO$1,Enemies[[Name]:[BotLevelType]],3,FALSE) * VLOOKUP($A10,BotLevelWorld[#All],MATCH("HP Ratio - " &amp; VLOOKUP(AO$1,Enemies[[#All],[Name]:[BotLevelType]],9,FALSE),BotLevelWorld[#Headers],0),FALSE)) + (IFERROR(VLOOKUP(VLOOKUP(AO$1,Enemies[[Name]:[SpawnedType]],11,FALSE), Enemies[[Name]:[BotLevelType]], 3, FALSE) * VLOOKUP($A10,BotLevelWorld[#All],MATCH("HP Ratio - " &amp; VLOOKUP(VLOOKUP(AO$1,Enemies[[Name]:[SpawnedType]],11,FALSE),Enemies[[#All],[Name]:[BotLevelType]],9,FALSE),BotLevelWorld[#Headers],0),FALSE) * VLOOKUP(AO$1,Enemies[[Name]:[SpawnedType]],10,FALSE),0))</f>
        <v>920.04647999999997</v>
      </c>
      <c r="AP10" s="10">
        <f>(VLOOKUP(AP$1,Enemies[[Name]:[BotLevelType]],3,FALSE) * VLOOKUP($A10,BotLevelWorld[#All],MATCH("HP Ratio - " &amp; VLOOKUP(AP$1,Enemies[[#All],[Name]:[BotLevelType]],9,FALSE),BotLevelWorld[#Headers],0),FALSE)) + (IFERROR(VLOOKUP(VLOOKUP(AP$1,Enemies[[Name]:[SpawnedType]],11,FALSE), Enemies[[Name]:[BotLevelType]], 3, FALSE) * VLOOKUP($A10,BotLevelWorld[#All],MATCH("HP Ratio - " &amp; VLOOKUP(VLOOKUP(AP$1,Enemies[[Name]:[SpawnedType]],11,FALSE),Enemies[[#All],[Name]:[BotLevelType]],9,FALSE),BotLevelWorld[#Headers],0),FALSE) * VLOOKUP(AP$1,Enemies[[Name]:[SpawnedType]],10,FALSE),0))</f>
        <v>920.04647999999997</v>
      </c>
      <c r="AQ10" s="10">
        <f>(VLOOKUP(AQ$1,Enemies[[Name]:[BotLevelType]],3,FALSE) * VLOOKUP($A10,BotLevelWorld[#All],MATCH("HP Ratio - " &amp; VLOOKUP(AQ$1,Enemies[[#All],[Name]:[BotLevelType]],9,FALSE),BotLevelWorld[#Headers],0),FALSE)) + (IFERROR(VLOOKUP(VLOOKUP(AQ$1,Enemies[[Name]:[SpawnedType]],11,FALSE), Enemies[[Name]:[BotLevelType]], 3, FALSE) * VLOOKUP($A10,BotLevelWorld[#All],MATCH("HP Ratio - " &amp; VLOOKUP(VLOOKUP(AQ$1,Enemies[[Name]:[SpawnedType]],11,FALSE),Enemies[[#All],[Name]:[BotLevelType]],9,FALSE),BotLevelWorld[#Headers],0),FALSE) * VLOOKUP(AQ$1,Enemies[[Name]:[SpawnedType]],10,FALSE),0))</f>
        <v>920.04647999999997</v>
      </c>
      <c r="AR10" s="10">
        <f>(VLOOKUP(AR$1,Enemies[[Name]:[BotLevelType]],3,FALSE) * VLOOKUP($A10,BotLevelWorld[#All],MATCH("HP Ratio - " &amp; VLOOKUP(AR$1,Enemies[[#All],[Name]:[BotLevelType]],9,FALSE),BotLevelWorld[#Headers],0),FALSE)) + (IFERROR(VLOOKUP(VLOOKUP(AR$1,Enemies[[Name]:[SpawnedType]],11,FALSE), Enemies[[Name]:[BotLevelType]], 3, FALSE) * VLOOKUP($A10,BotLevelWorld[#All],MATCH("HP Ratio - " &amp; VLOOKUP(VLOOKUP(AR$1,Enemies[[Name]:[SpawnedType]],11,FALSE),Enemies[[#All],[Name]:[BotLevelType]],9,FALSE),BotLevelWorld[#Headers],0),FALSE) * VLOOKUP(AR$1,Enemies[[Name]:[SpawnedType]],10,FALSE),0))</f>
        <v>8619.9840000000004</v>
      </c>
      <c r="AS10" s="10">
        <f>(VLOOKUP(AS$1,Enemies[[Name]:[BotLevelType]],3,FALSE) * VLOOKUP($A10,BotLevelWorld[#All],MATCH("HP Ratio - " &amp; VLOOKUP(AS$1,Enemies[[#All],[Name]:[BotLevelType]],9,FALSE),BotLevelWorld[#Headers],0),FALSE)) + (IFERROR(VLOOKUP(VLOOKUP(AS$1,Enemies[[Name]:[SpawnedType]],11,FALSE), Enemies[[Name]:[BotLevelType]], 3, FALSE) * VLOOKUP($A10,BotLevelWorld[#All],MATCH("HP Ratio - " &amp; VLOOKUP(VLOOKUP(AS$1,Enemies[[Name]:[SpawnedType]],11,FALSE),Enemies[[#All],[Name]:[BotLevelType]],9,FALSE),BotLevelWorld[#Headers],0),FALSE) * VLOOKUP(AS$1,Enemies[[Name]:[SpawnedType]],10,FALSE),0))</f>
        <v>21771.69</v>
      </c>
      <c r="AT10" s="10">
        <f>(VLOOKUP(AT$1,Enemies[[Name]:[BotLevelType]],3,FALSE) * VLOOKUP($A10,BotLevelWorld[#All],MATCH("HP Ratio - " &amp; VLOOKUP(AT$1,Enemies[[#All],[Name]:[BotLevelType]],9,FALSE),BotLevelWorld[#Headers],0),FALSE)) + (IFERROR(VLOOKUP(VLOOKUP(AT$1,Enemies[[Name]:[SpawnedType]],11,FALSE), Enemies[[Name]:[BotLevelType]], 3, FALSE) * VLOOKUP($A10,BotLevelWorld[#All],MATCH("HP Ratio - " &amp; VLOOKUP(VLOOKUP(AT$1,Enemies[[Name]:[SpawnedType]],11,FALSE),Enemies[[#All],[Name]:[BotLevelType]],9,FALSE),BotLevelWorld[#Headers],0),FALSE) * VLOOKUP(AT$1,Enemies[[Name]:[SpawnedType]],10,FALSE),0))</f>
        <v>15781.050399999998</v>
      </c>
    </row>
    <row r="11" spans="1:46" x14ac:dyDescent="0.25">
      <c r="A11" s="1">
        <v>9</v>
      </c>
      <c r="B11" s="10">
        <f>(VLOOKUP(B$1,Enemies[[Name]:[BotLevelType]],3,FALSE) * VLOOKUP($A11,BotLevelWorld[#All],MATCH("HP Ratio - " &amp; VLOOKUP(B$1,Enemies[[#All],[Name]:[BotLevelType]],9,FALSE),BotLevelWorld[#Headers],0),FALSE)) + (IFERROR(VLOOKUP(VLOOKUP(B$1,Enemies[[Name]:[SpawnedType]],11,FALSE), Enemies[[Name]:[BotLevelType]], 3, FALSE) * VLOOKUP($A11,BotLevelWorld[#All],MATCH("HP Ratio - " &amp; VLOOKUP(VLOOKUP(B$1,Enemies[[Name]:[SpawnedType]],11,FALSE),Enemies[[#All],[Name]:[BotLevelType]],9,FALSE),BotLevelWorld[#Headers],0),FALSE) * VLOOKUP(B$1,Enemies[[Name]:[SpawnedType]],10,FALSE),0))</f>
        <v>39</v>
      </c>
      <c r="C11" s="10">
        <f>(VLOOKUP(C$1,Enemies[[Name]:[BotLevelType]],3,FALSE) * VLOOKUP($A11,BotLevelWorld[#All],MATCH("HP Ratio - " &amp; VLOOKUP(C$1,Enemies[[#All],[Name]:[BotLevelType]],9,FALSE),BotLevelWorld[#Headers],0),FALSE)) + (IFERROR(VLOOKUP(VLOOKUP(C$1,Enemies[[Name]:[SpawnedType]],11,FALSE), Enemies[[Name]:[BotLevelType]], 3, FALSE) * VLOOKUP($A11,BotLevelWorld[#All],MATCH("HP Ratio - " &amp; VLOOKUP(VLOOKUP(C$1,Enemies[[Name]:[SpawnedType]],11,FALSE),Enemies[[#All],[Name]:[BotLevelType]],9,FALSE),BotLevelWorld[#Headers],0),FALSE) * VLOOKUP(C$1,Enemies[[Name]:[SpawnedType]],10,FALSE),0))</f>
        <v>901.65382999999997</v>
      </c>
      <c r="D11" s="10">
        <f>(VLOOKUP(D$1,Enemies[[Name]:[BotLevelType]],3,FALSE) * VLOOKUP($A11,BotLevelWorld[#All],MATCH("HP Ratio - " &amp; VLOOKUP(D$1,Enemies[[#All],[Name]:[BotLevelType]],9,FALSE),BotLevelWorld[#Headers],0),FALSE)) + (IFERROR(VLOOKUP(VLOOKUP(D$1,Enemies[[Name]:[SpawnedType]],11,FALSE), Enemies[[Name]:[BotLevelType]], 3, FALSE) * VLOOKUP($A11,BotLevelWorld[#All],MATCH("HP Ratio - " &amp; VLOOKUP(VLOOKUP(D$1,Enemies[[Name]:[SpawnedType]],11,FALSE),Enemies[[#All],[Name]:[BotLevelType]],9,FALSE),BotLevelWorld[#Headers],0),FALSE) * VLOOKUP(D$1,Enemies[[Name]:[SpawnedType]],10,FALSE),0))</f>
        <v>2107.7622000000001</v>
      </c>
      <c r="E11" s="10">
        <f>(VLOOKUP(E$1,Enemies[[Name]:[BotLevelType]],3,FALSE) * VLOOKUP($A11,BotLevelWorld[#All],MATCH("HP Ratio - " &amp; VLOOKUP(E$1,Enemies[[#All],[Name]:[BotLevelType]],9,FALSE),BotLevelWorld[#Headers],0),FALSE)) + (IFERROR(VLOOKUP(VLOOKUP(E$1,Enemies[[Name]:[SpawnedType]],11,FALSE), Enemies[[Name]:[BotLevelType]], 3, FALSE) * VLOOKUP($A11,BotLevelWorld[#All],MATCH("HP Ratio - " &amp; VLOOKUP(VLOOKUP(E$1,Enemies[[Name]:[SpawnedType]],11,FALSE),Enemies[[#All],[Name]:[BotLevelType]],9,FALSE),BotLevelWorld[#Headers],0),FALSE) * VLOOKUP(E$1,Enemies[[Name]:[SpawnedType]],10,FALSE),0))</f>
        <v>1050</v>
      </c>
      <c r="F11" s="10">
        <f>(VLOOKUP(F$1,Enemies[[Name]:[BotLevelType]],3,FALSE) * VLOOKUP($A11,BotLevelWorld[#All],MATCH("HP Ratio - " &amp; VLOOKUP(F$1,Enemies[[#All],[Name]:[BotLevelType]],9,FALSE),BotLevelWorld[#Headers],0),FALSE)) + (IFERROR(VLOOKUP(VLOOKUP(F$1,Enemies[[Name]:[SpawnedType]],11,FALSE), Enemies[[Name]:[BotLevelType]], 3, FALSE) * VLOOKUP($A11,BotLevelWorld[#All],MATCH("HP Ratio - " &amp; VLOOKUP(VLOOKUP(F$1,Enemies[[Name]:[SpawnedType]],11,FALSE),Enemies[[#All],[Name]:[BotLevelType]],9,FALSE),BotLevelWorld[#Headers],0),FALSE) * VLOOKUP(F$1,Enemies[[Name]:[SpawnedType]],10,FALSE),0))</f>
        <v>3750</v>
      </c>
      <c r="G11" s="10">
        <f>(VLOOKUP(G$1,Enemies[[Name]:[BotLevelType]],3,FALSE) * VLOOKUP($A11,BotLevelWorld[#All],MATCH("HP Ratio - " &amp; VLOOKUP(G$1,Enemies[[#All],[Name]:[BotLevelType]],9,FALSE),BotLevelWorld[#Headers],0),FALSE)) + (IFERROR(VLOOKUP(VLOOKUP(G$1,Enemies[[Name]:[SpawnedType]],11,FALSE), Enemies[[Name]:[BotLevelType]], 3, FALSE) * VLOOKUP($A11,BotLevelWorld[#All],MATCH("HP Ratio - " &amp; VLOOKUP(VLOOKUP(G$1,Enemies[[Name]:[SpawnedType]],11,FALSE),Enemies[[#All],[Name]:[BotLevelType]],9,FALSE),BotLevelWorld[#Headers],0),FALSE) * VLOOKUP(G$1,Enemies[[Name]:[SpawnedType]],10,FALSE),0))</f>
        <v>7500</v>
      </c>
      <c r="H11" s="10">
        <f>(VLOOKUP(H$1,Enemies[[Name]:[BotLevelType]],3,FALSE) * VLOOKUP($A11,BotLevelWorld[#All],MATCH("HP Ratio - " &amp; VLOOKUP(H$1,Enemies[[#All],[Name]:[BotLevelType]],9,FALSE),BotLevelWorld[#Headers],0),FALSE)) + (IFERROR(VLOOKUP(VLOOKUP(H$1,Enemies[[Name]:[SpawnedType]],11,FALSE), Enemies[[Name]:[BotLevelType]], 3, FALSE) * VLOOKUP($A11,BotLevelWorld[#All],MATCH("HP Ratio - " &amp; VLOOKUP(VLOOKUP(H$1,Enemies[[Name]:[SpawnedType]],11,FALSE),Enemies[[#All],[Name]:[BotLevelType]],9,FALSE),BotLevelWorld[#Headers],0),FALSE) * VLOOKUP(H$1,Enemies[[Name]:[SpawnedType]],10,FALSE),0))</f>
        <v>104</v>
      </c>
      <c r="I11" s="10">
        <f>(VLOOKUP(I$1,Enemies[[Name]:[BotLevelType]],3,FALSE) * VLOOKUP($A11,BotLevelWorld[#All],MATCH("HP Ratio - " &amp; VLOOKUP(I$1,Enemies[[#All],[Name]:[BotLevelType]],9,FALSE),BotLevelWorld[#Headers],0),FALSE)) + (IFERROR(VLOOKUP(VLOOKUP(I$1,Enemies[[Name]:[SpawnedType]],11,FALSE), Enemies[[Name]:[BotLevelType]], 3, FALSE) * VLOOKUP($A11,BotLevelWorld[#All],MATCH("HP Ratio - " &amp; VLOOKUP(VLOOKUP(I$1,Enemies[[Name]:[SpawnedType]],11,FALSE),Enemies[[#All],[Name]:[BotLevelType]],9,FALSE),BotLevelWorld[#Headers],0),FALSE) * VLOOKUP(I$1,Enemies[[Name]:[SpawnedType]],10,FALSE),0))</f>
        <v>13.778418000000002</v>
      </c>
      <c r="J11" s="10">
        <f>(VLOOKUP(J$1,Enemies[[Name]:[BotLevelType]],3,FALSE) * VLOOKUP($A11,BotLevelWorld[#All],MATCH("HP Ratio - " &amp; VLOOKUP(J$1,Enemies[[#All],[Name]:[BotLevelType]],9,FALSE),BotLevelWorld[#Headers],0),FALSE)) + (IFERROR(VLOOKUP(VLOOKUP(J$1,Enemies[[Name]:[SpawnedType]],11,FALSE), Enemies[[Name]:[BotLevelType]], 3, FALSE) * VLOOKUP($A11,BotLevelWorld[#All],MATCH("HP Ratio - " &amp; VLOOKUP(VLOOKUP(J$1,Enemies[[Name]:[SpawnedType]],11,FALSE),Enemies[[#All],[Name]:[BotLevelType]],9,FALSE),BotLevelWorld[#Headers],0),FALSE) * VLOOKUP(J$1,Enemies[[Name]:[SpawnedType]],10,FALSE),0))</f>
        <v>229.64030000000002</v>
      </c>
      <c r="K11" s="10">
        <f>(VLOOKUP(K$1,Enemies[[Name]:[BotLevelType]],3,FALSE) * VLOOKUP($A11,BotLevelWorld[#All],MATCH("HP Ratio - " &amp; VLOOKUP(K$1,Enemies[[#All],[Name]:[BotLevelType]],9,FALSE),BotLevelWorld[#Headers],0),FALSE)) + (IFERROR(VLOOKUP(VLOOKUP(K$1,Enemies[[Name]:[SpawnedType]],11,FALSE), Enemies[[Name]:[BotLevelType]], 3, FALSE) * VLOOKUP($A11,BotLevelWorld[#All],MATCH("HP Ratio - " &amp; VLOOKUP(VLOOKUP(K$1,Enemies[[Name]:[SpawnedType]],11,FALSE),Enemies[[#All],[Name]:[BotLevelType]],9,FALSE),BotLevelWorld[#Headers],0),FALSE) * VLOOKUP(K$1,Enemies[[Name]:[SpawnedType]],10,FALSE),0))</f>
        <v>57.410075000000006</v>
      </c>
      <c r="L11" s="10">
        <f>(VLOOKUP(L$1,Enemies[[Name]:[BotLevelType]],3,FALSE) * VLOOKUP($A11,BotLevelWorld[#All],MATCH("HP Ratio - " &amp; VLOOKUP(L$1,Enemies[[#All],[Name]:[BotLevelType]],9,FALSE),BotLevelWorld[#Headers],0),FALSE)) + (IFERROR(VLOOKUP(VLOOKUP(L$1,Enemies[[Name]:[SpawnedType]],11,FALSE), Enemies[[Name]:[BotLevelType]], 3, FALSE) * VLOOKUP($A11,BotLevelWorld[#All],MATCH("HP Ratio - " &amp; VLOOKUP(VLOOKUP(L$1,Enemies[[Name]:[SpawnedType]],11,FALSE),Enemies[[#All],[Name]:[BotLevelType]],9,FALSE),BotLevelWorld[#Headers],0),FALSE) * VLOOKUP(L$1,Enemies[[Name]:[SpawnedType]],10,FALSE),0))</f>
        <v>2250</v>
      </c>
      <c r="M11" s="10">
        <f>(VLOOKUP(M$1,Enemies[[Name]:[BotLevelType]],3,FALSE) * VLOOKUP($A11,BotLevelWorld[#All],MATCH("HP Ratio - " &amp; VLOOKUP(M$1,Enemies[[#All],[Name]:[BotLevelType]],9,FALSE),BotLevelWorld[#Headers],0),FALSE)) + (IFERROR(VLOOKUP(VLOOKUP(M$1,Enemies[[Name]:[SpawnedType]],11,FALSE), Enemies[[Name]:[BotLevelType]], 3, FALSE) * VLOOKUP($A11,BotLevelWorld[#All],MATCH("HP Ratio - " &amp; VLOOKUP(VLOOKUP(M$1,Enemies[[Name]:[SpawnedType]],11,FALSE),Enemies[[#All],[Name]:[BotLevelType]],9,FALSE),BotLevelWorld[#Headers],0),FALSE) * VLOOKUP(M$1,Enemies[[Name]:[SpawnedType]],10,FALSE),0))</f>
        <v>5250</v>
      </c>
      <c r="N11" s="10">
        <f>(VLOOKUP(N$1,Enemies[[Name]:[BotLevelType]],3,FALSE) * VLOOKUP($A11,BotLevelWorld[#All],MATCH("HP Ratio - " &amp; VLOOKUP(N$1,Enemies[[#All],[Name]:[BotLevelType]],9,FALSE),BotLevelWorld[#Headers],0),FALSE)) + (IFERROR(VLOOKUP(VLOOKUP(N$1,Enemies[[Name]:[SpawnedType]],11,FALSE), Enemies[[Name]:[BotLevelType]], 3, FALSE) * VLOOKUP($A11,BotLevelWorld[#All],MATCH("HP Ratio - " &amp; VLOOKUP(VLOOKUP(N$1,Enemies[[Name]:[SpawnedType]],11,FALSE),Enemies[[#All],[Name]:[BotLevelType]],9,FALSE),BotLevelWorld[#Headers],0),FALSE) * VLOOKUP(N$1,Enemies[[Name]:[SpawnedType]],10,FALSE),0))</f>
        <v>3750</v>
      </c>
      <c r="O11" s="10">
        <f>(VLOOKUP(O$1,Enemies[[Name]:[BotLevelType]],3,FALSE) * VLOOKUP($A11,BotLevelWorld[#All],MATCH("HP Ratio - " &amp; VLOOKUP(O$1,Enemies[[#All],[Name]:[BotLevelType]],9,FALSE),BotLevelWorld[#Headers],0),FALSE)) + (IFERROR(VLOOKUP(VLOOKUP(O$1,Enemies[[Name]:[SpawnedType]],11,FALSE), Enemies[[Name]:[BotLevelType]], 3, FALSE) * VLOOKUP($A11,BotLevelWorld[#All],MATCH("HP Ratio - " &amp; VLOOKUP(VLOOKUP(O$1,Enemies[[Name]:[SpawnedType]],11,FALSE),Enemies[[#All],[Name]:[BotLevelType]],9,FALSE),BotLevelWorld[#Headers],0),FALSE) * VLOOKUP(O$1,Enemies[[Name]:[SpawnedType]],10,FALSE),0))</f>
        <v>409.84264999999999</v>
      </c>
      <c r="P11" s="10">
        <f>(VLOOKUP(P$1,Enemies[[Name]:[BotLevelType]],3,FALSE) * VLOOKUP($A11,BotLevelWorld[#All],MATCH("HP Ratio - " &amp; VLOOKUP(P$1,Enemies[[#All],[Name]:[BotLevelType]],9,FALSE),BotLevelWorld[#Headers],0),FALSE)) + (IFERROR(VLOOKUP(VLOOKUP(P$1,Enemies[[Name]:[SpawnedType]],11,FALSE), Enemies[[Name]:[BotLevelType]], 3, FALSE) * VLOOKUP($A11,BotLevelWorld[#All],MATCH("HP Ratio - " &amp; VLOOKUP(VLOOKUP(P$1,Enemies[[Name]:[SpawnedType]],11,FALSE),Enemies[[#All],[Name]:[BotLevelType]],9,FALSE),BotLevelWorld[#Headers],0),FALSE) * VLOOKUP(P$1,Enemies[[Name]:[SpawnedType]],10,FALSE),0))</f>
        <v>15000</v>
      </c>
      <c r="Q11" s="10">
        <f>(VLOOKUP(Q$1,Enemies[[Name]:[BotLevelType]],3,FALSE) * VLOOKUP($A11,BotLevelWorld[#All],MATCH("HP Ratio - " &amp; VLOOKUP(Q$1,Enemies[[#All],[Name]:[BotLevelType]],9,FALSE),BotLevelWorld[#Headers],0),FALSE)) + (IFERROR(VLOOKUP(VLOOKUP(Q$1,Enemies[[Name]:[SpawnedType]],11,FALSE), Enemies[[Name]:[BotLevelType]], 3, FALSE) * VLOOKUP($A11,BotLevelWorld[#All],MATCH("HP Ratio - " &amp; VLOOKUP(VLOOKUP(Q$1,Enemies[[Name]:[SpawnedType]],11,FALSE),Enemies[[#All],[Name]:[BotLevelType]],9,FALSE),BotLevelWorld[#Headers],0),FALSE) * VLOOKUP(Q$1,Enemies[[Name]:[SpawnedType]],10,FALSE),0))</f>
        <v>1300</v>
      </c>
      <c r="R11" s="10">
        <f>(VLOOKUP(R$1,Enemies[[Name]:[BotLevelType]],3,FALSE) * VLOOKUP($A11,BotLevelWorld[#All],MATCH("HP Ratio - " &amp; VLOOKUP(R$1,Enemies[[#All],[Name]:[BotLevelType]],9,FALSE),BotLevelWorld[#Headers],0),FALSE)) + (IFERROR(VLOOKUP(VLOOKUP(R$1,Enemies[[Name]:[SpawnedType]],11,FALSE), Enemies[[Name]:[BotLevelType]], 3, FALSE) * VLOOKUP($A11,BotLevelWorld[#All],MATCH("HP Ratio - " &amp; VLOOKUP(VLOOKUP(R$1,Enemies[[Name]:[SpawnedType]],11,FALSE),Enemies[[#All],[Name]:[BotLevelType]],9,FALSE),BotLevelWorld[#Headers],0),FALSE) * VLOOKUP(R$1,Enemies[[Name]:[SpawnedType]],10,FALSE),0))</f>
        <v>5854.8949999999995</v>
      </c>
      <c r="S11" s="10">
        <f>(VLOOKUP(S$1,Enemies[[Name]:[BotLevelType]],3,FALSE) * VLOOKUP($A11,BotLevelWorld[#All],MATCH("HP Ratio - " &amp; VLOOKUP(S$1,Enemies[[#All],[Name]:[BotLevelType]],9,FALSE),BotLevelWorld[#Headers],0),FALSE)) + (IFERROR(VLOOKUP(VLOOKUP(S$1,Enemies[[Name]:[SpawnedType]],11,FALSE), Enemies[[Name]:[BotLevelType]], 3, FALSE) * VLOOKUP($A11,BotLevelWorld[#All],MATCH("HP Ratio - " &amp; VLOOKUP(VLOOKUP(S$1,Enemies[[Name]:[SpawnedType]],11,FALSE),Enemies[[#All],[Name]:[BotLevelType]],9,FALSE),BotLevelWorld[#Headers],0),FALSE) * VLOOKUP(S$1,Enemies[[Name]:[SpawnedType]],10,FALSE),0))</f>
        <v>507.2937</v>
      </c>
      <c r="T11" s="10">
        <f>(VLOOKUP(T$1,Enemies[[Name]:[BotLevelType]],3,FALSE) * VLOOKUP($A11,BotLevelWorld[#All],MATCH("HP Ratio - " &amp; VLOOKUP(T$1,Enemies[[#All],[Name]:[BotLevelType]],9,FALSE),BotLevelWorld[#Headers],0),FALSE)) + (IFERROR(VLOOKUP(VLOOKUP(T$1,Enemies[[Name]:[SpawnedType]],11,FALSE), Enemies[[Name]:[BotLevelType]], 3, FALSE) * VLOOKUP($A11,BotLevelWorld[#All],MATCH("HP Ratio - " &amp; VLOOKUP(VLOOKUP(T$1,Enemies[[Name]:[SpawnedType]],11,FALSE),Enemies[[#All],[Name]:[BotLevelType]],9,FALSE),BotLevelWorld[#Headers],0),FALSE) * VLOOKUP(T$1,Enemies[[Name]:[SpawnedType]],10,FALSE),0))</f>
        <v>1873.5663999999999</v>
      </c>
      <c r="U11" s="10">
        <f>(VLOOKUP(U$1,Enemies[[Name]:[BotLevelType]],3,FALSE) * VLOOKUP($A11,BotLevelWorld[#All],MATCH("HP Ratio - " &amp; VLOOKUP(U$1,Enemies[[#All],[Name]:[BotLevelType]],9,FALSE),BotLevelWorld[#Headers],0),FALSE)) + (IFERROR(VLOOKUP(VLOOKUP(U$1,Enemies[[Name]:[SpawnedType]],11,FALSE), Enemies[[Name]:[BotLevelType]], 3, FALSE) * VLOOKUP($A11,BotLevelWorld[#All],MATCH("HP Ratio - " &amp; VLOOKUP(VLOOKUP(U$1,Enemies[[Name]:[SpawnedType]],11,FALSE),Enemies[[#All],[Name]:[BotLevelType]],9,FALSE),BotLevelWorld[#Headers],0),FALSE) * VLOOKUP(U$1,Enemies[[Name]:[SpawnedType]],10,FALSE),0))</f>
        <v>936.78319999999997</v>
      </c>
      <c r="V11" s="10">
        <f>(VLOOKUP(V$1,Enemies[[Name]:[BotLevelType]],3,FALSE) * VLOOKUP($A11,BotLevelWorld[#All],MATCH("HP Ratio - " &amp; VLOOKUP(V$1,Enemies[[#All],[Name]:[BotLevelType]],9,FALSE),BotLevelWorld[#Headers],0),FALSE)) + (IFERROR(VLOOKUP(VLOOKUP(V$1,Enemies[[Name]:[SpawnedType]],11,FALSE), Enemies[[Name]:[BotLevelType]], 3, FALSE) * VLOOKUP($A11,BotLevelWorld[#All],MATCH("HP Ratio - " &amp; VLOOKUP(VLOOKUP(V$1,Enemies[[Name]:[SpawnedType]],11,FALSE),Enemies[[#All],[Name]:[BotLevelType]],9,FALSE),BotLevelWorld[#Headers],0),FALSE) * VLOOKUP(V$1,Enemies[[Name]:[SpawnedType]],10,FALSE),0))</f>
        <v>468.39159999999998</v>
      </c>
      <c r="W11" s="10">
        <f>(VLOOKUP(W$1,Enemies[[Name]:[BotLevelType]],3,FALSE) * VLOOKUP($A11,BotLevelWorld[#All],MATCH("HP Ratio - " &amp; VLOOKUP(W$1,Enemies[[#All],[Name]:[BotLevelType]],9,FALSE),BotLevelWorld[#Headers],0),FALSE)) + (IFERROR(VLOOKUP(VLOOKUP(W$1,Enemies[[Name]:[SpawnedType]],11,FALSE), Enemies[[Name]:[BotLevelType]], 3, FALSE) * VLOOKUP($A11,BotLevelWorld[#All],MATCH("HP Ratio - " &amp; VLOOKUP(VLOOKUP(W$1,Enemies[[Name]:[SpawnedType]],11,FALSE),Enemies[[#All],[Name]:[BotLevelType]],9,FALSE),BotLevelWorld[#Headers],0),FALSE) * VLOOKUP(W$1,Enemies[[Name]:[SpawnedType]],10,FALSE),0))</f>
        <v>117.0979</v>
      </c>
      <c r="X11" s="10">
        <f>(VLOOKUP(X$1,Enemies[[Name]:[BotLevelType]],3,FALSE) * VLOOKUP($A11,BotLevelWorld[#All],MATCH("HP Ratio - " &amp; VLOOKUP(X$1,Enemies[[#All],[Name]:[BotLevelType]],9,FALSE),BotLevelWorld[#Headers],0),FALSE)) + (IFERROR(VLOOKUP(VLOOKUP(X$1,Enemies[[Name]:[SpawnedType]],11,FALSE), Enemies[[Name]:[BotLevelType]], 3, FALSE) * VLOOKUP($A11,BotLevelWorld[#All],MATCH("HP Ratio - " &amp; VLOOKUP(VLOOKUP(X$1,Enemies[[Name]:[SpawnedType]],11,FALSE),Enemies[[#All],[Name]:[BotLevelType]],9,FALSE),BotLevelWorld[#Headers],0),FALSE) * VLOOKUP(X$1,Enemies[[Name]:[SpawnedType]],10,FALSE),0))</f>
        <v>93.678319999999999</v>
      </c>
      <c r="Y11" s="10">
        <f>(VLOOKUP(Y$1,Enemies[[Name]:[BotLevelType]],3,FALSE) * VLOOKUP($A11,BotLevelWorld[#All],MATCH("HP Ratio - " &amp; VLOOKUP(Y$1,Enemies[[#All],[Name]:[BotLevelType]],9,FALSE),BotLevelWorld[#Headers],0),FALSE)) + (IFERROR(VLOOKUP(VLOOKUP(Y$1,Enemies[[Name]:[SpawnedType]],11,FALSE), Enemies[[Name]:[BotLevelType]], 3, FALSE) * VLOOKUP($A11,BotLevelWorld[#All],MATCH("HP Ratio - " &amp; VLOOKUP(VLOOKUP(Y$1,Enemies[[Name]:[SpawnedType]],11,FALSE),Enemies[[#All],[Name]:[BotLevelType]],9,FALSE),BotLevelWorld[#Headers],0),FALSE) * VLOOKUP(Y$1,Enemies[[Name]:[SpawnedType]],10,FALSE),0))</f>
        <v>7500</v>
      </c>
      <c r="Z11" s="10">
        <f>(VLOOKUP(Z$1,Enemies[[Name]:[BotLevelType]],3,FALSE) * VLOOKUP($A11,BotLevelWorld[#All],MATCH("HP Ratio - " &amp; VLOOKUP(Z$1,Enemies[[#All],[Name]:[BotLevelType]],9,FALSE),BotLevelWorld[#Headers],0),FALSE)) + (IFERROR(VLOOKUP(VLOOKUP(Z$1,Enemies[[Name]:[SpawnedType]],11,FALSE), Enemies[[Name]:[BotLevelType]], 3, FALSE) * VLOOKUP($A11,BotLevelWorld[#All],MATCH("HP Ratio - " &amp; VLOOKUP(VLOOKUP(Z$1,Enemies[[Name]:[SpawnedType]],11,FALSE),Enemies[[#All],[Name]:[BotLevelType]],9,FALSE),BotLevelWorld[#Headers],0),FALSE) * VLOOKUP(Z$1,Enemies[[Name]:[SpawnedType]],10,FALSE),0))</f>
        <v>3000</v>
      </c>
      <c r="AA11" s="10">
        <f>(VLOOKUP(AA$1,Enemies[[Name]:[BotLevelType]],3,FALSE) * VLOOKUP($A11,BotLevelWorld[#All],MATCH("HP Ratio - " &amp; VLOOKUP(AA$1,Enemies[[#All],[Name]:[BotLevelType]],9,FALSE),BotLevelWorld[#Headers],0),FALSE)) + (IFERROR(VLOOKUP(VLOOKUP(AA$1,Enemies[[Name]:[SpawnedType]],11,FALSE), Enemies[[Name]:[BotLevelType]], 3, FALSE) * VLOOKUP($A11,BotLevelWorld[#All],MATCH("HP Ratio - " &amp; VLOOKUP(VLOOKUP(AA$1,Enemies[[Name]:[SpawnedType]],11,FALSE),Enemies[[#All],[Name]:[BotLevelType]],9,FALSE),BotLevelWorld[#Headers],0),FALSE) * VLOOKUP(AA$1,Enemies[[Name]:[SpawnedType]],10,FALSE),0))</f>
        <v>1500</v>
      </c>
      <c r="AB11" s="10">
        <f>(VLOOKUP(AB$1,Enemies[[Name]:[BotLevelType]],3,FALSE) * VLOOKUP($A11,BotLevelWorld[#All],MATCH("HP Ratio - " &amp; VLOOKUP(AB$1,Enemies[[#All],[Name]:[BotLevelType]],9,FALSE),BotLevelWorld[#Headers],0),FALSE)) + (IFERROR(VLOOKUP(VLOOKUP(AB$1,Enemies[[Name]:[SpawnedType]],11,FALSE), Enemies[[Name]:[BotLevelType]], 3, FALSE) * VLOOKUP($A11,BotLevelWorld[#All],MATCH("HP Ratio - " &amp; VLOOKUP(VLOOKUP(AB$1,Enemies[[Name]:[SpawnedType]],11,FALSE),Enemies[[#All],[Name]:[BotLevelType]],9,FALSE),BotLevelWorld[#Headers],0),FALSE) * VLOOKUP(AB$1,Enemies[[Name]:[SpawnedType]],10,FALSE),0))</f>
        <v>735</v>
      </c>
      <c r="AC11" s="10">
        <f>(VLOOKUP(AC$1,Enemies[[Name]:[BotLevelType]],3,FALSE) * VLOOKUP($A11,BotLevelWorld[#All],MATCH("HP Ratio - " &amp; VLOOKUP(AC$1,Enemies[[#All],[Name]:[BotLevelType]],9,FALSE),BotLevelWorld[#Headers],0),FALSE)) + (IFERROR(VLOOKUP(VLOOKUP(AC$1,Enemies[[Name]:[SpawnedType]],11,FALSE), Enemies[[Name]:[BotLevelType]], 3, FALSE) * VLOOKUP($A11,BotLevelWorld[#All],MATCH("HP Ratio - " &amp; VLOOKUP(VLOOKUP(AC$1,Enemies[[Name]:[SpawnedType]],11,FALSE),Enemies[[#All],[Name]:[BotLevelType]],9,FALSE),BotLevelWorld[#Headers],0),FALSE) * VLOOKUP(AC$1,Enemies[[Name]:[SpawnedType]],10,FALSE),0))</f>
        <v>360</v>
      </c>
      <c r="AD11" s="10">
        <f>(VLOOKUP(AD$1,Enemies[[Name]:[BotLevelType]],3,FALSE) * VLOOKUP($A11,BotLevelWorld[#All],MATCH("HP Ratio - " &amp; VLOOKUP(AD$1,Enemies[[#All],[Name]:[BotLevelType]],9,FALSE),BotLevelWorld[#Headers],0),FALSE)) + (IFERROR(VLOOKUP(VLOOKUP(AD$1,Enemies[[Name]:[SpawnedType]],11,FALSE), Enemies[[Name]:[BotLevelType]], 3, FALSE) * VLOOKUP($A11,BotLevelWorld[#All],MATCH("HP Ratio - " &amp; VLOOKUP(VLOOKUP(AD$1,Enemies[[Name]:[SpawnedType]],11,FALSE),Enemies[[#All],[Name]:[BotLevelType]],9,FALSE),BotLevelWorld[#Headers],0),FALSE) * VLOOKUP(AD$1,Enemies[[Name]:[SpawnedType]],10,FALSE),0))</f>
        <v>90</v>
      </c>
      <c r="AE11" s="10">
        <f>(VLOOKUP(AE$1,Enemies[[Name]:[BotLevelType]],3,FALSE) * VLOOKUP($A11,BotLevelWorld[#All],MATCH("HP Ratio - " &amp; VLOOKUP(AE$1,Enemies[[#All],[Name]:[BotLevelType]],9,FALSE),BotLevelWorld[#Headers],0),FALSE)) + (IFERROR(VLOOKUP(VLOOKUP(AE$1,Enemies[[Name]:[SpawnedType]],11,FALSE), Enemies[[Name]:[BotLevelType]], 3, FALSE) * VLOOKUP($A11,BotLevelWorld[#All],MATCH("HP Ratio - " &amp; VLOOKUP(VLOOKUP(AE$1,Enemies[[Name]:[SpawnedType]],11,FALSE),Enemies[[#All],[Name]:[BotLevelType]],9,FALSE),BotLevelWorld[#Headers],0),FALSE) * VLOOKUP(AE$1,Enemies[[Name]:[SpawnedType]],10,FALSE),0))</f>
        <v>2625</v>
      </c>
      <c r="AF11" s="10">
        <f>(VLOOKUP(AF$1,Enemies[[Name]:[BotLevelType]],3,FALSE) * VLOOKUP($A11,BotLevelWorld[#All],MATCH("HP Ratio - " &amp; VLOOKUP(AF$1,Enemies[[#All],[Name]:[BotLevelType]],9,FALSE),BotLevelWorld[#Headers],0),FALSE)) + (IFERROR(VLOOKUP(VLOOKUP(AF$1,Enemies[[Name]:[SpawnedType]],11,FALSE), Enemies[[Name]:[BotLevelType]], 3, FALSE) * VLOOKUP($A11,BotLevelWorld[#All],MATCH("HP Ratio - " &amp; VLOOKUP(VLOOKUP(AF$1,Enemies[[Name]:[SpawnedType]],11,FALSE),Enemies[[#All],[Name]:[BotLevelType]],9,FALSE),BotLevelWorld[#Headers],0),FALSE) * VLOOKUP(AF$1,Enemies[[Name]:[SpawnedType]],10,FALSE),0))</f>
        <v>600</v>
      </c>
      <c r="AG11" s="10">
        <f>(VLOOKUP(AG$1,Enemies[[Name]:[BotLevelType]],3,FALSE) * VLOOKUP($A11,BotLevelWorld[#All],MATCH("HP Ratio - " &amp; VLOOKUP(AG$1,Enemies[[#All],[Name]:[BotLevelType]],9,FALSE),BotLevelWorld[#Headers],0),FALSE)) + (IFERROR(VLOOKUP(VLOOKUP(AG$1,Enemies[[Name]:[SpawnedType]],11,FALSE), Enemies[[Name]:[BotLevelType]], 3, FALSE) * VLOOKUP($A11,BotLevelWorld[#All],MATCH("HP Ratio - " &amp; VLOOKUP(VLOOKUP(AG$1,Enemies[[Name]:[SpawnedType]],11,FALSE),Enemies[[#All],[Name]:[BotLevelType]],9,FALSE),BotLevelWorld[#Headers],0),FALSE) * VLOOKUP(AG$1,Enemies[[Name]:[SpawnedType]],10,FALSE),0))</f>
        <v>901.65382999999997</v>
      </c>
      <c r="AH11" s="10">
        <f>(VLOOKUP(AH$1,Enemies[[Name]:[BotLevelType]],3,FALSE) * VLOOKUP($A11,BotLevelWorld[#All],MATCH("HP Ratio - " &amp; VLOOKUP(AH$1,Enemies[[#All],[Name]:[BotLevelType]],9,FALSE),BotLevelWorld[#Headers],0),FALSE)) + (IFERROR(VLOOKUP(VLOOKUP(AH$1,Enemies[[Name]:[SpawnedType]],11,FALSE), Enemies[[Name]:[BotLevelType]], 3, FALSE) * VLOOKUP($A11,BotLevelWorld[#All],MATCH("HP Ratio - " &amp; VLOOKUP(VLOOKUP(AH$1,Enemies[[Name]:[SpawnedType]],11,FALSE),Enemies[[#All],[Name]:[BotLevelType]],9,FALSE),BotLevelWorld[#Headers],0),FALSE) * VLOOKUP(AH$1,Enemies[[Name]:[SpawnedType]],10,FALSE),0))</f>
        <v>104</v>
      </c>
      <c r="AI11" s="10">
        <f>(VLOOKUP(AI$1,Enemies[[Name]:[BotLevelType]],3,FALSE) * VLOOKUP($A11,BotLevelWorld[#All],MATCH("HP Ratio - " &amp; VLOOKUP(AI$1,Enemies[[#All],[Name]:[BotLevelType]],9,FALSE),BotLevelWorld[#Headers],0),FALSE)) + (IFERROR(VLOOKUP(VLOOKUP(AI$1,Enemies[[Name]:[SpawnedType]],11,FALSE), Enemies[[Name]:[BotLevelType]], 3, FALSE) * VLOOKUP($A11,BotLevelWorld[#All],MATCH("HP Ratio - " &amp; VLOOKUP(VLOOKUP(AI$1,Enemies[[Name]:[SpawnedType]],11,FALSE),Enemies[[#All],[Name]:[BotLevelType]],9,FALSE),BotLevelWorld[#Headers],0),FALSE) * VLOOKUP(AI$1,Enemies[[Name]:[SpawnedType]],10,FALSE),0))</f>
        <v>4500</v>
      </c>
      <c r="AJ11" s="10">
        <f>(VLOOKUP(AJ$1,Enemies[[Name]:[BotLevelType]],3,FALSE) * VLOOKUP($A11,BotLevelWorld[#All],MATCH("HP Ratio - " &amp; VLOOKUP(AJ$1,Enemies[[#All],[Name]:[BotLevelType]],9,FALSE),BotLevelWorld[#Headers],0),FALSE)) + (IFERROR(VLOOKUP(VLOOKUP(AJ$1,Enemies[[Name]:[SpawnedType]],11,FALSE), Enemies[[Name]:[BotLevelType]], 3, FALSE) * VLOOKUP($A11,BotLevelWorld[#All],MATCH("HP Ratio - " &amp; VLOOKUP(VLOOKUP(AJ$1,Enemies[[Name]:[SpawnedType]],11,FALSE),Enemies[[#All],[Name]:[BotLevelType]],9,FALSE),BotLevelWorld[#Headers],0),FALSE) * VLOOKUP(AJ$1,Enemies[[Name]:[SpawnedType]],10,FALSE),0))</f>
        <v>104</v>
      </c>
      <c r="AK11" s="10">
        <f>(VLOOKUP(AK$1,Enemies[[Name]:[BotLevelType]],3,FALSE) * VLOOKUP($A11,BotLevelWorld[#All],MATCH("HP Ratio - " &amp; VLOOKUP(AK$1,Enemies[[#All],[Name]:[BotLevelType]],9,FALSE),BotLevelWorld[#Headers],0),FALSE)) + (IFERROR(VLOOKUP(VLOOKUP(AK$1,Enemies[[Name]:[SpawnedType]],11,FALSE), Enemies[[Name]:[BotLevelType]], 3, FALSE) * VLOOKUP($A11,BotLevelWorld[#All],MATCH("HP Ratio - " &amp; VLOOKUP(VLOOKUP(AK$1,Enemies[[Name]:[SpawnedType]],11,FALSE),Enemies[[#All],[Name]:[BotLevelType]],9,FALSE),BotLevelWorld[#Headers],0),FALSE) * VLOOKUP(AK$1,Enemies[[Name]:[SpawnedType]],10,FALSE),0))</f>
        <v>104</v>
      </c>
      <c r="AL11" s="10">
        <f>(VLOOKUP(AL$1,Enemies[[Name]:[BotLevelType]],3,FALSE) * VLOOKUP($A11,BotLevelWorld[#All],MATCH("HP Ratio - " &amp; VLOOKUP(AL$1,Enemies[[#All],[Name]:[BotLevelType]],9,FALSE),BotLevelWorld[#Headers],0),FALSE)) + (IFERROR(VLOOKUP(VLOOKUP(AL$1,Enemies[[Name]:[SpawnedType]],11,FALSE), Enemies[[Name]:[BotLevelType]], 3, FALSE) * VLOOKUP($A11,BotLevelWorld[#All],MATCH("HP Ratio - " &amp; VLOOKUP(VLOOKUP(AL$1,Enemies[[Name]:[SpawnedType]],11,FALSE),Enemies[[#All],[Name]:[BotLevelType]],9,FALSE),BotLevelWorld[#Headers],0),FALSE) * VLOOKUP(AL$1,Enemies[[Name]:[SpawnedType]],10,FALSE),0))</f>
        <v>130</v>
      </c>
      <c r="AM11" s="10">
        <f>(VLOOKUP(AM$1,Enemies[[Name]:[BotLevelType]],3,FALSE) * VLOOKUP($A11,BotLevelWorld[#All],MATCH("HP Ratio - " &amp; VLOOKUP(AM$1,Enemies[[#All],[Name]:[BotLevelType]],9,FALSE),BotLevelWorld[#Headers],0),FALSE)) + (IFERROR(VLOOKUP(VLOOKUP(AM$1,Enemies[[Name]:[SpawnedType]],11,FALSE), Enemies[[Name]:[BotLevelType]], 3, FALSE) * VLOOKUP($A11,BotLevelWorld[#All],MATCH("HP Ratio - " &amp; VLOOKUP(VLOOKUP(AM$1,Enemies[[Name]:[SpawnedType]],11,FALSE),Enemies[[#All],[Name]:[BotLevelType]],9,FALSE),BotLevelWorld[#Headers],0),FALSE) * VLOOKUP(AM$1,Enemies[[Name]:[SpawnedType]],10,FALSE),0))</f>
        <v>7500</v>
      </c>
      <c r="AN11" s="10">
        <f>(VLOOKUP(AN$1,Enemies[[Name]:[BotLevelType]],3,FALSE) * VLOOKUP($A11,BotLevelWorld[#All],MATCH("HP Ratio - " &amp; VLOOKUP(AN$1,Enemies[[#All],[Name]:[BotLevelType]],9,FALSE),BotLevelWorld[#Headers],0),FALSE)) + (IFERROR(VLOOKUP(VLOOKUP(AN$1,Enemies[[Name]:[SpawnedType]],11,FALSE), Enemies[[Name]:[BotLevelType]], 3, FALSE) * VLOOKUP($A11,BotLevelWorld[#All],MATCH("HP Ratio - " &amp; VLOOKUP(VLOOKUP(AN$1,Enemies[[Name]:[SpawnedType]],11,FALSE),Enemies[[#All],[Name]:[BotLevelType]],9,FALSE),BotLevelWorld[#Headers],0),FALSE) * VLOOKUP(AN$1,Enemies[[Name]:[SpawnedType]],10,FALSE),0))</f>
        <v>650</v>
      </c>
      <c r="AO11" s="10">
        <f>(VLOOKUP(AO$1,Enemies[[Name]:[BotLevelType]],3,FALSE) * VLOOKUP($A11,BotLevelWorld[#All],MATCH("HP Ratio - " &amp; VLOOKUP(AO$1,Enemies[[#All],[Name]:[BotLevelType]],9,FALSE),BotLevelWorld[#Headers],0),FALSE)) + (IFERROR(VLOOKUP(VLOOKUP(AO$1,Enemies[[Name]:[SpawnedType]],11,FALSE), Enemies[[Name]:[BotLevelType]], 3, FALSE) * VLOOKUP($A11,BotLevelWorld[#All],MATCH("HP Ratio - " &amp; VLOOKUP(VLOOKUP(AO$1,Enemies[[Name]:[SpawnedType]],11,FALSE),Enemies[[#All],[Name]:[BotLevelType]],9,FALSE),BotLevelWorld[#Headers],0),FALSE) * VLOOKUP(AO$1,Enemies[[Name]:[SpawnedType]],10,FALSE),0))</f>
        <v>1079.2936999999999</v>
      </c>
      <c r="AP11" s="10">
        <f>(VLOOKUP(AP$1,Enemies[[Name]:[BotLevelType]],3,FALSE) * VLOOKUP($A11,BotLevelWorld[#All],MATCH("HP Ratio - " &amp; VLOOKUP(AP$1,Enemies[[#All],[Name]:[BotLevelType]],9,FALSE),BotLevelWorld[#Headers],0),FALSE)) + (IFERROR(VLOOKUP(VLOOKUP(AP$1,Enemies[[Name]:[SpawnedType]],11,FALSE), Enemies[[Name]:[BotLevelType]], 3, FALSE) * VLOOKUP($A11,BotLevelWorld[#All],MATCH("HP Ratio - " &amp; VLOOKUP(VLOOKUP(AP$1,Enemies[[Name]:[SpawnedType]],11,FALSE),Enemies[[#All],[Name]:[BotLevelType]],9,FALSE),BotLevelWorld[#Headers],0),FALSE) * VLOOKUP(AP$1,Enemies[[Name]:[SpawnedType]],10,FALSE),0))</f>
        <v>1079.2936999999999</v>
      </c>
      <c r="AQ11" s="10">
        <f>(VLOOKUP(AQ$1,Enemies[[Name]:[BotLevelType]],3,FALSE) * VLOOKUP($A11,BotLevelWorld[#All],MATCH("HP Ratio - " &amp; VLOOKUP(AQ$1,Enemies[[#All],[Name]:[BotLevelType]],9,FALSE),BotLevelWorld[#Headers],0),FALSE)) + (IFERROR(VLOOKUP(VLOOKUP(AQ$1,Enemies[[Name]:[SpawnedType]],11,FALSE), Enemies[[Name]:[BotLevelType]], 3, FALSE) * VLOOKUP($A11,BotLevelWorld[#All],MATCH("HP Ratio - " &amp; VLOOKUP(VLOOKUP(AQ$1,Enemies[[Name]:[SpawnedType]],11,FALSE),Enemies[[#All],[Name]:[BotLevelType]],9,FALSE),BotLevelWorld[#Headers],0),FALSE) * VLOOKUP(AQ$1,Enemies[[Name]:[SpawnedType]],10,FALSE),0))</f>
        <v>1079.2936999999999</v>
      </c>
      <c r="AR11" s="10">
        <f>(VLOOKUP(AR$1,Enemies[[Name]:[BotLevelType]],3,FALSE) * VLOOKUP($A11,BotLevelWorld[#All],MATCH("HP Ratio - " &amp; VLOOKUP(AR$1,Enemies[[#All],[Name]:[BotLevelType]],9,FALSE),BotLevelWorld[#Headers],0),FALSE)) + (IFERROR(VLOOKUP(VLOOKUP(AR$1,Enemies[[Name]:[SpawnedType]],11,FALSE), Enemies[[Name]:[BotLevelType]], 3, FALSE) * VLOOKUP($A11,BotLevelWorld[#All],MATCH("HP Ratio - " &amp; VLOOKUP(VLOOKUP(AR$1,Enemies[[Name]:[SpawnedType]],11,FALSE),Enemies[[#All],[Name]:[BotLevelType]],9,FALSE),BotLevelWorld[#Headers],0),FALSE) * VLOOKUP(AR$1,Enemies[[Name]:[SpawnedType]],10,FALSE),0))</f>
        <v>10400</v>
      </c>
      <c r="AS11" s="10">
        <f>(VLOOKUP(AS$1,Enemies[[Name]:[BotLevelType]],3,FALSE) * VLOOKUP($A11,BotLevelWorld[#All],MATCH("HP Ratio - " &amp; VLOOKUP(AS$1,Enemies[[#All],[Name]:[BotLevelType]],9,FALSE),BotLevelWorld[#Headers],0),FALSE)) + (IFERROR(VLOOKUP(VLOOKUP(AS$1,Enemies[[Name]:[SpawnedType]],11,FALSE), Enemies[[Name]:[BotLevelType]], 3, FALSE) * VLOOKUP($A11,BotLevelWorld[#All],MATCH("HP Ratio - " &amp; VLOOKUP(VLOOKUP(AS$1,Enemies[[Name]:[SpawnedType]],11,FALSE),Enemies[[#All],[Name]:[BotLevelType]],9,FALSE),BotLevelWorld[#Headers],0),FALSE) * VLOOKUP(AS$1,Enemies[[Name]:[SpawnedType]],10,FALSE),0))</f>
        <v>22500</v>
      </c>
      <c r="AT11" s="10">
        <f>(VLOOKUP(AT$1,Enemies[[Name]:[BotLevelType]],3,FALSE) * VLOOKUP($A11,BotLevelWorld[#All],MATCH("HP Ratio - " &amp; VLOOKUP(AT$1,Enemies[[#All],[Name]:[BotLevelType]],9,FALSE),BotLevelWorld[#Headers],0),FALSE)) + (IFERROR(VLOOKUP(VLOOKUP(AT$1,Enemies[[Name]:[SpawnedType]],11,FALSE), Enemies[[Name]:[BotLevelType]], 3, FALSE) * VLOOKUP($A11,BotLevelWorld[#All],MATCH("HP Ratio - " &amp; VLOOKUP(VLOOKUP(AT$1,Enemies[[Name]:[SpawnedType]],11,FALSE),Enemies[[#All],[Name]:[BotLevelType]],9,FALSE),BotLevelWorld[#Headers],0),FALSE) * VLOOKUP(AT$1,Enemies[[Name]:[SpawnedType]],10,FALSE),0))</f>
        <v>16405.174800000001</v>
      </c>
    </row>
    <row r="12" spans="1:46" x14ac:dyDescent="0.25">
      <c r="A12" s="1">
        <v>10</v>
      </c>
      <c r="B12" s="10">
        <f>(VLOOKUP(B$1,Enemies[[Name]:[BotLevelType]],3,FALSE) * VLOOKUP($A12,BotLevelWorld[#All],MATCH("HP Ratio - " &amp; VLOOKUP(B$1,Enemies[[#All],[Name]:[BotLevelType]],9,FALSE),BotLevelWorld[#Headers],0),FALSE)) + (IFERROR(VLOOKUP(VLOOKUP(B$1,Enemies[[Name]:[SpawnedType]],11,FALSE), Enemies[[Name]:[BotLevelType]], 3, FALSE) * VLOOKUP($A12,BotLevelWorld[#All],MATCH("HP Ratio - " &amp; VLOOKUP(VLOOKUP(B$1,Enemies[[Name]:[SpawnedType]],11,FALSE),Enemies[[#All],[Name]:[BotLevelType]],9,FALSE),BotLevelWorld[#Headers],0),FALSE) * VLOOKUP(B$1,Enemies[[Name]:[SpawnedType]],10,FALSE),0))</f>
        <v>47.290169999999996</v>
      </c>
      <c r="C12" s="10">
        <f>(VLOOKUP(C$1,Enemies[[Name]:[BotLevelType]],3,FALSE) * VLOOKUP($A12,BotLevelWorld[#All],MATCH("HP Ratio - " &amp; VLOOKUP(C$1,Enemies[[#All],[Name]:[BotLevelType]],9,FALSE),BotLevelWorld[#Headers],0),FALSE)) + (IFERROR(VLOOKUP(VLOOKUP(C$1,Enemies[[Name]:[SpawnedType]],11,FALSE), Enemies[[Name]:[BotLevelType]], 3, FALSE) * VLOOKUP($A12,BotLevelWorld[#All],MATCH("HP Ratio - " &amp; VLOOKUP(VLOOKUP(C$1,Enemies[[Name]:[SpawnedType]],11,FALSE),Enemies[[#All],[Name]:[BotLevelType]],9,FALSE),BotLevelWorld[#Headers],0),FALSE) * VLOOKUP(C$1,Enemies[[Name]:[SpawnedType]],10,FALSE),0))</f>
        <v>999.55086000000006</v>
      </c>
      <c r="D12" s="10">
        <f>(VLOOKUP(D$1,Enemies[[Name]:[BotLevelType]],3,FALSE) * VLOOKUP($A12,BotLevelWorld[#All],MATCH("HP Ratio - " &amp; VLOOKUP(D$1,Enemies[[#All],[Name]:[BotLevelType]],9,FALSE),BotLevelWorld[#Headers],0),FALSE)) + (IFERROR(VLOOKUP(VLOOKUP(D$1,Enemies[[Name]:[SpawnedType]],11,FALSE), Enemies[[Name]:[BotLevelType]], 3, FALSE) * VLOOKUP($A12,BotLevelWorld[#All],MATCH("HP Ratio - " &amp; VLOOKUP(VLOOKUP(D$1,Enemies[[Name]:[SpawnedType]],11,FALSE),Enemies[[#All],[Name]:[BotLevelType]],9,FALSE),BotLevelWorld[#Headers],0),FALSE) * VLOOKUP(D$1,Enemies[[Name]:[SpawnedType]],10,FALSE),0))</f>
        <v>2336.6124</v>
      </c>
      <c r="E12" s="10">
        <f>(VLOOKUP(E$1,Enemies[[Name]:[BotLevelType]],3,FALSE) * VLOOKUP($A12,BotLevelWorld[#All],MATCH("HP Ratio - " &amp; VLOOKUP(E$1,Enemies[[#All],[Name]:[BotLevelType]],9,FALSE),BotLevelWorld[#Headers],0),FALSE)) + (IFERROR(VLOOKUP(VLOOKUP(E$1,Enemies[[Name]:[SpawnedType]],11,FALSE), Enemies[[Name]:[BotLevelType]], 3, FALSE) * VLOOKUP($A12,BotLevelWorld[#All],MATCH("HP Ratio - " &amp; VLOOKUP(VLOOKUP(E$1,Enemies[[Name]:[SpawnedType]],11,FALSE),Enemies[[#All],[Name]:[BotLevelType]],9,FALSE),BotLevelWorld[#Headers],0),FALSE) * VLOOKUP(E$1,Enemies[[Name]:[SpawnedType]],10,FALSE),0))</f>
        <v>1055.0099</v>
      </c>
      <c r="F12" s="10">
        <f>(VLOOKUP(F$1,Enemies[[Name]:[BotLevelType]],3,FALSE) * VLOOKUP($A12,BotLevelWorld[#All],MATCH("HP Ratio - " &amp; VLOOKUP(F$1,Enemies[[#All],[Name]:[BotLevelType]],9,FALSE),BotLevelWorld[#Headers],0),FALSE)) + (IFERROR(VLOOKUP(VLOOKUP(F$1,Enemies[[Name]:[SpawnedType]],11,FALSE), Enemies[[Name]:[BotLevelType]], 3, FALSE) * VLOOKUP($A12,BotLevelWorld[#All],MATCH("HP Ratio - " &amp; VLOOKUP(VLOOKUP(F$1,Enemies[[Name]:[SpawnedType]],11,FALSE),Enemies[[#All],[Name]:[BotLevelType]],9,FALSE),BotLevelWorld[#Headers],0),FALSE) * VLOOKUP(F$1,Enemies[[Name]:[SpawnedType]],10,FALSE),0))</f>
        <v>3767.8924999999999</v>
      </c>
      <c r="G12" s="10">
        <f>(VLOOKUP(G$1,Enemies[[Name]:[BotLevelType]],3,FALSE) * VLOOKUP($A12,BotLevelWorld[#All],MATCH("HP Ratio - " &amp; VLOOKUP(G$1,Enemies[[#All],[Name]:[BotLevelType]],9,FALSE),BotLevelWorld[#Headers],0),FALSE)) + (IFERROR(VLOOKUP(VLOOKUP(G$1,Enemies[[Name]:[SpawnedType]],11,FALSE), Enemies[[Name]:[BotLevelType]], 3, FALSE) * VLOOKUP($A12,BotLevelWorld[#All],MATCH("HP Ratio - " &amp; VLOOKUP(VLOOKUP(G$1,Enemies[[Name]:[SpawnedType]],11,FALSE),Enemies[[#All],[Name]:[BotLevelType]],9,FALSE),BotLevelWorld[#Headers],0),FALSE) * VLOOKUP(G$1,Enemies[[Name]:[SpawnedType]],10,FALSE),0))</f>
        <v>7535.7849999999999</v>
      </c>
      <c r="H12" s="10">
        <f>(VLOOKUP(H$1,Enemies[[Name]:[BotLevelType]],3,FALSE) * VLOOKUP($A12,BotLevelWorld[#All],MATCH("HP Ratio - " &amp; VLOOKUP(H$1,Enemies[[#All],[Name]:[BotLevelType]],9,FALSE),BotLevelWorld[#Headers],0),FALSE)) + (IFERROR(VLOOKUP(VLOOKUP(H$1,Enemies[[Name]:[SpawnedType]],11,FALSE), Enemies[[Name]:[BotLevelType]], 3, FALSE) * VLOOKUP($A12,BotLevelWorld[#All],MATCH("HP Ratio - " &amp; VLOOKUP(VLOOKUP(H$1,Enemies[[Name]:[SpawnedType]],11,FALSE),Enemies[[#All],[Name]:[BotLevelType]],9,FALSE),BotLevelWorld[#Headers],0),FALSE) * VLOOKUP(H$1,Enemies[[Name]:[SpawnedType]],10,FALSE),0))</f>
        <v>126.10711999999999</v>
      </c>
      <c r="I12" s="10">
        <f>(VLOOKUP(I$1,Enemies[[Name]:[BotLevelType]],3,FALSE) * VLOOKUP($A12,BotLevelWorld[#All],MATCH("HP Ratio - " &amp; VLOOKUP(I$1,Enemies[[#All],[Name]:[BotLevelType]],9,FALSE),BotLevelWorld[#Headers],0),FALSE)) + (IFERROR(VLOOKUP(VLOOKUP(I$1,Enemies[[Name]:[SpawnedType]],11,FALSE), Enemies[[Name]:[BotLevelType]], 3, FALSE) * VLOOKUP($A12,BotLevelWorld[#All],MATCH("HP Ratio - " &amp; VLOOKUP(VLOOKUP(I$1,Enemies[[Name]:[SpawnedType]],11,FALSE),Enemies[[#All],[Name]:[BotLevelType]],9,FALSE),BotLevelWorld[#Headers],0),FALSE) * VLOOKUP(I$1,Enemies[[Name]:[SpawnedType]],10,FALSE),0))</f>
        <v>14.125086</v>
      </c>
      <c r="J12" s="10">
        <f>(VLOOKUP(J$1,Enemies[[Name]:[BotLevelType]],3,FALSE) * VLOOKUP($A12,BotLevelWorld[#All],MATCH("HP Ratio - " &amp; VLOOKUP(J$1,Enemies[[#All],[Name]:[BotLevelType]],9,FALSE),BotLevelWorld[#Headers],0),FALSE)) + (IFERROR(VLOOKUP(VLOOKUP(J$1,Enemies[[Name]:[SpawnedType]],11,FALSE), Enemies[[Name]:[BotLevelType]], 3, FALSE) * VLOOKUP($A12,BotLevelWorld[#All],MATCH("HP Ratio - " &amp; VLOOKUP(VLOOKUP(J$1,Enemies[[Name]:[SpawnedType]],11,FALSE),Enemies[[#All],[Name]:[BotLevelType]],9,FALSE),BotLevelWorld[#Headers],0),FALSE) * VLOOKUP(J$1,Enemies[[Name]:[SpawnedType]],10,FALSE),0))</f>
        <v>235.41810000000001</v>
      </c>
      <c r="K12" s="10">
        <f>(VLOOKUP(K$1,Enemies[[Name]:[BotLevelType]],3,FALSE) * VLOOKUP($A12,BotLevelWorld[#All],MATCH("HP Ratio - " &amp; VLOOKUP(K$1,Enemies[[#All],[Name]:[BotLevelType]],9,FALSE),BotLevelWorld[#Headers],0),FALSE)) + (IFERROR(VLOOKUP(VLOOKUP(K$1,Enemies[[Name]:[SpawnedType]],11,FALSE), Enemies[[Name]:[BotLevelType]], 3, FALSE) * VLOOKUP($A12,BotLevelWorld[#All],MATCH("HP Ratio - " &amp; VLOOKUP(VLOOKUP(K$1,Enemies[[Name]:[SpawnedType]],11,FALSE),Enemies[[#All],[Name]:[BotLevelType]],9,FALSE),BotLevelWorld[#Headers],0),FALSE) * VLOOKUP(K$1,Enemies[[Name]:[SpawnedType]],10,FALSE),0))</f>
        <v>58.854525000000002</v>
      </c>
      <c r="L12" s="10">
        <f>(VLOOKUP(L$1,Enemies[[Name]:[BotLevelType]],3,FALSE) * VLOOKUP($A12,BotLevelWorld[#All],MATCH("HP Ratio - " &amp; VLOOKUP(L$1,Enemies[[#All],[Name]:[BotLevelType]],9,FALSE),BotLevelWorld[#Headers],0),FALSE)) + (IFERROR(VLOOKUP(VLOOKUP(L$1,Enemies[[Name]:[SpawnedType]],11,FALSE), Enemies[[Name]:[BotLevelType]], 3, FALSE) * VLOOKUP($A12,BotLevelWorld[#All],MATCH("HP Ratio - " &amp; VLOOKUP(VLOOKUP(L$1,Enemies[[Name]:[SpawnedType]],11,FALSE),Enemies[[#All],[Name]:[BotLevelType]],9,FALSE),BotLevelWorld[#Headers],0),FALSE) * VLOOKUP(L$1,Enemies[[Name]:[SpawnedType]],10,FALSE),0))</f>
        <v>2260.7354999999998</v>
      </c>
      <c r="M12" s="10">
        <f>(VLOOKUP(M$1,Enemies[[Name]:[BotLevelType]],3,FALSE) * VLOOKUP($A12,BotLevelWorld[#All],MATCH("HP Ratio - " &amp; VLOOKUP(M$1,Enemies[[#All],[Name]:[BotLevelType]],9,FALSE),BotLevelWorld[#Headers],0),FALSE)) + (IFERROR(VLOOKUP(VLOOKUP(M$1,Enemies[[Name]:[SpawnedType]],11,FALSE), Enemies[[Name]:[BotLevelType]], 3, FALSE) * VLOOKUP($A12,BotLevelWorld[#All],MATCH("HP Ratio - " &amp; VLOOKUP(VLOOKUP(M$1,Enemies[[Name]:[SpawnedType]],11,FALSE),Enemies[[#All],[Name]:[BotLevelType]],9,FALSE),BotLevelWorld[#Headers],0),FALSE) * VLOOKUP(M$1,Enemies[[Name]:[SpawnedType]],10,FALSE),0))</f>
        <v>5275.0495000000001</v>
      </c>
      <c r="N12" s="10">
        <f>(VLOOKUP(N$1,Enemies[[Name]:[BotLevelType]],3,FALSE) * VLOOKUP($A12,BotLevelWorld[#All],MATCH("HP Ratio - " &amp; VLOOKUP(N$1,Enemies[[#All],[Name]:[BotLevelType]],9,FALSE),BotLevelWorld[#Headers],0),FALSE)) + (IFERROR(VLOOKUP(VLOOKUP(N$1,Enemies[[Name]:[SpawnedType]],11,FALSE), Enemies[[Name]:[BotLevelType]], 3, FALSE) * VLOOKUP($A12,BotLevelWorld[#All],MATCH("HP Ratio - " &amp; VLOOKUP(VLOOKUP(N$1,Enemies[[Name]:[SpawnedType]],11,FALSE),Enemies[[#All],[Name]:[BotLevelType]],9,FALSE),BotLevelWorld[#Headers],0),FALSE) * VLOOKUP(N$1,Enemies[[Name]:[SpawnedType]],10,FALSE),0))</f>
        <v>3767.8924999999999</v>
      </c>
      <c r="O12" s="10">
        <f>(VLOOKUP(O$1,Enemies[[Name]:[BotLevelType]],3,FALSE) * VLOOKUP($A12,BotLevelWorld[#All],MATCH("HP Ratio - " &amp; VLOOKUP(O$1,Enemies[[#All],[Name]:[BotLevelType]],9,FALSE),BotLevelWorld[#Headers],0),FALSE)) + (IFERROR(VLOOKUP(VLOOKUP(O$1,Enemies[[Name]:[SpawnedType]],11,FALSE), Enemies[[Name]:[BotLevelType]], 3, FALSE) * VLOOKUP($A12,BotLevelWorld[#All],MATCH("HP Ratio - " &amp; VLOOKUP(VLOOKUP(O$1,Enemies[[Name]:[SpawnedType]],11,FALSE),Enemies[[#All],[Name]:[BotLevelType]],9,FALSE),BotLevelWorld[#Headers],0),FALSE) * VLOOKUP(O$1,Enemies[[Name]:[SpawnedType]],10,FALSE),0))</f>
        <v>454.34129999999999</v>
      </c>
      <c r="P12" s="10">
        <f>(VLOOKUP(P$1,Enemies[[Name]:[BotLevelType]],3,FALSE) * VLOOKUP($A12,BotLevelWorld[#All],MATCH("HP Ratio - " &amp; VLOOKUP(P$1,Enemies[[#All],[Name]:[BotLevelType]],9,FALSE),BotLevelWorld[#Headers],0),FALSE)) + (IFERROR(VLOOKUP(VLOOKUP(P$1,Enemies[[Name]:[SpawnedType]],11,FALSE), Enemies[[Name]:[BotLevelType]], 3, FALSE) * VLOOKUP($A12,BotLevelWorld[#All],MATCH("HP Ratio - " &amp; VLOOKUP(VLOOKUP(P$1,Enemies[[Name]:[SpawnedType]],11,FALSE),Enemies[[#All],[Name]:[BotLevelType]],9,FALSE),BotLevelWorld[#Headers],0),FALSE) * VLOOKUP(P$1,Enemies[[Name]:[SpawnedType]],10,FALSE),0))</f>
        <v>15071.57</v>
      </c>
      <c r="Q12" s="10">
        <f>(VLOOKUP(Q$1,Enemies[[Name]:[BotLevelType]],3,FALSE) * VLOOKUP($A12,BotLevelWorld[#All],MATCH("HP Ratio - " &amp; VLOOKUP(Q$1,Enemies[[#All],[Name]:[BotLevelType]],9,FALSE),BotLevelWorld[#Headers],0),FALSE)) + (IFERROR(VLOOKUP(VLOOKUP(Q$1,Enemies[[Name]:[SpawnedType]],11,FALSE), Enemies[[Name]:[BotLevelType]], 3, FALSE) * VLOOKUP($A12,BotLevelWorld[#All],MATCH("HP Ratio - " &amp; VLOOKUP(VLOOKUP(Q$1,Enemies[[Name]:[SpawnedType]],11,FALSE),Enemies[[#All],[Name]:[BotLevelType]],9,FALSE),BotLevelWorld[#Headers],0),FALSE) * VLOOKUP(Q$1,Enemies[[Name]:[SpawnedType]],10,FALSE),0))</f>
        <v>1576.3389999999999</v>
      </c>
      <c r="R12" s="10">
        <f>(VLOOKUP(R$1,Enemies[[Name]:[BotLevelType]],3,FALSE) * VLOOKUP($A12,BotLevelWorld[#All],MATCH("HP Ratio - " &amp; VLOOKUP(R$1,Enemies[[#All],[Name]:[BotLevelType]],9,FALSE),BotLevelWorld[#Headers],0),FALSE)) + (IFERROR(VLOOKUP(VLOOKUP(R$1,Enemies[[Name]:[SpawnedType]],11,FALSE), Enemies[[Name]:[BotLevelType]], 3, FALSE) * VLOOKUP($A12,BotLevelWorld[#All],MATCH("HP Ratio - " &amp; VLOOKUP(VLOOKUP(R$1,Enemies[[Name]:[SpawnedType]],11,FALSE),Enemies[[#All],[Name]:[BotLevelType]],9,FALSE),BotLevelWorld[#Headers],0),FALSE) * VLOOKUP(R$1,Enemies[[Name]:[SpawnedType]],10,FALSE),0))</f>
        <v>6490.59</v>
      </c>
      <c r="S12" s="10">
        <f>(VLOOKUP(S$1,Enemies[[Name]:[BotLevelType]],3,FALSE) * VLOOKUP($A12,BotLevelWorld[#All],MATCH("HP Ratio - " &amp; VLOOKUP(S$1,Enemies[[#All],[Name]:[BotLevelType]],9,FALSE),BotLevelWorld[#Headers],0),FALSE)) + (IFERROR(VLOOKUP(VLOOKUP(S$1,Enemies[[Name]:[SpawnedType]],11,FALSE), Enemies[[Name]:[BotLevelType]], 3, FALSE) * VLOOKUP($A12,BotLevelWorld[#All],MATCH("HP Ratio - " &amp; VLOOKUP(VLOOKUP(S$1,Enemies[[Name]:[SpawnedType]],11,FALSE),Enemies[[#All],[Name]:[BotLevelType]],9,FALSE),BotLevelWorld[#Headers],0),FALSE) * VLOOKUP(S$1,Enemies[[Name]:[SpawnedType]],10,FALSE),0))</f>
        <v>578.59608000000003</v>
      </c>
      <c r="T12" s="10">
        <f>(VLOOKUP(T$1,Enemies[[Name]:[BotLevelType]],3,FALSE) * VLOOKUP($A12,BotLevelWorld[#All],MATCH("HP Ratio - " &amp; VLOOKUP(T$1,Enemies[[#All],[Name]:[BotLevelType]],9,FALSE),BotLevelWorld[#Headers],0),FALSE)) + (IFERROR(VLOOKUP(VLOOKUP(T$1,Enemies[[Name]:[SpawnedType]],11,FALSE), Enemies[[Name]:[BotLevelType]], 3, FALSE) * VLOOKUP($A12,BotLevelWorld[#All],MATCH("HP Ratio - " &amp; VLOOKUP(VLOOKUP(T$1,Enemies[[Name]:[SpawnedType]],11,FALSE),Enemies[[#All],[Name]:[BotLevelType]],9,FALSE),BotLevelWorld[#Headers],0),FALSE) * VLOOKUP(T$1,Enemies[[Name]:[SpawnedType]],10,FALSE),0))</f>
        <v>2076.9888000000001</v>
      </c>
      <c r="U12" s="10">
        <f>(VLOOKUP(U$1,Enemies[[Name]:[BotLevelType]],3,FALSE) * VLOOKUP($A12,BotLevelWorld[#All],MATCH("HP Ratio - " &amp; VLOOKUP(U$1,Enemies[[#All],[Name]:[BotLevelType]],9,FALSE),BotLevelWorld[#Headers],0),FALSE)) + (IFERROR(VLOOKUP(VLOOKUP(U$1,Enemies[[Name]:[SpawnedType]],11,FALSE), Enemies[[Name]:[BotLevelType]], 3, FALSE) * VLOOKUP($A12,BotLevelWorld[#All],MATCH("HP Ratio - " &amp; VLOOKUP(VLOOKUP(U$1,Enemies[[Name]:[SpawnedType]],11,FALSE),Enemies[[#All],[Name]:[BotLevelType]],9,FALSE),BotLevelWorld[#Headers],0),FALSE) * VLOOKUP(U$1,Enemies[[Name]:[SpawnedType]],10,FALSE),0))</f>
        <v>1038.4944</v>
      </c>
      <c r="V12" s="10">
        <f>(VLOOKUP(V$1,Enemies[[Name]:[BotLevelType]],3,FALSE) * VLOOKUP($A12,BotLevelWorld[#All],MATCH("HP Ratio - " &amp; VLOOKUP(V$1,Enemies[[#All],[Name]:[BotLevelType]],9,FALSE),BotLevelWorld[#Headers],0),FALSE)) + (IFERROR(VLOOKUP(VLOOKUP(V$1,Enemies[[Name]:[SpawnedType]],11,FALSE), Enemies[[Name]:[BotLevelType]], 3, FALSE) * VLOOKUP($A12,BotLevelWorld[#All],MATCH("HP Ratio - " &amp; VLOOKUP(VLOOKUP(V$1,Enemies[[Name]:[SpawnedType]],11,FALSE),Enemies[[#All],[Name]:[BotLevelType]],9,FALSE),BotLevelWorld[#Headers],0),FALSE) * VLOOKUP(V$1,Enemies[[Name]:[SpawnedType]],10,FALSE),0))</f>
        <v>519.24720000000002</v>
      </c>
      <c r="W12" s="10">
        <f>(VLOOKUP(W$1,Enemies[[Name]:[BotLevelType]],3,FALSE) * VLOOKUP($A12,BotLevelWorld[#All],MATCH("HP Ratio - " &amp; VLOOKUP(W$1,Enemies[[#All],[Name]:[BotLevelType]],9,FALSE),BotLevelWorld[#Headers],0),FALSE)) + (IFERROR(VLOOKUP(VLOOKUP(W$1,Enemies[[Name]:[SpawnedType]],11,FALSE), Enemies[[Name]:[BotLevelType]], 3, FALSE) * VLOOKUP($A12,BotLevelWorld[#All],MATCH("HP Ratio - " &amp; VLOOKUP(VLOOKUP(W$1,Enemies[[Name]:[SpawnedType]],11,FALSE),Enemies[[#All],[Name]:[BotLevelType]],9,FALSE),BotLevelWorld[#Headers],0),FALSE) * VLOOKUP(W$1,Enemies[[Name]:[SpawnedType]],10,FALSE),0))</f>
        <v>129.81180000000001</v>
      </c>
      <c r="X12" s="10">
        <f>(VLOOKUP(X$1,Enemies[[Name]:[BotLevelType]],3,FALSE) * VLOOKUP($A12,BotLevelWorld[#All],MATCH("HP Ratio - " &amp; VLOOKUP(X$1,Enemies[[#All],[Name]:[BotLevelType]],9,FALSE),BotLevelWorld[#Headers],0),FALSE)) + (IFERROR(VLOOKUP(VLOOKUP(X$1,Enemies[[Name]:[SpawnedType]],11,FALSE), Enemies[[Name]:[BotLevelType]], 3, FALSE) * VLOOKUP($A12,BotLevelWorld[#All],MATCH("HP Ratio - " &amp; VLOOKUP(VLOOKUP(X$1,Enemies[[Name]:[SpawnedType]],11,FALSE),Enemies[[#All],[Name]:[BotLevelType]],9,FALSE),BotLevelWorld[#Headers],0),FALSE) * VLOOKUP(X$1,Enemies[[Name]:[SpawnedType]],10,FALSE),0))</f>
        <v>103.84944</v>
      </c>
      <c r="Y12" s="10">
        <f>(VLOOKUP(Y$1,Enemies[[Name]:[BotLevelType]],3,FALSE) * VLOOKUP($A12,BotLevelWorld[#All],MATCH("HP Ratio - " &amp; VLOOKUP(Y$1,Enemies[[#All],[Name]:[BotLevelType]],9,FALSE),BotLevelWorld[#Headers],0),FALSE)) + (IFERROR(VLOOKUP(VLOOKUP(Y$1,Enemies[[Name]:[SpawnedType]],11,FALSE), Enemies[[Name]:[BotLevelType]], 3, FALSE) * VLOOKUP($A12,BotLevelWorld[#All],MATCH("HP Ratio - " &amp; VLOOKUP(VLOOKUP(Y$1,Enemies[[Name]:[SpawnedType]],11,FALSE),Enemies[[#All],[Name]:[BotLevelType]],9,FALSE),BotLevelWorld[#Headers],0),FALSE) * VLOOKUP(Y$1,Enemies[[Name]:[SpawnedType]],10,FALSE),0))</f>
        <v>7535.7849999999999</v>
      </c>
      <c r="Z12" s="10">
        <f>(VLOOKUP(Z$1,Enemies[[Name]:[BotLevelType]],3,FALSE) * VLOOKUP($A12,BotLevelWorld[#All],MATCH("HP Ratio - " &amp; VLOOKUP(Z$1,Enemies[[#All],[Name]:[BotLevelType]],9,FALSE),BotLevelWorld[#Headers],0),FALSE)) + (IFERROR(VLOOKUP(VLOOKUP(Z$1,Enemies[[Name]:[SpawnedType]],11,FALSE), Enemies[[Name]:[BotLevelType]], 3, FALSE) * VLOOKUP($A12,BotLevelWorld[#All],MATCH("HP Ratio - " &amp; VLOOKUP(VLOOKUP(Z$1,Enemies[[Name]:[SpawnedType]],11,FALSE),Enemies[[#All],[Name]:[BotLevelType]],9,FALSE),BotLevelWorld[#Headers],0),FALSE) * VLOOKUP(Z$1,Enemies[[Name]:[SpawnedType]],10,FALSE),0))</f>
        <v>3014.3139999999999</v>
      </c>
      <c r="AA12" s="10">
        <f>(VLOOKUP(AA$1,Enemies[[Name]:[BotLevelType]],3,FALSE) * VLOOKUP($A12,BotLevelWorld[#All],MATCH("HP Ratio - " &amp; VLOOKUP(AA$1,Enemies[[#All],[Name]:[BotLevelType]],9,FALSE),BotLevelWorld[#Headers],0),FALSE)) + (IFERROR(VLOOKUP(VLOOKUP(AA$1,Enemies[[Name]:[SpawnedType]],11,FALSE), Enemies[[Name]:[BotLevelType]], 3, FALSE) * VLOOKUP($A12,BotLevelWorld[#All],MATCH("HP Ratio - " &amp; VLOOKUP(VLOOKUP(AA$1,Enemies[[Name]:[SpawnedType]],11,FALSE),Enemies[[#All],[Name]:[BotLevelType]],9,FALSE),BotLevelWorld[#Headers],0),FALSE) * VLOOKUP(AA$1,Enemies[[Name]:[SpawnedType]],10,FALSE),0))</f>
        <v>1507.1569999999999</v>
      </c>
      <c r="AB12" s="10">
        <f>(VLOOKUP(AB$1,Enemies[[Name]:[BotLevelType]],3,FALSE) * VLOOKUP($A12,BotLevelWorld[#All],MATCH("HP Ratio - " &amp; VLOOKUP(AB$1,Enemies[[#All],[Name]:[BotLevelType]],9,FALSE),BotLevelWorld[#Headers],0),FALSE)) + (IFERROR(VLOOKUP(VLOOKUP(AB$1,Enemies[[Name]:[SpawnedType]],11,FALSE), Enemies[[Name]:[BotLevelType]], 3, FALSE) * VLOOKUP($A12,BotLevelWorld[#All],MATCH("HP Ratio - " &amp; VLOOKUP(VLOOKUP(AB$1,Enemies[[Name]:[SpawnedType]],11,FALSE),Enemies[[#All],[Name]:[BotLevelType]],9,FALSE),BotLevelWorld[#Headers],0),FALSE) * VLOOKUP(AB$1,Enemies[[Name]:[SpawnedType]],10,FALSE),0))</f>
        <v>738.50693000000001</v>
      </c>
      <c r="AC12" s="10">
        <f>(VLOOKUP(AC$1,Enemies[[Name]:[BotLevelType]],3,FALSE) * VLOOKUP($A12,BotLevelWorld[#All],MATCH("HP Ratio - " &amp; VLOOKUP(AC$1,Enemies[[#All],[Name]:[BotLevelType]],9,FALSE),BotLevelWorld[#Headers],0),FALSE)) + (IFERROR(VLOOKUP(VLOOKUP(AC$1,Enemies[[Name]:[SpawnedType]],11,FALSE), Enemies[[Name]:[BotLevelType]], 3, FALSE) * VLOOKUP($A12,BotLevelWorld[#All],MATCH("HP Ratio - " &amp; VLOOKUP(VLOOKUP(AC$1,Enemies[[Name]:[SpawnedType]],11,FALSE),Enemies[[#All],[Name]:[BotLevelType]],9,FALSE),BotLevelWorld[#Headers],0),FALSE) * VLOOKUP(AC$1,Enemies[[Name]:[SpawnedType]],10,FALSE),0))</f>
        <v>361.71767999999997</v>
      </c>
      <c r="AD12" s="10">
        <f>(VLOOKUP(AD$1,Enemies[[Name]:[BotLevelType]],3,FALSE) * VLOOKUP($A12,BotLevelWorld[#All],MATCH("HP Ratio - " &amp; VLOOKUP(AD$1,Enemies[[#All],[Name]:[BotLevelType]],9,FALSE),BotLevelWorld[#Headers],0),FALSE)) + (IFERROR(VLOOKUP(VLOOKUP(AD$1,Enemies[[Name]:[SpawnedType]],11,FALSE), Enemies[[Name]:[BotLevelType]], 3, FALSE) * VLOOKUP($A12,BotLevelWorld[#All],MATCH("HP Ratio - " &amp; VLOOKUP(VLOOKUP(AD$1,Enemies[[Name]:[SpawnedType]],11,FALSE),Enemies[[#All],[Name]:[BotLevelType]],9,FALSE),BotLevelWorld[#Headers],0),FALSE) * VLOOKUP(AD$1,Enemies[[Name]:[SpawnedType]],10,FALSE),0))</f>
        <v>90.429419999999993</v>
      </c>
      <c r="AE12" s="10">
        <f>(VLOOKUP(AE$1,Enemies[[Name]:[BotLevelType]],3,FALSE) * VLOOKUP($A12,BotLevelWorld[#All],MATCH("HP Ratio - " &amp; VLOOKUP(AE$1,Enemies[[#All],[Name]:[BotLevelType]],9,FALSE),BotLevelWorld[#Headers],0),FALSE)) + (IFERROR(VLOOKUP(VLOOKUP(AE$1,Enemies[[Name]:[SpawnedType]],11,FALSE), Enemies[[Name]:[BotLevelType]], 3, FALSE) * VLOOKUP($A12,BotLevelWorld[#All],MATCH("HP Ratio - " &amp; VLOOKUP(VLOOKUP(AE$1,Enemies[[Name]:[SpawnedType]],11,FALSE),Enemies[[#All],[Name]:[BotLevelType]],9,FALSE),BotLevelWorld[#Headers],0),FALSE) * VLOOKUP(AE$1,Enemies[[Name]:[SpawnedType]],10,FALSE),0))</f>
        <v>2637.52475</v>
      </c>
      <c r="AF12" s="10">
        <f>(VLOOKUP(AF$1,Enemies[[Name]:[BotLevelType]],3,FALSE) * VLOOKUP($A12,BotLevelWorld[#All],MATCH("HP Ratio - " &amp; VLOOKUP(AF$1,Enemies[[#All],[Name]:[BotLevelType]],9,FALSE),BotLevelWorld[#Headers],0),FALSE)) + (IFERROR(VLOOKUP(VLOOKUP(AF$1,Enemies[[Name]:[SpawnedType]],11,FALSE), Enemies[[Name]:[BotLevelType]], 3, FALSE) * VLOOKUP($A12,BotLevelWorld[#All],MATCH("HP Ratio - " &amp; VLOOKUP(VLOOKUP(AF$1,Enemies[[Name]:[SpawnedType]],11,FALSE),Enemies[[#All],[Name]:[BotLevelType]],9,FALSE),BotLevelWorld[#Headers],0),FALSE) * VLOOKUP(AF$1,Enemies[[Name]:[SpawnedType]],10,FALSE),0))</f>
        <v>602.86279999999999</v>
      </c>
      <c r="AG12" s="10">
        <f>(VLOOKUP(AG$1,Enemies[[Name]:[BotLevelType]],3,FALSE) * VLOOKUP($A12,BotLevelWorld[#All],MATCH("HP Ratio - " &amp; VLOOKUP(AG$1,Enemies[[#All],[Name]:[BotLevelType]],9,FALSE),BotLevelWorld[#Headers],0),FALSE)) + (IFERROR(VLOOKUP(VLOOKUP(AG$1,Enemies[[Name]:[SpawnedType]],11,FALSE), Enemies[[Name]:[BotLevelType]], 3, FALSE) * VLOOKUP($A12,BotLevelWorld[#All],MATCH("HP Ratio - " &amp; VLOOKUP(VLOOKUP(AG$1,Enemies[[Name]:[SpawnedType]],11,FALSE),Enemies[[#All],[Name]:[BotLevelType]],9,FALSE),BotLevelWorld[#Headers],0),FALSE) * VLOOKUP(AG$1,Enemies[[Name]:[SpawnedType]],10,FALSE),0))</f>
        <v>999.55086000000006</v>
      </c>
      <c r="AH12" s="10">
        <f>(VLOOKUP(AH$1,Enemies[[Name]:[BotLevelType]],3,FALSE) * VLOOKUP($A12,BotLevelWorld[#All],MATCH("HP Ratio - " &amp; VLOOKUP(AH$1,Enemies[[#All],[Name]:[BotLevelType]],9,FALSE),BotLevelWorld[#Headers],0),FALSE)) + (IFERROR(VLOOKUP(VLOOKUP(AH$1,Enemies[[Name]:[SpawnedType]],11,FALSE), Enemies[[Name]:[BotLevelType]], 3, FALSE) * VLOOKUP($A12,BotLevelWorld[#All],MATCH("HP Ratio - " &amp; VLOOKUP(VLOOKUP(AH$1,Enemies[[Name]:[SpawnedType]],11,FALSE),Enemies[[#All],[Name]:[BotLevelType]],9,FALSE),BotLevelWorld[#Headers],0),FALSE) * VLOOKUP(AH$1,Enemies[[Name]:[SpawnedType]],10,FALSE),0))</f>
        <v>126.10711999999999</v>
      </c>
      <c r="AI12" s="10">
        <f>(VLOOKUP(AI$1,Enemies[[Name]:[BotLevelType]],3,FALSE) * VLOOKUP($A12,BotLevelWorld[#All],MATCH("HP Ratio - " &amp; VLOOKUP(AI$1,Enemies[[#All],[Name]:[BotLevelType]],9,FALSE),BotLevelWorld[#Headers],0),FALSE)) + (IFERROR(VLOOKUP(VLOOKUP(AI$1,Enemies[[Name]:[SpawnedType]],11,FALSE), Enemies[[Name]:[BotLevelType]], 3, FALSE) * VLOOKUP($A12,BotLevelWorld[#All],MATCH("HP Ratio - " &amp; VLOOKUP(VLOOKUP(AI$1,Enemies[[Name]:[SpawnedType]],11,FALSE),Enemies[[#All],[Name]:[BotLevelType]],9,FALSE),BotLevelWorld[#Headers],0),FALSE) * VLOOKUP(AI$1,Enemies[[Name]:[SpawnedType]],10,FALSE),0))</f>
        <v>4521.4709999999995</v>
      </c>
      <c r="AJ12" s="10">
        <f>(VLOOKUP(AJ$1,Enemies[[Name]:[BotLevelType]],3,FALSE) * VLOOKUP($A12,BotLevelWorld[#All],MATCH("HP Ratio - " &amp; VLOOKUP(AJ$1,Enemies[[#All],[Name]:[BotLevelType]],9,FALSE),BotLevelWorld[#Headers],0),FALSE)) + (IFERROR(VLOOKUP(VLOOKUP(AJ$1,Enemies[[Name]:[SpawnedType]],11,FALSE), Enemies[[Name]:[BotLevelType]], 3, FALSE) * VLOOKUP($A12,BotLevelWorld[#All],MATCH("HP Ratio - " &amp; VLOOKUP(VLOOKUP(AJ$1,Enemies[[Name]:[SpawnedType]],11,FALSE),Enemies[[#All],[Name]:[BotLevelType]],9,FALSE),BotLevelWorld[#Headers],0),FALSE) * VLOOKUP(AJ$1,Enemies[[Name]:[SpawnedType]],10,FALSE),0))</f>
        <v>126.10711999999999</v>
      </c>
      <c r="AK12" s="10">
        <f>(VLOOKUP(AK$1,Enemies[[Name]:[BotLevelType]],3,FALSE) * VLOOKUP($A12,BotLevelWorld[#All],MATCH("HP Ratio - " &amp; VLOOKUP(AK$1,Enemies[[#All],[Name]:[BotLevelType]],9,FALSE),BotLevelWorld[#Headers],0),FALSE)) + (IFERROR(VLOOKUP(VLOOKUP(AK$1,Enemies[[Name]:[SpawnedType]],11,FALSE), Enemies[[Name]:[BotLevelType]], 3, FALSE) * VLOOKUP($A12,BotLevelWorld[#All],MATCH("HP Ratio - " &amp; VLOOKUP(VLOOKUP(AK$1,Enemies[[Name]:[SpawnedType]],11,FALSE),Enemies[[#All],[Name]:[BotLevelType]],9,FALSE),BotLevelWorld[#Headers],0),FALSE) * VLOOKUP(AK$1,Enemies[[Name]:[SpawnedType]],10,FALSE),0))</f>
        <v>126.10711999999999</v>
      </c>
      <c r="AL12" s="10">
        <f>(VLOOKUP(AL$1,Enemies[[Name]:[BotLevelType]],3,FALSE) * VLOOKUP($A12,BotLevelWorld[#All],MATCH("HP Ratio - " &amp; VLOOKUP(AL$1,Enemies[[#All],[Name]:[BotLevelType]],9,FALSE),BotLevelWorld[#Headers],0),FALSE)) + (IFERROR(VLOOKUP(VLOOKUP(AL$1,Enemies[[Name]:[SpawnedType]],11,FALSE), Enemies[[Name]:[BotLevelType]], 3, FALSE) * VLOOKUP($A12,BotLevelWorld[#All],MATCH("HP Ratio - " &amp; VLOOKUP(VLOOKUP(AL$1,Enemies[[Name]:[SpawnedType]],11,FALSE),Enemies[[#All],[Name]:[BotLevelType]],9,FALSE),BotLevelWorld[#Headers],0),FALSE) * VLOOKUP(AL$1,Enemies[[Name]:[SpawnedType]],10,FALSE),0))</f>
        <v>157.63389999999998</v>
      </c>
      <c r="AM12" s="10">
        <f>(VLOOKUP(AM$1,Enemies[[Name]:[BotLevelType]],3,FALSE) * VLOOKUP($A12,BotLevelWorld[#All],MATCH("HP Ratio - " &amp; VLOOKUP(AM$1,Enemies[[#All],[Name]:[BotLevelType]],9,FALSE),BotLevelWorld[#Headers],0),FALSE)) + (IFERROR(VLOOKUP(VLOOKUP(AM$1,Enemies[[Name]:[SpawnedType]],11,FALSE), Enemies[[Name]:[BotLevelType]], 3, FALSE) * VLOOKUP($A12,BotLevelWorld[#All],MATCH("HP Ratio - " &amp; VLOOKUP(VLOOKUP(AM$1,Enemies[[Name]:[SpawnedType]],11,FALSE),Enemies[[#All],[Name]:[BotLevelType]],9,FALSE),BotLevelWorld[#Headers],0),FALSE) * VLOOKUP(AM$1,Enemies[[Name]:[SpawnedType]],10,FALSE),0))</f>
        <v>7535.7849999999999</v>
      </c>
      <c r="AN12" s="10">
        <f>(VLOOKUP(AN$1,Enemies[[Name]:[BotLevelType]],3,FALSE) * VLOOKUP($A12,BotLevelWorld[#All],MATCH("HP Ratio - " &amp; VLOOKUP(AN$1,Enemies[[#All],[Name]:[BotLevelType]],9,FALSE),BotLevelWorld[#Headers],0),FALSE)) + (IFERROR(VLOOKUP(VLOOKUP(AN$1,Enemies[[Name]:[SpawnedType]],11,FALSE), Enemies[[Name]:[BotLevelType]], 3, FALSE) * VLOOKUP($A12,BotLevelWorld[#All],MATCH("HP Ratio - " &amp; VLOOKUP(VLOOKUP(AN$1,Enemies[[Name]:[SpawnedType]],11,FALSE),Enemies[[#All],[Name]:[BotLevelType]],9,FALSE),BotLevelWorld[#Headers],0),FALSE) * VLOOKUP(AN$1,Enemies[[Name]:[SpawnedType]],10,FALSE),0))</f>
        <v>788.16949999999997</v>
      </c>
      <c r="AO12" s="10">
        <f>(VLOOKUP(AO$1,Enemies[[Name]:[BotLevelType]],3,FALSE) * VLOOKUP($A12,BotLevelWorld[#All],MATCH("HP Ratio - " &amp; VLOOKUP(AO$1,Enemies[[#All],[Name]:[BotLevelType]],9,FALSE),BotLevelWorld[#Headers],0),FALSE)) + (IFERROR(VLOOKUP(VLOOKUP(AO$1,Enemies[[Name]:[SpawnedType]],11,FALSE), Enemies[[Name]:[BotLevelType]], 3, FALSE) * VLOOKUP($A12,BotLevelWorld[#All],MATCH("HP Ratio - " &amp; VLOOKUP(VLOOKUP(AO$1,Enemies[[Name]:[SpawnedType]],11,FALSE),Enemies[[#All],[Name]:[BotLevelType]],9,FALSE),BotLevelWorld[#Headers],0),FALSE) * VLOOKUP(AO$1,Enemies[[Name]:[SpawnedType]],10,FALSE),0))</f>
        <v>1272.18524</v>
      </c>
      <c r="AP12" s="10">
        <f>(VLOOKUP(AP$1,Enemies[[Name]:[BotLevelType]],3,FALSE) * VLOOKUP($A12,BotLevelWorld[#All],MATCH("HP Ratio - " &amp; VLOOKUP(AP$1,Enemies[[#All],[Name]:[BotLevelType]],9,FALSE),BotLevelWorld[#Headers],0),FALSE)) + (IFERROR(VLOOKUP(VLOOKUP(AP$1,Enemies[[Name]:[SpawnedType]],11,FALSE), Enemies[[Name]:[BotLevelType]], 3, FALSE) * VLOOKUP($A12,BotLevelWorld[#All],MATCH("HP Ratio - " &amp; VLOOKUP(VLOOKUP(AP$1,Enemies[[Name]:[SpawnedType]],11,FALSE),Enemies[[#All],[Name]:[BotLevelType]],9,FALSE),BotLevelWorld[#Headers],0),FALSE) * VLOOKUP(AP$1,Enemies[[Name]:[SpawnedType]],10,FALSE),0))</f>
        <v>1272.18524</v>
      </c>
      <c r="AQ12" s="10">
        <f>(VLOOKUP(AQ$1,Enemies[[Name]:[BotLevelType]],3,FALSE) * VLOOKUP($A12,BotLevelWorld[#All],MATCH("HP Ratio - " &amp; VLOOKUP(AQ$1,Enemies[[#All],[Name]:[BotLevelType]],9,FALSE),BotLevelWorld[#Headers],0),FALSE)) + (IFERROR(VLOOKUP(VLOOKUP(AQ$1,Enemies[[Name]:[SpawnedType]],11,FALSE), Enemies[[Name]:[BotLevelType]], 3, FALSE) * VLOOKUP($A12,BotLevelWorld[#All],MATCH("HP Ratio - " &amp; VLOOKUP(VLOOKUP(AQ$1,Enemies[[Name]:[SpawnedType]],11,FALSE),Enemies[[#All],[Name]:[BotLevelType]],9,FALSE),BotLevelWorld[#Headers],0),FALSE) * VLOOKUP(AQ$1,Enemies[[Name]:[SpawnedType]],10,FALSE),0))</f>
        <v>1272.18524</v>
      </c>
      <c r="AR12" s="10">
        <f>(VLOOKUP(AR$1,Enemies[[Name]:[BotLevelType]],3,FALSE) * VLOOKUP($A12,BotLevelWorld[#All],MATCH("HP Ratio - " &amp; VLOOKUP(AR$1,Enemies[[#All],[Name]:[BotLevelType]],9,FALSE),BotLevelWorld[#Headers],0),FALSE)) + (IFERROR(VLOOKUP(VLOOKUP(AR$1,Enemies[[Name]:[SpawnedType]],11,FALSE), Enemies[[Name]:[BotLevelType]], 3, FALSE) * VLOOKUP($A12,BotLevelWorld[#All],MATCH("HP Ratio - " &amp; VLOOKUP(VLOOKUP(AR$1,Enemies[[Name]:[SpawnedType]],11,FALSE),Enemies[[#All],[Name]:[BotLevelType]],9,FALSE),BotLevelWorld[#Headers],0),FALSE) * VLOOKUP(AR$1,Enemies[[Name]:[SpawnedType]],10,FALSE),0))</f>
        <v>12610.712</v>
      </c>
      <c r="AS12" s="10">
        <f>(VLOOKUP(AS$1,Enemies[[Name]:[BotLevelType]],3,FALSE) * VLOOKUP($A12,BotLevelWorld[#All],MATCH("HP Ratio - " &amp; VLOOKUP(AS$1,Enemies[[#All],[Name]:[BotLevelType]],9,FALSE),BotLevelWorld[#Headers],0),FALSE)) + (IFERROR(VLOOKUP(VLOOKUP(AS$1,Enemies[[Name]:[SpawnedType]],11,FALSE), Enemies[[Name]:[BotLevelType]], 3, FALSE) * VLOOKUP($A12,BotLevelWorld[#All],MATCH("HP Ratio - " &amp; VLOOKUP(VLOOKUP(AS$1,Enemies[[Name]:[SpawnedType]],11,FALSE),Enemies[[#All],[Name]:[BotLevelType]],9,FALSE),BotLevelWorld[#Headers],0),FALSE) * VLOOKUP(AS$1,Enemies[[Name]:[SpawnedType]],10,FALSE),0))</f>
        <v>22607.355</v>
      </c>
      <c r="AT12" s="10">
        <f>(VLOOKUP(AT$1,Enemies[[Name]:[BotLevelType]],3,FALSE) * VLOOKUP($A12,BotLevelWorld[#All],MATCH("HP Ratio - " &amp; VLOOKUP(AT$1,Enemies[[#All],[Name]:[BotLevelType]],9,FALSE),BotLevelWorld[#Headers],0),FALSE)) + (IFERROR(VLOOKUP(VLOOKUP(AT$1,Enemies[[Name]:[SpawnedType]],11,FALSE), Enemies[[Name]:[BotLevelType]], 3, FALSE) * VLOOKUP($A12,BotLevelWorld[#All],MATCH("HP Ratio - " &amp; VLOOKUP(VLOOKUP(AT$1,Enemies[[Name]:[SpawnedType]],11,FALSE),Enemies[[#All],[Name]:[BotLevelType]],9,FALSE),BotLevelWorld[#Headers],0),FALSE) * VLOOKUP(AT$1,Enemies[[Name]:[SpawnedType]],10,FALSE),0))</f>
        <v>16629.311600000001</v>
      </c>
    </row>
    <row r="13" spans="1:46" x14ac:dyDescent="0.25">
      <c r="A13" s="1">
        <v>11</v>
      </c>
      <c r="B13" s="10">
        <f>(VLOOKUP(B$1,Enemies[[Name]:[BotLevelType]],3,FALSE) * VLOOKUP($A13,BotLevelWorld[#All],MATCH("HP Ratio - " &amp; VLOOKUP(B$1,Enemies[[#All],[Name]:[BotLevelType]],9,FALSE),BotLevelWorld[#Headers],0),FALSE)) + (IFERROR(VLOOKUP(VLOOKUP(B$1,Enemies[[Name]:[SpawnedType]],11,FALSE), Enemies[[Name]:[BotLevelType]], 3, FALSE) * VLOOKUP($A13,BotLevelWorld[#All],MATCH("HP Ratio - " &amp; VLOOKUP(VLOOKUP(B$1,Enemies[[Name]:[SpawnedType]],11,FALSE),Enemies[[#All],[Name]:[BotLevelType]],9,FALSE),BotLevelWorld[#Headers],0),FALSE) * VLOOKUP(B$1,Enemies[[Name]:[SpawnedType]],10,FALSE),0))</f>
        <v>56.696460000000002</v>
      </c>
      <c r="C13" s="10">
        <f>(VLOOKUP(C$1,Enemies[[Name]:[BotLevelType]],3,FALSE) * VLOOKUP($A13,BotLevelWorld[#All],MATCH("HP Ratio - " &amp; VLOOKUP(C$1,Enemies[[#All],[Name]:[BotLevelType]],9,FALSE),BotLevelWorld[#Headers],0),FALSE)) + (IFERROR(VLOOKUP(VLOOKUP(C$1,Enemies[[Name]:[SpawnedType]],11,FALSE), Enemies[[Name]:[BotLevelType]], 3, FALSE) * VLOOKUP($A13,BotLevelWorld[#All],MATCH("HP Ratio - " &amp; VLOOKUP(VLOOKUP(C$1,Enemies[[Name]:[SpawnedType]],11,FALSE),Enemies[[#All],[Name]:[BotLevelType]],9,FALSE),BotLevelWorld[#Headers],0),FALSE) * VLOOKUP(C$1,Enemies[[Name]:[SpawnedType]],10,FALSE),0))</f>
        <v>1106.10654</v>
      </c>
      <c r="D13" s="10">
        <f>(VLOOKUP(D$1,Enemies[[Name]:[BotLevelType]],3,FALSE) * VLOOKUP($A13,BotLevelWorld[#All],MATCH("HP Ratio - " &amp; VLOOKUP(D$1,Enemies[[#All],[Name]:[BotLevelType]],9,FALSE),BotLevelWorld[#Headers],0),FALSE)) + (IFERROR(VLOOKUP(VLOOKUP(D$1,Enemies[[Name]:[SpawnedType]],11,FALSE), Enemies[[Name]:[BotLevelType]], 3, FALSE) * VLOOKUP($A13,BotLevelWorld[#All],MATCH("HP Ratio - " &amp; VLOOKUP(VLOOKUP(D$1,Enemies[[Name]:[SpawnedType]],11,FALSE),Enemies[[#All],[Name]:[BotLevelType]],9,FALSE),BotLevelWorld[#Headers],0),FALSE) * VLOOKUP(D$1,Enemies[[Name]:[SpawnedType]],10,FALSE),0))</f>
        <v>2585.7035999999998</v>
      </c>
      <c r="E13" s="10">
        <f>(VLOOKUP(E$1,Enemies[[Name]:[BotLevelType]],3,FALSE) * VLOOKUP($A13,BotLevelWorld[#All],MATCH("HP Ratio - " &amp; VLOOKUP(E$1,Enemies[[#All],[Name]:[BotLevelType]],9,FALSE),BotLevelWorld[#Headers],0),FALSE)) + (IFERROR(VLOOKUP(VLOOKUP(E$1,Enemies[[Name]:[SpawnedType]],11,FALSE), Enemies[[Name]:[BotLevelType]], 3, FALSE) * VLOOKUP($A13,BotLevelWorld[#All],MATCH("HP Ratio - " &amp; VLOOKUP(VLOOKUP(E$1,Enemies[[Name]:[SpawnedType]],11,FALSE),Enemies[[#All],[Name]:[BotLevelType]],9,FALSE),BotLevelWorld[#Headers],0),FALSE) * VLOOKUP(E$1,Enemies[[Name]:[SpawnedType]],10,FALSE),0))</f>
        <v>1068.4065000000001</v>
      </c>
      <c r="F13" s="10">
        <f>(VLOOKUP(F$1,Enemies[[Name]:[BotLevelType]],3,FALSE) * VLOOKUP($A13,BotLevelWorld[#All],MATCH("HP Ratio - " &amp; VLOOKUP(F$1,Enemies[[#All],[Name]:[BotLevelType]],9,FALSE),BotLevelWorld[#Headers],0),FALSE)) + (IFERROR(VLOOKUP(VLOOKUP(F$1,Enemies[[Name]:[SpawnedType]],11,FALSE), Enemies[[Name]:[BotLevelType]], 3, FALSE) * VLOOKUP($A13,BotLevelWorld[#All],MATCH("HP Ratio - " &amp; VLOOKUP(VLOOKUP(F$1,Enemies[[Name]:[SpawnedType]],11,FALSE),Enemies[[#All],[Name]:[BotLevelType]],9,FALSE),BotLevelWorld[#Headers],0),FALSE) * VLOOKUP(F$1,Enemies[[Name]:[SpawnedType]],10,FALSE),0))</f>
        <v>3815.7375000000002</v>
      </c>
      <c r="G13" s="10">
        <f>(VLOOKUP(G$1,Enemies[[Name]:[BotLevelType]],3,FALSE) * VLOOKUP($A13,BotLevelWorld[#All],MATCH("HP Ratio - " &amp; VLOOKUP(G$1,Enemies[[#All],[Name]:[BotLevelType]],9,FALSE),BotLevelWorld[#Headers],0),FALSE)) + (IFERROR(VLOOKUP(VLOOKUP(G$1,Enemies[[Name]:[SpawnedType]],11,FALSE), Enemies[[Name]:[BotLevelType]], 3, FALSE) * VLOOKUP($A13,BotLevelWorld[#All],MATCH("HP Ratio - " &amp; VLOOKUP(VLOOKUP(G$1,Enemies[[Name]:[SpawnedType]],11,FALSE),Enemies[[#All],[Name]:[BotLevelType]],9,FALSE),BotLevelWorld[#Headers],0),FALSE) * VLOOKUP(G$1,Enemies[[Name]:[SpawnedType]],10,FALSE),0))</f>
        <v>7631.4750000000004</v>
      </c>
      <c r="H13" s="10">
        <f>(VLOOKUP(H$1,Enemies[[Name]:[BotLevelType]],3,FALSE) * VLOOKUP($A13,BotLevelWorld[#All],MATCH("HP Ratio - " &amp; VLOOKUP(H$1,Enemies[[#All],[Name]:[BotLevelType]],9,FALSE),BotLevelWorld[#Headers],0),FALSE)) + (IFERROR(VLOOKUP(VLOOKUP(H$1,Enemies[[Name]:[SpawnedType]],11,FALSE), Enemies[[Name]:[BotLevelType]], 3, FALSE) * VLOOKUP($A13,BotLevelWorld[#All],MATCH("HP Ratio - " &amp; VLOOKUP(VLOOKUP(H$1,Enemies[[Name]:[SpawnedType]],11,FALSE),Enemies[[#All],[Name]:[BotLevelType]],9,FALSE),BotLevelWorld[#Headers],0),FALSE) * VLOOKUP(H$1,Enemies[[Name]:[SpawnedType]],10,FALSE),0))</f>
        <v>151.19056</v>
      </c>
      <c r="I13" s="10">
        <f>(VLOOKUP(I$1,Enemies[[Name]:[BotLevelType]],3,FALSE) * VLOOKUP($A13,BotLevelWorld[#All],MATCH("HP Ratio - " &amp; VLOOKUP(I$1,Enemies[[#All],[Name]:[BotLevelType]],9,FALSE),BotLevelWorld[#Headers],0),FALSE)) + (IFERROR(VLOOKUP(VLOOKUP(I$1,Enemies[[Name]:[SpawnedType]],11,FALSE), Enemies[[Name]:[BotLevelType]], 3, FALSE) * VLOOKUP($A13,BotLevelWorld[#All],MATCH("HP Ratio - " &amp; VLOOKUP(VLOOKUP(I$1,Enemies[[Name]:[SpawnedType]],11,FALSE),Enemies[[#All],[Name]:[BotLevelType]],9,FALSE),BotLevelWorld[#Headers],0),FALSE) * VLOOKUP(I$1,Enemies[[Name]:[SpawnedType]],10,FALSE),0))</f>
        <v>14.443854000000002</v>
      </c>
      <c r="J13" s="10">
        <f>(VLOOKUP(J$1,Enemies[[Name]:[BotLevelType]],3,FALSE) * VLOOKUP($A13,BotLevelWorld[#All],MATCH("HP Ratio - " &amp; VLOOKUP(J$1,Enemies[[#All],[Name]:[BotLevelType]],9,FALSE),BotLevelWorld[#Headers],0),FALSE)) + (IFERROR(VLOOKUP(VLOOKUP(J$1,Enemies[[Name]:[SpawnedType]],11,FALSE), Enemies[[Name]:[BotLevelType]], 3, FALSE) * VLOOKUP($A13,BotLevelWorld[#All],MATCH("HP Ratio - " &amp; VLOOKUP(VLOOKUP(J$1,Enemies[[Name]:[SpawnedType]],11,FALSE),Enemies[[#All],[Name]:[BotLevelType]],9,FALSE),BotLevelWorld[#Headers],0),FALSE) * VLOOKUP(J$1,Enemies[[Name]:[SpawnedType]],10,FALSE),0))</f>
        <v>240.73090000000002</v>
      </c>
      <c r="K13" s="10">
        <f>(VLOOKUP(K$1,Enemies[[Name]:[BotLevelType]],3,FALSE) * VLOOKUP($A13,BotLevelWorld[#All],MATCH("HP Ratio - " &amp; VLOOKUP(K$1,Enemies[[#All],[Name]:[BotLevelType]],9,FALSE),BotLevelWorld[#Headers],0),FALSE)) + (IFERROR(VLOOKUP(VLOOKUP(K$1,Enemies[[Name]:[SpawnedType]],11,FALSE), Enemies[[Name]:[BotLevelType]], 3, FALSE) * VLOOKUP($A13,BotLevelWorld[#All],MATCH("HP Ratio - " &amp; VLOOKUP(VLOOKUP(K$1,Enemies[[Name]:[SpawnedType]],11,FALSE),Enemies[[#All],[Name]:[BotLevelType]],9,FALSE),BotLevelWorld[#Headers],0),FALSE) * VLOOKUP(K$1,Enemies[[Name]:[SpawnedType]],10,FALSE),0))</f>
        <v>60.182725000000005</v>
      </c>
      <c r="L13" s="10">
        <f>(VLOOKUP(L$1,Enemies[[Name]:[BotLevelType]],3,FALSE) * VLOOKUP($A13,BotLevelWorld[#All],MATCH("HP Ratio - " &amp; VLOOKUP(L$1,Enemies[[#All],[Name]:[BotLevelType]],9,FALSE),BotLevelWorld[#Headers],0),FALSE)) + (IFERROR(VLOOKUP(VLOOKUP(L$1,Enemies[[Name]:[SpawnedType]],11,FALSE), Enemies[[Name]:[BotLevelType]], 3, FALSE) * VLOOKUP($A13,BotLevelWorld[#All],MATCH("HP Ratio - " &amp; VLOOKUP(VLOOKUP(L$1,Enemies[[Name]:[SpawnedType]],11,FALSE),Enemies[[#All],[Name]:[BotLevelType]],9,FALSE),BotLevelWorld[#Headers],0),FALSE) * VLOOKUP(L$1,Enemies[[Name]:[SpawnedType]],10,FALSE),0))</f>
        <v>2289.4425000000001</v>
      </c>
      <c r="M13" s="10">
        <f>(VLOOKUP(M$1,Enemies[[Name]:[BotLevelType]],3,FALSE) * VLOOKUP($A13,BotLevelWorld[#All],MATCH("HP Ratio - " &amp; VLOOKUP(M$1,Enemies[[#All],[Name]:[BotLevelType]],9,FALSE),BotLevelWorld[#Headers],0),FALSE)) + (IFERROR(VLOOKUP(VLOOKUP(M$1,Enemies[[Name]:[SpawnedType]],11,FALSE), Enemies[[Name]:[BotLevelType]], 3, FALSE) * VLOOKUP($A13,BotLevelWorld[#All],MATCH("HP Ratio - " &amp; VLOOKUP(VLOOKUP(M$1,Enemies[[Name]:[SpawnedType]],11,FALSE),Enemies[[#All],[Name]:[BotLevelType]],9,FALSE),BotLevelWorld[#Headers],0),FALSE) * VLOOKUP(M$1,Enemies[[Name]:[SpawnedType]],10,FALSE),0))</f>
        <v>5342.0325000000003</v>
      </c>
      <c r="N13" s="10">
        <f>(VLOOKUP(N$1,Enemies[[Name]:[BotLevelType]],3,FALSE) * VLOOKUP($A13,BotLevelWorld[#All],MATCH("HP Ratio - " &amp; VLOOKUP(N$1,Enemies[[#All],[Name]:[BotLevelType]],9,FALSE),BotLevelWorld[#Headers],0),FALSE)) + (IFERROR(VLOOKUP(VLOOKUP(N$1,Enemies[[Name]:[SpawnedType]],11,FALSE), Enemies[[Name]:[BotLevelType]], 3, FALSE) * VLOOKUP($A13,BotLevelWorld[#All],MATCH("HP Ratio - " &amp; VLOOKUP(VLOOKUP(N$1,Enemies[[Name]:[SpawnedType]],11,FALSE),Enemies[[#All],[Name]:[BotLevelType]],9,FALSE),BotLevelWorld[#Headers],0),FALSE) * VLOOKUP(N$1,Enemies[[Name]:[SpawnedType]],10,FALSE),0))</f>
        <v>3815.7375000000002</v>
      </c>
      <c r="O13" s="10">
        <f>(VLOOKUP(O$1,Enemies[[Name]:[BotLevelType]],3,FALSE) * VLOOKUP($A13,BotLevelWorld[#All],MATCH("HP Ratio - " &amp; VLOOKUP(O$1,Enemies[[#All],[Name]:[BotLevelType]],9,FALSE),BotLevelWorld[#Headers],0),FALSE)) + (IFERROR(VLOOKUP(VLOOKUP(O$1,Enemies[[Name]:[SpawnedType]],11,FALSE), Enemies[[Name]:[BotLevelType]], 3, FALSE) * VLOOKUP($A13,BotLevelWorld[#All],MATCH("HP Ratio - " &amp; VLOOKUP(VLOOKUP(O$1,Enemies[[Name]:[SpawnedType]],11,FALSE),Enemies[[#All],[Name]:[BotLevelType]],9,FALSE),BotLevelWorld[#Headers],0),FALSE) * VLOOKUP(O$1,Enemies[[Name]:[SpawnedType]],10,FALSE),0))</f>
        <v>502.77569999999997</v>
      </c>
      <c r="P13" s="10">
        <f>(VLOOKUP(P$1,Enemies[[Name]:[BotLevelType]],3,FALSE) * VLOOKUP($A13,BotLevelWorld[#All],MATCH("HP Ratio - " &amp; VLOOKUP(P$1,Enemies[[#All],[Name]:[BotLevelType]],9,FALSE),BotLevelWorld[#Headers],0),FALSE)) + (IFERROR(VLOOKUP(VLOOKUP(P$1,Enemies[[Name]:[SpawnedType]],11,FALSE), Enemies[[Name]:[BotLevelType]], 3, FALSE) * VLOOKUP($A13,BotLevelWorld[#All],MATCH("HP Ratio - " &amp; VLOOKUP(VLOOKUP(P$1,Enemies[[Name]:[SpawnedType]],11,FALSE),Enemies[[#All],[Name]:[BotLevelType]],9,FALSE),BotLevelWorld[#Headers],0),FALSE) * VLOOKUP(P$1,Enemies[[Name]:[SpawnedType]],10,FALSE),0))</f>
        <v>15262.95</v>
      </c>
      <c r="Q13" s="10">
        <f>(VLOOKUP(Q$1,Enemies[[Name]:[BotLevelType]],3,FALSE) * VLOOKUP($A13,BotLevelWorld[#All],MATCH("HP Ratio - " &amp; VLOOKUP(Q$1,Enemies[[#All],[Name]:[BotLevelType]],9,FALSE),BotLevelWorld[#Headers],0),FALSE)) + (IFERROR(VLOOKUP(VLOOKUP(Q$1,Enemies[[Name]:[SpawnedType]],11,FALSE), Enemies[[Name]:[BotLevelType]], 3, FALSE) * VLOOKUP($A13,BotLevelWorld[#All],MATCH("HP Ratio - " &amp; VLOOKUP(VLOOKUP(Q$1,Enemies[[Name]:[SpawnedType]],11,FALSE),Enemies[[#All],[Name]:[BotLevelType]],9,FALSE),BotLevelWorld[#Headers],0),FALSE) * VLOOKUP(Q$1,Enemies[[Name]:[SpawnedType]],10,FALSE),0))</f>
        <v>1889.8820000000001</v>
      </c>
      <c r="R13" s="10">
        <f>(VLOOKUP(R$1,Enemies[[Name]:[BotLevelType]],3,FALSE) * VLOOKUP($A13,BotLevelWorld[#All],MATCH("HP Ratio - " &amp; VLOOKUP(R$1,Enemies[[#All],[Name]:[BotLevelType]],9,FALSE),BotLevelWorld[#Headers],0),FALSE)) + (IFERROR(VLOOKUP(VLOOKUP(R$1,Enemies[[Name]:[SpawnedType]],11,FALSE), Enemies[[Name]:[BotLevelType]], 3, FALSE) * VLOOKUP($A13,BotLevelWorld[#All],MATCH("HP Ratio - " &amp; VLOOKUP(VLOOKUP(R$1,Enemies[[Name]:[SpawnedType]],11,FALSE),Enemies[[#All],[Name]:[BotLevelType]],9,FALSE),BotLevelWorld[#Headers],0),FALSE) * VLOOKUP(R$1,Enemies[[Name]:[SpawnedType]],10,FALSE),0))</f>
        <v>7182.5099999999993</v>
      </c>
      <c r="S13" s="10">
        <f>(VLOOKUP(S$1,Enemies[[Name]:[BotLevelType]],3,FALSE) * VLOOKUP($A13,BotLevelWorld[#All],MATCH("HP Ratio - " &amp; VLOOKUP(S$1,Enemies[[#All],[Name]:[BotLevelType]],9,FALSE),BotLevelWorld[#Headers],0),FALSE)) + (IFERROR(VLOOKUP(VLOOKUP(S$1,Enemies[[Name]:[SpawnedType]],11,FALSE), Enemies[[Name]:[BotLevelType]], 3, FALSE) * VLOOKUP($A13,BotLevelWorld[#All],MATCH("HP Ratio - " &amp; VLOOKUP(VLOOKUP(S$1,Enemies[[Name]:[SpawnedType]],11,FALSE),Enemies[[#All],[Name]:[BotLevelType]],9,FALSE),BotLevelWorld[#Headers],0),FALSE) * VLOOKUP(S$1,Enemies[[Name]:[SpawnedType]],10,FALSE),0))</f>
        <v>657.73644000000002</v>
      </c>
      <c r="T13" s="10">
        <f>(VLOOKUP(T$1,Enemies[[Name]:[BotLevelType]],3,FALSE) * VLOOKUP($A13,BotLevelWorld[#All],MATCH("HP Ratio - " &amp; VLOOKUP(T$1,Enemies[[#All],[Name]:[BotLevelType]],9,FALSE),BotLevelWorld[#Headers],0),FALSE)) + (IFERROR(VLOOKUP(VLOOKUP(T$1,Enemies[[Name]:[SpawnedType]],11,FALSE), Enemies[[Name]:[BotLevelType]], 3, FALSE) * VLOOKUP($A13,BotLevelWorld[#All],MATCH("HP Ratio - " &amp; VLOOKUP(VLOOKUP(T$1,Enemies[[Name]:[SpawnedType]],11,FALSE),Enemies[[#All],[Name]:[BotLevelType]],9,FALSE),BotLevelWorld[#Headers],0),FALSE) * VLOOKUP(T$1,Enemies[[Name]:[SpawnedType]],10,FALSE),0))</f>
        <v>2298.4031999999997</v>
      </c>
      <c r="U13" s="10">
        <f>(VLOOKUP(U$1,Enemies[[Name]:[BotLevelType]],3,FALSE) * VLOOKUP($A13,BotLevelWorld[#All],MATCH("HP Ratio - " &amp; VLOOKUP(U$1,Enemies[[#All],[Name]:[BotLevelType]],9,FALSE),BotLevelWorld[#Headers],0),FALSE)) + (IFERROR(VLOOKUP(VLOOKUP(U$1,Enemies[[Name]:[SpawnedType]],11,FALSE), Enemies[[Name]:[BotLevelType]], 3, FALSE) * VLOOKUP($A13,BotLevelWorld[#All],MATCH("HP Ratio - " &amp; VLOOKUP(VLOOKUP(U$1,Enemies[[Name]:[SpawnedType]],11,FALSE),Enemies[[#All],[Name]:[BotLevelType]],9,FALSE),BotLevelWorld[#Headers],0),FALSE) * VLOOKUP(U$1,Enemies[[Name]:[SpawnedType]],10,FALSE),0))</f>
        <v>1149.2015999999999</v>
      </c>
      <c r="V13" s="10">
        <f>(VLOOKUP(V$1,Enemies[[Name]:[BotLevelType]],3,FALSE) * VLOOKUP($A13,BotLevelWorld[#All],MATCH("HP Ratio - " &amp; VLOOKUP(V$1,Enemies[[#All],[Name]:[BotLevelType]],9,FALSE),BotLevelWorld[#Headers],0),FALSE)) + (IFERROR(VLOOKUP(VLOOKUP(V$1,Enemies[[Name]:[SpawnedType]],11,FALSE), Enemies[[Name]:[BotLevelType]], 3, FALSE) * VLOOKUP($A13,BotLevelWorld[#All],MATCH("HP Ratio - " &amp; VLOOKUP(VLOOKUP(V$1,Enemies[[Name]:[SpawnedType]],11,FALSE),Enemies[[#All],[Name]:[BotLevelType]],9,FALSE),BotLevelWorld[#Headers],0),FALSE) * VLOOKUP(V$1,Enemies[[Name]:[SpawnedType]],10,FALSE),0))</f>
        <v>574.60079999999994</v>
      </c>
      <c r="W13" s="10">
        <f>(VLOOKUP(W$1,Enemies[[Name]:[BotLevelType]],3,FALSE) * VLOOKUP($A13,BotLevelWorld[#All],MATCH("HP Ratio - " &amp; VLOOKUP(W$1,Enemies[[#All],[Name]:[BotLevelType]],9,FALSE),BotLevelWorld[#Headers],0),FALSE)) + (IFERROR(VLOOKUP(VLOOKUP(W$1,Enemies[[Name]:[SpawnedType]],11,FALSE), Enemies[[Name]:[BotLevelType]], 3, FALSE) * VLOOKUP($A13,BotLevelWorld[#All],MATCH("HP Ratio - " &amp; VLOOKUP(VLOOKUP(W$1,Enemies[[Name]:[SpawnedType]],11,FALSE),Enemies[[#All],[Name]:[BotLevelType]],9,FALSE),BotLevelWorld[#Headers],0),FALSE) * VLOOKUP(W$1,Enemies[[Name]:[SpawnedType]],10,FALSE),0))</f>
        <v>143.65019999999998</v>
      </c>
      <c r="X13" s="10">
        <f>(VLOOKUP(X$1,Enemies[[Name]:[BotLevelType]],3,FALSE) * VLOOKUP($A13,BotLevelWorld[#All],MATCH("HP Ratio - " &amp; VLOOKUP(X$1,Enemies[[#All],[Name]:[BotLevelType]],9,FALSE),BotLevelWorld[#Headers],0),FALSE)) + (IFERROR(VLOOKUP(VLOOKUP(X$1,Enemies[[Name]:[SpawnedType]],11,FALSE), Enemies[[Name]:[BotLevelType]], 3, FALSE) * VLOOKUP($A13,BotLevelWorld[#All],MATCH("HP Ratio - " &amp; VLOOKUP(VLOOKUP(X$1,Enemies[[Name]:[SpawnedType]],11,FALSE),Enemies[[#All],[Name]:[BotLevelType]],9,FALSE),BotLevelWorld[#Headers],0),FALSE) * VLOOKUP(X$1,Enemies[[Name]:[SpawnedType]],10,FALSE),0))</f>
        <v>114.92016</v>
      </c>
      <c r="Y13" s="10">
        <f>(VLOOKUP(Y$1,Enemies[[Name]:[BotLevelType]],3,FALSE) * VLOOKUP($A13,BotLevelWorld[#All],MATCH("HP Ratio - " &amp; VLOOKUP(Y$1,Enemies[[#All],[Name]:[BotLevelType]],9,FALSE),BotLevelWorld[#Headers],0),FALSE)) + (IFERROR(VLOOKUP(VLOOKUP(Y$1,Enemies[[Name]:[SpawnedType]],11,FALSE), Enemies[[Name]:[BotLevelType]], 3, FALSE) * VLOOKUP($A13,BotLevelWorld[#All],MATCH("HP Ratio - " &amp; VLOOKUP(VLOOKUP(Y$1,Enemies[[Name]:[SpawnedType]],11,FALSE),Enemies[[#All],[Name]:[BotLevelType]],9,FALSE),BotLevelWorld[#Headers],0),FALSE) * VLOOKUP(Y$1,Enemies[[Name]:[SpawnedType]],10,FALSE),0))</f>
        <v>7631.4750000000004</v>
      </c>
      <c r="Z13" s="10">
        <f>(VLOOKUP(Z$1,Enemies[[Name]:[BotLevelType]],3,FALSE) * VLOOKUP($A13,BotLevelWorld[#All],MATCH("HP Ratio - " &amp; VLOOKUP(Z$1,Enemies[[#All],[Name]:[BotLevelType]],9,FALSE),BotLevelWorld[#Headers],0),FALSE)) + (IFERROR(VLOOKUP(VLOOKUP(Z$1,Enemies[[Name]:[SpawnedType]],11,FALSE), Enemies[[Name]:[BotLevelType]], 3, FALSE) * VLOOKUP($A13,BotLevelWorld[#All],MATCH("HP Ratio - " &amp; VLOOKUP(VLOOKUP(Z$1,Enemies[[Name]:[SpawnedType]],11,FALSE),Enemies[[#All],[Name]:[BotLevelType]],9,FALSE),BotLevelWorld[#Headers],0),FALSE) * VLOOKUP(Z$1,Enemies[[Name]:[SpawnedType]],10,FALSE),0))</f>
        <v>3052.59</v>
      </c>
      <c r="AA13" s="10">
        <f>(VLOOKUP(AA$1,Enemies[[Name]:[BotLevelType]],3,FALSE) * VLOOKUP($A13,BotLevelWorld[#All],MATCH("HP Ratio - " &amp; VLOOKUP(AA$1,Enemies[[#All],[Name]:[BotLevelType]],9,FALSE),BotLevelWorld[#Headers],0),FALSE)) + (IFERROR(VLOOKUP(VLOOKUP(AA$1,Enemies[[Name]:[SpawnedType]],11,FALSE), Enemies[[Name]:[BotLevelType]], 3, FALSE) * VLOOKUP($A13,BotLevelWorld[#All],MATCH("HP Ratio - " &amp; VLOOKUP(VLOOKUP(AA$1,Enemies[[Name]:[SpawnedType]],11,FALSE),Enemies[[#All],[Name]:[BotLevelType]],9,FALSE),BotLevelWorld[#Headers],0),FALSE) * VLOOKUP(AA$1,Enemies[[Name]:[SpawnedType]],10,FALSE),0))</f>
        <v>1526.2950000000001</v>
      </c>
      <c r="AB13" s="10">
        <f>(VLOOKUP(AB$1,Enemies[[Name]:[BotLevelType]],3,FALSE) * VLOOKUP($A13,BotLevelWorld[#All],MATCH("HP Ratio - " &amp; VLOOKUP(AB$1,Enemies[[#All],[Name]:[BotLevelType]],9,FALSE),BotLevelWorld[#Headers],0),FALSE)) + (IFERROR(VLOOKUP(VLOOKUP(AB$1,Enemies[[Name]:[SpawnedType]],11,FALSE), Enemies[[Name]:[BotLevelType]], 3, FALSE) * VLOOKUP($A13,BotLevelWorld[#All],MATCH("HP Ratio - " &amp; VLOOKUP(VLOOKUP(AB$1,Enemies[[Name]:[SpawnedType]],11,FALSE),Enemies[[#All],[Name]:[BotLevelType]],9,FALSE),BotLevelWorld[#Headers],0),FALSE) * VLOOKUP(AB$1,Enemies[[Name]:[SpawnedType]],10,FALSE),0))</f>
        <v>747.88454999999999</v>
      </c>
      <c r="AC13" s="10">
        <f>(VLOOKUP(AC$1,Enemies[[Name]:[BotLevelType]],3,FALSE) * VLOOKUP($A13,BotLevelWorld[#All],MATCH("HP Ratio - " &amp; VLOOKUP(AC$1,Enemies[[#All],[Name]:[BotLevelType]],9,FALSE),BotLevelWorld[#Headers],0),FALSE)) + (IFERROR(VLOOKUP(VLOOKUP(AC$1,Enemies[[Name]:[SpawnedType]],11,FALSE), Enemies[[Name]:[BotLevelType]], 3, FALSE) * VLOOKUP($A13,BotLevelWorld[#All],MATCH("HP Ratio - " &amp; VLOOKUP(VLOOKUP(AC$1,Enemies[[Name]:[SpawnedType]],11,FALSE),Enemies[[#All],[Name]:[BotLevelType]],9,FALSE),BotLevelWorld[#Headers],0),FALSE) * VLOOKUP(AC$1,Enemies[[Name]:[SpawnedType]],10,FALSE),0))</f>
        <v>366.31079999999997</v>
      </c>
      <c r="AD13" s="10">
        <f>(VLOOKUP(AD$1,Enemies[[Name]:[BotLevelType]],3,FALSE) * VLOOKUP($A13,BotLevelWorld[#All],MATCH("HP Ratio - " &amp; VLOOKUP(AD$1,Enemies[[#All],[Name]:[BotLevelType]],9,FALSE),BotLevelWorld[#Headers],0),FALSE)) + (IFERROR(VLOOKUP(VLOOKUP(AD$1,Enemies[[Name]:[SpawnedType]],11,FALSE), Enemies[[Name]:[BotLevelType]], 3, FALSE) * VLOOKUP($A13,BotLevelWorld[#All],MATCH("HP Ratio - " &amp; VLOOKUP(VLOOKUP(AD$1,Enemies[[Name]:[SpawnedType]],11,FALSE),Enemies[[#All],[Name]:[BotLevelType]],9,FALSE),BotLevelWorld[#Headers],0),FALSE) * VLOOKUP(AD$1,Enemies[[Name]:[SpawnedType]],10,FALSE),0))</f>
        <v>91.577699999999993</v>
      </c>
      <c r="AE13" s="10">
        <f>(VLOOKUP(AE$1,Enemies[[Name]:[BotLevelType]],3,FALSE) * VLOOKUP($A13,BotLevelWorld[#All],MATCH("HP Ratio - " &amp; VLOOKUP(AE$1,Enemies[[#All],[Name]:[BotLevelType]],9,FALSE),BotLevelWorld[#Headers],0),FALSE)) + (IFERROR(VLOOKUP(VLOOKUP(AE$1,Enemies[[Name]:[SpawnedType]],11,FALSE), Enemies[[Name]:[BotLevelType]], 3, FALSE) * VLOOKUP($A13,BotLevelWorld[#All],MATCH("HP Ratio - " &amp; VLOOKUP(VLOOKUP(AE$1,Enemies[[Name]:[SpawnedType]],11,FALSE),Enemies[[#All],[Name]:[BotLevelType]],9,FALSE),BotLevelWorld[#Headers],0),FALSE) * VLOOKUP(AE$1,Enemies[[Name]:[SpawnedType]],10,FALSE),0))</f>
        <v>2671.0162500000001</v>
      </c>
      <c r="AF13" s="10">
        <f>(VLOOKUP(AF$1,Enemies[[Name]:[BotLevelType]],3,FALSE) * VLOOKUP($A13,BotLevelWorld[#All],MATCH("HP Ratio - " &amp; VLOOKUP(AF$1,Enemies[[#All],[Name]:[BotLevelType]],9,FALSE),BotLevelWorld[#Headers],0),FALSE)) + (IFERROR(VLOOKUP(VLOOKUP(AF$1,Enemies[[Name]:[SpawnedType]],11,FALSE), Enemies[[Name]:[BotLevelType]], 3, FALSE) * VLOOKUP($A13,BotLevelWorld[#All],MATCH("HP Ratio - " &amp; VLOOKUP(VLOOKUP(AF$1,Enemies[[Name]:[SpawnedType]],11,FALSE),Enemies[[#All],[Name]:[BotLevelType]],9,FALSE),BotLevelWorld[#Headers],0),FALSE) * VLOOKUP(AF$1,Enemies[[Name]:[SpawnedType]],10,FALSE),0))</f>
        <v>610.51800000000003</v>
      </c>
      <c r="AG13" s="10">
        <f>(VLOOKUP(AG$1,Enemies[[Name]:[BotLevelType]],3,FALSE) * VLOOKUP($A13,BotLevelWorld[#All],MATCH("HP Ratio - " &amp; VLOOKUP(AG$1,Enemies[[#All],[Name]:[BotLevelType]],9,FALSE),BotLevelWorld[#Headers],0),FALSE)) + (IFERROR(VLOOKUP(VLOOKUP(AG$1,Enemies[[Name]:[SpawnedType]],11,FALSE), Enemies[[Name]:[BotLevelType]], 3, FALSE) * VLOOKUP($A13,BotLevelWorld[#All],MATCH("HP Ratio - " &amp; VLOOKUP(VLOOKUP(AG$1,Enemies[[Name]:[SpawnedType]],11,FALSE),Enemies[[#All],[Name]:[BotLevelType]],9,FALSE),BotLevelWorld[#Headers],0),FALSE) * VLOOKUP(AG$1,Enemies[[Name]:[SpawnedType]],10,FALSE),0))</f>
        <v>1106.10654</v>
      </c>
      <c r="AH13" s="10">
        <f>(VLOOKUP(AH$1,Enemies[[Name]:[BotLevelType]],3,FALSE) * VLOOKUP($A13,BotLevelWorld[#All],MATCH("HP Ratio - " &amp; VLOOKUP(AH$1,Enemies[[#All],[Name]:[BotLevelType]],9,FALSE),BotLevelWorld[#Headers],0),FALSE)) + (IFERROR(VLOOKUP(VLOOKUP(AH$1,Enemies[[Name]:[SpawnedType]],11,FALSE), Enemies[[Name]:[BotLevelType]], 3, FALSE) * VLOOKUP($A13,BotLevelWorld[#All],MATCH("HP Ratio - " &amp; VLOOKUP(VLOOKUP(AH$1,Enemies[[Name]:[SpawnedType]],11,FALSE),Enemies[[#All],[Name]:[BotLevelType]],9,FALSE),BotLevelWorld[#Headers],0),FALSE) * VLOOKUP(AH$1,Enemies[[Name]:[SpawnedType]],10,FALSE),0))</f>
        <v>151.19056</v>
      </c>
      <c r="AI13" s="10">
        <f>(VLOOKUP(AI$1,Enemies[[Name]:[BotLevelType]],3,FALSE) * VLOOKUP($A13,BotLevelWorld[#All],MATCH("HP Ratio - " &amp; VLOOKUP(AI$1,Enemies[[#All],[Name]:[BotLevelType]],9,FALSE),BotLevelWorld[#Headers],0),FALSE)) + (IFERROR(VLOOKUP(VLOOKUP(AI$1,Enemies[[Name]:[SpawnedType]],11,FALSE), Enemies[[Name]:[BotLevelType]], 3, FALSE) * VLOOKUP($A13,BotLevelWorld[#All],MATCH("HP Ratio - " &amp; VLOOKUP(VLOOKUP(AI$1,Enemies[[Name]:[SpawnedType]],11,FALSE),Enemies[[#All],[Name]:[BotLevelType]],9,FALSE),BotLevelWorld[#Headers],0),FALSE) * VLOOKUP(AI$1,Enemies[[Name]:[SpawnedType]],10,FALSE),0))</f>
        <v>4578.8850000000002</v>
      </c>
      <c r="AJ13" s="10">
        <f>(VLOOKUP(AJ$1,Enemies[[Name]:[BotLevelType]],3,FALSE) * VLOOKUP($A13,BotLevelWorld[#All],MATCH("HP Ratio - " &amp; VLOOKUP(AJ$1,Enemies[[#All],[Name]:[BotLevelType]],9,FALSE),BotLevelWorld[#Headers],0),FALSE)) + (IFERROR(VLOOKUP(VLOOKUP(AJ$1,Enemies[[Name]:[SpawnedType]],11,FALSE), Enemies[[Name]:[BotLevelType]], 3, FALSE) * VLOOKUP($A13,BotLevelWorld[#All],MATCH("HP Ratio - " &amp; VLOOKUP(VLOOKUP(AJ$1,Enemies[[Name]:[SpawnedType]],11,FALSE),Enemies[[#All],[Name]:[BotLevelType]],9,FALSE),BotLevelWorld[#Headers],0),FALSE) * VLOOKUP(AJ$1,Enemies[[Name]:[SpawnedType]],10,FALSE),0))</f>
        <v>151.19056</v>
      </c>
      <c r="AK13" s="10">
        <f>(VLOOKUP(AK$1,Enemies[[Name]:[BotLevelType]],3,FALSE) * VLOOKUP($A13,BotLevelWorld[#All],MATCH("HP Ratio - " &amp; VLOOKUP(AK$1,Enemies[[#All],[Name]:[BotLevelType]],9,FALSE),BotLevelWorld[#Headers],0),FALSE)) + (IFERROR(VLOOKUP(VLOOKUP(AK$1,Enemies[[Name]:[SpawnedType]],11,FALSE), Enemies[[Name]:[BotLevelType]], 3, FALSE) * VLOOKUP($A13,BotLevelWorld[#All],MATCH("HP Ratio - " &amp; VLOOKUP(VLOOKUP(AK$1,Enemies[[Name]:[SpawnedType]],11,FALSE),Enemies[[#All],[Name]:[BotLevelType]],9,FALSE),BotLevelWorld[#Headers],0),FALSE) * VLOOKUP(AK$1,Enemies[[Name]:[SpawnedType]],10,FALSE),0))</f>
        <v>151.19056</v>
      </c>
      <c r="AL13" s="10">
        <f>(VLOOKUP(AL$1,Enemies[[Name]:[BotLevelType]],3,FALSE) * VLOOKUP($A13,BotLevelWorld[#All],MATCH("HP Ratio - " &amp; VLOOKUP(AL$1,Enemies[[#All],[Name]:[BotLevelType]],9,FALSE),BotLevelWorld[#Headers],0),FALSE)) + (IFERROR(VLOOKUP(VLOOKUP(AL$1,Enemies[[Name]:[SpawnedType]],11,FALSE), Enemies[[Name]:[BotLevelType]], 3, FALSE) * VLOOKUP($A13,BotLevelWorld[#All],MATCH("HP Ratio - " &amp; VLOOKUP(VLOOKUP(AL$1,Enemies[[Name]:[SpawnedType]],11,FALSE),Enemies[[#All],[Name]:[BotLevelType]],9,FALSE),BotLevelWorld[#Headers],0),FALSE) * VLOOKUP(AL$1,Enemies[[Name]:[SpawnedType]],10,FALSE),0))</f>
        <v>188.98820000000001</v>
      </c>
      <c r="AM13" s="10">
        <f>(VLOOKUP(AM$1,Enemies[[Name]:[BotLevelType]],3,FALSE) * VLOOKUP($A13,BotLevelWorld[#All],MATCH("HP Ratio - " &amp; VLOOKUP(AM$1,Enemies[[#All],[Name]:[BotLevelType]],9,FALSE),BotLevelWorld[#Headers],0),FALSE)) + (IFERROR(VLOOKUP(VLOOKUP(AM$1,Enemies[[Name]:[SpawnedType]],11,FALSE), Enemies[[Name]:[BotLevelType]], 3, FALSE) * VLOOKUP($A13,BotLevelWorld[#All],MATCH("HP Ratio - " &amp; VLOOKUP(VLOOKUP(AM$1,Enemies[[Name]:[SpawnedType]],11,FALSE),Enemies[[#All],[Name]:[BotLevelType]],9,FALSE),BotLevelWorld[#Headers],0),FALSE) * VLOOKUP(AM$1,Enemies[[Name]:[SpawnedType]],10,FALSE),0))</f>
        <v>7631.4750000000004</v>
      </c>
      <c r="AN13" s="10">
        <f>(VLOOKUP(AN$1,Enemies[[Name]:[BotLevelType]],3,FALSE) * VLOOKUP($A13,BotLevelWorld[#All],MATCH("HP Ratio - " &amp; VLOOKUP(AN$1,Enemies[[#All],[Name]:[BotLevelType]],9,FALSE),BotLevelWorld[#Headers],0),FALSE)) + (IFERROR(VLOOKUP(VLOOKUP(AN$1,Enemies[[Name]:[SpawnedType]],11,FALSE), Enemies[[Name]:[BotLevelType]], 3, FALSE) * VLOOKUP($A13,BotLevelWorld[#All],MATCH("HP Ratio - " &amp; VLOOKUP(VLOOKUP(AN$1,Enemies[[Name]:[SpawnedType]],11,FALSE),Enemies[[#All],[Name]:[BotLevelType]],9,FALSE),BotLevelWorld[#Headers],0),FALSE) * VLOOKUP(AN$1,Enemies[[Name]:[SpawnedType]],10,FALSE),0))</f>
        <v>944.94100000000003</v>
      </c>
      <c r="AO13" s="10">
        <f>(VLOOKUP(AO$1,Enemies[[Name]:[BotLevelType]],3,FALSE) * VLOOKUP($A13,BotLevelWorld[#All],MATCH("HP Ratio - " &amp; VLOOKUP(AO$1,Enemies[[#All],[Name]:[BotLevelType]],9,FALSE),BotLevelWorld[#Headers],0),FALSE)) + (IFERROR(VLOOKUP(VLOOKUP(AO$1,Enemies[[Name]:[SpawnedType]],11,FALSE), Enemies[[Name]:[BotLevelType]], 3, FALSE) * VLOOKUP($A13,BotLevelWorld[#All],MATCH("HP Ratio - " &amp; VLOOKUP(VLOOKUP(AO$1,Enemies[[Name]:[SpawnedType]],11,FALSE),Enemies[[#All],[Name]:[BotLevelType]],9,FALSE),BotLevelWorld[#Headers],0),FALSE) * VLOOKUP(AO$1,Enemies[[Name]:[SpawnedType]],10,FALSE),0))</f>
        <v>1489.2845200000002</v>
      </c>
      <c r="AP13" s="10">
        <f>(VLOOKUP(AP$1,Enemies[[Name]:[BotLevelType]],3,FALSE) * VLOOKUP($A13,BotLevelWorld[#All],MATCH("HP Ratio - " &amp; VLOOKUP(AP$1,Enemies[[#All],[Name]:[BotLevelType]],9,FALSE),BotLevelWorld[#Headers],0),FALSE)) + (IFERROR(VLOOKUP(VLOOKUP(AP$1,Enemies[[Name]:[SpawnedType]],11,FALSE), Enemies[[Name]:[BotLevelType]], 3, FALSE) * VLOOKUP($A13,BotLevelWorld[#All],MATCH("HP Ratio - " &amp; VLOOKUP(VLOOKUP(AP$1,Enemies[[Name]:[SpawnedType]],11,FALSE),Enemies[[#All],[Name]:[BotLevelType]],9,FALSE),BotLevelWorld[#Headers],0),FALSE) * VLOOKUP(AP$1,Enemies[[Name]:[SpawnedType]],10,FALSE),0))</f>
        <v>1489.2845200000002</v>
      </c>
      <c r="AQ13" s="10">
        <f>(VLOOKUP(AQ$1,Enemies[[Name]:[BotLevelType]],3,FALSE) * VLOOKUP($A13,BotLevelWorld[#All],MATCH("HP Ratio - " &amp; VLOOKUP(AQ$1,Enemies[[#All],[Name]:[BotLevelType]],9,FALSE),BotLevelWorld[#Headers],0),FALSE)) + (IFERROR(VLOOKUP(VLOOKUP(AQ$1,Enemies[[Name]:[SpawnedType]],11,FALSE), Enemies[[Name]:[BotLevelType]], 3, FALSE) * VLOOKUP($A13,BotLevelWorld[#All],MATCH("HP Ratio - " &amp; VLOOKUP(VLOOKUP(AQ$1,Enemies[[Name]:[SpawnedType]],11,FALSE),Enemies[[#All],[Name]:[BotLevelType]],9,FALSE),BotLevelWorld[#Headers],0),FALSE) * VLOOKUP(AQ$1,Enemies[[Name]:[SpawnedType]],10,FALSE),0))</f>
        <v>1489.2845200000002</v>
      </c>
      <c r="AR13" s="10">
        <f>(VLOOKUP(AR$1,Enemies[[Name]:[BotLevelType]],3,FALSE) * VLOOKUP($A13,BotLevelWorld[#All],MATCH("HP Ratio - " &amp; VLOOKUP(AR$1,Enemies[[#All],[Name]:[BotLevelType]],9,FALSE),BotLevelWorld[#Headers],0),FALSE)) + (IFERROR(VLOOKUP(VLOOKUP(AR$1,Enemies[[Name]:[SpawnedType]],11,FALSE), Enemies[[Name]:[BotLevelType]], 3, FALSE) * VLOOKUP($A13,BotLevelWorld[#All],MATCH("HP Ratio - " &amp; VLOOKUP(VLOOKUP(AR$1,Enemies[[Name]:[SpawnedType]],11,FALSE),Enemies[[#All],[Name]:[BotLevelType]],9,FALSE),BotLevelWorld[#Headers],0),FALSE) * VLOOKUP(AR$1,Enemies[[Name]:[SpawnedType]],10,FALSE),0))</f>
        <v>15119.056</v>
      </c>
      <c r="AS13" s="10">
        <f>(VLOOKUP(AS$1,Enemies[[Name]:[BotLevelType]],3,FALSE) * VLOOKUP($A13,BotLevelWorld[#All],MATCH("HP Ratio - " &amp; VLOOKUP(AS$1,Enemies[[#All],[Name]:[BotLevelType]],9,FALSE),BotLevelWorld[#Headers],0),FALSE)) + (IFERROR(VLOOKUP(VLOOKUP(AS$1,Enemies[[Name]:[SpawnedType]],11,FALSE), Enemies[[Name]:[BotLevelType]], 3, FALSE) * VLOOKUP($A13,BotLevelWorld[#All],MATCH("HP Ratio - " &amp; VLOOKUP(VLOOKUP(AS$1,Enemies[[Name]:[SpawnedType]],11,FALSE),Enemies[[#All],[Name]:[BotLevelType]],9,FALSE),BotLevelWorld[#Headers],0),FALSE) * VLOOKUP(AS$1,Enemies[[Name]:[SpawnedType]],10,FALSE),0))</f>
        <v>22894.424999999999</v>
      </c>
      <c r="AT13" s="10">
        <f>(VLOOKUP(AT$1,Enemies[[Name]:[BotLevelType]],3,FALSE) * VLOOKUP($A13,BotLevelWorld[#All],MATCH("HP Ratio - " &amp; VLOOKUP(AT$1,Enemies[[#All],[Name]:[BotLevelType]],9,FALSE),BotLevelWorld[#Headers],0),FALSE)) + (IFERROR(VLOOKUP(VLOOKUP(AT$1,Enemies[[Name]:[SpawnedType]],11,FALSE), Enemies[[Name]:[BotLevelType]], 3, FALSE) * VLOOKUP($A13,BotLevelWorld[#All],MATCH("HP Ratio - " &amp; VLOOKUP(VLOOKUP(AT$1,Enemies[[Name]:[SpawnedType]],11,FALSE),Enemies[[#All],[Name]:[BotLevelType]],9,FALSE),BotLevelWorld[#Headers],0),FALSE) * VLOOKUP(AT$1,Enemies[[Name]:[SpawnedType]],10,FALSE),0))</f>
        <v>16986.752400000001</v>
      </c>
    </row>
    <row r="14" spans="1:46" x14ac:dyDescent="0.25">
      <c r="A14" s="1">
        <v>12</v>
      </c>
      <c r="B14" s="10">
        <f>(VLOOKUP(B$1,Enemies[[Name]:[BotLevelType]],3,FALSE) * VLOOKUP($A14,BotLevelWorld[#All],MATCH("HP Ratio - " &amp; VLOOKUP(B$1,Enemies[[#All],[Name]:[BotLevelType]],9,FALSE),BotLevelWorld[#Headers],0),FALSE)) + (IFERROR(VLOOKUP(VLOOKUP(B$1,Enemies[[Name]:[SpawnedType]],11,FALSE), Enemies[[Name]:[BotLevelType]], 3, FALSE) * VLOOKUP($A14,BotLevelWorld[#All],MATCH("HP Ratio - " &amp; VLOOKUP(VLOOKUP(B$1,Enemies[[Name]:[SpawnedType]],11,FALSE),Enemies[[#All],[Name]:[BotLevelType]],9,FALSE),BotLevelWorld[#Headers],0),FALSE) * VLOOKUP(B$1,Enemies[[Name]:[SpawnedType]],10,FALSE),0))</f>
        <v>66.966839999999991</v>
      </c>
      <c r="C14" s="10">
        <f>(VLOOKUP(C$1,Enemies[[Name]:[BotLevelType]],3,FALSE) * VLOOKUP($A14,BotLevelWorld[#All],MATCH("HP Ratio - " &amp; VLOOKUP(C$1,Enemies[[#All],[Name]:[BotLevelType]],9,FALSE),BotLevelWorld[#Headers],0),FALSE)) + (IFERROR(VLOOKUP(VLOOKUP(C$1,Enemies[[Name]:[SpawnedType]],11,FALSE), Enemies[[Name]:[BotLevelType]], 3, FALSE) * VLOOKUP($A14,BotLevelWorld[#All],MATCH("HP Ratio - " &amp; VLOOKUP(VLOOKUP(C$1,Enemies[[Name]:[SpawnedType]],11,FALSE),Enemies[[#All],[Name]:[BotLevelType]],9,FALSE),BotLevelWorld[#Headers],0),FALSE) * VLOOKUP(C$1,Enemies[[Name]:[SpawnedType]],10,FALSE),0))</f>
        <v>1221.0067099999999</v>
      </c>
      <c r="D14" s="10">
        <f>(VLOOKUP(D$1,Enemies[[Name]:[BotLevelType]],3,FALSE) * VLOOKUP($A14,BotLevelWorld[#All],MATCH("HP Ratio - " &amp; VLOOKUP(D$1,Enemies[[#All],[Name]:[BotLevelType]],9,FALSE),BotLevelWorld[#Headers],0),FALSE)) + (IFERROR(VLOOKUP(VLOOKUP(D$1,Enemies[[Name]:[SpawnedType]],11,FALSE), Enemies[[Name]:[BotLevelType]], 3, FALSE) * VLOOKUP($A14,BotLevelWorld[#All],MATCH("HP Ratio - " &amp; VLOOKUP(VLOOKUP(D$1,Enemies[[Name]:[SpawnedType]],11,FALSE),Enemies[[#All],[Name]:[BotLevelType]],9,FALSE),BotLevelWorld[#Headers],0),FALSE) * VLOOKUP(D$1,Enemies[[Name]:[SpawnedType]],10,FALSE),0))</f>
        <v>2854.3013999999998</v>
      </c>
      <c r="E14" s="10">
        <f>(VLOOKUP(E$1,Enemies[[Name]:[BotLevelType]],3,FALSE) * VLOOKUP($A14,BotLevelWorld[#All],MATCH("HP Ratio - " &amp; VLOOKUP(E$1,Enemies[[#All],[Name]:[BotLevelType]],9,FALSE),BotLevelWorld[#Headers],0),FALSE)) + (IFERROR(VLOOKUP(VLOOKUP(E$1,Enemies[[Name]:[SpawnedType]],11,FALSE), Enemies[[Name]:[BotLevelType]], 3, FALSE) * VLOOKUP($A14,BotLevelWorld[#All],MATCH("HP Ratio - " &amp; VLOOKUP(VLOOKUP(E$1,Enemies[[Name]:[SpawnedType]],11,FALSE),Enemies[[#All],[Name]:[BotLevelType]],9,FALSE),BotLevelWorld[#Headers],0),FALSE) * VLOOKUP(E$1,Enemies[[Name]:[SpawnedType]],10,FALSE),0))</f>
        <v>1089.1818000000001</v>
      </c>
      <c r="F14" s="10">
        <f>(VLOOKUP(F$1,Enemies[[Name]:[BotLevelType]],3,FALSE) * VLOOKUP($A14,BotLevelWorld[#All],MATCH("HP Ratio - " &amp; VLOOKUP(F$1,Enemies[[#All],[Name]:[BotLevelType]],9,FALSE),BotLevelWorld[#Headers],0),FALSE)) + (IFERROR(VLOOKUP(VLOOKUP(F$1,Enemies[[Name]:[SpawnedType]],11,FALSE), Enemies[[Name]:[BotLevelType]], 3, FALSE) * VLOOKUP($A14,BotLevelWorld[#All],MATCH("HP Ratio - " &amp; VLOOKUP(VLOOKUP(F$1,Enemies[[Name]:[SpawnedType]],11,FALSE),Enemies[[#All],[Name]:[BotLevelType]],9,FALSE),BotLevelWorld[#Headers],0),FALSE) * VLOOKUP(F$1,Enemies[[Name]:[SpawnedType]],10,FALSE),0))</f>
        <v>3889.9349999999999</v>
      </c>
      <c r="G14" s="10">
        <f>(VLOOKUP(G$1,Enemies[[Name]:[BotLevelType]],3,FALSE) * VLOOKUP($A14,BotLevelWorld[#All],MATCH("HP Ratio - " &amp; VLOOKUP(G$1,Enemies[[#All],[Name]:[BotLevelType]],9,FALSE),BotLevelWorld[#Headers],0),FALSE)) + (IFERROR(VLOOKUP(VLOOKUP(G$1,Enemies[[Name]:[SpawnedType]],11,FALSE), Enemies[[Name]:[BotLevelType]], 3, FALSE) * VLOOKUP($A14,BotLevelWorld[#All],MATCH("HP Ratio - " &amp; VLOOKUP(VLOOKUP(G$1,Enemies[[Name]:[SpawnedType]],11,FALSE),Enemies[[#All],[Name]:[BotLevelType]],9,FALSE),BotLevelWorld[#Headers],0),FALSE) * VLOOKUP(G$1,Enemies[[Name]:[SpawnedType]],10,FALSE),0))</f>
        <v>7779.87</v>
      </c>
      <c r="H14" s="10">
        <f>(VLOOKUP(H$1,Enemies[[Name]:[BotLevelType]],3,FALSE) * VLOOKUP($A14,BotLevelWorld[#All],MATCH("HP Ratio - " &amp; VLOOKUP(H$1,Enemies[[#All],[Name]:[BotLevelType]],9,FALSE),BotLevelWorld[#Headers],0),FALSE)) + (IFERROR(VLOOKUP(VLOOKUP(H$1,Enemies[[Name]:[SpawnedType]],11,FALSE), Enemies[[Name]:[BotLevelType]], 3, FALSE) * VLOOKUP($A14,BotLevelWorld[#All],MATCH("HP Ratio - " &amp; VLOOKUP(VLOOKUP(H$1,Enemies[[Name]:[SpawnedType]],11,FALSE),Enemies[[#All],[Name]:[BotLevelType]],9,FALSE),BotLevelWorld[#Headers],0),FALSE) * VLOOKUP(H$1,Enemies[[Name]:[SpawnedType]],10,FALSE),0))</f>
        <v>178.57823999999999</v>
      </c>
      <c r="I14" s="10">
        <f>(VLOOKUP(I$1,Enemies[[Name]:[BotLevelType]],3,FALSE) * VLOOKUP($A14,BotLevelWorld[#All],MATCH("HP Ratio - " &amp; VLOOKUP(I$1,Enemies[[#All],[Name]:[BotLevelType]],9,FALSE),BotLevelWorld[#Headers],0),FALSE)) + (IFERROR(VLOOKUP(VLOOKUP(I$1,Enemies[[Name]:[SpawnedType]],11,FALSE), Enemies[[Name]:[BotLevelType]], 3, FALSE) * VLOOKUP($A14,BotLevelWorld[#All],MATCH("HP Ratio - " &amp; VLOOKUP(VLOOKUP(I$1,Enemies[[Name]:[SpawnedType]],11,FALSE),Enemies[[#All],[Name]:[BotLevelType]],9,FALSE),BotLevelWorld[#Headers],0),FALSE) * VLOOKUP(I$1,Enemies[[Name]:[SpawnedType]],10,FALSE),0))</f>
        <v>14.737157999999999</v>
      </c>
      <c r="J14" s="10">
        <f>(VLOOKUP(J$1,Enemies[[Name]:[BotLevelType]],3,FALSE) * VLOOKUP($A14,BotLevelWorld[#All],MATCH("HP Ratio - " &amp; VLOOKUP(J$1,Enemies[[#All],[Name]:[BotLevelType]],9,FALSE),BotLevelWorld[#Headers],0),FALSE)) + (IFERROR(VLOOKUP(VLOOKUP(J$1,Enemies[[Name]:[SpawnedType]],11,FALSE), Enemies[[Name]:[BotLevelType]], 3, FALSE) * VLOOKUP($A14,BotLevelWorld[#All],MATCH("HP Ratio - " &amp; VLOOKUP(VLOOKUP(J$1,Enemies[[Name]:[SpawnedType]],11,FALSE),Enemies[[#All],[Name]:[BotLevelType]],9,FALSE),BotLevelWorld[#Headers],0),FALSE) * VLOOKUP(J$1,Enemies[[Name]:[SpawnedType]],10,FALSE),0))</f>
        <v>245.61929999999998</v>
      </c>
      <c r="K14" s="10">
        <f>(VLOOKUP(K$1,Enemies[[Name]:[BotLevelType]],3,FALSE) * VLOOKUP($A14,BotLevelWorld[#All],MATCH("HP Ratio - " &amp; VLOOKUP(K$1,Enemies[[#All],[Name]:[BotLevelType]],9,FALSE),BotLevelWorld[#Headers],0),FALSE)) + (IFERROR(VLOOKUP(VLOOKUP(K$1,Enemies[[Name]:[SpawnedType]],11,FALSE), Enemies[[Name]:[BotLevelType]], 3, FALSE) * VLOOKUP($A14,BotLevelWorld[#All],MATCH("HP Ratio - " &amp; VLOOKUP(VLOOKUP(K$1,Enemies[[Name]:[SpawnedType]],11,FALSE),Enemies[[#All],[Name]:[BotLevelType]],9,FALSE),BotLevelWorld[#Headers],0),FALSE) * VLOOKUP(K$1,Enemies[[Name]:[SpawnedType]],10,FALSE),0))</f>
        <v>61.404824999999995</v>
      </c>
      <c r="L14" s="10">
        <f>(VLOOKUP(L$1,Enemies[[Name]:[BotLevelType]],3,FALSE) * VLOOKUP($A14,BotLevelWorld[#All],MATCH("HP Ratio - " &amp; VLOOKUP(L$1,Enemies[[#All],[Name]:[BotLevelType]],9,FALSE),BotLevelWorld[#Headers],0),FALSE)) + (IFERROR(VLOOKUP(VLOOKUP(L$1,Enemies[[Name]:[SpawnedType]],11,FALSE), Enemies[[Name]:[BotLevelType]], 3, FALSE) * VLOOKUP($A14,BotLevelWorld[#All],MATCH("HP Ratio - " &amp; VLOOKUP(VLOOKUP(L$1,Enemies[[Name]:[SpawnedType]],11,FALSE),Enemies[[#All],[Name]:[BotLevelType]],9,FALSE),BotLevelWorld[#Headers],0),FALSE) * VLOOKUP(L$1,Enemies[[Name]:[SpawnedType]],10,FALSE),0))</f>
        <v>2333.9609999999998</v>
      </c>
      <c r="M14" s="10">
        <f>(VLOOKUP(M$1,Enemies[[Name]:[BotLevelType]],3,FALSE) * VLOOKUP($A14,BotLevelWorld[#All],MATCH("HP Ratio - " &amp; VLOOKUP(M$1,Enemies[[#All],[Name]:[BotLevelType]],9,FALSE),BotLevelWorld[#Headers],0),FALSE)) + (IFERROR(VLOOKUP(VLOOKUP(M$1,Enemies[[Name]:[SpawnedType]],11,FALSE), Enemies[[Name]:[BotLevelType]], 3, FALSE) * VLOOKUP($A14,BotLevelWorld[#All],MATCH("HP Ratio - " &amp; VLOOKUP(VLOOKUP(M$1,Enemies[[Name]:[SpawnedType]],11,FALSE),Enemies[[#All],[Name]:[BotLevelType]],9,FALSE),BotLevelWorld[#Headers],0),FALSE) * VLOOKUP(M$1,Enemies[[Name]:[SpawnedType]],10,FALSE),0))</f>
        <v>5445.9089999999997</v>
      </c>
      <c r="N14" s="10">
        <f>(VLOOKUP(N$1,Enemies[[Name]:[BotLevelType]],3,FALSE) * VLOOKUP($A14,BotLevelWorld[#All],MATCH("HP Ratio - " &amp; VLOOKUP(N$1,Enemies[[#All],[Name]:[BotLevelType]],9,FALSE),BotLevelWorld[#Headers],0),FALSE)) + (IFERROR(VLOOKUP(VLOOKUP(N$1,Enemies[[Name]:[SpawnedType]],11,FALSE), Enemies[[Name]:[BotLevelType]], 3, FALSE) * VLOOKUP($A14,BotLevelWorld[#All],MATCH("HP Ratio - " &amp; VLOOKUP(VLOOKUP(N$1,Enemies[[Name]:[SpawnedType]],11,FALSE),Enemies[[#All],[Name]:[BotLevelType]],9,FALSE),BotLevelWorld[#Headers],0),FALSE) * VLOOKUP(N$1,Enemies[[Name]:[SpawnedType]],10,FALSE),0))</f>
        <v>3889.9349999999999</v>
      </c>
      <c r="O14" s="10">
        <f>(VLOOKUP(O$1,Enemies[[Name]:[BotLevelType]],3,FALSE) * VLOOKUP($A14,BotLevelWorld[#All],MATCH("HP Ratio - " &amp; VLOOKUP(O$1,Enemies[[#All],[Name]:[BotLevelType]],9,FALSE),BotLevelWorld[#Headers],0),FALSE)) + (IFERROR(VLOOKUP(VLOOKUP(O$1,Enemies[[Name]:[SpawnedType]],11,FALSE), Enemies[[Name]:[BotLevelType]], 3, FALSE) * VLOOKUP($A14,BotLevelWorld[#All],MATCH("HP Ratio - " &amp; VLOOKUP(VLOOKUP(O$1,Enemies[[Name]:[SpawnedType]],11,FALSE),Enemies[[#All],[Name]:[BotLevelType]],9,FALSE),BotLevelWorld[#Headers],0),FALSE) * VLOOKUP(O$1,Enemies[[Name]:[SpawnedType]],10,FALSE),0))</f>
        <v>555.00305000000003</v>
      </c>
      <c r="P14" s="10">
        <f>(VLOOKUP(P$1,Enemies[[Name]:[BotLevelType]],3,FALSE) * VLOOKUP($A14,BotLevelWorld[#All],MATCH("HP Ratio - " &amp; VLOOKUP(P$1,Enemies[[#All],[Name]:[BotLevelType]],9,FALSE),BotLevelWorld[#Headers],0),FALSE)) + (IFERROR(VLOOKUP(VLOOKUP(P$1,Enemies[[Name]:[SpawnedType]],11,FALSE), Enemies[[Name]:[BotLevelType]], 3, FALSE) * VLOOKUP($A14,BotLevelWorld[#All],MATCH("HP Ratio - " &amp; VLOOKUP(VLOOKUP(P$1,Enemies[[Name]:[SpawnedType]],11,FALSE),Enemies[[#All],[Name]:[BotLevelType]],9,FALSE),BotLevelWorld[#Headers],0),FALSE) * VLOOKUP(P$1,Enemies[[Name]:[SpawnedType]],10,FALSE),0))</f>
        <v>15559.74</v>
      </c>
      <c r="Q14" s="10">
        <f>(VLOOKUP(Q$1,Enemies[[Name]:[BotLevelType]],3,FALSE) * VLOOKUP($A14,BotLevelWorld[#All],MATCH("HP Ratio - " &amp; VLOOKUP(Q$1,Enemies[[#All],[Name]:[BotLevelType]],9,FALSE),BotLevelWorld[#Headers],0),FALSE)) + (IFERROR(VLOOKUP(VLOOKUP(Q$1,Enemies[[Name]:[SpawnedType]],11,FALSE), Enemies[[Name]:[BotLevelType]], 3, FALSE) * VLOOKUP($A14,BotLevelWorld[#All],MATCH("HP Ratio - " &amp; VLOOKUP(VLOOKUP(Q$1,Enemies[[Name]:[SpawnedType]],11,FALSE),Enemies[[#All],[Name]:[BotLevelType]],9,FALSE),BotLevelWorld[#Headers],0),FALSE) * VLOOKUP(Q$1,Enemies[[Name]:[SpawnedType]],10,FALSE),0))</f>
        <v>2232.2280000000001</v>
      </c>
      <c r="R14" s="10">
        <f>(VLOOKUP(R$1,Enemies[[Name]:[BotLevelType]],3,FALSE) * VLOOKUP($A14,BotLevelWorld[#All],MATCH("HP Ratio - " &amp; VLOOKUP(R$1,Enemies[[#All],[Name]:[BotLevelType]],9,FALSE),BotLevelWorld[#Headers],0),FALSE)) + (IFERROR(VLOOKUP(VLOOKUP(R$1,Enemies[[Name]:[SpawnedType]],11,FALSE), Enemies[[Name]:[BotLevelType]], 3, FALSE) * VLOOKUP($A14,BotLevelWorld[#All],MATCH("HP Ratio - " &amp; VLOOKUP(VLOOKUP(R$1,Enemies[[Name]:[SpawnedType]],11,FALSE),Enemies[[#All],[Name]:[BotLevelType]],9,FALSE),BotLevelWorld[#Headers],0),FALSE) * VLOOKUP(R$1,Enemies[[Name]:[SpawnedType]],10,FALSE),0))</f>
        <v>7928.6149999999998</v>
      </c>
      <c r="S14" s="10">
        <f>(VLOOKUP(S$1,Enemies[[Name]:[BotLevelType]],3,FALSE) * VLOOKUP($A14,BotLevelWorld[#All],MATCH("HP Ratio - " &amp; VLOOKUP(S$1,Enemies[[#All],[Name]:[BotLevelType]],9,FALSE),BotLevelWorld[#Headers],0),FALSE)) + (IFERROR(VLOOKUP(VLOOKUP(S$1,Enemies[[Name]:[SpawnedType]],11,FALSE), Enemies[[Name]:[BotLevelType]], 3, FALSE) * VLOOKUP($A14,BotLevelWorld[#All],MATCH("HP Ratio - " &amp; VLOOKUP(VLOOKUP(S$1,Enemies[[Name]:[SpawnedType]],11,FALSE),Enemies[[#All],[Name]:[BotLevelType]],9,FALSE),BotLevelWorld[#Headers],0),FALSE) * VLOOKUP(S$1,Enemies[[Name]:[SpawnedType]],10,FALSE),0))</f>
        <v>743.58425999999997</v>
      </c>
      <c r="T14" s="10">
        <f>(VLOOKUP(T$1,Enemies[[Name]:[BotLevelType]],3,FALSE) * VLOOKUP($A14,BotLevelWorld[#All],MATCH("HP Ratio - " &amp; VLOOKUP(T$1,Enemies[[#All],[Name]:[BotLevelType]],9,FALSE),BotLevelWorld[#Headers],0),FALSE)) + (IFERROR(VLOOKUP(VLOOKUP(T$1,Enemies[[Name]:[SpawnedType]],11,FALSE), Enemies[[Name]:[BotLevelType]], 3, FALSE) * VLOOKUP($A14,BotLevelWorld[#All],MATCH("HP Ratio - " &amp; VLOOKUP(VLOOKUP(T$1,Enemies[[Name]:[SpawnedType]],11,FALSE),Enemies[[#All],[Name]:[BotLevelType]],9,FALSE),BotLevelWorld[#Headers],0),FALSE) * VLOOKUP(T$1,Enemies[[Name]:[SpawnedType]],10,FALSE),0))</f>
        <v>2537.1567999999997</v>
      </c>
      <c r="U14" s="10">
        <f>(VLOOKUP(U$1,Enemies[[Name]:[BotLevelType]],3,FALSE) * VLOOKUP($A14,BotLevelWorld[#All],MATCH("HP Ratio - " &amp; VLOOKUP(U$1,Enemies[[#All],[Name]:[BotLevelType]],9,FALSE),BotLevelWorld[#Headers],0),FALSE)) + (IFERROR(VLOOKUP(VLOOKUP(U$1,Enemies[[Name]:[SpawnedType]],11,FALSE), Enemies[[Name]:[BotLevelType]], 3, FALSE) * VLOOKUP($A14,BotLevelWorld[#All],MATCH("HP Ratio - " &amp; VLOOKUP(VLOOKUP(U$1,Enemies[[Name]:[SpawnedType]],11,FALSE),Enemies[[#All],[Name]:[BotLevelType]],9,FALSE),BotLevelWorld[#Headers],0),FALSE) * VLOOKUP(U$1,Enemies[[Name]:[SpawnedType]],10,FALSE),0))</f>
        <v>1268.5783999999999</v>
      </c>
      <c r="V14" s="10">
        <f>(VLOOKUP(V$1,Enemies[[Name]:[BotLevelType]],3,FALSE) * VLOOKUP($A14,BotLevelWorld[#All],MATCH("HP Ratio - " &amp; VLOOKUP(V$1,Enemies[[#All],[Name]:[BotLevelType]],9,FALSE),BotLevelWorld[#Headers],0),FALSE)) + (IFERROR(VLOOKUP(VLOOKUP(V$1,Enemies[[Name]:[SpawnedType]],11,FALSE), Enemies[[Name]:[BotLevelType]], 3, FALSE) * VLOOKUP($A14,BotLevelWorld[#All],MATCH("HP Ratio - " &amp; VLOOKUP(VLOOKUP(V$1,Enemies[[Name]:[SpawnedType]],11,FALSE),Enemies[[#All],[Name]:[BotLevelType]],9,FALSE),BotLevelWorld[#Headers],0),FALSE) * VLOOKUP(V$1,Enemies[[Name]:[SpawnedType]],10,FALSE),0))</f>
        <v>634.28919999999994</v>
      </c>
      <c r="W14" s="10">
        <f>(VLOOKUP(W$1,Enemies[[Name]:[BotLevelType]],3,FALSE) * VLOOKUP($A14,BotLevelWorld[#All],MATCH("HP Ratio - " &amp; VLOOKUP(W$1,Enemies[[#All],[Name]:[BotLevelType]],9,FALSE),BotLevelWorld[#Headers],0),FALSE)) + (IFERROR(VLOOKUP(VLOOKUP(W$1,Enemies[[Name]:[SpawnedType]],11,FALSE), Enemies[[Name]:[BotLevelType]], 3, FALSE) * VLOOKUP($A14,BotLevelWorld[#All],MATCH("HP Ratio - " &amp; VLOOKUP(VLOOKUP(W$1,Enemies[[Name]:[SpawnedType]],11,FALSE),Enemies[[#All],[Name]:[BotLevelType]],9,FALSE),BotLevelWorld[#Headers],0),FALSE) * VLOOKUP(W$1,Enemies[[Name]:[SpawnedType]],10,FALSE),0))</f>
        <v>158.57229999999998</v>
      </c>
      <c r="X14" s="10">
        <f>(VLOOKUP(X$1,Enemies[[Name]:[BotLevelType]],3,FALSE) * VLOOKUP($A14,BotLevelWorld[#All],MATCH("HP Ratio - " &amp; VLOOKUP(X$1,Enemies[[#All],[Name]:[BotLevelType]],9,FALSE),BotLevelWorld[#Headers],0),FALSE)) + (IFERROR(VLOOKUP(VLOOKUP(X$1,Enemies[[Name]:[SpawnedType]],11,FALSE), Enemies[[Name]:[BotLevelType]], 3, FALSE) * VLOOKUP($A14,BotLevelWorld[#All],MATCH("HP Ratio - " &amp; VLOOKUP(VLOOKUP(X$1,Enemies[[Name]:[SpawnedType]],11,FALSE),Enemies[[#All],[Name]:[BotLevelType]],9,FALSE),BotLevelWorld[#Headers],0),FALSE) * VLOOKUP(X$1,Enemies[[Name]:[SpawnedType]],10,FALSE),0))</f>
        <v>126.85784</v>
      </c>
      <c r="Y14" s="10">
        <f>(VLOOKUP(Y$1,Enemies[[Name]:[BotLevelType]],3,FALSE) * VLOOKUP($A14,BotLevelWorld[#All],MATCH("HP Ratio - " &amp; VLOOKUP(Y$1,Enemies[[#All],[Name]:[BotLevelType]],9,FALSE),BotLevelWorld[#Headers],0),FALSE)) + (IFERROR(VLOOKUP(VLOOKUP(Y$1,Enemies[[Name]:[SpawnedType]],11,FALSE), Enemies[[Name]:[BotLevelType]], 3, FALSE) * VLOOKUP($A14,BotLevelWorld[#All],MATCH("HP Ratio - " &amp; VLOOKUP(VLOOKUP(Y$1,Enemies[[Name]:[SpawnedType]],11,FALSE),Enemies[[#All],[Name]:[BotLevelType]],9,FALSE),BotLevelWorld[#Headers],0),FALSE) * VLOOKUP(Y$1,Enemies[[Name]:[SpawnedType]],10,FALSE),0))</f>
        <v>7779.87</v>
      </c>
      <c r="Z14" s="10">
        <f>(VLOOKUP(Z$1,Enemies[[Name]:[BotLevelType]],3,FALSE) * VLOOKUP($A14,BotLevelWorld[#All],MATCH("HP Ratio - " &amp; VLOOKUP(Z$1,Enemies[[#All],[Name]:[BotLevelType]],9,FALSE),BotLevelWorld[#Headers],0),FALSE)) + (IFERROR(VLOOKUP(VLOOKUP(Z$1,Enemies[[Name]:[SpawnedType]],11,FALSE), Enemies[[Name]:[BotLevelType]], 3, FALSE) * VLOOKUP($A14,BotLevelWorld[#All],MATCH("HP Ratio - " &amp; VLOOKUP(VLOOKUP(Z$1,Enemies[[Name]:[SpawnedType]],11,FALSE),Enemies[[#All],[Name]:[BotLevelType]],9,FALSE),BotLevelWorld[#Headers],0),FALSE) * VLOOKUP(Z$1,Enemies[[Name]:[SpawnedType]],10,FALSE),0))</f>
        <v>3111.9479999999999</v>
      </c>
      <c r="AA14" s="10">
        <f>(VLOOKUP(AA$1,Enemies[[Name]:[BotLevelType]],3,FALSE) * VLOOKUP($A14,BotLevelWorld[#All],MATCH("HP Ratio - " &amp; VLOOKUP(AA$1,Enemies[[#All],[Name]:[BotLevelType]],9,FALSE),BotLevelWorld[#Headers],0),FALSE)) + (IFERROR(VLOOKUP(VLOOKUP(AA$1,Enemies[[Name]:[SpawnedType]],11,FALSE), Enemies[[Name]:[BotLevelType]], 3, FALSE) * VLOOKUP($A14,BotLevelWorld[#All],MATCH("HP Ratio - " &amp; VLOOKUP(VLOOKUP(AA$1,Enemies[[Name]:[SpawnedType]],11,FALSE),Enemies[[#All],[Name]:[BotLevelType]],9,FALSE),BotLevelWorld[#Headers],0),FALSE) * VLOOKUP(AA$1,Enemies[[Name]:[SpawnedType]],10,FALSE),0))</f>
        <v>1555.9739999999999</v>
      </c>
      <c r="AB14" s="10">
        <f>(VLOOKUP(AB$1,Enemies[[Name]:[BotLevelType]],3,FALSE) * VLOOKUP($A14,BotLevelWorld[#All],MATCH("HP Ratio - " &amp; VLOOKUP(AB$1,Enemies[[#All],[Name]:[BotLevelType]],9,FALSE),BotLevelWorld[#Headers],0),FALSE)) + (IFERROR(VLOOKUP(VLOOKUP(AB$1,Enemies[[Name]:[SpawnedType]],11,FALSE), Enemies[[Name]:[BotLevelType]], 3, FALSE) * VLOOKUP($A14,BotLevelWorld[#All],MATCH("HP Ratio - " &amp; VLOOKUP(VLOOKUP(AB$1,Enemies[[Name]:[SpawnedType]],11,FALSE),Enemies[[#All],[Name]:[BotLevelType]],9,FALSE),BotLevelWorld[#Headers],0),FALSE) * VLOOKUP(AB$1,Enemies[[Name]:[SpawnedType]],10,FALSE),0))</f>
        <v>762.42725999999993</v>
      </c>
      <c r="AC14" s="10">
        <f>(VLOOKUP(AC$1,Enemies[[Name]:[BotLevelType]],3,FALSE) * VLOOKUP($A14,BotLevelWorld[#All],MATCH("HP Ratio - " &amp; VLOOKUP(AC$1,Enemies[[#All],[Name]:[BotLevelType]],9,FALSE),BotLevelWorld[#Headers],0),FALSE)) + (IFERROR(VLOOKUP(VLOOKUP(AC$1,Enemies[[Name]:[SpawnedType]],11,FALSE), Enemies[[Name]:[BotLevelType]], 3, FALSE) * VLOOKUP($A14,BotLevelWorld[#All],MATCH("HP Ratio - " &amp; VLOOKUP(VLOOKUP(AC$1,Enemies[[Name]:[SpawnedType]],11,FALSE),Enemies[[#All],[Name]:[BotLevelType]],9,FALSE),BotLevelWorld[#Headers],0),FALSE) * VLOOKUP(AC$1,Enemies[[Name]:[SpawnedType]],10,FALSE),0))</f>
        <v>373.43376000000001</v>
      </c>
      <c r="AD14" s="10">
        <f>(VLOOKUP(AD$1,Enemies[[Name]:[BotLevelType]],3,FALSE) * VLOOKUP($A14,BotLevelWorld[#All],MATCH("HP Ratio - " &amp; VLOOKUP(AD$1,Enemies[[#All],[Name]:[BotLevelType]],9,FALSE),BotLevelWorld[#Headers],0),FALSE)) + (IFERROR(VLOOKUP(VLOOKUP(AD$1,Enemies[[Name]:[SpawnedType]],11,FALSE), Enemies[[Name]:[BotLevelType]], 3, FALSE) * VLOOKUP($A14,BotLevelWorld[#All],MATCH("HP Ratio - " &amp; VLOOKUP(VLOOKUP(AD$1,Enemies[[Name]:[SpawnedType]],11,FALSE),Enemies[[#All],[Name]:[BotLevelType]],9,FALSE),BotLevelWorld[#Headers],0),FALSE) * VLOOKUP(AD$1,Enemies[[Name]:[SpawnedType]],10,FALSE),0))</f>
        <v>93.358440000000002</v>
      </c>
      <c r="AE14" s="10">
        <f>(VLOOKUP(AE$1,Enemies[[Name]:[BotLevelType]],3,FALSE) * VLOOKUP($A14,BotLevelWorld[#All],MATCH("HP Ratio - " &amp; VLOOKUP(AE$1,Enemies[[#All],[Name]:[BotLevelType]],9,FALSE),BotLevelWorld[#Headers],0),FALSE)) + (IFERROR(VLOOKUP(VLOOKUP(AE$1,Enemies[[Name]:[SpawnedType]],11,FALSE), Enemies[[Name]:[BotLevelType]], 3, FALSE) * VLOOKUP($A14,BotLevelWorld[#All],MATCH("HP Ratio - " &amp; VLOOKUP(VLOOKUP(AE$1,Enemies[[Name]:[SpawnedType]],11,FALSE),Enemies[[#All],[Name]:[BotLevelType]],9,FALSE),BotLevelWorld[#Headers],0),FALSE) * VLOOKUP(AE$1,Enemies[[Name]:[SpawnedType]],10,FALSE),0))</f>
        <v>2722.9544999999998</v>
      </c>
      <c r="AF14" s="10">
        <f>(VLOOKUP(AF$1,Enemies[[Name]:[BotLevelType]],3,FALSE) * VLOOKUP($A14,BotLevelWorld[#All],MATCH("HP Ratio - " &amp; VLOOKUP(AF$1,Enemies[[#All],[Name]:[BotLevelType]],9,FALSE),BotLevelWorld[#Headers],0),FALSE)) + (IFERROR(VLOOKUP(VLOOKUP(AF$1,Enemies[[Name]:[SpawnedType]],11,FALSE), Enemies[[Name]:[BotLevelType]], 3, FALSE) * VLOOKUP($A14,BotLevelWorld[#All],MATCH("HP Ratio - " &amp; VLOOKUP(VLOOKUP(AF$1,Enemies[[Name]:[SpawnedType]],11,FALSE),Enemies[[#All],[Name]:[BotLevelType]],9,FALSE),BotLevelWorld[#Headers],0),FALSE) * VLOOKUP(AF$1,Enemies[[Name]:[SpawnedType]],10,FALSE),0))</f>
        <v>622.38959999999997</v>
      </c>
      <c r="AG14" s="10">
        <f>(VLOOKUP(AG$1,Enemies[[Name]:[BotLevelType]],3,FALSE) * VLOOKUP($A14,BotLevelWorld[#All],MATCH("HP Ratio - " &amp; VLOOKUP(AG$1,Enemies[[#All],[Name]:[BotLevelType]],9,FALSE),BotLevelWorld[#Headers],0),FALSE)) + (IFERROR(VLOOKUP(VLOOKUP(AG$1,Enemies[[Name]:[SpawnedType]],11,FALSE), Enemies[[Name]:[BotLevelType]], 3, FALSE) * VLOOKUP($A14,BotLevelWorld[#All],MATCH("HP Ratio - " &amp; VLOOKUP(VLOOKUP(AG$1,Enemies[[Name]:[SpawnedType]],11,FALSE),Enemies[[#All],[Name]:[BotLevelType]],9,FALSE),BotLevelWorld[#Headers],0),FALSE) * VLOOKUP(AG$1,Enemies[[Name]:[SpawnedType]],10,FALSE),0))</f>
        <v>1221.0067099999999</v>
      </c>
      <c r="AH14" s="10">
        <f>(VLOOKUP(AH$1,Enemies[[Name]:[BotLevelType]],3,FALSE) * VLOOKUP($A14,BotLevelWorld[#All],MATCH("HP Ratio - " &amp; VLOOKUP(AH$1,Enemies[[#All],[Name]:[BotLevelType]],9,FALSE),BotLevelWorld[#Headers],0),FALSE)) + (IFERROR(VLOOKUP(VLOOKUP(AH$1,Enemies[[Name]:[SpawnedType]],11,FALSE), Enemies[[Name]:[BotLevelType]], 3, FALSE) * VLOOKUP($A14,BotLevelWorld[#All],MATCH("HP Ratio - " &amp; VLOOKUP(VLOOKUP(AH$1,Enemies[[Name]:[SpawnedType]],11,FALSE),Enemies[[#All],[Name]:[BotLevelType]],9,FALSE),BotLevelWorld[#Headers],0),FALSE) * VLOOKUP(AH$1,Enemies[[Name]:[SpawnedType]],10,FALSE),0))</f>
        <v>178.57823999999999</v>
      </c>
      <c r="AI14" s="10">
        <f>(VLOOKUP(AI$1,Enemies[[Name]:[BotLevelType]],3,FALSE) * VLOOKUP($A14,BotLevelWorld[#All],MATCH("HP Ratio - " &amp; VLOOKUP(AI$1,Enemies[[#All],[Name]:[BotLevelType]],9,FALSE),BotLevelWorld[#Headers],0),FALSE)) + (IFERROR(VLOOKUP(VLOOKUP(AI$1,Enemies[[Name]:[SpawnedType]],11,FALSE), Enemies[[Name]:[BotLevelType]], 3, FALSE) * VLOOKUP($A14,BotLevelWorld[#All],MATCH("HP Ratio - " &amp; VLOOKUP(VLOOKUP(AI$1,Enemies[[Name]:[SpawnedType]],11,FALSE),Enemies[[#All],[Name]:[BotLevelType]],9,FALSE),BotLevelWorld[#Headers],0),FALSE) * VLOOKUP(AI$1,Enemies[[Name]:[SpawnedType]],10,FALSE),0))</f>
        <v>4667.9219999999996</v>
      </c>
      <c r="AJ14" s="10">
        <f>(VLOOKUP(AJ$1,Enemies[[Name]:[BotLevelType]],3,FALSE) * VLOOKUP($A14,BotLevelWorld[#All],MATCH("HP Ratio - " &amp; VLOOKUP(AJ$1,Enemies[[#All],[Name]:[BotLevelType]],9,FALSE),BotLevelWorld[#Headers],0),FALSE)) + (IFERROR(VLOOKUP(VLOOKUP(AJ$1,Enemies[[Name]:[SpawnedType]],11,FALSE), Enemies[[Name]:[BotLevelType]], 3, FALSE) * VLOOKUP($A14,BotLevelWorld[#All],MATCH("HP Ratio - " &amp; VLOOKUP(VLOOKUP(AJ$1,Enemies[[Name]:[SpawnedType]],11,FALSE),Enemies[[#All],[Name]:[BotLevelType]],9,FALSE),BotLevelWorld[#Headers],0),FALSE) * VLOOKUP(AJ$1,Enemies[[Name]:[SpawnedType]],10,FALSE),0))</f>
        <v>178.57823999999999</v>
      </c>
      <c r="AK14" s="10">
        <f>(VLOOKUP(AK$1,Enemies[[Name]:[BotLevelType]],3,FALSE) * VLOOKUP($A14,BotLevelWorld[#All],MATCH("HP Ratio - " &amp; VLOOKUP(AK$1,Enemies[[#All],[Name]:[BotLevelType]],9,FALSE),BotLevelWorld[#Headers],0),FALSE)) + (IFERROR(VLOOKUP(VLOOKUP(AK$1,Enemies[[Name]:[SpawnedType]],11,FALSE), Enemies[[Name]:[BotLevelType]], 3, FALSE) * VLOOKUP($A14,BotLevelWorld[#All],MATCH("HP Ratio - " &amp; VLOOKUP(VLOOKUP(AK$1,Enemies[[Name]:[SpawnedType]],11,FALSE),Enemies[[#All],[Name]:[BotLevelType]],9,FALSE),BotLevelWorld[#Headers],0),FALSE) * VLOOKUP(AK$1,Enemies[[Name]:[SpawnedType]],10,FALSE),0))</f>
        <v>178.57823999999999</v>
      </c>
      <c r="AL14" s="10">
        <f>(VLOOKUP(AL$1,Enemies[[Name]:[BotLevelType]],3,FALSE) * VLOOKUP($A14,BotLevelWorld[#All],MATCH("HP Ratio - " &amp; VLOOKUP(AL$1,Enemies[[#All],[Name]:[BotLevelType]],9,FALSE),BotLevelWorld[#Headers],0),FALSE)) + (IFERROR(VLOOKUP(VLOOKUP(AL$1,Enemies[[Name]:[SpawnedType]],11,FALSE), Enemies[[Name]:[BotLevelType]], 3, FALSE) * VLOOKUP($A14,BotLevelWorld[#All],MATCH("HP Ratio - " &amp; VLOOKUP(VLOOKUP(AL$1,Enemies[[Name]:[SpawnedType]],11,FALSE),Enemies[[#All],[Name]:[BotLevelType]],9,FALSE),BotLevelWorld[#Headers],0),FALSE) * VLOOKUP(AL$1,Enemies[[Name]:[SpawnedType]],10,FALSE),0))</f>
        <v>223.22280000000001</v>
      </c>
      <c r="AM14" s="10">
        <f>(VLOOKUP(AM$1,Enemies[[Name]:[BotLevelType]],3,FALSE) * VLOOKUP($A14,BotLevelWorld[#All],MATCH("HP Ratio - " &amp; VLOOKUP(AM$1,Enemies[[#All],[Name]:[BotLevelType]],9,FALSE),BotLevelWorld[#Headers],0),FALSE)) + (IFERROR(VLOOKUP(VLOOKUP(AM$1,Enemies[[Name]:[SpawnedType]],11,FALSE), Enemies[[Name]:[BotLevelType]], 3, FALSE) * VLOOKUP($A14,BotLevelWorld[#All],MATCH("HP Ratio - " &amp; VLOOKUP(VLOOKUP(AM$1,Enemies[[Name]:[SpawnedType]],11,FALSE),Enemies[[#All],[Name]:[BotLevelType]],9,FALSE),BotLevelWorld[#Headers],0),FALSE) * VLOOKUP(AM$1,Enemies[[Name]:[SpawnedType]],10,FALSE),0))</f>
        <v>7779.87</v>
      </c>
      <c r="AN14" s="10">
        <f>(VLOOKUP(AN$1,Enemies[[Name]:[BotLevelType]],3,FALSE) * VLOOKUP($A14,BotLevelWorld[#All],MATCH("HP Ratio - " &amp; VLOOKUP(AN$1,Enemies[[#All],[Name]:[BotLevelType]],9,FALSE),BotLevelWorld[#Headers],0),FALSE)) + (IFERROR(VLOOKUP(VLOOKUP(AN$1,Enemies[[Name]:[SpawnedType]],11,FALSE), Enemies[[Name]:[BotLevelType]], 3, FALSE) * VLOOKUP($A14,BotLevelWorld[#All],MATCH("HP Ratio - " &amp; VLOOKUP(VLOOKUP(AN$1,Enemies[[Name]:[SpawnedType]],11,FALSE),Enemies[[#All],[Name]:[BotLevelType]],9,FALSE),BotLevelWorld[#Headers],0),FALSE) * VLOOKUP(AN$1,Enemies[[Name]:[SpawnedType]],10,FALSE),0))</f>
        <v>1116.114</v>
      </c>
      <c r="AO14" s="10">
        <f>(VLOOKUP(AO$1,Enemies[[Name]:[BotLevelType]],3,FALSE) * VLOOKUP($A14,BotLevelWorld[#All],MATCH("HP Ratio - " &amp; VLOOKUP(AO$1,Enemies[[#All],[Name]:[BotLevelType]],9,FALSE),BotLevelWorld[#Headers],0),FALSE)) + (IFERROR(VLOOKUP(VLOOKUP(AO$1,Enemies[[Name]:[SpawnedType]],11,FALSE), Enemies[[Name]:[BotLevelType]], 3, FALSE) * VLOOKUP($A14,BotLevelWorld[#All],MATCH("HP Ratio - " &amp; VLOOKUP(VLOOKUP(AO$1,Enemies[[Name]:[SpawnedType]],11,FALSE),Enemies[[#All],[Name]:[BotLevelType]],9,FALSE),BotLevelWorld[#Headers],0),FALSE) * VLOOKUP(AO$1,Enemies[[Name]:[SpawnedType]],10,FALSE),0))</f>
        <v>1725.76458</v>
      </c>
      <c r="AP14" s="10">
        <f>(VLOOKUP(AP$1,Enemies[[Name]:[BotLevelType]],3,FALSE) * VLOOKUP($A14,BotLevelWorld[#All],MATCH("HP Ratio - " &amp; VLOOKUP(AP$1,Enemies[[#All],[Name]:[BotLevelType]],9,FALSE),BotLevelWorld[#Headers],0),FALSE)) + (IFERROR(VLOOKUP(VLOOKUP(AP$1,Enemies[[Name]:[SpawnedType]],11,FALSE), Enemies[[Name]:[BotLevelType]], 3, FALSE) * VLOOKUP($A14,BotLevelWorld[#All],MATCH("HP Ratio - " &amp; VLOOKUP(VLOOKUP(AP$1,Enemies[[Name]:[SpawnedType]],11,FALSE),Enemies[[#All],[Name]:[BotLevelType]],9,FALSE),BotLevelWorld[#Headers],0),FALSE) * VLOOKUP(AP$1,Enemies[[Name]:[SpawnedType]],10,FALSE),0))</f>
        <v>1725.76458</v>
      </c>
      <c r="AQ14" s="10">
        <f>(VLOOKUP(AQ$1,Enemies[[Name]:[BotLevelType]],3,FALSE) * VLOOKUP($A14,BotLevelWorld[#All],MATCH("HP Ratio - " &amp; VLOOKUP(AQ$1,Enemies[[#All],[Name]:[BotLevelType]],9,FALSE),BotLevelWorld[#Headers],0),FALSE)) + (IFERROR(VLOOKUP(VLOOKUP(AQ$1,Enemies[[Name]:[SpawnedType]],11,FALSE), Enemies[[Name]:[BotLevelType]], 3, FALSE) * VLOOKUP($A14,BotLevelWorld[#All],MATCH("HP Ratio - " &amp; VLOOKUP(VLOOKUP(AQ$1,Enemies[[Name]:[SpawnedType]],11,FALSE),Enemies[[#All],[Name]:[BotLevelType]],9,FALSE),BotLevelWorld[#Headers],0),FALSE) * VLOOKUP(AQ$1,Enemies[[Name]:[SpawnedType]],10,FALSE),0))</f>
        <v>1725.76458</v>
      </c>
      <c r="AR14" s="10">
        <f>(VLOOKUP(AR$1,Enemies[[Name]:[BotLevelType]],3,FALSE) * VLOOKUP($A14,BotLevelWorld[#All],MATCH("HP Ratio - " &amp; VLOOKUP(AR$1,Enemies[[#All],[Name]:[BotLevelType]],9,FALSE),BotLevelWorld[#Headers],0),FALSE)) + (IFERROR(VLOOKUP(VLOOKUP(AR$1,Enemies[[Name]:[SpawnedType]],11,FALSE), Enemies[[Name]:[BotLevelType]], 3, FALSE) * VLOOKUP($A14,BotLevelWorld[#All],MATCH("HP Ratio - " &amp; VLOOKUP(VLOOKUP(AR$1,Enemies[[Name]:[SpawnedType]],11,FALSE),Enemies[[#All],[Name]:[BotLevelType]],9,FALSE),BotLevelWorld[#Headers],0),FALSE) * VLOOKUP(AR$1,Enemies[[Name]:[SpawnedType]],10,FALSE),0))</f>
        <v>17857.824000000001</v>
      </c>
      <c r="AS14" s="10">
        <f>(VLOOKUP(AS$1,Enemies[[Name]:[BotLevelType]],3,FALSE) * VLOOKUP($A14,BotLevelWorld[#All],MATCH("HP Ratio - " &amp; VLOOKUP(AS$1,Enemies[[#All],[Name]:[BotLevelType]],9,FALSE),BotLevelWorld[#Headers],0),FALSE)) + (IFERROR(VLOOKUP(VLOOKUP(AS$1,Enemies[[Name]:[SpawnedType]],11,FALSE), Enemies[[Name]:[BotLevelType]], 3, FALSE) * VLOOKUP($A14,BotLevelWorld[#All],MATCH("HP Ratio - " &amp; VLOOKUP(VLOOKUP(AS$1,Enemies[[Name]:[SpawnedType]],11,FALSE),Enemies[[#All],[Name]:[BotLevelType]],9,FALSE),BotLevelWorld[#Headers],0),FALSE) * VLOOKUP(AS$1,Enemies[[Name]:[SpawnedType]],10,FALSE),0))</f>
        <v>23339.61</v>
      </c>
      <c r="AT14" s="10">
        <f>(VLOOKUP(AT$1,Enemies[[Name]:[BotLevelType]],3,FALSE) * VLOOKUP($A14,BotLevelWorld[#All],MATCH("HP Ratio - " &amp; VLOOKUP(AT$1,Enemies[[#All],[Name]:[BotLevelType]],9,FALSE),BotLevelWorld[#Headers],0),FALSE)) + (IFERROR(VLOOKUP(VLOOKUP(AT$1,Enemies[[Name]:[SpawnedType]],11,FALSE), Enemies[[Name]:[BotLevelType]], 3, FALSE) * VLOOKUP($A14,BotLevelWorld[#All],MATCH("HP Ratio - " &amp; VLOOKUP(VLOOKUP(AT$1,Enemies[[Name]:[SpawnedType]],11,FALSE),Enemies[[#All],[Name]:[BotLevelType]],9,FALSE),BotLevelWorld[#Headers],0),FALSE) * VLOOKUP(AT$1,Enemies[[Name]:[SpawnedType]],10,FALSE),0))</f>
        <v>17462.607599999999</v>
      </c>
    </row>
    <row r="15" spans="1:46" x14ac:dyDescent="0.25">
      <c r="A15" s="1">
        <v>13</v>
      </c>
      <c r="B15" s="10">
        <f>(VLOOKUP(B$1,Enemies[[Name]:[BotLevelType]],3,FALSE) * VLOOKUP($A15,BotLevelWorld[#All],MATCH("HP Ratio - " &amp; VLOOKUP(B$1,Enemies[[#All],[Name]:[BotLevelType]],9,FALSE),BotLevelWorld[#Headers],0),FALSE)) + (IFERROR(VLOOKUP(VLOOKUP(B$1,Enemies[[Name]:[SpawnedType]],11,FALSE), Enemies[[Name]:[BotLevelType]], 3, FALSE) * VLOOKUP($A15,BotLevelWorld[#All],MATCH("HP Ratio - " &amp; VLOOKUP(VLOOKUP(B$1,Enemies[[Name]:[SpawnedType]],11,FALSE),Enemies[[#All],[Name]:[BotLevelType]],9,FALSE),BotLevelWorld[#Headers],0),FALSE) * VLOOKUP(B$1,Enemies[[Name]:[SpawnedType]],10,FALSE),0))</f>
        <v>77.849400000000003</v>
      </c>
      <c r="C15" s="10">
        <f>(VLOOKUP(C$1,Enemies[[Name]:[BotLevelType]],3,FALSE) * VLOOKUP($A15,BotLevelWorld[#All],MATCH("HP Ratio - " &amp; VLOOKUP(C$1,Enemies[[#All],[Name]:[BotLevelType]],9,FALSE),BotLevelWorld[#Headers],0),FALSE)) + (IFERROR(VLOOKUP(VLOOKUP(C$1,Enemies[[Name]:[SpawnedType]],11,FALSE), Enemies[[Name]:[BotLevelType]], 3, FALSE) * VLOOKUP($A15,BotLevelWorld[#All],MATCH("HP Ratio - " &amp; VLOOKUP(VLOOKUP(C$1,Enemies[[Name]:[SpawnedType]],11,FALSE),Enemies[[#All],[Name]:[BotLevelType]],9,FALSE),BotLevelWorld[#Headers],0),FALSE) * VLOOKUP(C$1,Enemies[[Name]:[SpawnedType]],10,FALSE),0))</f>
        <v>1343.9379799999999</v>
      </c>
      <c r="D15" s="10">
        <f>(VLOOKUP(D$1,Enemies[[Name]:[BotLevelType]],3,FALSE) * VLOOKUP($A15,BotLevelWorld[#All],MATCH("HP Ratio - " &amp; VLOOKUP(D$1,Enemies[[#All],[Name]:[BotLevelType]],9,FALSE),BotLevelWorld[#Headers],0),FALSE)) + (IFERROR(VLOOKUP(VLOOKUP(D$1,Enemies[[Name]:[SpawnedType]],11,FALSE), Enemies[[Name]:[BotLevelType]], 3, FALSE) * VLOOKUP($A15,BotLevelWorld[#All],MATCH("HP Ratio - " &amp; VLOOKUP(VLOOKUP(D$1,Enemies[[Name]:[SpawnedType]],11,FALSE),Enemies[[#All],[Name]:[BotLevelType]],9,FALSE),BotLevelWorld[#Headers],0),FALSE) * VLOOKUP(D$1,Enemies[[Name]:[SpawnedType]],10,FALSE),0))</f>
        <v>3141.6732000000002</v>
      </c>
      <c r="E15" s="10">
        <f>(VLOOKUP(E$1,Enemies[[Name]:[BotLevelType]],3,FALSE) * VLOOKUP($A15,BotLevelWorld[#All],MATCH("HP Ratio - " &amp; VLOOKUP(E$1,Enemies[[#All],[Name]:[BotLevelType]],9,FALSE),BotLevelWorld[#Headers],0),FALSE)) + (IFERROR(VLOOKUP(VLOOKUP(E$1,Enemies[[Name]:[SpawnedType]],11,FALSE), Enemies[[Name]:[BotLevelType]], 3, FALSE) * VLOOKUP($A15,BotLevelWorld[#All],MATCH("HP Ratio - " &amp; VLOOKUP(VLOOKUP(E$1,Enemies[[Name]:[SpawnedType]],11,FALSE),Enemies[[#All],[Name]:[BotLevelType]],9,FALSE),BotLevelWorld[#Headers],0),FALSE) * VLOOKUP(E$1,Enemies[[Name]:[SpawnedType]],10,FALSE),0))</f>
        <v>1116.3264000000001</v>
      </c>
      <c r="F15" s="10">
        <f>(VLOOKUP(F$1,Enemies[[Name]:[BotLevelType]],3,FALSE) * VLOOKUP($A15,BotLevelWorld[#All],MATCH("HP Ratio - " &amp; VLOOKUP(F$1,Enemies[[#All],[Name]:[BotLevelType]],9,FALSE),BotLevelWorld[#Headers],0),FALSE)) + (IFERROR(VLOOKUP(VLOOKUP(F$1,Enemies[[Name]:[SpawnedType]],11,FALSE), Enemies[[Name]:[BotLevelType]], 3, FALSE) * VLOOKUP($A15,BotLevelWorld[#All],MATCH("HP Ratio - " &amp; VLOOKUP(VLOOKUP(F$1,Enemies[[Name]:[SpawnedType]],11,FALSE),Enemies[[#All],[Name]:[BotLevelType]],9,FALSE),BotLevelWorld[#Headers],0),FALSE) * VLOOKUP(F$1,Enemies[[Name]:[SpawnedType]],10,FALSE),0))</f>
        <v>3986.88</v>
      </c>
      <c r="G15" s="10">
        <f>(VLOOKUP(G$1,Enemies[[Name]:[BotLevelType]],3,FALSE) * VLOOKUP($A15,BotLevelWorld[#All],MATCH("HP Ratio - " &amp; VLOOKUP(G$1,Enemies[[#All],[Name]:[BotLevelType]],9,FALSE),BotLevelWorld[#Headers],0),FALSE)) + (IFERROR(VLOOKUP(VLOOKUP(G$1,Enemies[[Name]:[SpawnedType]],11,FALSE), Enemies[[Name]:[BotLevelType]], 3, FALSE) * VLOOKUP($A15,BotLevelWorld[#All],MATCH("HP Ratio - " &amp; VLOOKUP(VLOOKUP(G$1,Enemies[[Name]:[SpawnedType]],11,FALSE),Enemies[[#All],[Name]:[BotLevelType]],9,FALSE),BotLevelWorld[#Headers],0),FALSE) * VLOOKUP(G$1,Enemies[[Name]:[SpawnedType]],10,FALSE),0))</f>
        <v>7973.76</v>
      </c>
      <c r="H15" s="10">
        <f>(VLOOKUP(H$1,Enemies[[Name]:[BotLevelType]],3,FALSE) * VLOOKUP($A15,BotLevelWorld[#All],MATCH("HP Ratio - " &amp; VLOOKUP(H$1,Enemies[[#All],[Name]:[BotLevelType]],9,FALSE),BotLevelWorld[#Headers],0),FALSE)) + (IFERROR(VLOOKUP(VLOOKUP(H$1,Enemies[[Name]:[SpawnedType]],11,FALSE), Enemies[[Name]:[BotLevelType]], 3, FALSE) * VLOOKUP($A15,BotLevelWorld[#All],MATCH("HP Ratio - " &amp; VLOOKUP(VLOOKUP(H$1,Enemies[[Name]:[SpawnedType]],11,FALSE),Enemies[[#All],[Name]:[BotLevelType]],9,FALSE),BotLevelWorld[#Headers],0),FALSE) * VLOOKUP(H$1,Enemies[[Name]:[SpawnedType]],10,FALSE),0))</f>
        <v>207.5984</v>
      </c>
      <c r="I15" s="10">
        <f>(VLOOKUP(I$1,Enemies[[Name]:[BotLevelType]],3,FALSE) * VLOOKUP($A15,BotLevelWorld[#All],MATCH("HP Ratio - " &amp; VLOOKUP(I$1,Enemies[[#All],[Name]:[BotLevelType]],9,FALSE),BotLevelWorld[#Headers],0),FALSE)) + (IFERROR(VLOOKUP(VLOOKUP(I$1,Enemies[[Name]:[SpawnedType]],11,FALSE), Enemies[[Name]:[BotLevelType]], 3, FALSE) * VLOOKUP($A15,BotLevelWorld[#All],MATCH("HP Ratio - " &amp; VLOOKUP(VLOOKUP(I$1,Enemies[[Name]:[SpawnedType]],11,FALSE),Enemies[[#All],[Name]:[BotLevelType]],9,FALSE),BotLevelWorld[#Headers],0),FALSE) * VLOOKUP(I$1,Enemies[[Name]:[SpawnedType]],10,FALSE),0))</f>
        <v>15.007445999999998</v>
      </c>
      <c r="J15" s="10">
        <f>(VLOOKUP(J$1,Enemies[[Name]:[BotLevelType]],3,FALSE) * VLOOKUP($A15,BotLevelWorld[#All],MATCH("HP Ratio - " &amp; VLOOKUP(J$1,Enemies[[#All],[Name]:[BotLevelType]],9,FALSE),BotLevelWorld[#Headers],0),FALSE)) + (IFERROR(VLOOKUP(VLOOKUP(J$1,Enemies[[Name]:[SpawnedType]],11,FALSE), Enemies[[Name]:[BotLevelType]], 3, FALSE) * VLOOKUP($A15,BotLevelWorld[#All],MATCH("HP Ratio - " &amp; VLOOKUP(VLOOKUP(J$1,Enemies[[Name]:[SpawnedType]],11,FALSE),Enemies[[#All],[Name]:[BotLevelType]],9,FALSE),BotLevelWorld[#Headers],0),FALSE) * VLOOKUP(J$1,Enemies[[Name]:[SpawnedType]],10,FALSE),0))</f>
        <v>250.12409999999997</v>
      </c>
      <c r="K15" s="10">
        <f>(VLOOKUP(K$1,Enemies[[Name]:[BotLevelType]],3,FALSE) * VLOOKUP($A15,BotLevelWorld[#All],MATCH("HP Ratio - " &amp; VLOOKUP(K$1,Enemies[[#All],[Name]:[BotLevelType]],9,FALSE),BotLevelWorld[#Headers],0),FALSE)) + (IFERROR(VLOOKUP(VLOOKUP(K$1,Enemies[[Name]:[SpawnedType]],11,FALSE), Enemies[[Name]:[BotLevelType]], 3, FALSE) * VLOOKUP($A15,BotLevelWorld[#All],MATCH("HP Ratio - " &amp; VLOOKUP(VLOOKUP(K$1,Enemies[[Name]:[SpawnedType]],11,FALSE),Enemies[[#All],[Name]:[BotLevelType]],9,FALSE),BotLevelWorld[#Headers],0),FALSE) * VLOOKUP(K$1,Enemies[[Name]:[SpawnedType]],10,FALSE),0))</f>
        <v>62.531024999999993</v>
      </c>
      <c r="L15" s="10">
        <f>(VLOOKUP(L$1,Enemies[[Name]:[BotLevelType]],3,FALSE) * VLOOKUP($A15,BotLevelWorld[#All],MATCH("HP Ratio - " &amp; VLOOKUP(L$1,Enemies[[#All],[Name]:[BotLevelType]],9,FALSE),BotLevelWorld[#Headers],0),FALSE)) + (IFERROR(VLOOKUP(VLOOKUP(L$1,Enemies[[Name]:[SpawnedType]],11,FALSE), Enemies[[Name]:[BotLevelType]], 3, FALSE) * VLOOKUP($A15,BotLevelWorld[#All],MATCH("HP Ratio - " &amp; VLOOKUP(VLOOKUP(L$1,Enemies[[Name]:[SpawnedType]],11,FALSE),Enemies[[#All],[Name]:[BotLevelType]],9,FALSE),BotLevelWorld[#Headers],0),FALSE) * VLOOKUP(L$1,Enemies[[Name]:[SpawnedType]],10,FALSE),0))</f>
        <v>2392.1280000000002</v>
      </c>
      <c r="M15" s="10">
        <f>(VLOOKUP(M$1,Enemies[[Name]:[BotLevelType]],3,FALSE) * VLOOKUP($A15,BotLevelWorld[#All],MATCH("HP Ratio - " &amp; VLOOKUP(M$1,Enemies[[#All],[Name]:[BotLevelType]],9,FALSE),BotLevelWorld[#Headers],0),FALSE)) + (IFERROR(VLOOKUP(VLOOKUP(M$1,Enemies[[Name]:[SpawnedType]],11,FALSE), Enemies[[Name]:[BotLevelType]], 3, FALSE) * VLOOKUP($A15,BotLevelWorld[#All],MATCH("HP Ratio - " &amp; VLOOKUP(VLOOKUP(M$1,Enemies[[Name]:[SpawnedType]],11,FALSE),Enemies[[#All],[Name]:[BotLevelType]],9,FALSE),BotLevelWorld[#Headers],0),FALSE) * VLOOKUP(M$1,Enemies[[Name]:[SpawnedType]],10,FALSE),0))</f>
        <v>5581.6320000000005</v>
      </c>
      <c r="N15" s="10">
        <f>(VLOOKUP(N$1,Enemies[[Name]:[BotLevelType]],3,FALSE) * VLOOKUP($A15,BotLevelWorld[#All],MATCH("HP Ratio - " &amp; VLOOKUP(N$1,Enemies[[#All],[Name]:[BotLevelType]],9,FALSE),BotLevelWorld[#Headers],0),FALSE)) + (IFERROR(VLOOKUP(VLOOKUP(N$1,Enemies[[Name]:[SpawnedType]],11,FALSE), Enemies[[Name]:[BotLevelType]], 3, FALSE) * VLOOKUP($A15,BotLevelWorld[#All],MATCH("HP Ratio - " &amp; VLOOKUP(VLOOKUP(N$1,Enemies[[Name]:[SpawnedType]],11,FALSE),Enemies[[#All],[Name]:[BotLevelType]],9,FALSE),BotLevelWorld[#Headers],0),FALSE) * VLOOKUP(N$1,Enemies[[Name]:[SpawnedType]],10,FALSE),0))</f>
        <v>3986.88</v>
      </c>
      <c r="O15" s="10">
        <f>(VLOOKUP(O$1,Enemies[[Name]:[BotLevelType]],3,FALSE) * VLOOKUP($A15,BotLevelWorld[#All],MATCH("HP Ratio - " &amp; VLOOKUP(O$1,Enemies[[#All],[Name]:[BotLevelType]],9,FALSE),BotLevelWorld[#Headers],0),FALSE)) + (IFERROR(VLOOKUP(VLOOKUP(O$1,Enemies[[Name]:[SpawnedType]],11,FALSE), Enemies[[Name]:[BotLevelType]], 3, FALSE) * VLOOKUP($A15,BotLevelWorld[#All],MATCH("HP Ratio - " &amp; VLOOKUP(VLOOKUP(O$1,Enemies[[Name]:[SpawnedType]],11,FALSE),Enemies[[#All],[Name]:[BotLevelType]],9,FALSE),BotLevelWorld[#Headers],0),FALSE) * VLOOKUP(O$1,Enemies[[Name]:[SpawnedType]],10,FALSE),0))</f>
        <v>610.8809</v>
      </c>
      <c r="P15" s="10">
        <f>(VLOOKUP(P$1,Enemies[[Name]:[BotLevelType]],3,FALSE) * VLOOKUP($A15,BotLevelWorld[#All],MATCH("HP Ratio - " &amp; VLOOKUP(P$1,Enemies[[#All],[Name]:[BotLevelType]],9,FALSE),BotLevelWorld[#Headers],0),FALSE)) + (IFERROR(VLOOKUP(VLOOKUP(P$1,Enemies[[Name]:[SpawnedType]],11,FALSE), Enemies[[Name]:[BotLevelType]], 3, FALSE) * VLOOKUP($A15,BotLevelWorld[#All],MATCH("HP Ratio - " &amp; VLOOKUP(VLOOKUP(P$1,Enemies[[Name]:[SpawnedType]],11,FALSE),Enemies[[#All],[Name]:[BotLevelType]],9,FALSE),BotLevelWorld[#Headers],0),FALSE) * VLOOKUP(P$1,Enemies[[Name]:[SpawnedType]],10,FALSE),0))</f>
        <v>15947.52</v>
      </c>
      <c r="Q15" s="10">
        <f>(VLOOKUP(Q$1,Enemies[[Name]:[BotLevelType]],3,FALSE) * VLOOKUP($A15,BotLevelWorld[#All],MATCH("HP Ratio - " &amp; VLOOKUP(Q$1,Enemies[[#All],[Name]:[BotLevelType]],9,FALSE),BotLevelWorld[#Headers],0),FALSE)) + (IFERROR(VLOOKUP(VLOOKUP(Q$1,Enemies[[Name]:[SpawnedType]],11,FALSE), Enemies[[Name]:[BotLevelType]], 3, FALSE) * VLOOKUP($A15,BotLevelWorld[#All],MATCH("HP Ratio - " &amp; VLOOKUP(VLOOKUP(Q$1,Enemies[[Name]:[SpawnedType]],11,FALSE),Enemies[[#All],[Name]:[BotLevelType]],9,FALSE),BotLevelWorld[#Headers],0),FALSE) * VLOOKUP(Q$1,Enemies[[Name]:[SpawnedType]],10,FALSE),0))</f>
        <v>2594.98</v>
      </c>
      <c r="R15" s="10">
        <f>(VLOOKUP(R$1,Enemies[[Name]:[BotLevelType]],3,FALSE) * VLOOKUP($A15,BotLevelWorld[#All],MATCH("HP Ratio - " &amp; VLOOKUP(R$1,Enemies[[#All],[Name]:[BotLevelType]],9,FALSE),BotLevelWorld[#Headers],0),FALSE)) + (IFERROR(VLOOKUP(VLOOKUP(R$1,Enemies[[Name]:[SpawnedType]],11,FALSE), Enemies[[Name]:[BotLevelType]], 3, FALSE) * VLOOKUP($A15,BotLevelWorld[#All],MATCH("HP Ratio - " &amp; VLOOKUP(VLOOKUP(R$1,Enemies[[Name]:[SpawnedType]],11,FALSE),Enemies[[#All],[Name]:[BotLevelType]],9,FALSE),BotLevelWorld[#Headers],0),FALSE) * VLOOKUP(R$1,Enemies[[Name]:[SpawnedType]],10,FALSE),0))</f>
        <v>8726.8700000000008</v>
      </c>
      <c r="S15" s="10">
        <f>(VLOOKUP(S$1,Enemies[[Name]:[BotLevelType]],3,FALSE) * VLOOKUP($A15,BotLevelWorld[#All],MATCH("HP Ratio - " &amp; VLOOKUP(S$1,Enemies[[#All],[Name]:[BotLevelType]],9,FALSE),BotLevelWorld[#Headers],0),FALSE)) + (IFERROR(VLOOKUP(VLOOKUP(S$1,Enemies[[Name]:[SpawnedType]],11,FALSE), Enemies[[Name]:[BotLevelType]], 3, FALSE) * VLOOKUP($A15,BotLevelWorld[#All],MATCH("HP Ratio - " &amp; VLOOKUP(VLOOKUP(S$1,Enemies[[Name]:[SpawnedType]],11,FALSE),Enemies[[#All],[Name]:[BotLevelType]],9,FALSE),BotLevelWorld[#Headers],0),FALSE) * VLOOKUP(S$1,Enemies[[Name]:[SpawnedType]],10,FALSE),0))</f>
        <v>835.00980000000004</v>
      </c>
      <c r="T15" s="10">
        <f>(VLOOKUP(T$1,Enemies[[Name]:[BotLevelType]],3,FALSE) * VLOOKUP($A15,BotLevelWorld[#All],MATCH("HP Ratio - " &amp; VLOOKUP(T$1,Enemies[[#All],[Name]:[BotLevelType]],9,FALSE),BotLevelWorld[#Headers],0),FALSE)) + (IFERROR(VLOOKUP(VLOOKUP(T$1,Enemies[[Name]:[SpawnedType]],11,FALSE), Enemies[[Name]:[BotLevelType]], 3, FALSE) * VLOOKUP($A15,BotLevelWorld[#All],MATCH("HP Ratio - " &amp; VLOOKUP(VLOOKUP(T$1,Enemies[[Name]:[SpawnedType]],11,FALSE),Enemies[[#All],[Name]:[BotLevelType]],9,FALSE),BotLevelWorld[#Headers],0),FALSE) * VLOOKUP(T$1,Enemies[[Name]:[SpawnedType]],10,FALSE),0))</f>
        <v>2792.5983999999999</v>
      </c>
      <c r="U15" s="10">
        <f>(VLOOKUP(U$1,Enemies[[Name]:[BotLevelType]],3,FALSE) * VLOOKUP($A15,BotLevelWorld[#All],MATCH("HP Ratio - " &amp; VLOOKUP(U$1,Enemies[[#All],[Name]:[BotLevelType]],9,FALSE),BotLevelWorld[#Headers],0),FALSE)) + (IFERROR(VLOOKUP(VLOOKUP(U$1,Enemies[[Name]:[SpawnedType]],11,FALSE), Enemies[[Name]:[BotLevelType]], 3, FALSE) * VLOOKUP($A15,BotLevelWorld[#All],MATCH("HP Ratio - " &amp; VLOOKUP(VLOOKUP(U$1,Enemies[[Name]:[SpawnedType]],11,FALSE),Enemies[[#All],[Name]:[BotLevelType]],9,FALSE),BotLevelWorld[#Headers],0),FALSE) * VLOOKUP(U$1,Enemies[[Name]:[SpawnedType]],10,FALSE),0))</f>
        <v>1396.2991999999999</v>
      </c>
      <c r="V15" s="10">
        <f>(VLOOKUP(V$1,Enemies[[Name]:[BotLevelType]],3,FALSE) * VLOOKUP($A15,BotLevelWorld[#All],MATCH("HP Ratio - " &amp; VLOOKUP(V$1,Enemies[[#All],[Name]:[BotLevelType]],9,FALSE),BotLevelWorld[#Headers],0),FALSE)) + (IFERROR(VLOOKUP(VLOOKUP(V$1,Enemies[[Name]:[SpawnedType]],11,FALSE), Enemies[[Name]:[BotLevelType]], 3, FALSE) * VLOOKUP($A15,BotLevelWorld[#All],MATCH("HP Ratio - " &amp; VLOOKUP(VLOOKUP(V$1,Enemies[[Name]:[SpawnedType]],11,FALSE),Enemies[[#All],[Name]:[BotLevelType]],9,FALSE),BotLevelWorld[#Headers],0),FALSE) * VLOOKUP(V$1,Enemies[[Name]:[SpawnedType]],10,FALSE),0))</f>
        <v>698.14959999999996</v>
      </c>
      <c r="W15" s="10">
        <f>(VLOOKUP(W$1,Enemies[[Name]:[BotLevelType]],3,FALSE) * VLOOKUP($A15,BotLevelWorld[#All],MATCH("HP Ratio - " &amp; VLOOKUP(W$1,Enemies[[#All],[Name]:[BotLevelType]],9,FALSE),BotLevelWorld[#Headers],0),FALSE)) + (IFERROR(VLOOKUP(VLOOKUP(W$1,Enemies[[Name]:[SpawnedType]],11,FALSE), Enemies[[Name]:[BotLevelType]], 3, FALSE) * VLOOKUP($A15,BotLevelWorld[#All],MATCH("HP Ratio - " &amp; VLOOKUP(VLOOKUP(W$1,Enemies[[Name]:[SpawnedType]],11,FALSE),Enemies[[#All],[Name]:[BotLevelType]],9,FALSE),BotLevelWorld[#Headers],0),FALSE) * VLOOKUP(W$1,Enemies[[Name]:[SpawnedType]],10,FALSE),0))</f>
        <v>174.53739999999999</v>
      </c>
      <c r="X15" s="10">
        <f>(VLOOKUP(X$1,Enemies[[Name]:[BotLevelType]],3,FALSE) * VLOOKUP($A15,BotLevelWorld[#All],MATCH("HP Ratio - " &amp; VLOOKUP(X$1,Enemies[[#All],[Name]:[BotLevelType]],9,FALSE),BotLevelWorld[#Headers],0),FALSE)) + (IFERROR(VLOOKUP(VLOOKUP(X$1,Enemies[[Name]:[SpawnedType]],11,FALSE), Enemies[[Name]:[BotLevelType]], 3, FALSE) * VLOOKUP($A15,BotLevelWorld[#All],MATCH("HP Ratio - " &amp; VLOOKUP(VLOOKUP(X$1,Enemies[[Name]:[SpawnedType]],11,FALSE),Enemies[[#All],[Name]:[BotLevelType]],9,FALSE),BotLevelWorld[#Headers],0),FALSE) * VLOOKUP(X$1,Enemies[[Name]:[SpawnedType]],10,FALSE),0))</f>
        <v>139.62992</v>
      </c>
      <c r="Y15" s="10">
        <f>(VLOOKUP(Y$1,Enemies[[Name]:[BotLevelType]],3,FALSE) * VLOOKUP($A15,BotLevelWorld[#All],MATCH("HP Ratio - " &amp; VLOOKUP(Y$1,Enemies[[#All],[Name]:[BotLevelType]],9,FALSE),BotLevelWorld[#Headers],0),FALSE)) + (IFERROR(VLOOKUP(VLOOKUP(Y$1,Enemies[[Name]:[SpawnedType]],11,FALSE), Enemies[[Name]:[BotLevelType]], 3, FALSE) * VLOOKUP($A15,BotLevelWorld[#All],MATCH("HP Ratio - " &amp; VLOOKUP(VLOOKUP(Y$1,Enemies[[Name]:[SpawnedType]],11,FALSE),Enemies[[#All],[Name]:[BotLevelType]],9,FALSE),BotLevelWorld[#Headers],0),FALSE) * VLOOKUP(Y$1,Enemies[[Name]:[SpawnedType]],10,FALSE),0))</f>
        <v>7973.76</v>
      </c>
      <c r="Z15" s="10">
        <f>(VLOOKUP(Z$1,Enemies[[Name]:[BotLevelType]],3,FALSE) * VLOOKUP($A15,BotLevelWorld[#All],MATCH("HP Ratio - " &amp; VLOOKUP(Z$1,Enemies[[#All],[Name]:[BotLevelType]],9,FALSE),BotLevelWorld[#Headers],0),FALSE)) + (IFERROR(VLOOKUP(VLOOKUP(Z$1,Enemies[[Name]:[SpawnedType]],11,FALSE), Enemies[[Name]:[BotLevelType]], 3, FALSE) * VLOOKUP($A15,BotLevelWorld[#All],MATCH("HP Ratio - " &amp; VLOOKUP(VLOOKUP(Z$1,Enemies[[Name]:[SpawnedType]],11,FALSE),Enemies[[#All],[Name]:[BotLevelType]],9,FALSE),BotLevelWorld[#Headers],0),FALSE) * VLOOKUP(Z$1,Enemies[[Name]:[SpawnedType]],10,FALSE),0))</f>
        <v>3189.5040000000004</v>
      </c>
      <c r="AA15" s="10">
        <f>(VLOOKUP(AA$1,Enemies[[Name]:[BotLevelType]],3,FALSE) * VLOOKUP($A15,BotLevelWorld[#All],MATCH("HP Ratio - " &amp; VLOOKUP(AA$1,Enemies[[#All],[Name]:[BotLevelType]],9,FALSE),BotLevelWorld[#Headers],0),FALSE)) + (IFERROR(VLOOKUP(VLOOKUP(AA$1,Enemies[[Name]:[SpawnedType]],11,FALSE), Enemies[[Name]:[BotLevelType]], 3, FALSE) * VLOOKUP($A15,BotLevelWorld[#All],MATCH("HP Ratio - " &amp; VLOOKUP(VLOOKUP(AA$1,Enemies[[Name]:[SpawnedType]],11,FALSE),Enemies[[#All],[Name]:[BotLevelType]],9,FALSE),BotLevelWorld[#Headers],0),FALSE) * VLOOKUP(AA$1,Enemies[[Name]:[SpawnedType]],10,FALSE),0))</f>
        <v>1594.7520000000002</v>
      </c>
      <c r="AB15" s="10">
        <f>(VLOOKUP(AB$1,Enemies[[Name]:[BotLevelType]],3,FALSE) * VLOOKUP($A15,BotLevelWorld[#All],MATCH("HP Ratio - " &amp; VLOOKUP(AB$1,Enemies[[#All],[Name]:[BotLevelType]],9,FALSE),BotLevelWorld[#Headers],0),FALSE)) + (IFERROR(VLOOKUP(VLOOKUP(AB$1,Enemies[[Name]:[SpawnedType]],11,FALSE), Enemies[[Name]:[BotLevelType]], 3, FALSE) * VLOOKUP($A15,BotLevelWorld[#All],MATCH("HP Ratio - " &amp; VLOOKUP(VLOOKUP(AB$1,Enemies[[Name]:[SpawnedType]],11,FALSE),Enemies[[#All],[Name]:[BotLevelType]],9,FALSE),BotLevelWorld[#Headers],0),FALSE) * VLOOKUP(AB$1,Enemies[[Name]:[SpawnedType]],10,FALSE),0))</f>
        <v>781.42848000000004</v>
      </c>
      <c r="AC15" s="10">
        <f>(VLOOKUP(AC$1,Enemies[[Name]:[BotLevelType]],3,FALSE) * VLOOKUP($A15,BotLevelWorld[#All],MATCH("HP Ratio - " &amp; VLOOKUP(AC$1,Enemies[[#All],[Name]:[BotLevelType]],9,FALSE),BotLevelWorld[#Headers],0),FALSE)) + (IFERROR(VLOOKUP(VLOOKUP(AC$1,Enemies[[Name]:[SpawnedType]],11,FALSE), Enemies[[Name]:[BotLevelType]], 3, FALSE) * VLOOKUP($A15,BotLevelWorld[#All],MATCH("HP Ratio - " &amp; VLOOKUP(VLOOKUP(AC$1,Enemies[[Name]:[SpawnedType]],11,FALSE),Enemies[[#All],[Name]:[BotLevelType]],9,FALSE),BotLevelWorld[#Headers],0),FALSE) * VLOOKUP(AC$1,Enemies[[Name]:[SpawnedType]],10,FALSE),0))</f>
        <v>382.74048000000005</v>
      </c>
      <c r="AD15" s="10">
        <f>(VLOOKUP(AD$1,Enemies[[Name]:[BotLevelType]],3,FALSE) * VLOOKUP($A15,BotLevelWorld[#All],MATCH("HP Ratio - " &amp; VLOOKUP(AD$1,Enemies[[#All],[Name]:[BotLevelType]],9,FALSE),BotLevelWorld[#Headers],0),FALSE)) + (IFERROR(VLOOKUP(VLOOKUP(AD$1,Enemies[[Name]:[SpawnedType]],11,FALSE), Enemies[[Name]:[BotLevelType]], 3, FALSE) * VLOOKUP($A15,BotLevelWorld[#All],MATCH("HP Ratio - " &amp; VLOOKUP(VLOOKUP(AD$1,Enemies[[Name]:[SpawnedType]],11,FALSE),Enemies[[#All],[Name]:[BotLevelType]],9,FALSE),BotLevelWorld[#Headers],0),FALSE) * VLOOKUP(AD$1,Enemies[[Name]:[SpawnedType]],10,FALSE),0))</f>
        <v>95.685120000000012</v>
      </c>
      <c r="AE15" s="10">
        <f>(VLOOKUP(AE$1,Enemies[[Name]:[BotLevelType]],3,FALSE) * VLOOKUP($A15,BotLevelWorld[#All],MATCH("HP Ratio - " &amp; VLOOKUP(AE$1,Enemies[[#All],[Name]:[BotLevelType]],9,FALSE),BotLevelWorld[#Headers],0),FALSE)) + (IFERROR(VLOOKUP(VLOOKUP(AE$1,Enemies[[Name]:[SpawnedType]],11,FALSE), Enemies[[Name]:[BotLevelType]], 3, FALSE) * VLOOKUP($A15,BotLevelWorld[#All],MATCH("HP Ratio - " &amp; VLOOKUP(VLOOKUP(AE$1,Enemies[[Name]:[SpawnedType]],11,FALSE),Enemies[[#All],[Name]:[BotLevelType]],9,FALSE),BotLevelWorld[#Headers],0),FALSE) * VLOOKUP(AE$1,Enemies[[Name]:[SpawnedType]],10,FALSE),0))</f>
        <v>2790.8160000000003</v>
      </c>
      <c r="AF15" s="10">
        <f>(VLOOKUP(AF$1,Enemies[[Name]:[BotLevelType]],3,FALSE) * VLOOKUP($A15,BotLevelWorld[#All],MATCH("HP Ratio - " &amp; VLOOKUP(AF$1,Enemies[[#All],[Name]:[BotLevelType]],9,FALSE),BotLevelWorld[#Headers],0),FALSE)) + (IFERROR(VLOOKUP(VLOOKUP(AF$1,Enemies[[Name]:[SpawnedType]],11,FALSE), Enemies[[Name]:[BotLevelType]], 3, FALSE) * VLOOKUP($A15,BotLevelWorld[#All],MATCH("HP Ratio - " &amp; VLOOKUP(VLOOKUP(AF$1,Enemies[[Name]:[SpawnedType]],11,FALSE),Enemies[[#All],[Name]:[BotLevelType]],9,FALSE),BotLevelWorld[#Headers],0),FALSE) * VLOOKUP(AF$1,Enemies[[Name]:[SpawnedType]],10,FALSE),0))</f>
        <v>637.9008</v>
      </c>
      <c r="AG15" s="10">
        <f>(VLOOKUP(AG$1,Enemies[[Name]:[BotLevelType]],3,FALSE) * VLOOKUP($A15,BotLevelWorld[#All],MATCH("HP Ratio - " &amp; VLOOKUP(AG$1,Enemies[[#All],[Name]:[BotLevelType]],9,FALSE),BotLevelWorld[#Headers],0),FALSE)) + (IFERROR(VLOOKUP(VLOOKUP(AG$1,Enemies[[Name]:[SpawnedType]],11,FALSE), Enemies[[Name]:[BotLevelType]], 3, FALSE) * VLOOKUP($A15,BotLevelWorld[#All],MATCH("HP Ratio - " &amp; VLOOKUP(VLOOKUP(AG$1,Enemies[[Name]:[SpawnedType]],11,FALSE),Enemies[[#All],[Name]:[BotLevelType]],9,FALSE),BotLevelWorld[#Headers],0),FALSE) * VLOOKUP(AG$1,Enemies[[Name]:[SpawnedType]],10,FALSE),0))</f>
        <v>1343.9379799999999</v>
      </c>
      <c r="AH15" s="10">
        <f>(VLOOKUP(AH$1,Enemies[[Name]:[BotLevelType]],3,FALSE) * VLOOKUP($A15,BotLevelWorld[#All],MATCH("HP Ratio - " &amp; VLOOKUP(AH$1,Enemies[[#All],[Name]:[BotLevelType]],9,FALSE),BotLevelWorld[#Headers],0),FALSE)) + (IFERROR(VLOOKUP(VLOOKUP(AH$1,Enemies[[Name]:[SpawnedType]],11,FALSE), Enemies[[Name]:[BotLevelType]], 3, FALSE) * VLOOKUP($A15,BotLevelWorld[#All],MATCH("HP Ratio - " &amp; VLOOKUP(VLOOKUP(AH$1,Enemies[[Name]:[SpawnedType]],11,FALSE),Enemies[[#All],[Name]:[BotLevelType]],9,FALSE),BotLevelWorld[#Headers],0),FALSE) * VLOOKUP(AH$1,Enemies[[Name]:[SpawnedType]],10,FALSE),0))</f>
        <v>207.5984</v>
      </c>
      <c r="AI15" s="10">
        <f>(VLOOKUP(AI$1,Enemies[[Name]:[BotLevelType]],3,FALSE) * VLOOKUP($A15,BotLevelWorld[#All],MATCH("HP Ratio - " &amp; VLOOKUP(AI$1,Enemies[[#All],[Name]:[BotLevelType]],9,FALSE),BotLevelWorld[#Headers],0),FALSE)) + (IFERROR(VLOOKUP(VLOOKUP(AI$1,Enemies[[Name]:[SpawnedType]],11,FALSE), Enemies[[Name]:[BotLevelType]], 3, FALSE) * VLOOKUP($A15,BotLevelWorld[#All],MATCH("HP Ratio - " &amp; VLOOKUP(VLOOKUP(AI$1,Enemies[[Name]:[SpawnedType]],11,FALSE),Enemies[[#All],[Name]:[BotLevelType]],9,FALSE),BotLevelWorld[#Headers],0),FALSE) * VLOOKUP(AI$1,Enemies[[Name]:[SpawnedType]],10,FALSE),0))</f>
        <v>4784.2560000000003</v>
      </c>
      <c r="AJ15" s="10">
        <f>(VLOOKUP(AJ$1,Enemies[[Name]:[BotLevelType]],3,FALSE) * VLOOKUP($A15,BotLevelWorld[#All],MATCH("HP Ratio - " &amp; VLOOKUP(AJ$1,Enemies[[#All],[Name]:[BotLevelType]],9,FALSE),BotLevelWorld[#Headers],0),FALSE)) + (IFERROR(VLOOKUP(VLOOKUP(AJ$1,Enemies[[Name]:[SpawnedType]],11,FALSE), Enemies[[Name]:[BotLevelType]], 3, FALSE) * VLOOKUP($A15,BotLevelWorld[#All],MATCH("HP Ratio - " &amp; VLOOKUP(VLOOKUP(AJ$1,Enemies[[Name]:[SpawnedType]],11,FALSE),Enemies[[#All],[Name]:[BotLevelType]],9,FALSE),BotLevelWorld[#Headers],0),FALSE) * VLOOKUP(AJ$1,Enemies[[Name]:[SpawnedType]],10,FALSE),0))</f>
        <v>207.5984</v>
      </c>
      <c r="AK15" s="10">
        <f>(VLOOKUP(AK$1,Enemies[[Name]:[BotLevelType]],3,FALSE) * VLOOKUP($A15,BotLevelWorld[#All],MATCH("HP Ratio - " &amp; VLOOKUP(AK$1,Enemies[[#All],[Name]:[BotLevelType]],9,FALSE),BotLevelWorld[#Headers],0),FALSE)) + (IFERROR(VLOOKUP(VLOOKUP(AK$1,Enemies[[Name]:[SpawnedType]],11,FALSE), Enemies[[Name]:[BotLevelType]], 3, FALSE) * VLOOKUP($A15,BotLevelWorld[#All],MATCH("HP Ratio - " &amp; VLOOKUP(VLOOKUP(AK$1,Enemies[[Name]:[SpawnedType]],11,FALSE),Enemies[[#All],[Name]:[BotLevelType]],9,FALSE),BotLevelWorld[#Headers],0),FALSE) * VLOOKUP(AK$1,Enemies[[Name]:[SpawnedType]],10,FALSE),0))</f>
        <v>207.5984</v>
      </c>
      <c r="AL15" s="10">
        <f>(VLOOKUP(AL$1,Enemies[[Name]:[BotLevelType]],3,FALSE) * VLOOKUP($A15,BotLevelWorld[#All],MATCH("HP Ratio - " &amp; VLOOKUP(AL$1,Enemies[[#All],[Name]:[BotLevelType]],9,FALSE),BotLevelWorld[#Headers],0),FALSE)) + (IFERROR(VLOOKUP(VLOOKUP(AL$1,Enemies[[Name]:[SpawnedType]],11,FALSE), Enemies[[Name]:[BotLevelType]], 3, FALSE) * VLOOKUP($A15,BotLevelWorld[#All],MATCH("HP Ratio - " &amp; VLOOKUP(VLOOKUP(AL$1,Enemies[[Name]:[SpawnedType]],11,FALSE),Enemies[[#All],[Name]:[BotLevelType]],9,FALSE),BotLevelWorld[#Headers],0),FALSE) * VLOOKUP(AL$1,Enemies[[Name]:[SpawnedType]],10,FALSE),0))</f>
        <v>259.49799999999999</v>
      </c>
      <c r="AM15" s="10">
        <f>(VLOOKUP(AM$1,Enemies[[Name]:[BotLevelType]],3,FALSE) * VLOOKUP($A15,BotLevelWorld[#All],MATCH("HP Ratio - " &amp; VLOOKUP(AM$1,Enemies[[#All],[Name]:[BotLevelType]],9,FALSE),BotLevelWorld[#Headers],0),FALSE)) + (IFERROR(VLOOKUP(VLOOKUP(AM$1,Enemies[[Name]:[SpawnedType]],11,FALSE), Enemies[[Name]:[BotLevelType]], 3, FALSE) * VLOOKUP($A15,BotLevelWorld[#All],MATCH("HP Ratio - " &amp; VLOOKUP(VLOOKUP(AM$1,Enemies[[Name]:[SpawnedType]],11,FALSE),Enemies[[#All],[Name]:[BotLevelType]],9,FALSE),BotLevelWorld[#Headers],0),FALSE) * VLOOKUP(AM$1,Enemies[[Name]:[SpawnedType]],10,FALSE),0))</f>
        <v>7973.76</v>
      </c>
      <c r="AN15" s="10">
        <f>(VLOOKUP(AN$1,Enemies[[Name]:[BotLevelType]],3,FALSE) * VLOOKUP($A15,BotLevelWorld[#All],MATCH("HP Ratio - " &amp; VLOOKUP(AN$1,Enemies[[#All],[Name]:[BotLevelType]],9,FALSE),BotLevelWorld[#Headers],0),FALSE)) + (IFERROR(VLOOKUP(VLOOKUP(AN$1,Enemies[[Name]:[SpawnedType]],11,FALSE), Enemies[[Name]:[BotLevelType]], 3, FALSE) * VLOOKUP($A15,BotLevelWorld[#All],MATCH("HP Ratio - " &amp; VLOOKUP(VLOOKUP(AN$1,Enemies[[Name]:[SpawnedType]],11,FALSE),Enemies[[#All],[Name]:[BotLevelType]],9,FALSE),BotLevelWorld[#Headers],0),FALSE) * VLOOKUP(AN$1,Enemies[[Name]:[SpawnedType]],10,FALSE),0))</f>
        <v>1297.49</v>
      </c>
      <c r="AO15" s="10">
        <f>(VLOOKUP(AO$1,Enemies[[Name]:[BotLevelType]],3,FALSE) * VLOOKUP($A15,BotLevelWorld[#All],MATCH("HP Ratio - " &amp; VLOOKUP(AO$1,Enemies[[#All],[Name]:[BotLevelType]],9,FALSE),BotLevelWorld[#Headers],0),FALSE)) + (IFERROR(VLOOKUP(VLOOKUP(AO$1,Enemies[[Name]:[SpawnedType]],11,FALSE), Enemies[[Name]:[BotLevelType]], 3, FALSE) * VLOOKUP($A15,BotLevelWorld[#All],MATCH("HP Ratio - " &amp; VLOOKUP(VLOOKUP(AO$1,Enemies[[Name]:[SpawnedType]],11,FALSE),Enemies[[#All],[Name]:[BotLevelType]],9,FALSE),BotLevelWorld[#Headers],0),FALSE) * VLOOKUP(AO$1,Enemies[[Name]:[SpawnedType]],10,FALSE),0))</f>
        <v>1976.8009999999999</v>
      </c>
      <c r="AP15" s="10">
        <f>(VLOOKUP(AP$1,Enemies[[Name]:[BotLevelType]],3,FALSE) * VLOOKUP($A15,BotLevelWorld[#All],MATCH("HP Ratio - " &amp; VLOOKUP(AP$1,Enemies[[#All],[Name]:[BotLevelType]],9,FALSE),BotLevelWorld[#Headers],0),FALSE)) + (IFERROR(VLOOKUP(VLOOKUP(AP$1,Enemies[[Name]:[SpawnedType]],11,FALSE), Enemies[[Name]:[BotLevelType]], 3, FALSE) * VLOOKUP($A15,BotLevelWorld[#All],MATCH("HP Ratio - " &amp; VLOOKUP(VLOOKUP(AP$1,Enemies[[Name]:[SpawnedType]],11,FALSE),Enemies[[#All],[Name]:[BotLevelType]],9,FALSE),BotLevelWorld[#Headers],0),FALSE) * VLOOKUP(AP$1,Enemies[[Name]:[SpawnedType]],10,FALSE),0))</f>
        <v>1976.8009999999999</v>
      </c>
      <c r="AQ15" s="10">
        <f>(VLOOKUP(AQ$1,Enemies[[Name]:[BotLevelType]],3,FALSE) * VLOOKUP($A15,BotLevelWorld[#All],MATCH("HP Ratio - " &amp; VLOOKUP(AQ$1,Enemies[[#All],[Name]:[BotLevelType]],9,FALSE),BotLevelWorld[#Headers],0),FALSE)) + (IFERROR(VLOOKUP(VLOOKUP(AQ$1,Enemies[[Name]:[SpawnedType]],11,FALSE), Enemies[[Name]:[BotLevelType]], 3, FALSE) * VLOOKUP($A15,BotLevelWorld[#All],MATCH("HP Ratio - " &amp; VLOOKUP(VLOOKUP(AQ$1,Enemies[[Name]:[SpawnedType]],11,FALSE),Enemies[[#All],[Name]:[BotLevelType]],9,FALSE),BotLevelWorld[#Headers],0),FALSE) * VLOOKUP(AQ$1,Enemies[[Name]:[SpawnedType]],10,FALSE),0))</f>
        <v>1976.8009999999999</v>
      </c>
      <c r="AR15" s="10">
        <f>(VLOOKUP(AR$1,Enemies[[Name]:[BotLevelType]],3,FALSE) * VLOOKUP($A15,BotLevelWorld[#All],MATCH("HP Ratio - " &amp; VLOOKUP(AR$1,Enemies[[#All],[Name]:[BotLevelType]],9,FALSE),BotLevelWorld[#Headers],0),FALSE)) + (IFERROR(VLOOKUP(VLOOKUP(AR$1,Enemies[[Name]:[SpawnedType]],11,FALSE), Enemies[[Name]:[BotLevelType]], 3, FALSE) * VLOOKUP($A15,BotLevelWorld[#All],MATCH("HP Ratio - " &amp; VLOOKUP(VLOOKUP(AR$1,Enemies[[Name]:[SpawnedType]],11,FALSE),Enemies[[#All],[Name]:[BotLevelType]],9,FALSE),BotLevelWorld[#Headers],0),FALSE) * VLOOKUP(AR$1,Enemies[[Name]:[SpawnedType]],10,FALSE),0))</f>
        <v>20759.84</v>
      </c>
      <c r="AS15" s="10">
        <f>(VLOOKUP(AS$1,Enemies[[Name]:[BotLevelType]],3,FALSE) * VLOOKUP($A15,BotLevelWorld[#All],MATCH("HP Ratio - " &amp; VLOOKUP(AS$1,Enemies[[#All],[Name]:[BotLevelType]],9,FALSE),BotLevelWorld[#Headers],0),FALSE)) + (IFERROR(VLOOKUP(VLOOKUP(AS$1,Enemies[[Name]:[SpawnedType]],11,FALSE), Enemies[[Name]:[BotLevelType]], 3, FALSE) * VLOOKUP($A15,BotLevelWorld[#All],MATCH("HP Ratio - " &amp; VLOOKUP(VLOOKUP(AS$1,Enemies[[Name]:[SpawnedType]],11,FALSE),Enemies[[#All],[Name]:[BotLevelType]],9,FALSE),BotLevelWorld[#Headers],0),FALSE) * VLOOKUP(AS$1,Enemies[[Name]:[SpawnedType]],10,FALSE),0))</f>
        <v>23921.280000000002</v>
      </c>
      <c r="AT15" s="10">
        <f>(VLOOKUP(AT$1,Enemies[[Name]:[BotLevelType]],3,FALSE) * VLOOKUP($A15,BotLevelWorld[#All],MATCH("HP Ratio - " &amp; VLOOKUP(AT$1,Enemies[[#All],[Name]:[BotLevelType]],9,FALSE),BotLevelWorld[#Headers],0),FALSE)) + (IFERROR(VLOOKUP(VLOOKUP(AT$1,Enemies[[Name]:[SpawnedType]],11,FALSE), Enemies[[Name]:[BotLevelType]], 3, FALSE) * VLOOKUP($A15,BotLevelWorld[#All],MATCH("HP Ratio - " &amp; VLOOKUP(VLOOKUP(AT$1,Enemies[[Name]:[SpawnedType]],11,FALSE),Enemies[[#All],[Name]:[BotLevelType]],9,FALSE),BotLevelWorld[#Headers],0),FALSE) * VLOOKUP(AT$1,Enemies[[Name]:[SpawnedType]],10,FALSE),0))</f>
        <v>18041.968800000002</v>
      </c>
    </row>
    <row r="16" spans="1:46" x14ac:dyDescent="0.25">
      <c r="A16" s="1">
        <v>14</v>
      </c>
      <c r="B16" s="10">
        <f>(VLOOKUP(B$1,Enemies[[Name]:[BotLevelType]],3,FALSE) * VLOOKUP($A16,BotLevelWorld[#All],MATCH("HP Ratio - " &amp; VLOOKUP(B$1,Enemies[[#All],[Name]:[BotLevelType]],9,FALSE),BotLevelWorld[#Headers],0),FALSE)) + (IFERROR(VLOOKUP(VLOOKUP(B$1,Enemies[[Name]:[SpawnedType]],11,FALSE), Enemies[[Name]:[BotLevelType]], 3, FALSE) * VLOOKUP($A16,BotLevelWorld[#All],MATCH("HP Ratio - " &amp; VLOOKUP(VLOOKUP(B$1,Enemies[[Name]:[SpawnedType]],11,FALSE),Enemies[[#All],[Name]:[BotLevelType]],9,FALSE),BotLevelWorld[#Headers],0),FALSE) * VLOOKUP(B$1,Enemies[[Name]:[SpawnedType]],10,FALSE),0))</f>
        <v>89.092079999999996</v>
      </c>
      <c r="C16" s="10">
        <f>(VLOOKUP(C$1,Enemies[[Name]:[BotLevelType]],3,FALSE) * VLOOKUP($A16,BotLevelWorld[#All],MATCH("HP Ratio - " &amp; VLOOKUP(C$1,Enemies[[#All],[Name]:[BotLevelType]],9,FALSE),BotLevelWorld[#Headers],0),FALSE)) + (IFERROR(VLOOKUP(VLOOKUP(C$1,Enemies[[Name]:[SpawnedType]],11,FALSE), Enemies[[Name]:[BotLevelType]], 3, FALSE) * VLOOKUP($A16,BotLevelWorld[#All],MATCH("HP Ratio - " &amp; VLOOKUP(VLOOKUP(C$1,Enemies[[Name]:[SpawnedType]],11,FALSE),Enemies[[#All],[Name]:[BotLevelType]],9,FALSE),BotLevelWorld[#Headers],0),FALSE) * VLOOKUP(C$1,Enemies[[Name]:[SpawnedType]],10,FALSE),0))</f>
        <v>1474.58619</v>
      </c>
      <c r="D16" s="10">
        <f>(VLOOKUP(D$1,Enemies[[Name]:[BotLevelType]],3,FALSE) * VLOOKUP($A16,BotLevelWorld[#All],MATCH("HP Ratio - " &amp; VLOOKUP(D$1,Enemies[[#All],[Name]:[BotLevelType]],9,FALSE),BotLevelWorld[#Headers],0),FALSE)) + (IFERROR(VLOOKUP(VLOOKUP(D$1,Enemies[[Name]:[SpawnedType]],11,FALSE), Enemies[[Name]:[BotLevelType]], 3, FALSE) * VLOOKUP($A16,BotLevelWorld[#All],MATCH("HP Ratio - " &amp; VLOOKUP(VLOOKUP(D$1,Enemies[[Name]:[SpawnedType]],11,FALSE),Enemies[[#All],[Name]:[BotLevelType]],9,FALSE),BotLevelWorld[#Headers],0),FALSE) * VLOOKUP(D$1,Enemies[[Name]:[SpawnedType]],10,FALSE),0))</f>
        <v>3447.0845999999997</v>
      </c>
      <c r="E16" s="10">
        <f>(VLOOKUP(E$1,Enemies[[Name]:[BotLevelType]],3,FALSE) * VLOOKUP($A16,BotLevelWorld[#All],MATCH("HP Ratio - " &amp; VLOOKUP(E$1,Enemies[[#All],[Name]:[BotLevelType]],9,FALSE),BotLevelWorld[#Headers],0),FALSE)) + (IFERROR(VLOOKUP(VLOOKUP(E$1,Enemies[[Name]:[SpawnedType]],11,FALSE), Enemies[[Name]:[BotLevelType]], 3, FALSE) * VLOOKUP($A16,BotLevelWorld[#All],MATCH("HP Ratio - " &amp; VLOOKUP(VLOOKUP(E$1,Enemies[[Name]:[SpawnedType]],11,FALSE),Enemies[[#All],[Name]:[BotLevelType]],9,FALSE),BotLevelWorld[#Headers],0),FALSE) * VLOOKUP(E$1,Enemies[[Name]:[SpawnedType]],10,FALSE),0))</f>
        <v>1148.8329999999999</v>
      </c>
      <c r="F16" s="10">
        <f>(VLOOKUP(F$1,Enemies[[Name]:[BotLevelType]],3,FALSE) * VLOOKUP($A16,BotLevelWorld[#All],MATCH("HP Ratio - " &amp; VLOOKUP(F$1,Enemies[[#All],[Name]:[BotLevelType]],9,FALSE),BotLevelWorld[#Headers],0),FALSE)) + (IFERROR(VLOOKUP(VLOOKUP(F$1,Enemies[[Name]:[SpawnedType]],11,FALSE), Enemies[[Name]:[BotLevelType]], 3, FALSE) * VLOOKUP($A16,BotLevelWorld[#All],MATCH("HP Ratio - " &amp; VLOOKUP(VLOOKUP(F$1,Enemies[[Name]:[SpawnedType]],11,FALSE),Enemies[[#All],[Name]:[BotLevelType]],9,FALSE),BotLevelWorld[#Headers],0),FALSE) * VLOOKUP(F$1,Enemies[[Name]:[SpawnedType]],10,FALSE),0))</f>
        <v>4102.9749999999995</v>
      </c>
      <c r="G16" s="10">
        <f>(VLOOKUP(G$1,Enemies[[Name]:[BotLevelType]],3,FALSE) * VLOOKUP($A16,BotLevelWorld[#All],MATCH("HP Ratio - " &amp; VLOOKUP(G$1,Enemies[[#All],[Name]:[BotLevelType]],9,FALSE),BotLevelWorld[#Headers],0),FALSE)) + (IFERROR(VLOOKUP(VLOOKUP(G$1,Enemies[[Name]:[SpawnedType]],11,FALSE), Enemies[[Name]:[BotLevelType]], 3, FALSE) * VLOOKUP($A16,BotLevelWorld[#All],MATCH("HP Ratio - " &amp; VLOOKUP(VLOOKUP(G$1,Enemies[[Name]:[SpawnedType]],11,FALSE),Enemies[[#All],[Name]:[BotLevelType]],9,FALSE),BotLevelWorld[#Headers],0),FALSE) * VLOOKUP(G$1,Enemies[[Name]:[SpawnedType]],10,FALSE),0))</f>
        <v>8205.9499999999989</v>
      </c>
      <c r="H16" s="10">
        <f>(VLOOKUP(H$1,Enemies[[Name]:[BotLevelType]],3,FALSE) * VLOOKUP($A16,BotLevelWorld[#All],MATCH("HP Ratio - " &amp; VLOOKUP(H$1,Enemies[[#All],[Name]:[BotLevelType]],9,FALSE),BotLevelWorld[#Headers],0),FALSE)) + (IFERROR(VLOOKUP(VLOOKUP(H$1,Enemies[[Name]:[SpawnedType]],11,FALSE), Enemies[[Name]:[BotLevelType]], 3, FALSE) * VLOOKUP($A16,BotLevelWorld[#All],MATCH("HP Ratio - " &amp; VLOOKUP(VLOOKUP(H$1,Enemies[[Name]:[SpawnedType]],11,FALSE),Enemies[[#All],[Name]:[BotLevelType]],9,FALSE),BotLevelWorld[#Headers],0),FALSE) * VLOOKUP(H$1,Enemies[[Name]:[SpawnedType]],10,FALSE),0))</f>
        <v>237.57888</v>
      </c>
      <c r="I16" s="10">
        <f>(VLOOKUP(I$1,Enemies[[Name]:[BotLevelType]],3,FALSE) * VLOOKUP($A16,BotLevelWorld[#All],MATCH("HP Ratio - " &amp; VLOOKUP(I$1,Enemies[[#All],[Name]:[BotLevelType]],9,FALSE),BotLevelWorld[#Headers],0),FALSE)) + (IFERROR(VLOOKUP(VLOOKUP(I$1,Enemies[[Name]:[SpawnedType]],11,FALSE), Enemies[[Name]:[BotLevelType]], 3, FALSE) * VLOOKUP($A16,BotLevelWorld[#All],MATCH("HP Ratio - " &amp; VLOOKUP(VLOOKUP(I$1,Enemies[[Name]:[SpawnedType]],11,FALSE),Enemies[[#All],[Name]:[BotLevelType]],9,FALSE),BotLevelWorld[#Headers],0),FALSE) * VLOOKUP(I$1,Enemies[[Name]:[SpawnedType]],10,FALSE),0))</f>
        <v>15.257154</v>
      </c>
      <c r="J16" s="10">
        <f>(VLOOKUP(J$1,Enemies[[Name]:[BotLevelType]],3,FALSE) * VLOOKUP($A16,BotLevelWorld[#All],MATCH("HP Ratio - " &amp; VLOOKUP(J$1,Enemies[[#All],[Name]:[BotLevelType]],9,FALSE),BotLevelWorld[#Headers],0),FALSE)) + (IFERROR(VLOOKUP(VLOOKUP(J$1,Enemies[[Name]:[SpawnedType]],11,FALSE), Enemies[[Name]:[BotLevelType]], 3, FALSE) * VLOOKUP($A16,BotLevelWorld[#All],MATCH("HP Ratio - " &amp; VLOOKUP(VLOOKUP(J$1,Enemies[[Name]:[SpawnedType]],11,FALSE),Enemies[[#All],[Name]:[BotLevelType]],9,FALSE),BotLevelWorld[#Headers],0),FALSE) * VLOOKUP(J$1,Enemies[[Name]:[SpawnedType]],10,FALSE),0))</f>
        <v>254.2859</v>
      </c>
      <c r="K16" s="10">
        <f>(VLOOKUP(K$1,Enemies[[Name]:[BotLevelType]],3,FALSE) * VLOOKUP($A16,BotLevelWorld[#All],MATCH("HP Ratio - " &amp; VLOOKUP(K$1,Enemies[[#All],[Name]:[BotLevelType]],9,FALSE),BotLevelWorld[#Headers],0),FALSE)) + (IFERROR(VLOOKUP(VLOOKUP(K$1,Enemies[[Name]:[SpawnedType]],11,FALSE), Enemies[[Name]:[BotLevelType]], 3, FALSE) * VLOOKUP($A16,BotLevelWorld[#All],MATCH("HP Ratio - " &amp; VLOOKUP(VLOOKUP(K$1,Enemies[[Name]:[SpawnedType]],11,FALSE),Enemies[[#All],[Name]:[BotLevelType]],9,FALSE),BotLevelWorld[#Headers],0),FALSE) * VLOOKUP(K$1,Enemies[[Name]:[SpawnedType]],10,FALSE),0))</f>
        <v>63.571475</v>
      </c>
      <c r="L16" s="10">
        <f>(VLOOKUP(L$1,Enemies[[Name]:[BotLevelType]],3,FALSE) * VLOOKUP($A16,BotLevelWorld[#All],MATCH("HP Ratio - " &amp; VLOOKUP(L$1,Enemies[[#All],[Name]:[BotLevelType]],9,FALSE),BotLevelWorld[#Headers],0),FALSE)) + (IFERROR(VLOOKUP(VLOOKUP(L$1,Enemies[[Name]:[SpawnedType]],11,FALSE), Enemies[[Name]:[BotLevelType]], 3, FALSE) * VLOOKUP($A16,BotLevelWorld[#All],MATCH("HP Ratio - " &amp; VLOOKUP(VLOOKUP(L$1,Enemies[[Name]:[SpawnedType]],11,FALSE),Enemies[[#All],[Name]:[BotLevelType]],9,FALSE),BotLevelWorld[#Headers],0),FALSE) * VLOOKUP(L$1,Enemies[[Name]:[SpawnedType]],10,FALSE),0))</f>
        <v>2461.7849999999999</v>
      </c>
      <c r="M16" s="10">
        <f>(VLOOKUP(M$1,Enemies[[Name]:[BotLevelType]],3,FALSE) * VLOOKUP($A16,BotLevelWorld[#All],MATCH("HP Ratio - " &amp; VLOOKUP(M$1,Enemies[[#All],[Name]:[BotLevelType]],9,FALSE),BotLevelWorld[#Headers],0),FALSE)) + (IFERROR(VLOOKUP(VLOOKUP(M$1,Enemies[[Name]:[SpawnedType]],11,FALSE), Enemies[[Name]:[BotLevelType]], 3, FALSE) * VLOOKUP($A16,BotLevelWorld[#All],MATCH("HP Ratio - " &amp; VLOOKUP(VLOOKUP(M$1,Enemies[[Name]:[SpawnedType]],11,FALSE),Enemies[[#All],[Name]:[BotLevelType]],9,FALSE),BotLevelWorld[#Headers],0),FALSE) * VLOOKUP(M$1,Enemies[[Name]:[SpawnedType]],10,FALSE),0))</f>
        <v>5744.165</v>
      </c>
      <c r="N16" s="10">
        <f>(VLOOKUP(N$1,Enemies[[Name]:[BotLevelType]],3,FALSE) * VLOOKUP($A16,BotLevelWorld[#All],MATCH("HP Ratio - " &amp; VLOOKUP(N$1,Enemies[[#All],[Name]:[BotLevelType]],9,FALSE),BotLevelWorld[#Headers],0),FALSE)) + (IFERROR(VLOOKUP(VLOOKUP(N$1,Enemies[[Name]:[SpawnedType]],11,FALSE), Enemies[[Name]:[BotLevelType]], 3, FALSE) * VLOOKUP($A16,BotLevelWorld[#All],MATCH("HP Ratio - " &amp; VLOOKUP(VLOOKUP(N$1,Enemies[[Name]:[SpawnedType]],11,FALSE),Enemies[[#All],[Name]:[BotLevelType]],9,FALSE),BotLevelWorld[#Headers],0),FALSE) * VLOOKUP(N$1,Enemies[[Name]:[SpawnedType]],10,FALSE),0))</f>
        <v>4102.9749999999995</v>
      </c>
      <c r="O16" s="10">
        <f>(VLOOKUP(O$1,Enemies[[Name]:[BotLevelType]],3,FALSE) * VLOOKUP($A16,BotLevelWorld[#All],MATCH("HP Ratio - " &amp; VLOOKUP(O$1,Enemies[[#All],[Name]:[BotLevelType]],9,FALSE),BotLevelWorld[#Headers],0),FALSE)) + (IFERROR(VLOOKUP(VLOOKUP(O$1,Enemies[[Name]:[SpawnedType]],11,FALSE), Enemies[[Name]:[BotLevelType]], 3, FALSE) * VLOOKUP($A16,BotLevelWorld[#All],MATCH("HP Ratio - " &amp; VLOOKUP(VLOOKUP(O$1,Enemies[[Name]:[SpawnedType]],11,FALSE),Enemies[[#All],[Name]:[BotLevelType]],9,FALSE),BotLevelWorld[#Headers],0),FALSE) * VLOOKUP(O$1,Enemies[[Name]:[SpawnedType]],10,FALSE),0))</f>
        <v>670.26644999999996</v>
      </c>
      <c r="P16" s="10">
        <f>(VLOOKUP(P$1,Enemies[[Name]:[BotLevelType]],3,FALSE) * VLOOKUP($A16,BotLevelWorld[#All],MATCH("HP Ratio - " &amp; VLOOKUP(P$1,Enemies[[#All],[Name]:[BotLevelType]],9,FALSE),BotLevelWorld[#Headers],0),FALSE)) + (IFERROR(VLOOKUP(VLOOKUP(P$1,Enemies[[Name]:[SpawnedType]],11,FALSE), Enemies[[Name]:[BotLevelType]], 3, FALSE) * VLOOKUP($A16,BotLevelWorld[#All],MATCH("HP Ratio - " &amp; VLOOKUP(VLOOKUP(P$1,Enemies[[Name]:[SpawnedType]],11,FALSE),Enemies[[#All],[Name]:[BotLevelType]],9,FALSE),BotLevelWorld[#Headers],0),FALSE) * VLOOKUP(P$1,Enemies[[Name]:[SpawnedType]],10,FALSE),0))</f>
        <v>16411.899999999998</v>
      </c>
      <c r="Q16" s="10">
        <f>(VLOOKUP(Q$1,Enemies[[Name]:[BotLevelType]],3,FALSE) * VLOOKUP($A16,BotLevelWorld[#All],MATCH("HP Ratio - " &amp; VLOOKUP(Q$1,Enemies[[#All],[Name]:[BotLevelType]],9,FALSE),BotLevelWorld[#Headers],0),FALSE)) + (IFERROR(VLOOKUP(VLOOKUP(Q$1,Enemies[[Name]:[SpawnedType]],11,FALSE), Enemies[[Name]:[BotLevelType]], 3, FALSE) * VLOOKUP($A16,BotLevelWorld[#All],MATCH("HP Ratio - " &amp; VLOOKUP(VLOOKUP(Q$1,Enemies[[Name]:[SpawnedType]],11,FALSE),Enemies[[#All],[Name]:[BotLevelType]],9,FALSE),BotLevelWorld[#Headers],0),FALSE) * VLOOKUP(Q$1,Enemies[[Name]:[SpawnedType]],10,FALSE),0))</f>
        <v>2969.7359999999999</v>
      </c>
      <c r="R16" s="10">
        <f>(VLOOKUP(R$1,Enemies[[Name]:[BotLevelType]],3,FALSE) * VLOOKUP($A16,BotLevelWorld[#All],MATCH("HP Ratio - " &amp; VLOOKUP(R$1,Enemies[[#All],[Name]:[BotLevelType]],9,FALSE),BotLevelWorld[#Headers],0),FALSE)) + (IFERROR(VLOOKUP(VLOOKUP(R$1,Enemies[[Name]:[SpawnedType]],11,FALSE), Enemies[[Name]:[BotLevelType]], 3, FALSE) * VLOOKUP($A16,BotLevelWorld[#All],MATCH("HP Ratio - " &amp; VLOOKUP(VLOOKUP(R$1,Enemies[[Name]:[SpawnedType]],11,FALSE),Enemies[[#All],[Name]:[BotLevelType]],9,FALSE),BotLevelWorld[#Headers],0),FALSE) * VLOOKUP(R$1,Enemies[[Name]:[SpawnedType]],10,FALSE),0))</f>
        <v>9575.2349999999988</v>
      </c>
      <c r="S16" s="10">
        <f>(VLOOKUP(S$1,Enemies[[Name]:[BotLevelType]],3,FALSE) * VLOOKUP($A16,BotLevelWorld[#All],MATCH("HP Ratio - " &amp; VLOOKUP(S$1,Enemies[[#All],[Name]:[BotLevelType]],9,FALSE),BotLevelWorld[#Headers],0),FALSE)) + (IFERROR(VLOOKUP(VLOOKUP(S$1,Enemies[[Name]:[SpawnedType]],11,FALSE), Enemies[[Name]:[BotLevelType]], 3, FALSE) * VLOOKUP($A16,BotLevelWorld[#All],MATCH("HP Ratio - " &amp; VLOOKUP(VLOOKUP(S$1,Enemies[[Name]:[SpawnedType]],11,FALSE),Enemies[[#All],[Name]:[BotLevelType]],9,FALSE),BotLevelWorld[#Headers],0),FALSE) * VLOOKUP(S$1,Enemies[[Name]:[SpawnedType]],10,FALSE),0))</f>
        <v>930.88241999999991</v>
      </c>
      <c r="T16" s="10">
        <f>(VLOOKUP(T$1,Enemies[[Name]:[BotLevelType]],3,FALSE) * VLOOKUP($A16,BotLevelWorld[#All],MATCH("HP Ratio - " &amp; VLOOKUP(T$1,Enemies[[#All],[Name]:[BotLevelType]],9,FALSE),BotLevelWorld[#Headers],0),FALSE)) + (IFERROR(VLOOKUP(VLOOKUP(T$1,Enemies[[Name]:[SpawnedType]],11,FALSE), Enemies[[Name]:[BotLevelType]], 3, FALSE) * VLOOKUP($A16,BotLevelWorld[#All],MATCH("HP Ratio - " &amp; VLOOKUP(VLOOKUP(T$1,Enemies[[Name]:[SpawnedType]],11,FALSE),Enemies[[#All],[Name]:[BotLevelType]],9,FALSE),BotLevelWorld[#Headers],0),FALSE) * VLOOKUP(T$1,Enemies[[Name]:[SpawnedType]],10,FALSE),0))</f>
        <v>3064.0751999999998</v>
      </c>
      <c r="U16" s="10">
        <f>(VLOOKUP(U$1,Enemies[[Name]:[BotLevelType]],3,FALSE) * VLOOKUP($A16,BotLevelWorld[#All],MATCH("HP Ratio - " &amp; VLOOKUP(U$1,Enemies[[#All],[Name]:[BotLevelType]],9,FALSE),BotLevelWorld[#Headers],0),FALSE)) + (IFERROR(VLOOKUP(VLOOKUP(U$1,Enemies[[Name]:[SpawnedType]],11,FALSE), Enemies[[Name]:[BotLevelType]], 3, FALSE) * VLOOKUP($A16,BotLevelWorld[#All],MATCH("HP Ratio - " &amp; VLOOKUP(VLOOKUP(U$1,Enemies[[Name]:[SpawnedType]],11,FALSE),Enemies[[#All],[Name]:[BotLevelType]],9,FALSE),BotLevelWorld[#Headers],0),FALSE) * VLOOKUP(U$1,Enemies[[Name]:[SpawnedType]],10,FALSE),0))</f>
        <v>1532.0375999999999</v>
      </c>
      <c r="V16" s="10">
        <f>(VLOOKUP(V$1,Enemies[[Name]:[BotLevelType]],3,FALSE) * VLOOKUP($A16,BotLevelWorld[#All],MATCH("HP Ratio - " &amp; VLOOKUP(V$1,Enemies[[#All],[Name]:[BotLevelType]],9,FALSE),BotLevelWorld[#Headers],0),FALSE)) + (IFERROR(VLOOKUP(VLOOKUP(V$1,Enemies[[Name]:[SpawnedType]],11,FALSE), Enemies[[Name]:[BotLevelType]], 3, FALSE) * VLOOKUP($A16,BotLevelWorld[#All],MATCH("HP Ratio - " &amp; VLOOKUP(VLOOKUP(V$1,Enemies[[Name]:[SpawnedType]],11,FALSE),Enemies[[#All],[Name]:[BotLevelType]],9,FALSE),BotLevelWorld[#Headers],0),FALSE) * VLOOKUP(V$1,Enemies[[Name]:[SpawnedType]],10,FALSE),0))</f>
        <v>766.01879999999994</v>
      </c>
      <c r="W16" s="10">
        <f>(VLOOKUP(W$1,Enemies[[Name]:[BotLevelType]],3,FALSE) * VLOOKUP($A16,BotLevelWorld[#All],MATCH("HP Ratio - " &amp; VLOOKUP(W$1,Enemies[[#All],[Name]:[BotLevelType]],9,FALSE),BotLevelWorld[#Headers],0),FALSE)) + (IFERROR(VLOOKUP(VLOOKUP(W$1,Enemies[[Name]:[SpawnedType]],11,FALSE), Enemies[[Name]:[BotLevelType]], 3, FALSE) * VLOOKUP($A16,BotLevelWorld[#All],MATCH("HP Ratio - " &amp; VLOOKUP(VLOOKUP(W$1,Enemies[[Name]:[SpawnedType]],11,FALSE),Enemies[[#All],[Name]:[BotLevelType]],9,FALSE),BotLevelWorld[#Headers],0),FALSE) * VLOOKUP(W$1,Enemies[[Name]:[SpawnedType]],10,FALSE),0))</f>
        <v>191.50469999999999</v>
      </c>
      <c r="X16" s="10">
        <f>(VLOOKUP(X$1,Enemies[[Name]:[BotLevelType]],3,FALSE) * VLOOKUP($A16,BotLevelWorld[#All],MATCH("HP Ratio - " &amp; VLOOKUP(X$1,Enemies[[#All],[Name]:[BotLevelType]],9,FALSE),BotLevelWorld[#Headers],0),FALSE)) + (IFERROR(VLOOKUP(VLOOKUP(X$1,Enemies[[Name]:[SpawnedType]],11,FALSE), Enemies[[Name]:[BotLevelType]], 3, FALSE) * VLOOKUP($A16,BotLevelWorld[#All],MATCH("HP Ratio - " &amp; VLOOKUP(VLOOKUP(X$1,Enemies[[Name]:[SpawnedType]],11,FALSE),Enemies[[#All],[Name]:[BotLevelType]],9,FALSE),BotLevelWorld[#Headers],0),FALSE) * VLOOKUP(X$1,Enemies[[Name]:[SpawnedType]],10,FALSE),0))</f>
        <v>153.20375999999999</v>
      </c>
      <c r="Y16" s="10">
        <f>(VLOOKUP(Y$1,Enemies[[Name]:[BotLevelType]],3,FALSE) * VLOOKUP($A16,BotLevelWorld[#All],MATCH("HP Ratio - " &amp; VLOOKUP(Y$1,Enemies[[#All],[Name]:[BotLevelType]],9,FALSE),BotLevelWorld[#Headers],0),FALSE)) + (IFERROR(VLOOKUP(VLOOKUP(Y$1,Enemies[[Name]:[SpawnedType]],11,FALSE), Enemies[[Name]:[BotLevelType]], 3, FALSE) * VLOOKUP($A16,BotLevelWorld[#All],MATCH("HP Ratio - " &amp; VLOOKUP(VLOOKUP(Y$1,Enemies[[Name]:[SpawnedType]],11,FALSE),Enemies[[#All],[Name]:[BotLevelType]],9,FALSE),BotLevelWorld[#Headers],0),FALSE) * VLOOKUP(Y$1,Enemies[[Name]:[SpawnedType]],10,FALSE),0))</f>
        <v>8205.9500000000007</v>
      </c>
      <c r="Z16" s="10">
        <f>(VLOOKUP(Z$1,Enemies[[Name]:[BotLevelType]],3,FALSE) * VLOOKUP($A16,BotLevelWorld[#All],MATCH("HP Ratio - " &amp; VLOOKUP(Z$1,Enemies[[#All],[Name]:[BotLevelType]],9,FALSE),BotLevelWorld[#Headers],0),FALSE)) + (IFERROR(VLOOKUP(VLOOKUP(Z$1,Enemies[[Name]:[SpawnedType]],11,FALSE), Enemies[[Name]:[BotLevelType]], 3, FALSE) * VLOOKUP($A16,BotLevelWorld[#All],MATCH("HP Ratio - " &amp; VLOOKUP(VLOOKUP(Z$1,Enemies[[Name]:[SpawnedType]],11,FALSE),Enemies[[#All],[Name]:[BotLevelType]],9,FALSE),BotLevelWorld[#Headers],0),FALSE) * VLOOKUP(Z$1,Enemies[[Name]:[SpawnedType]],10,FALSE),0))</f>
        <v>3282.3799999999997</v>
      </c>
      <c r="AA16" s="10">
        <f>(VLOOKUP(AA$1,Enemies[[Name]:[BotLevelType]],3,FALSE) * VLOOKUP($A16,BotLevelWorld[#All],MATCH("HP Ratio - " &amp; VLOOKUP(AA$1,Enemies[[#All],[Name]:[BotLevelType]],9,FALSE),BotLevelWorld[#Headers],0),FALSE)) + (IFERROR(VLOOKUP(VLOOKUP(AA$1,Enemies[[Name]:[SpawnedType]],11,FALSE), Enemies[[Name]:[BotLevelType]], 3, FALSE) * VLOOKUP($A16,BotLevelWorld[#All],MATCH("HP Ratio - " &amp; VLOOKUP(VLOOKUP(AA$1,Enemies[[Name]:[SpawnedType]],11,FALSE),Enemies[[#All],[Name]:[BotLevelType]],9,FALSE),BotLevelWorld[#Headers],0),FALSE) * VLOOKUP(AA$1,Enemies[[Name]:[SpawnedType]],10,FALSE),0))</f>
        <v>1641.1899999999998</v>
      </c>
      <c r="AB16" s="10">
        <f>(VLOOKUP(AB$1,Enemies[[Name]:[BotLevelType]],3,FALSE) * VLOOKUP($A16,BotLevelWorld[#All],MATCH("HP Ratio - " &amp; VLOOKUP(AB$1,Enemies[[#All],[Name]:[BotLevelType]],9,FALSE),BotLevelWorld[#Headers],0),FALSE)) + (IFERROR(VLOOKUP(VLOOKUP(AB$1,Enemies[[Name]:[SpawnedType]],11,FALSE), Enemies[[Name]:[BotLevelType]], 3, FALSE) * VLOOKUP($A16,BotLevelWorld[#All],MATCH("HP Ratio - " &amp; VLOOKUP(VLOOKUP(AB$1,Enemies[[Name]:[SpawnedType]],11,FALSE),Enemies[[#All],[Name]:[BotLevelType]],9,FALSE),BotLevelWorld[#Headers],0),FALSE) * VLOOKUP(AB$1,Enemies[[Name]:[SpawnedType]],10,FALSE),0))</f>
        <v>804.18309999999997</v>
      </c>
      <c r="AC16" s="10">
        <f>(VLOOKUP(AC$1,Enemies[[Name]:[BotLevelType]],3,FALSE) * VLOOKUP($A16,BotLevelWorld[#All],MATCH("HP Ratio - " &amp; VLOOKUP(AC$1,Enemies[[#All],[Name]:[BotLevelType]],9,FALSE),BotLevelWorld[#Headers],0),FALSE)) + (IFERROR(VLOOKUP(VLOOKUP(AC$1,Enemies[[Name]:[SpawnedType]],11,FALSE), Enemies[[Name]:[BotLevelType]], 3, FALSE) * VLOOKUP($A16,BotLevelWorld[#All],MATCH("HP Ratio - " &amp; VLOOKUP(VLOOKUP(AC$1,Enemies[[Name]:[SpawnedType]],11,FALSE),Enemies[[#All],[Name]:[BotLevelType]],9,FALSE),BotLevelWorld[#Headers],0),FALSE) * VLOOKUP(AC$1,Enemies[[Name]:[SpawnedType]],10,FALSE),0))</f>
        <v>393.88559999999995</v>
      </c>
      <c r="AD16" s="10">
        <f>(VLOOKUP(AD$1,Enemies[[Name]:[BotLevelType]],3,FALSE) * VLOOKUP($A16,BotLevelWorld[#All],MATCH("HP Ratio - " &amp; VLOOKUP(AD$1,Enemies[[#All],[Name]:[BotLevelType]],9,FALSE),BotLevelWorld[#Headers],0),FALSE)) + (IFERROR(VLOOKUP(VLOOKUP(AD$1,Enemies[[Name]:[SpawnedType]],11,FALSE), Enemies[[Name]:[BotLevelType]], 3, FALSE) * VLOOKUP($A16,BotLevelWorld[#All],MATCH("HP Ratio - " &amp; VLOOKUP(VLOOKUP(AD$1,Enemies[[Name]:[SpawnedType]],11,FALSE),Enemies[[#All],[Name]:[BotLevelType]],9,FALSE),BotLevelWorld[#Headers],0),FALSE) * VLOOKUP(AD$1,Enemies[[Name]:[SpawnedType]],10,FALSE),0))</f>
        <v>98.471399999999988</v>
      </c>
      <c r="AE16" s="10">
        <f>(VLOOKUP(AE$1,Enemies[[Name]:[BotLevelType]],3,FALSE) * VLOOKUP($A16,BotLevelWorld[#All],MATCH("HP Ratio - " &amp; VLOOKUP(AE$1,Enemies[[#All],[Name]:[BotLevelType]],9,FALSE),BotLevelWorld[#Headers],0),FALSE)) + (IFERROR(VLOOKUP(VLOOKUP(AE$1,Enemies[[Name]:[SpawnedType]],11,FALSE), Enemies[[Name]:[BotLevelType]], 3, FALSE) * VLOOKUP($A16,BotLevelWorld[#All],MATCH("HP Ratio - " &amp; VLOOKUP(VLOOKUP(AE$1,Enemies[[Name]:[SpawnedType]],11,FALSE),Enemies[[#All],[Name]:[BotLevelType]],9,FALSE),BotLevelWorld[#Headers],0),FALSE) * VLOOKUP(AE$1,Enemies[[Name]:[SpawnedType]],10,FALSE),0))</f>
        <v>2872.0825</v>
      </c>
      <c r="AF16" s="10">
        <f>(VLOOKUP(AF$1,Enemies[[Name]:[BotLevelType]],3,FALSE) * VLOOKUP($A16,BotLevelWorld[#All],MATCH("HP Ratio - " &amp; VLOOKUP(AF$1,Enemies[[#All],[Name]:[BotLevelType]],9,FALSE),BotLevelWorld[#Headers],0),FALSE)) + (IFERROR(VLOOKUP(VLOOKUP(AF$1,Enemies[[Name]:[SpawnedType]],11,FALSE), Enemies[[Name]:[BotLevelType]], 3, FALSE) * VLOOKUP($A16,BotLevelWorld[#All],MATCH("HP Ratio - " &amp; VLOOKUP(VLOOKUP(AF$1,Enemies[[Name]:[SpawnedType]],11,FALSE),Enemies[[#All],[Name]:[BotLevelType]],9,FALSE),BotLevelWorld[#Headers],0),FALSE) * VLOOKUP(AF$1,Enemies[[Name]:[SpawnedType]],10,FALSE),0))</f>
        <v>656.476</v>
      </c>
      <c r="AG16" s="10">
        <f>(VLOOKUP(AG$1,Enemies[[Name]:[BotLevelType]],3,FALSE) * VLOOKUP($A16,BotLevelWorld[#All],MATCH("HP Ratio - " &amp; VLOOKUP(AG$1,Enemies[[#All],[Name]:[BotLevelType]],9,FALSE),BotLevelWorld[#Headers],0),FALSE)) + (IFERROR(VLOOKUP(VLOOKUP(AG$1,Enemies[[Name]:[SpawnedType]],11,FALSE), Enemies[[Name]:[BotLevelType]], 3, FALSE) * VLOOKUP($A16,BotLevelWorld[#All],MATCH("HP Ratio - " &amp; VLOOKUP(VLOOKUP(AG$1,Enemies[[Name]:[SpawnedType]],11,FALSE),Enemies[[#All],[Name]:[BotLevelType]],9,FALSE),BotLevelWorld[#Headers],0),FALSE) * VLOOKUP(AG$1,Enemies[[Name]:[SpawnedType]],10,FALSE),0))</f>
        <v>1474.58619</v>
      </c>
      <c r="AH16" s="10">
        <f>(VLOOKUP(AH$1,Enemies[[Name]:[BotLevelType]],3,FALSE) * VLOOKUP($A16,BotLevelWorld[#All],MATCH("HP Ratio - " &amp; VLOOKUP(AH$1,Enemies[[#All],[Name]:[BotLevelType]],9,FALSE),BotLevelWorld[#Headers],0),FALSE)) + (IFERROR(VLOOKUP(VLOOKUP(AH$1,Enemies[[Name]:[SpawnedType]],11,FALSE), Enemies[[Name]:[BotLevelType]], 3, FALSE) * VLOOKUP($A16,BotLevelWorld[#All],MATCH("HP Ratio - " &amp; VLOOKUP(VLOOKUP(AH$1,Enemies[[Name]:[SpawnedType]],11,FALSE),Enemies[[#All],[Name]:[BotLevelType]],9,FALSE),BotLevelWorld[#Headers],0),FALSE) * VLOOKUP(AH$1,Enemies[[Name]:[SpawnedType]],10,FALSE),0))</f>
        <v>237.57888</v>
      </c>
      <c r="AI16" s="10">
        <f>(VLOOKUP(AI$1,Enemies[[Name]:[BotLevelType]],3,FALSE) * VLOOKUP($A16,BotLevelWorld[#All],MATCH("HP Ratio - " &amp; VLOOKUP(AI$1,Enemies[[#All],[Name]:[BotLevelType]],9,FALSE),BotLevelWorld[#Headers],0),FALSE)) + (IFERROR(VLOOKUP(VLOOKUP(AI$1,Enemies[[Name]:[SpawnedType]],11,FALSE), Enemies[[Name]:[BotLevelType]], 3, FALSE) * VLOOKUP($A16,BotLevelWorld[#All],MATCH("HP Ratio - " &amp; VLOOKUP(VLOOKUP(AI$1,Enemies[[Name]:[SpawnedType]],11,FALSE),Enemies[[#All],[Name]:[BotLevelType]],9,FALSE),BotLevelWorld[#Headers],0),FALSE) * VLOOKUP(AI$1,Enemies[[Name]:[SpawnedType]],10,FALSE),0))</f>
        <v>4923.57</v>
      </c>
      <c r="AJ16" s="10">
        <f>(VLOOKUP(AJ$1,Enemies[[Name]:[BotLevelType]],3,FALSE) * VLOOKUP($A16,BotLevelWorld[#All],MATCH("HP Ratio - " &amp; VLOOKUP(AJ$1,Enemies[[#All],[Name]:[BotLevelType]],9,FALSE),BotLevelWorld[#Headers],0),FALSE)) + (IFERROR(VLOOKUP(VLOOKUP(AJ$1,Enemies[[Name]:[SpawnedType]],11,FALSE), Enemies[[Name]:[BotLevelType]], 3, FALSE) * VLOOKUP($A16,BotLevelWorld[#All],MATCH("HP Ratio - " &amp; VLOOKUP(VLOOKUP(AJ$1,Enemies[[Name]:[SpawnedType]],11,FALSE),Enemies[[#All],[Name]:[BotLevelType]],9,FALSE),BotLevelWorld[#Headers],0),FALSE) * VLOOKUP(AJ$1,Enemies[[Name]:[SpawnedType]],10,FALSE),0))</f>
        <v>237.57888</v>
      </c>
      <c r="AK16" s="10">
        <f>(VLOOKUP(AK$1,Enemies[[Name]:[BotLevelType]],3,FALSE) * VLOOKUP($A16,BotLevelWorld[#All],MATCH("HP Ratio - " &amp; VLOOKUP(AK$1,Enemies[[#All],[Name]:[BotLevelType]],9,FALSE),BotLevelWorld[#Headers],0),FALSE)) + (IFERROR(VLOOKUP(VLOOKUP(AK$1,Enemies[[Name]:[SpawnedType]],11,FALSE), Enemies[[Name]:[BotLevelType]], 3, FALSE) * VLOOKUP($A16,BotLevelWorld[#All],MATCH("HP Ratio - " &amp; VLOOKUP(VLOOKUP(AK$1,Enemies[[Name]:[SpawnedType]],11,FALSE),Enemies[[#All],[Name]:[BotLevelType]],9,FALSE),BotLevelWorld[#Headers],0),FALSE) * VLOOKUP(AK$1,Enemies[[Name]:[SpawnedType]],10,FALSE),0))</f>
        <v>237.57888</v>
      </c>
      <c r="AL16" s="10">
        <f>(VLOOKUP(AL$1,Enemies[[Name]:[BotLevelType]],3,FALSE) * VLOOKUP($A16,BotLevelWorld[#All],MATCH("HP Ratio - " &amp; VLOOKUP(AL$1,Enemies[[#All],[Name]:[BotLevelType]],9,FALSE),BotLevelWorld[#Headers],0),FALSE)) + (IFERROR(VLOOKUP(VLOOKUP(AL$1,Enemies[[Name]:[SpawnedType]],11,FALSE), Enemies[[Name]:[BotLevelType]], 3, FALSE) * VLOOKUP($A16,BotLevelWorld[#All],MATCH("HP Ratio - " &amp; VLOOKUP(VLOOKUP(AL$1,Enemies[[Name]:[SpawnedType]],11,FALSE),Enemies[[#All],[Name]:[BotLevelType]],9,FALSE),BotLevelWorld[#Headers],0),FALSE) * VLOOKUP(AL$1,Enemies[[Name]:[SpawnedType]],10,FALSE),0))</f>
        <v>296.97359999999998</v>
      </c>
      <c r="AM16" s="10">
        <f>(VLOOKUP(AM$1,Enemies[[Name]:[BotLevelType]],3,FALSE) * VLOOKUP($A16,BotLevelWorld[#All],MATCH("HP Ratio - " &amp; VLOOKUP(AM$1,Enemies[[#All],[Name]:[BotLevelType]],9,FALSE),BotLevelWorld[#Headers],0),FALSE)) + (IFERROR(VLOOKUP(VLOOKUP(AM$1,Enemies[[Name]:[SpawnedType]],11,FALSE), Enemies[[Name]:[BotLevelType]], 3, FALSE) * VLOOKUP($A16,BotLevelWorld[#All],MATCH("HP Ratio - " &amp; VLOOKUP(VLOOKUP(AM$1,Enemies[[Name]:[SpawnedType]],11,FALSE),Enemies[[#All],[Name]:[BotLevelType]],9,FALSE),BotLevelWorld[#Headers],0),FALSE) * VLOOKUP(AM$1,Enemies[[Name]:[SpawnedType]],10,FALSE),0))</f>
        <v>8205.9499999999989</v>
      </c>
      <c r="AN16" s="10">
        <f>(VLOOKUP(AN$1,Enemies[[Name]:[BotLevelType]],3,FALSE) * VLOOKUP($A16,BotLevelWorld[#All],MATCH("HP Ratio - " &amp; VLOOKUP(AN$1,Enemies[[#All],[Name]:[BotLevelType]],9,FALSE),BotLevelWorld[#Headers],0),FALSE)) + (IFERROR(VLOOKUP(VLOOKUP(AN$1,Enemies[[Name]:[SpawnedType]],11,FALSE), Enemies[[Name]:[BotLevelType]], 3, FALSE) * VLOOKUP($A16,BotLevelWorld[#All],MATCH("HP Ratio - " &amp; VLOOKUP(VLOOKUP(AN$1,Enemies[[Name]:[SpawnedType]],11,FALSE),Enemies[[#All],[Name]:[BotLevelType]],9,FALSE),BotLevelWorld[#Headers],0),FALSE) * VLOOKUP(AN$1,Enemies[[Name]:[SpawnedType]],10,FALSE),0))</f>
        <v>1484.8679999999999</v>
      </c>
      <c r="AO16" s="10">
        <f>(VLOOKUP(AO$1,Enemies[[Name]:[BotLevelType]],3,FALSE) * VLOOKUP($A16,BotLevelWorld[#All],MATCH("HP Ratio - " &amp; VLOOKUP(AO$1,Enemies[[#All],[Name]:[BotLevelType]],9,FALSE),BotLevelWorld[#Headers],0),FALSE)) + (IFERROR(VLOOKUP(VLOOKUP(AO$1,Enemies[[Name]:[SpawnedType]],11,FALSE), Enemies[[Name]:[BotLevelType]], 3, FALSE) * VLOOKUP($A16,BotLevelWorld[#All],MATCH("HP Ratio - " &amp; VLOOKUP(VLOOKUP(AO$1,Enemies[[Name]:[SpawnedType]],11,FALSE),Enemies[[#All],[Name]:[BotLevelType]],9,FALSE),BotLevelWorld[#Headers],0),FALSE) * VLOOKUP(AO$1,Enemies[[Name]:[SpawnedType]],10,FALSE),0))</f>
        <v>2237.5662600000001</v>
      </c>
      <c r="AP16" s="10">
        <f>(VLOOKUP(AP$1,Enemies[[Name]:[BotLevelType]],3,FALSE) * VLOOKUP($A16,BotLevelWorld[#All],MATCH("HP Ratio - " &amp; VLOOKUP(AP$1,Enemies[[#All],[Name]:[BotLevelType]],9,FALSE),BotLevelWorld[#Headers],0),FALSE)) + (IFERROR(VLOOKUP(VLOOKUP(AP$1,Enemies[[Name]:[SpawnedType]],11,FALSE), Enemies[[Name]:[BotLevelType]], 3, FALSE) * VLOOKUP($A16,BotLevelWorld[#All],MATCH("HP Ratio - " &amp; VLOOKUP(VLOOKUP(AP$1,Enemies[[Name]:[SpawnedType]],11,FALSE),Enemies[[#All],[Name]:[BotLevelType]],9,FALSE),BotLevelWorld[#Headers],0),FALSE) * VLOOKUP(AP$1,Enemies[[Name]:[SpawnedType]],10,FALSE),0))</f>
        <v>2237.5662600000001</v>
      </c>
      <c r="AQ16" s="10">
        <f>(VLOOKUP(AQ$1,Enemies[[Name]:[BotLevelType]],3,FALSE) * VLOOKUP($A16,BotLevelWorld[#All],MATCH("HP Ratio - " &amp; VLOOKUP(AQ$1,Enemies[[#All],[Name]:[BotLevelType]],9,FALSE),BotLevelWorld[#Headers],0),FALSE)) + (IFERROR(VLOOKUP(VLOOKUP(AQ$1,Enemies[[Name]:[SpawnedType]],11,FALSE), Enemies[[Name]:[BotLevelType]], 3, FALSE) * VLOOKUP($A16,BotLevelWorld[#All],MATCH("HP Ratio - " &amp; VLOOKUP(VLOOKUP(AQ$1,Enemies[[Name]:[SpawnedType]],11,FALSE),Enemies[[#All],[Name]:[BotLevelType]],9,FALSE),BotLevelWorld[#Headers],0),FALSE) * VLOOKUP(AQ$1,Enemies[[Name]:[SpawnedType]],10,FALSE),0))</f>
        <v>2237.5662600000001</v>
      </c>
      <c r="AR16" s="10">
        <f>(VLOOKUP(AR$1,Enemies[[Name]:[BotLevelType]],3,FALSE) * VLOOKUP($A16,BotLevelWorld[#All],MATCH("HP Ratio - " &amp; VLOOKUP(AR$1,Enemies[[#All],[Name]:[BotLevelType]],9,FALSE),BotLevelWorld[#Headers],0),FALSE)) + (IFERROR(VLOOKUP(VLOOKUP(AR$1,Enemies[[Name]:[SpawnedType]],11,FALSE), Enemies[[Name]:[BotLevelType]], 3, FALSE) * VLOOKUP($A16,BotLevelWorld[#All],MATCH("HP Ratio - " &amp; VLOOKUP(VLOOKUP(AR$1,Enemies[[Name]:[SpawnedType]],11,FALSE),Enemies[[#All],[Name]:[BotLevelType]],9,FALSE),BotLevelWorld[#Headers],0),FALSE) * VLOOKUP(AR$1,Enemies[[Name]:[SpawnedType]],10,FALSE),0))</f>
        <v>23757.887999999999</v>
      </c>
      <c r="AS16" s="10">
        <f>(VLOOKUP(AS$1,Enemies[[Name]:[BotLevelType]],3,FALSE) * VLOOKUP($A16,BotLevelWorld[#All],MATCH("HP Ratio - " &amp; VLOOKUP(AS$1,Enemies[[#All],[Name]:[BotLevelType]],9,FALSE),BotLevelWorld[#Headers],0),FALSE)) + (IFERROR(VLOOKUP(VLOOKUP(AS$1,Enemies[[Name]:[SpawnedType]],11,FALSE), Enemies[[Name]:[BotLevelType]], 3, FALSE) * VLOOKUP($A16,BotLevelWorld[#All],MATCH("HP Ratio - " &amp; VLOOKUP(VLOOKUP(AS$1,Enemies[[Name]:[SpawnedType]],11,FALSE),Enemies[[#All],[Name]:[BotLevelType]],9,FALSE),BotLevelWorld[#Headers],0),FALSE) * VLOOKUP(AS$1,Enemies[[Name]:[SpawnedType]],10,FALSE),0))</f>
        <v>24617.85</v>
      </c>
      <c r="AT16" s="10">
        <f>(VLOOKUP(AT$1,Enemies[[Name]:[BotLevelType]],3,FALSE) * VLOOKUP($A16,BotLevelWorld[#All],MATCH("HP Ratio - " &amp; VLOOKUP(AT$1,Enemies[[#All],[Name]:[BotLevelType]],9,FALSE),BotLevelWorld[#Headers],0),FALSE)) + (IFERROR(VLOOKUP(VLOOKUP(AT$1,Enemies[[Name]:[SpawnedType]],11,FALSE), Enemies[[Name]:[BotLevelType]], 3, FALSE) * VLOOKUP($A16,BotLevelWorld[#All],MATCH("HP Ratio - " &amp; VLOOKUP(VLOOKUP(AT$1,Enemies[[Name]:[SpawnedType]],11,FALSE),Enemies[[#All],[Name]:[BotLevelType]],9,FALSE),BotLevelWorld[#Headers],0),FALSE) * VLOOKUP(AT$1,Enemies[[Name]:[SpawnedType]],10,FALSE),0))</f>
        <v>18709.956399999999</v>
      </c>
    </row>
    <row r="17" spans="1:46" x14ac:dyDescent="0.25">
      <c r="A17" s="1">
        <v>15</v>
      </c>
      <c r="B17" s="10">
        <f>(VLOOKUP(B$1,Enemies[[Name]:[BotLevelType]],3,FALSE) * VLOOKUP($A17,BotLevelWorld[#All],MATCH("HP Ratio - " &amp; VLOOKUP(B$1,Enemies[[#All],[Name]:[BotLevelType]],9,FALSE),BotLevelWorld[#Headers],0),FALSE)) + (IFERROR(VLOOKUP(VLOOKUP(B$1,Enemies[[Name]:[SpawnedType]],11,FALSE), Enemies[[Name]:[BotLevelType]], 3, FALSE) * VLOOKUP($A17,BotLevelWorld[#All],MATCH("HP Ratio - " &amp; VLOOKUP(VLOOKUP(B$1,Enemies[[Name]:[SpawnedType]],11,FALSE),Enemies[[#All],[Name]:[BotLevelType]],9,FALSE),BotLevelWorld[#Headers],0),FALSE) * VLOOKUP(B$1,Enemies[[Name]:[SpawnedType]],10,FALSE),0))</f>
        <v>100.44294000000001</v>
      </c>
      <c r="C17" s="10">
        <f>(VLOOKUP(C$1,Enemies[[Name]:[BotLevelType]],3,FALSE) * VLOOKUP($A17,BotLevelWorld[#All],MATCH("HP Ratio - " &amp; VLOOKUP(C$1,Enemies[[#All],[Name]:[BotLevelType]],9,FALSE),BotLevelWorld[#Headers],0),FALSE)) + (IFERROR(VLOOKUP(VLOOKUP(C$1,Enemies[[Name]:[SpawnedType]],11,FALSE), Enemies[[Name]:[BotLevelType]], 3, FALSE) * VLOOKUP($A17,BotLevelWorld[#All],MATCH("HP Ratio - " &amp; VLOOKUP(VLOOKUP(C$1,Enemies[[Name]:[SpawnedType]],11,FALSE),Enemies[[#All],[Name]:[BotLevelType]],9,FALSE),BotLevelWorld[#Headers],0),FALSE) * VLOOKUP(C$1,Enemies[[Name]:[SpawnedType]],10,FALSE),0))</f>
        <v>1612.6371799999999</v>
      </c>
      <c r="D17" s="10">
        <f>(VLOOKUP(D$1,Enemies[[Name]:[BotLevelType]],3,FALSE) * VLOOKUP($A17,BotLevelWorld[#All],MATCH("HP Ratio - " &amp; VLOOKUP(D$1,Enemies[[#All],[Name]:[BotLevelType]],9,FALSE),BotLevelWorld[#Headers],0),FALSE)) + (IFERROR(VLOOKUP(VLOOKUP(D$1,Enemies[[Name]:[SpawnedType]],11,FALSE), Enemies[[Name]:[BotLevelType]], 3, FALSE) * VLOOKUP($A17,BotLevelWorld[#All],MATCH("HP Ratio - " &amp; VLOOKUP(VLOOKUP(D$1,Enemies[[Name]:[SpawnedType]],11,FALSE),Enemies[[#All],[Name]:[BotLevelType]],9,FALSE),BotLevelWorld[#Headers],0),FALSE) * VLOOKUP(D$1,Enemies[[Name]:[SpawnedType]],10,FALSE),0))</f>
        <v>3769.8011999999999</v>
      </c>
      <c r="E17" s="10">
        <f>(VLOOKUP(E$1,Enemies[[Name]:[BotLevelType]],3,FALSE) * VLOOKUP($A17,BotLevelWorld[#All],MATCH("HP Ratio - " &amp; VLOOKUP(E$1,Enemies[[#All],[Name]:[BotLevelType]],9,FALSE),BotLevelWorld[#Headers],0),FALSE)) + (IFERROR(VLOOKUP(VLOOKUP(E$1,Enemies[[Name]:[SpawnedType]],11,FALSE), Enemies[[Name]:[BotLevelType]], 3, FALSE) * VLOOKUP($A17,BotLevelWorld[#All],MATCH("HP Ratio - " &amp; VLOOKUP(VLOOKUP(E$1,Enemies[[Name]:[SpawnedType]],11,FALSE),Enemies[[#All],[Name]:[BotLevelType]],9,FALSE),BotLevelWorld[#Headers],0),FALSE) * VLOOKUP(E$1,Enemies[[Name]:[SpawnedType]],10,FALSE),0))</f>
        <v>1185.6922</v>
      </c>
      <c r="F17" s="10">
        <f>(VLOOKUP(F$1,Enemies[[Name]:[BotLevelType]],3,FALSE) * VLOOKUP($A17,BotLevelWorld[#All],MATCH("HP Ratio - " &amp; VLOOKUP(F$1,Enemies[[#All],[Name]:[BotLevelType]],9,FALSE),BotLevelWorld[#Headers],0),FALSE)) + (IFERROR(VLOOKUP(VLOOKUP(F$1,Enemies[[Name]:[SpawnedType]],11,FALSE), Enemies[[Name]:[BotLevelType]], 3, FALSE) * VLOOKUP($A17,BotLevelWorld[#All],MATCH("HP Ratio - " &amp; VLOOKUP(VLOOKUP(F$1,Enemies[[Name]:[SpawnedType]],11,FALSE),Enemies[[#All],[Name]:[BotLevelType]],9,FALSE),BotLevelWorld[#Headers],0),FALSE) * VLOOKUP(F$1,Enemies[[Name]:[SpawnedType]],10,FALSE),0))</f>
        <v>4234.6149999999998</v>
      </c>
      <c r="G17" s="10">
        <f>(VLOOKUP(G$1,Enemies[[Name]:[BotLevelType]],3,FALSE) * VLOOKUP($A17,BotLevelWorld[#All],MATCH("HP Ratio - " &amp; VLOOKUP(G$1,Enemies[[#All],[Name]:[BotLevelType]],9,FALSE),BotLevelWorld[#Headers],0),FALSE)) + (IFERROR(VLOOKUP(VLOOKUP(G$1,Enemies[[Name]:[SpawnedType]],11,FALSE), Enemies[[Name]:[BotLevelType]], 3, FALSE) * VLOOKUP($A17,BotLevelWorld[#All],MATCH("HP Ratio - " &amp; VLOOKUP(VLOOKUP(G$1,Enemies[[Name]:[SpawnedType]],11,FALSE),Enemies[[#All],[Name]:[BotLevelType]],9,FALSE),BotLevelWorld[#Headers],0),FALSE) * VLOOKUP(G$1,Enemies[[Name]:[SpawnedType]],10,FALSE),0))</f>
        <v>8469.23</v>
      </c>
      <c r="H17" s="10">
        <f>(VLOOKUP(H$1,Enemies[[Name]:[BotLevelType]],3,FALSE) * VLOOKUP($A17,BotLevelWorld[#All],MATCH("HP Ratio - " &amp; VLOOKUP(H$1,Enemies[[#All],[Name]:[BotLevelType]],9,FALSE),BotLevelWorld[#Headers],0),FALSE)) + (IFERROR(VLOOKUP(VLOOKUP(H$1,Enemies[[Name]:[SpawnedType]],11,FALSE), Enemies[[Name]:[BotLevelType]], 3, FALSE) * VLOOKUP($A17,BotLevelWorld[#All],MATCH("HP Ratio - " &amp; VLOOKUP(VLOOKUP(H$1,Enemies[[Name]:[SpawnedType]],11,FALSE),Enemies[[#All],[Name]:[BotLevelType]],9,FALSE),BotLevelWorld[#Headers],0),FALSE) * VLOOKUP(H$1,Enemies[[Name]:[SpawnedType]],10,FALSE),0))</f>
        <v>267.84784000000002</v>
      </c>
      <c r="I17" s="10">
        <f>(VLOOKUP(I$1,Enemies[[Name]:[BotLevelType]],3,FALSE) * VLOOKUP($A17,BotLevelWorld[#All],MATCH("HP Ratio - " &amp; VLOOKUP(I$1,Enemies[[#All],[Name]:[BotLevelType]],9,FALSE),BotLevelWorld[#Headers],0),FALSE)) + (IFERROR(VLOOKUP(VLOOKUP(I$1,Enemies[[Name]:[SpawnedType]],11,FALSE), Enemies[[Name]:[BotLevelType]], 3, FALSE) * VLOOKUP($A17,BotLevelWorld[#All],MATCH("HP Ratio - " &amp; VLOOKUP(VLOOKUP(I$1,Enemies[[Name]:[SpawnedType]],11,FALSE),Enemies[[#All],[Name]:[BotLevelType]],9,FALSE),BotLevelWorld[#Headers],0),FALSE) * VLOOKUP(I$1,Enemies[[Name]:[SpawnedType]],10,FALSE),0))</f>
        <v>15.488718000000002</v>
      </c>
      <c r="J17" s="10">
        <f>(VLOOKUP(J$1,Enemies[[Name]:[BotLevelType]],3,FALSE) * VLOOKUP($A17,BotLevelWorld[#All],MATCH("HP Ratio - " &amp; VLOOKUP(J$1,Enemies[[#All],[Name]:[BotLevelType]],9,FALSE),BotLevelWorld[#Headers],0),FALSE)) + (IFERROR(VLOOKUP(VLOOKUP(J$1,Enemies[[Name]:[SpawnedType]],11,FALSE), Enemies[[Name]:[BotLevelType]], 3, FALSE) * VLOOKUP($A17,BotLevelWorld[#All],MATCH("HP Ratio - " &amp; VLOOKUP(VLOOKUP(J$1,Enemies[[Name]:[SpawnedType]],11,FALSE),Enemies[[#All],[Name]:[BotLevelType]],9,FALSE),BotLevelWorld[#Headers],0),FALSE) * VLOOKUP(J$1,Enemies[[Name]:[SpawnedType]],10,FALSE),0))</f>
        <v>258.14530000000002</v>
      </c>
      <c r="K17" s="10">
        <f>(VLOOKUP(K$1,Enemies[[Name]:[BotLevelType]],3,FALSE) * VLOOKUP($A17,BotLevelWorld[#All],MATCH("HP Ratio - " &amp; VLOOKUP(K$1,Enemies[[#All],[Name]:[BotLevelType]],9,FALSE),BotLevelWorld[#Headers],0),FALSE)) + (IFERROR(VLOOKUP(VLOOKUP(K$1,Enemies[[Name]:[SpawnedType]],11,FALSE), Enemies[[Name]:[BotLevelType]], 3, FALSE) * VLOOKUP($A17,BotLevelWorld[#All],MATCH("HP Ratio - " &amp; VLOOKUP(VLOOKUP(K$1,Enemies[[Name]:[SpawnedType]],11,FALSE),Enemies[[#All],[Name]:[BotLevelType]],9,FALSE),BotLevelWorld[#Headers],0),FALSE) * VLOOKUP(K$1,Enemies[[Name]:[SpawnedType]],10,FALSE),0))</f>
        <v>64.536325000000005</v>
      </c>
      <c r="L17" s="10">
        <f>(VLOOKUP(L$1,Enemies[[Name]:[BotLevelType]],3,FALSE) * VLOOKUP($A17,BotLevelWorld[#All],MATCH("HP Ratio - " &amp; VLOOKUP(L$1,Enemies[[#All],[Name]:[BotLevelType]],9,FALSE),BotLevelWorld[#Headers],0),FALSE)) + (IFERROR(VLOOKUP(VLOOKUP(L$1,Enemies[[Name]:[SpawnedType]],11,FALSE), Enemies[[Name]:[BotLevelType]], 3, FALSE) * VLOOKUP($A17,BotLevelWorld[#All],MATCH("HP Ratio - " &amp; VLOOKUP(VLOOKUP(L$1,Enemies[[Name]:[SpawnedType]],11,FALSE),Enemies[[#All],[Name]:[BotLevelType]],9,FALSE),BotLevelWorld[#Headers],0),FALSE) * VLOOKUP(L$1,Enemies[[Name]:[SpawnedType]],10,FALSE),0))</f>
        <v>2540.7689999999998</v>
      </c>
      <c r="M17" s="10">
        <f>(VLOOKUP(M$1,Enemies[[Name]:[BotLevelType]],3,FALSE) * VLOOKUP($A17,BotLevelWorld[#All],MATCH("HP Ratio - " &amp; VLOOKUP(M$1,Enemies[[#All],[Name]:[BotLevelType]],9,FALSE),BotLevelWorld[#Headers],0),FALSE)) + (IFERROR(VLOOKUP(VLOOKUP(M$1,Enemies[[Name]:[SpawnedType]],11,FALSE), Enemies[[Name]:[BotLevelType]], 3, FALSE) * VLOOKUP($A17,BotLevelWorld[#All],MATCH("HP Ratio - " &amp; VLOOKUP(VLOOKUP(M$1,Enemies[[Name]:[SpawnedType]],11,FALSE),Enemies[[#All],[Name]:[BotLevelType]],9,FALSE),BotLevelWorld[#Headers],0),FALSE) * VLOOKUP(M$1,Enemies[[Name]:[SpawnedType]],10,FALSE),0))</f>
        <v>5928.4609999999993</v>
      </c>
      <c r="N17" s="10">
        <f>(VLOOKUP(N$1,Enemies[[Name]:[BotLevelType]],3,FALSE) * VLOOKUP($A17,BotLevelWorld[#All],MATCH("HP Ratio - " &amp; VLOOKUP(N$1,Enemies[[#All],[Name]:[BotLevelType]],9,FALSE),BotLevelWorld[#Headers],0),FALSE)) + (IFERROR(VLOOKUP(VLOOKUP(N$1,Enemies[[Name]:[SpawnedType]],11,FALSE), Enemies[[Name]:[BotLevelType]], 3, FALSE) * VLOOKUP($A17,BotLevelWorld[#All],MATCH("HP Ratio - " &amp; VLOOKUP(VLOOKUP(N$1,Enemies[[Name]:[SpawnedType]],11,FALSE),Enemies[[#All],[Name]:[BotLevelType]],9,FALSE),BotLevelWorld[#Headers],0),FALSE) * VLOOKUP(N$1,Enemies[[Name]:[SpawnedType]],10,FALSE),0))</f>
        <v>4234.6149999999998</v>
      </c>
      <c r="O17" s="10">
        <f>(VLOOKUP(O$1,Enemies[[Name]:[BotLevelType]],3,FALSE) * VLOOKUP($A17,BotLevelWorld[#All],MATCH("HP Ratio - " &amp; VLOOKUP(O$1,Enemies[[#All],[Name]:[BotLevelType]],9,FALSE),BotLevelWorld[#Headers],0),FALSE)) + (IFERROR(VLOOKUP(VLOOKUP(O$1,Enemies[[Name]:[SpawnedType]],11,FALSE), Enemies[[Name]:[BotLevelType]], 3, FALSE) * VLOOKUP($A17,BotLevelWorld[#All],MATCH("HP Ratio - " &amp; VLOOKUP(VLOOKUP(O$1,Enemies[[Name]:[SpawnedType]],11,FALSE),Enemies[[#All],[Name]:[BotLevelType]],9,FALSE),BotLevelWorld[#Headers],0),FALSE) * VLOOKUP(O$1,Enemies[[Name]:[SpawnedType]],10,FALSE),0))</f>
        <v>733.01689999999996</v>
      </c>
      <c r="P17" s="10">
        <f>(VLOOKUP(P$1,Enemies[[Name]:[BotLevelType]],3,FALSE) * VLOOKUP($A17,BotLevelWorld[#All],MATCH("HP Ratio - " &amp; VLOOKUP(P$1,Enemies[[#All],[Name]:[BotLevelType]],9,FALSE),BotLevelWorld[#Headers],0),FALSE)) + (IFERROR(VLOOKUP(VLOOKUP(P$1,Enemies[[Name]:[SpawnedType]],11,FALSE), Enemies[[Name]:[BotLevelType]], 3, FALSE) * VLOOKUP($A17,BotLevelWorld[#All],MATCH("HP Ratio - " &amp; VLOOKUP(VLOOKUP(P$1,Enemies[[Name]:[SpawnedType]],11,FALSE),Enemies[[#All],[Name]:[BotLevelType]],9,FALSE),BotLevelWorld[#Headers],0),FALSE) * VLOOKUP(P$1,Enemies[[Name]:[SpawnedType]],10,FALSE),0))</f>
        <v>16938.46</v>
      </c>
      <c r="Q17" s="10">
        <f>(VLOOKUP(Q$1,Enemies[[Name]:[BotLevelType]],3,FALSE) * VLOOKUP($A17,BotLevelWorld[#All],MATCH("HP Ratio - " &amp; VLOOKUP(Q$1,Enemies[[#All],[Name]:[BotLevelType]],9,FALSE),BotLevelWorld[#Headers],0),FALSE)) + (IFERROR(VLOOKUP(VLOOKUP(Q$1,Enemies[[Name]:[SpawnedType]],11,FALSE), Enemies[[Name]:[BotLevelType]], 3, FALSE) * VLOOKUP($A17,BotLevelWorld[#All],MATCH("HP Ratio - " &amp; VLOOKUP(VLOOKUP(Q$1,Enemies[[Name]:[SpawnedType]],11,FALSE),Enemies[[#All],[Name]:[BotLevelType]],9,FALSE),BotLevelWorld[#Headers],0),FALSE) * VLOOKUP(Q$1,Enemies[[Name]:[SpawnedType]],10,FALSE),0))</f>
        <v>3348.0980000000004</v>
      </c>
      <c r="R17" s="10">
        <f>(VLOOKUP(R$1,Enemies[[Name]:[BotLevelType]],3,FALSE) * VLOOKUP($A17,BotLevelWorld[#All],MATCH("HP Ratio - " &amp; VLOOKUP(R$1,Enemies[[#All],[Name]:[BotLevelType]],9,FALSE),BotLevelWorld[#Headers],0),FALSE)) + (IFERROR(VLOOKUP(VLOOKUP(R$1,Enemies[[Name]:[SpawnedType]],11,FALSE), Enemies[[Name]:[BotLevelType]], 3, FALSE) * VLOOKUP($A17,BotLevelWorld[#All],MATCH("HP Ratio - " &amp; VLOOKUP(VLOOKUP(R$1,Enemies[[Name]:[SpawnedType]],11,FALSE),Enemies[[#All],[Name]:[BotLevelType]],9,FALSE),BotLevelWorld[#Headers],0),FALSE) * VLOOKUP(R$1,Enemies[[Name]:[SpawnedType]],10,FALSE),0))</f>
        <v>10471.67</v>
      </c>
      <c r="S17" s="10">
        <f>(VLOOKUP(S$1,Enemies[[Name]:[BotLevelType]],3,FALSE) * VLOOKUP($A17,BotLevelWorld[#All],MATCH("HP Ratio - " &amp; VLOOKUP(S$1,Enemies[[#All],[Name]:[BotLevelType]],9,FALSE),BotLevelWorld[#Headers],0),FALSE)) + (IFERROR(VLOOKUP(VLOOKUP(S$1,Enemies[[Name]:[SpawnedType]],11,FALSE), Enemies[[Name]:[BotLevelType]], 3, FALSE) * VLOOKUP($A17,BotLevelWorld[#All],MATCH("HP Ratio - " &amp; VLOOKUP(VLOOKUP(S$1,Enemies[[Name]:[SpawnedType]],11,FALSE),Enemies[[#All],[Name]:[BotLevelType]],9,FALSE),BotLevelWorld[#Headers],0),FALSE) * VLOOKUP(S$1,Enemies[[Name]:[SpawnedType]],10,FALSE),0))</f>
        <v>1030.07196</v>
      </c>
      <c r="T17" s="10">
        <f>(VLOOKUP(T$1,Enemies[[Name]:[BotLevelType]],3,FALSE) * VLOOKUP($A17,BotLevelWorld[#All],MATCH("HP Ratio - " &amp; VLOOKUP(T$1,Enemies[[#All],[Name]:[BotLevelType]],9,FALSE),BotLevelWorld[#Headers],0),FALSE)) + (IFERROR(VLOOKUP(VLOOKUP(T$1,Enemies[[Name]:[SpawnedType]],11,FALSE), Enemies[[Name]:[BotLevelType]], 3, FALSE) * VLOOKUP($A17,BotLevelWorld[#All],MATCH("HP Ratio - " &amp; VLOOKUP(VLOOKUP(T$1,Enemies[[Name]:[SpawnedType]],11,FALSE),Enemies[[#All],[Name]:[BotLevelType]],9,FALSE),BotLevelWorld[#Headers],0),FALSE) * VLOOKUP(T$1,Enemies[[Name]:[SpawnedType]],10,FALSE),0))</f>
        <v>3350.9344000000001</v>
      </c>
      <c r="U17" s="10">
        <f>(VLOOKUP(U$1,Enemies[[Name]:[BotLevelType]],3,FALSE) * VLOOKUP($A17,BotLevelWorld[#All],MATCH("HP Ratio - " &amp; VLOOKUP(U$1,Enemies[[#All],[Name]:[BotLevelType]],9,FALSE),BotLevelWorld[#Headers],0),FALSE)) + (IFERROR(VLOOKUP(VLOOKUP(U$1,Enemies[[Name]:[SpawnedType]],11,FALSE), Enemies[[Name]:[BotLevelType]], 3, FALSE) * VLOOKUP($A17,BotLevelWorld[#All],MATCH("HP Ratio - " &amp; VLOOKUP(VLOOKUP(U$1,Enemies[[Name]:[SpawnedType]],11,FALSE),Enemies[[#All],[Name]:[BotLevelType]],9,FALSE),BotLevelWorld[#Headers],0),FALSE) * VLOOKUP(U$1,Enemies[[Name]:[SpawnedType]],10,FALSE),0))</f>
        <v>1675.4672</v>
      </c>
      <c r="V17" s="10">
        <f>(VLOOKUP(V$1,Enemies[[Name]:[BotLevelType]],3,FALSE) * VLOOKUP($A17,BotLevelWorld[#All],MATCH("HP Ratio - " &amp; VLOOKUP(V$1,Enemies[[#All],[Name]:[BotLevelType]],9,FALSE),BotLevelWorld[#Headers],0),FALSE)) + (IFERROR(VLOOKUP(VLOOKUP(V$1,Enemies[[Name]:[SpawnedType]],11,FALSE), Enemies[[Name]:[BotLevelType]], 3, FALSE) * VLOOKUP($A17,BotLevelWorld[#All],MATCH("HP Ratio - " &amp; VLOOKUP(VLOOKUP(V$1,Enemies[[Name]:[SpawnedType]],11,FALSE),Enemies[[#All],[Name]:[BotLevelType]],9,FALSE),BotLevelWorld[#Headers],0),FALSE) * VLOOKUP(V$1,Enemies[[Name]:[SpawnedType]],10,FALSE),0))</f>
        <v>837.73360000000002</v>
      </c>
      <c r="W17" s="10">
        <f>(VLOOKUP(W$1,Enemies[[Name]:[BotLevelType]],3,FALSE) * VLOOKUP($A17,BotLevelWorld[#All],MATCH("HP Ratio - " &amp; VLOOKUP(W$1,Enemies[[#All],[Name]:[BotLevelType]],9,FALSE),BotLevelWorld[#Headers],0),FALSE)) + (IFERROR(VLOOKUP(VLOOKUP(W$1,Enemies[[Name]:[SpawnedType]],11,FALSE), Enemies[[Name]:[BotLevelType]], 3, FALSE) * VLOOKUP($A17,BotLevelWorld[#All],MATCH("HP Ratio - " &amp; VLOOKUP(VLOOKUP(W$1,Enemies[[Name]:[SpawnedType]],11,FALSE),Enemies[[#All],[Name]:[BotLevelType]],9,FALSE),BotLevelWorld[#Headers],0),FALSE) * VLOOKUP(W$1,Enemies[[Name]:[SpawnedType]],10,FALSE),0))</f>
        <v>209.43340000000001</v>
      </c>
      <c r="X17" s="10">
        <f>(VLOOKUP(X$1,Enemies[[Name]:[BotLevelType]],3,FALSE) * VLOOKUP($A17,BotLevelWorld[#All],MATCH("HP Ratio - " &amp; VLOOKUP(X$1,Enemies[[#All],[Name]:[BotLevelType]],9,FALSE),BotLevelWorld[#Headers],0),FALSE)) + (IFERROR(VLOOKUP(VLOOKUP(X$1,Enemies[[Name]:[SpawnedType]],11,FALSE), Enemies[[Name]:[BotLevelType]], 3, FALSE) * VLOOKUP($A17,BotLevelWorld[#All],MATCH("HP Ratio - " &amp; VLOOKUP(VLOOKUP(X$1,Enemies[[Name]:[SpawnedType]],11,FALSE),Enemies[[#All],[Name]:[BotLevelType]],9,FALSE),BotLevelWorld[#Headers],0),FALSE) * VLOOKUP(X$1,Enemies[[Name]:[SpawnedType]],10,FALSE),0))</f>
        <v>167.54671999999999</v>
      </c>
      <c r="Y17" s="10">
        <f>(VLOOKUP(Y$1,Enemies[[Name]:[BotLevelType]],3,FALSE) * VLOOKUP($A17,BotLevelWorld[#All],MATCH("HP Ratio - " &amp; VLOOKUP(Y$1,Enemies[[#All],[Name]:[BotLevelType]],9,FALSE),BotLevelWorld[#Headers],0),FALSE)) + (IFERROR(VLOOKUP(VLOOKUP(Y$1,Enemies[[Name]:[SpawnedType]],11,FALSE), Enemies[[Name]:[BotLevelType]], 3, FALSE) * VLOOKUP($A17,BotLevelWorld[#All],MATCH("HP Ratio - " &amp; VLOOKUP(VLOOKUP(Y$1,Enemies[[Name]:[SpawnedType]],11,FALSE),Enemies[[#All],[Name]:[BotLevelType]],9,FALSE),BotLevelWorld[#Headers],0),FALSE) * VLOOKUP(Y$1,Enemies[[Name]:[SpawnedType]],10,FALSE),0))</f>
        <v>8469.23</v>
      </c>
      <c r="Z17" s="10">
        <f>(VLOOKUP(Z$1,Enemies[[Name]:[BotLevelType]],3,FALSE) * VLOOKUP($A17,BotLevelWorld[#All],MATCH("HP Ratio - " &amp; VLOOKUP(Z$1,Enemies[[#All],[Name]:[BotLevelType]],9,FALSE),BotLevelWorld[#Headers],0),FALSE)) + (IFERROR(VLOOKUP(VLOOKUP(Z$1,Enemies[[Name]:[SpawnedType]],11,FALSE), Enemies[[Name]:[BotLevelType]], 3, FALSE) * VLOOKUP($A17,BotLevelWorld[#All],MATCH("HP Ratio - " &amp; VLOOKUP(VLOOKUP(Z$1,Enemies[[Name]:[SpawnedType]],11,FALSE),Enemies[[#All],[Name]:[BotLevelType]],9,FALSE),BotLevelWorld[#Headers],0),FALSE) * VLOOKUP(Z$1,Enemies[[Name]:[SpawnedType]],10,FALSE),0))</f>
        <v>3387.692</v>
      </c>
      <c r="AA17" s="10">
        <f>(VLOOKUP(AA$1,Enemies[[Name]:[BotLevelType]],3,FALSE) * VLOOKUP($A17,BotLevelWorld[#All],MATCH("HP Ratio - " &amp; VLOOKUP(AA$1,Enemies[[#All],[Name]:[BotLevelType]],9,FALSE),BotLevelWorld[#Headers],0),FALSE)) + (IFERROR(VLOOKUP(VLOOKUP(AA$1,Enemies[[Name]:[SpawnedType]],11,FALSE), Enemies[[Name]:[BotLevelType]], 3, FALSE) * VLOOKUP($A17,BotLevelWorld[#All],MATCH("HP Ratio - " &amp; VLOOKUP(VLOOKUP(AA$1,Enemies[[Name]:[SpawnedType]],11,FALSE),Enemies[[#All],[Name]:[BotLevelType]],9,FALSE),BotLevelWorld[#Headers],0),FALSE) * VLOOKUP(AA$1,Enemies[[Name]:[SpawnedType]],10,FALSE),0))</f>
        <v>1693.846</v>
      </c>
      <c r="AB17" s="10">
        <f>(VLOOKUP(AB$1,Enemies[[Name]:[BotLevelType]],3,FALSE) * VLOOKUP($A17,BotLevelWorld[#All],MATCH("HP Ratio - " &amp; VLOOKUP(AB$1,Enemies[[#All],[Name]:[BotLevelType]],9,FALSE),BotLevelWorld[#Headers],0),FALSE)) + (IFERROR(VLOOKUP(VLOOKUP(AB$1,Enemies[[Name]:[SpawnedType]],11,FALSE), Enemies[[Name]:[BotLevelType]], 3, FALSE) * VLOOKUP($A17,BotLevelWorld[#All],MATCH("HP Ratio - " &amp; VLOOKUP(VLOOKUP(AB$1,Enemies[[Name]:[SpawnedType]],11,FALSE),Enemies[[#All],[Name]:[BotLevelType]],9,FALSE),BotLevelWorld[#Headers],0),FALSE) * VLOOKUP(AB$1,Enemies[[Name]:[SpawnedType]],10,FALSE),0))</f>
        <v>829.98453999999992</v>
      </c>
      <c r="AC17" s="10">
        <f>(VLOOKUP(AC$1,Enemies[[Name]:[BotLevelType]],3,FALSE) * VLOOKUP($A17,BotLevelWorld[#All],MATCH("HP Ratio - " &amp; VLOOKUP(AC$1,Enemies[[#All],[Name]:[BotLevelType]],9,FALSE),BotLevelWorld[#Headers],0),FALSE)) + (IFERROR(VLOOKUP(VLOOKUP(AC$1,Enemies[[Name]:[SpawnedType]],11,FALSE), Enemies[[Name]:[BotLevelType]], 3, FALSE) * VLOOKUP($A17,BotLevelWorld[#All],MATCH("HP Ratio - " &amp; VLOOKUP(VLOOKUP(AC$1,Enemies[[Name]:[SpawnedType]],11,FALSE),Enemies[[#All],[Name]:[BotLevelType]],9,FALSE),BotLevelWorld[#Headers],0),FALSE) * VLOOKUP(AC$1,Enemies[[Name]:[SpawnedType]],10,FALSE),0))</f>
        <v>406.52303999999998</v>
      </c>
      <c r="AD17" s="10">
        <f>(VLOOKUP(AD$1,Enemies[[Name]:[BotLevelType]],3,FALSE) * VLOOKUP($A17,BotLevelWorld[#All],MATCH("HP Ratio - " &amp; VLOOKUP(AD$1,Enemies[[#All],[Name]:[BotLevelType]],9,FALSE),BotLevelWorld[#Headers],0),FALSE)) + (IFERROR(VLOOKUP(VLOOKUP(AD$1,Enemies[[Name]:[SpawnedType]],11,FALSE), Enemies[[Name]:[BotLevelType]], 3, FALSE) * VLOOKUP($A17,BotLevelWorld[#All],MATCH("HP Ratio - " &amp; VLOOKUP(VLOOKUP(AD$1,Enemies[[Name]:[SpawnedType]],11,FALSE),Enemies[[#All],[Name]:[BotLevelType]],9,FALSE),BotLevelWorld[#Headers],0),FALSE) * VLOOKUP(AD$1,Enemies[[Name]:[SpawnedType]],10,FALSE),0))</f>
        <v>101.63076</v>
      </c>
      <c r="AE17" s="10">
        <f>(VLOOKUP(AE$1,Enemies[[Name]:[BotLevelType]],3,FALSE) * VLOOKUP($A17,BotLevelWorld[#All],MATCH("HP Ratio - " &amp; VLOOKUP(AE$1,Enemies[[#All],[Name]:[BotLevelType]],9,FALSE),BotLevelWorld[#Headers],0),FALSE)) + (IFERROR(VLOOKUP(VLOOKUP(AE$1,Enemies[[Name]:[SpawnedType]],11,FALSE), Enemies[[Name]:[BotLevelType]], 3, FALSE) * VLOOKUP($A17,BotLevelWorld[#All],MATCH("HP Ratio - " &amp; VLOOKUP(VLOOKUP(AE$1,Enemies[[Name]:[SpawnedType]],11,FALSE),Enemies[[#All],[Name]:[BotLevelType]],9,FALSE),BotLevelWorld[#Headers],0),FALSE) * VLOOKUP(AE$1,Enemies[[Name]:[SpawnedType]],10,FALSE),0))</f>
        <v>2964.2304999999997</v>
      </c>
      <c r="AF17" s="10">
        <f>(VLOOKUP(AF$1,Enemies[[Name]:[BotLevelType]],3,FALSE) * VLOOKUP($A17,BotLevelWorld[#All],MATCH("HP Ratio - " &amp; VLOOKUP(AF$1,Enemies[[#All],[Name]:[BotLevelType]],9,FALSE),BotLevelWorld[#Headers],0),FALSE)) + (IFERROR(VLOOKUP(VLOOKUP(AF$1,Enemies[[Name]:[SpawnedType]],11,FALSE), Enemies[[Name]:[BotLevelType]], 3, FALSE) * VLOOKUP($A17,BotLevelWorld[#All],MATCH("HP Ratio - " &amp; VLOOKUP(VLOOKUP(AF$1,Enemies[[Name]:[SpawnedType]],11,FALSE),Enemies[[#All],[Name]:[BotLevelType]],9,FALSE),BotLevelWorld[#Headers],0),FALSE) * VLOOKUP(AF$1,Enemies[[Name]:[SpawnedType]],10,FALSE),0))</f>
        <v>677.53839999999991</v>
      </c>
      <c r="AG17" s="10">
        <f>(VLOOKUP(AG$1,Enemies[[Name]:[BotLevelType]],3,FALSE) * VLOOKUP($A17,BotLevelWorld[#All],MATCH("HP Ratio - " &amp; VLOOKUP(AG$1,Enemies[[#All],[Name]:[BotLevelType]],9,FALSE),BotLevelWorld[#Headers],0),FALSE)) + (IFERROR(VLOOKUP(VLOOKUP(AG$1,Enemies[[Name]:[SpawnedType]],11,FALSE), Enemies[[Name]:[BotLevelType]], 3, FALSE) * VLOOKUP($A17,BotLevelWorld[#All],MATCH("HP Ratio - " &amp; VLOOKUP(VLOOKUP(AG$1,Enemies[[Name]:[SpawnedType]],11,FALSE),Enemies[[#All],[Name]:[BotLevelType]],9,FALSE),BotLevelWorld[#Headers],0),FALSE) * VLOOKUP(AG$1,Enemies[[Name]:[SpawnedType]],10,FALSE),0))</f>
        <v>1612.6371799999999</v>
      </c>
      <c r="AH17" s="10">
        <f>(VLOOKUP(AH$1,Enemies[[Name]:[BotLevelType]],3,FALSE) * VLOOKUP($A17,BotLevelWorld[#All],MATCH("HP Ratio - " &amp; VLOOKUP(AH$1,Enemies[[#All],[Name]:[BotLevelType]],9,FALSE),BotLevelWorld[#Headers],0),FALSE)) + (IFERROR(VLOOKUP(VLOOKUP(AH$1,Enemies[[Name]:[SpawnedType]],11,FALSE), Enemies[[Name]:[BotLevelType]], 3, FALSE) * VLOOKUP($A17,BotLevelWorld[#All],MATCH("HP Ratio - " &amp; VLOOKUP(VLOOKUP(AH$1,Enemies[[Name]:[SpawnedType]],11,FALSE),Enemies[[#All],[Name]:[BotLevelType]],9,FALSE),BotLevelWorld[#Headers],0),FALSE) * VLOOKUP(AH$1,Enemies[[Name]:[SpawnedType]],10,FALSE),0))</f>
        <v>267.84784000000002</v>
      </c>
      <c r="AI17" s="10">
        <f>(VLOOKUP(AI$1,Enemies[[Name]:[BotLevelType]],3,FALSE) * VLOOKUP($A17,BotLevelWorld[#All],MATCH("HP Ratio - " &amp; VLOOKUP(AI$1,Enemies[[#All],[Name]:[BotLevelType]],9,FALSE),BotLevelWorld[#Headers],0),FALSE)) + (IFERROR(VLOOKUP(VLOOKUP(AI$1,Enemies[[Name]:[SpawnedType]],11,FALSE), Enemies[[Name]:[BotLevelType]], 3, FALSE) * VLOOKUP($A17,BotLevelWorld[#All],MATCH("HP Ratio - " &amp; VLOOKUP(VLOOKUP(AI$1,Enemies[[Name]:[SpawnedType]],11,FALSE),Enemies[[#All],[Name]:[BotLevelType]],9,FALSE),BotLevelWorld[#Headers],0),FALSE) * VLOOKUP(AI$1,Enemies[[Name]:[SpawnedType]],10,FALSE),0))</f>
        <v>5081.5379999999996</v>
      </c>
      <c r="AJ17" s="10">
        <f>(VLOOKUP(AJ$1,Enemies[[Name]:[BotLevelType]],3,FALSE) * VLOOKUP($A17,BotLevelWorld[#All],MATCH("HP Ratio - " &amp; VLOOKUP(AJ$1,Enemies[[#All],[Name]:[BotLevelType]],9,FALSE),BotLevelWorld[#Headers],0),FALSE)) + (IFERROR(VLOOKUP(VLOOKUP(AJ$1,Enemies[[Name]:[SpawnedType]],11,FALSE), Enemies[[Name]:[BotLevelType]], 3, FALSE) * VLOOKUP($A17,BotLevelWorld[#All],MATCH("HP Ratio - " &amp; VLOOKUP(VLOOKUP(AJ$1,Enemies[[Name]:[SpawnedType]],11,FALSE),Enemies[[#All],[Name]:[BotLevelType]],9,FALSE),BotLevelWorld[#Headers],0),FALSE) * VLOOKUP(AJ$1,Enemies[[Name]:[SpawnedType]],10,FALSE),0))</f>
        <v>267.84784000000002</v>
      </c>
      <c r="AK17" s="10">
        <f>(VLOOKUP(AK$1,Enemies[[Name]:[BotLevelType]],3,FALSE) * VLOOKUP($A17,BotLevelWorld[#All],MATCH("HP Ratio - " &amp; VLOOKUP(AK$1,Enemies[[#All],[Name]:[BotLevelType]],9,FALSE),BotLevelWorld[#Headers],0),FALSE)) + (IFERROR(VLOOKUP(VLOOKUP(AK$1,Enemies[[Name]:[SpawnedType]],11,FALSE), Enemies[[Name]:[BotLevelType]], 3, FALSE) * VLOOKUP($A17,BotLevelWorld[#All],MATCH("HP Ratio - " &amp; VLOOKUP(VLOOKUP(AK$1,Enemies[[Name]:[SpawnedType]],11,FALSE),Enemies[[#All],[Name]:[BotLevelType]],9,FALSE),BotLevelWorld[#Headers],0),FALSE) * VLOOKUP(AK$1,Enemies[[Name]:[SpawnedType]],10,FALSE),0))</f>
        <v>267.84784000000002</v>
      </c>
      <c r="AL17" s="10">
        <f>(VLOOKUP(AL$1,Enemies[[Name]:[BotLevelType]],3,FALSE) * VLOOKUP($A17,BotLevelWorld[#All],MATCH("HP Ratio - " &amp; VLOOKUP(AL$1,Enemies[[#All],[Name]:[BotLevelType]],9,FALSE),BotLevelWorld[#Headers],0),FALSE)) + (IFERROR(VLOOKUP(VLOOKUP(AL$1,Enemies[[Name]:[SpawnedType]],11,FALSE), Enemies[[Name]:[BotLevelType]], 3, FALSE) * VLOOKUP($A17,BotLevelWorld[#All],MATCH("HP Ratio - " &amp; VLOOKUP(VLOOKUP(AL$1,Enemies[[Name]:[SpawnedType]],11,FALSE),Enemies[[#All],[Name]:[BotLevelType]],9,FALSE),BotLevelWorld[#Headers],0),FALSE) * VLOOKUP(AL$1,Enemies[[Name]:[SpawnedType]],10,FALSE),0))</f>
        <v>334.8098</v>
      </c>
      <c r="AM17" s="10">
        <f>(VLOOKUP(AM$1,Enemies[[Name]:[BotLevelType]],3,FALSE) * VLOOKUP($A17,BotLevelWorld[#All],MATCH("HP Ratio - " &amp; VLOOKUP(AM$1,Enemies[[#All],[Name]:[BotLevelType]],9,FALSE),BotLevelWorld[#Headers],0),FALSE)) + (IFERROR(VLOOKUP(VLOOKUP(AM$1,Enemies[[Name]:[SpawnedType]],11,FALSE), Enemies[[Name]:[BotLevelType]], 3, FALSE) * VLOOKUP($A17,BotLevelWorld[#All],MATCH("HP Ratio - " &amp; VLOOKUP(VLOOKUP(AM$1,Enemies[[Name]:[SpawnedType]],11,FALSE),Enemies[[#All],[Name]:[BotLevelType]],9,FALSE),BotLevelWorld[#Headers],0),FALSE) * VLOOKUP(AM$1,Enemies[[Name]:[SpawnedType]],10,FALSE),0))</f>
        <v>8469.23</v>
      </c>
      <c r="AN17" s="10">
        <f>(VLOOKUP(AN$1,Enemies[[Name]:[BotLevelType]],3,FALSE) * VLOOKUP($A17,BotLevelWorld[#All],MATCH("HP Ratio - " &amp; VLOOKUP(AN$1,Enemies[[#All],[Name]:[BotLevelType]],9,FALSE),BotLevelWorld[#Headers],0),FALSE)) + (IFERROR(VLOOKUP(VLOOKUP(AN$1,Enemies[[Name]:[SpawnedType]],11,FALSE), Enemies[[Name]:[BotLevelType]], 3, FALSE) * VLOOKUP($A17,BotLevelWorld[#All],MATCH("HP Ratio - " &amp; VLOOKUP(VLOOKUP(AN$1,Enemies[[Name]:[SpawnedType]],11,FALSE),Enemies[[#All],[Name]:[BotLevelType]],9,FALSE),BotLevelWorld[#Headers],0),FALSE) * VLOOKUP(AN$1,Enemies[[Name]:[SpawnedType]],10,FALSE),0))</f>
        <v>1674.0490000000002</v>
      </c>
      <c r="AO17" s="10">
        <f>(VLOOKUP(AO$1,Enemies[[Name]:[BotLevelType]],3,FALSE) * VLOOKUP($A17,BotLevelWorld[#All],MATCH("HP Ratio - " &amp; VLOOKUP(AO$1,Enemies[[#All],[Name]:[BotLevelType]],9,FALSE),BotLevelWorld[#Headers],0),FALSE)) + (IFERROR(VLOOKUP(VLOOKUP(AO$1,Enemies[[Name]:[SpawnedType]],11,FALSE), Enemies[[Name]:[BotLevelType]], 3, FALSE) * VLOOKUP($A17,BotLevelWorld[#All],MATCH("HP Ratio - " &amp; VLOOKUP(VLOOKUP(AO$1,Enemies[[Name]:[SpawnedType]],11,FALSE),Enemies[[#All],[Name]:[BotLevelType]],9,FALSE),BotLevelWorld[#Headers],0),FALSE) * VLOOKUP(AO$1,Enemies[[Name]:[SpawnedType]],10,FALSE),0))</f>
        <v>2503.2350800000004</v>
      </c>
      <c r="AP17" s="10">
        <f>(VLOOKUP(AP$1,Enemies[[Name]:[BotLevelType]],3,FALSE) * VLOOKUP($A17,BotLevelWorld[#All],MATCH("HP Ratio - " &amp; VLOOKUP(AP$1,Enemies[[#All],[Name]:[BotLevelType]],9,FALSE),BotLevelWorld[#Headers],0),FALSE)) + (IFERROR(VLOOKUP(VLOOKUP(AP$1,Enemies[[Name]:[SpawnedType]],11,FALSE), Enemies[[Name]:[BotLevelType]], 3, FALSE) * VLOOKUP($A17,BotLevelWorld[#All],MATCH("HP Ratio - " &amp; VLOOKUP(VLOOKUP(AP$1,Enemies[[Name]:[SpawnedType]],11,FALSE),Enemies[[#All],[Name]:[BotLevelType]],9,FALSE),BotLevelWorld[#Headers],0),FALSE) * VLOOKUP(AP$1,Enemies[[Name]:[SpawnedType]],10,FALSE),0))</f>
        <v>2503.2350800000004</v>
      </c>
      <c r="AQ17" s="10">
        <f>(VLOOKUP(AQ$1,Enemies[[Name]:[BotLevelType]],3,FALSE) * VLOOKUP($A17,BotLevelWorld[#All],MATCH("HP Ratio - " &amp; VLOOKUP(AQ$1,Enemies[[#All],[Name]:[BotLevelType]],9,FALSE),BotLevelWorld[#Headers],0),FALSE)) + (IFERROR(VLOOKUP(VLOOKUP(AQ$1,Enemies[[Name]:[SpawnedType]],11,FALSE), Enemies[[Name]:[BotLevelType]], 3, FALSE) * VLOOKUP($A17,BotLevelWorld[#All],MATCH("HP Ratio - " &amp; VLOOKUP(VLOOKUP(AQ$1,Enemies[[Name]:[SpawnedType]],11,FALSE),Enemies[[#All],[Name]:[BotLevelType]],9,FALSE),BotLevelWorld[#Headers],0),FALSE) * VLOOKUP(AQ$1,Enemies[[Name]:[SpawnedType]],10,FALSE),0))</f>
        <v>2503.2350800000004</v>
      </c>
      <c r="AR17" s="10">
        <f>(VLOOKUP(AR$1,Enemies[[Name]:[BotLevelType]],3,FALSE) * VLOOKUP($A17,BotLevelWorld[#All],MATCH("HP Ratio - " &amp; VLOOKUP(AR$1,Enemies[[#All],[Name]:[BotLevelType]],9,FALSE),BotLevelWorld[#Headers],0),FALSE)) + (IFERROR(VLOOKUP(VLOOKUP(AR$1,Enemies[[Name]:[SpawnedType]],11,FALSE), Enemies[[Name]:[BotLevelType]], 3, FALSE) * VLOOKUP($A17,BotLevelWorld[#All],MATCH("HP Ratio - " &amp; VLOOKUP(VLOOKUP(AR$1,Enemies[[Name]:[SpawnedType]],11,FALSE),Enemies[[#All],[Name]:[BotLevelType]],9,FALSE),BotLevelWorld[#Headers],0),FALSE) * VLOOKUP(AR$1,Enemies[[Name]:[SpawnedType]],10,FALSE),0))</f>
        <v>26784.784000000003</v>
      </c>
      <c r="AS17" s="10">
        <f>(VLOOKUP(AS$1,Enemies[[Name]:[BotLevelType]],3,FALSE) * VLOOKUP($A17,BotLevelWorld[#All],MATCH("HP Ratio - " &amp; VLOOKUP(AS$1,Enemies[[#All],[Name]:[BotLevelType]],9,FALSE),BotLevelWorld[#Headers],0),FALSE)) + (IFERROR(VLOOKUP(VLOOKUP(AS$1,Enemies[[Name]:[SpawnedType]],11,FALSE), Enemies[[Name]:[BotLevelType]], 3, FALSE) * VLOOKUP($A17,BotLevelWorld[#All],MATCH("HP Ratio - " &amp; VLOOKUP(VLOOKUP(AS$1,Enemies[[Name]:[SpawnedType]],11,FALSE),Enemies[[#All],[Name]:[BotLevelType]],9,FALSE),BotLevelWorld[#Headers],0),FALSE) * VLOOKUP(AS$1,Enemies[[Name]:[SpawnedType]],10,FALSE),0))</f>
        <v>25407.69</v>
      </c>
      <c r="AT17" s="10">
        <f>(VLOOKUP(AT$1,Enemies[[Name]:[BotLevelType]],3,FALSE) * VLOOKUP($A17,BotLevelWorld[#All],MATCH("HP Ratio - " &amp; VLOOKUP(AT$1,Enemies[[#All],[Name]:[BotLevelType]],9,FALSE),BotLevelWorld[#Headers],0),FALSE)) + (IFERROR(VLOOKUP(VLOOKUP(AT$1,Enemies[[Name]:[SpawnedType]],11,FALSE), Enemies[[Name]:[BotLevelType]], 3, FALSE) * VLOOKUP($A17,BotLevelWorld[#All],MATCH("HP Ratio - " &amp; VLOOKUP(VLOOKUP(AT$1,Enemies[[Name]:[SpawnedType]],11,FALSE),Enemies[[#All],[Name]:[BotLevelType]],9,FALSE),BotLevelWorld[#Headers],0),FALSE) * VLOOKUP(AT$1,Enemies[[Name]:[SpawnedType]],10,FALSE),0))</f>
        <v>19451.660799999998</v>
      </c>
    </row>
    <row r="18" spans="1:46" x14ac:dyDescent="0.25">
      <c r="A18" s="1">
        <v>16</v>
      </c>
      <c r="B18" s="10">
        <f>(VLOOKUP(B$1,Enemies[[Name]:[BotLevelType]],3,FALSE) * VLOOKUP($A18,BotLevelWorld[#All],MATCH("HP Ratio - " &amp; VLOOKUP(B$1,Enemies[[#All],[Name]:[BotLevelType]],9,FALSE),BotLevelWorld[#Headers],0),FALSE)) + (IFERROR(VLOOKUP(VLOOKUP(B$1,Enemies[[Name]:[SpawnedType]],11,FALSE), Enemies[[Name]:[BotLevelType]], 3, FALSE) * VLOOKUP($A18,BotLevelWorld[#All],MATCH("HP Ratio - " &amp; VLOOKUP(VLOOKUP(B$1,Enemies[[Name]:[SpawnedType]],11,FALSE),Enemies[[#All],[Name]:[BotLevelType]],9,FALSE),BotLevelWorld[#Headers],0),FALSE) * VLOOKUP(B$1,Enemies[[Name]:[SpawnedType]],10,FALSE),0))</f>
        <v>111.64995</v>
      </c>
      <c r="C18" s="10">
        <f>(VLOOKUP(C$1,Enemies[[Name]:[BotLevelType]],3,FALSE) * VLOOKUP($A18,BotLevelWorld[#All],MATCH("HP Ratio - " &amp; VLOOKUP(C$1,Enemies[[#All],[Name]:[BotLevelType]],9,FALSE),BotLevelWorld[#Headers],0),FALSE)) + (IFERROR(VLOOKUP(VLOOKUP(C$1,Enemies[[Name]:[SpawnedType]],11,FALSE), Enemies[[Name]:[BotLevelType]], 3, FALSE) * VLOOKUP($A18,BotLevelWorld[#All],MATCH("HP Ratio - " &amp; VLOOKUP(VLOOKUP(C$1,Enemies[[Name]:[SpawnedType]],11,FALSE),Enemies[[#All],[Name]:[BotLevelType]],9,FALSE),BotLevelWorld[#Headers],0),FALSE) * VLOOKUP(C$1,Enemies[[Name]:[SpawnedType]],10,FALSE),0))</f>
        <v>1757.7767899999999</v>
      </c>
      <c r="D18" s="10">
        <f>(VLOOKUP(D$1,Enemies[[Name]:[BotLevelType]],3,FALSE) * VLOOKUP($A18,BotLevelWorld[#All],MATCH("HP Ratio - " &amp; VLOOKUP(D$1,Enemies[[#All],[Name]:[BotLevelType]],9,FALSE),BotLevelWorld[#Headers],0),FALSE)) + (IFERROR(VLOOKUP(VLOOKUP(D$1,Enemies[[Name]:[SpawnedType]],11,FALSE), Enemies[[Name]:[BotLevelType]], 3, FALSE) * VLOOKUP($A18,BotLevelWorld[#All],MATCH("HP Ratio - " &amp; VLOOKUP(VLOOKUP(D$1,Enemies[[Name]:[SpawnedType]],11,FALSE),Enemies[[#All],[Name]:[BotLevelType]],9,FALSE),BotLevelWorld[#Headers],0),FALSE) * VLOOKUP(D$1,Enemies[[Name]:[SpawnedType]],10,FALSE),0))</f>
        <v>4109.0886</v>
      </c>
      <c r="E18" s="10">
        <f>(VLOOKUP(E$1,Enemies[[Name]:[BotLevelType]],3,FALSE) * VLOOKUP($A18,BotLevelWorld[#All],MATCH("HP Ratio - " &amp; VLOOKUP(E$1,Enemies[[#All],[Name]:[BotLevelType]],9,FALSE),BotLevelWorld[#Headers],0),FALSE)) + (IFERROR(VLOOKUP(VLOOKUP(E$1,Enemies[[Name]:[SpawnedType]],11,FALSE), Enemies[[Name]:[BotLevelType]], 3, FALSE) * VLOOKUP($A18,BotLevelWorld[#All],MATCH("HP Ratio - " &amp; VLOOKUP(VLOOKUP(E$1,Enemies[[Name]:[SpawnedType]],11,FALSE),Enemies[[#All],[Name]:[BotLevelType]],9,FALSE),BotLevelWorld[#Headers],0),FALSE) * VLOOKUP(E$1,Enemies[[Name]:[SpawnedType]],10,FALSE),0))</f>
        <v>1225.8974000000001</v>
      </c>
      <c r="F18" s="10">
        <f>(VLOOKUP(F$1,Enemies[[Name]:[BotLevelType]],3,FALSE) * VLOOKUP($A18,BotLevelWorld[#All],MATCH("HP Ratio - " &amp; VLOOKUP(F$1,Enemies[[#All],[Name]:[BotLevelType]],9,FALSE),BotLevelWorld[#Headers],0),FALSE)) + (IFERROR(VLOOKUP(VLOOKUP(F$1,Enemies[[Name]:[SpawnedType]],11,FALSE), Enemies[[Name]:[BotLevelType]], 3, FALSE) * VLOOKUP($A18,BotLevelWorld[#All],MATCH("HP Ratio - " &amp; VLOOKUP(VLOOKUP(F$1,Enemies[[Name]:[SpawnedType]],11,FALSE),Enemies[[#All],[Name]:[BotLevelType]],9,FALSE),BotLevelWorld[#Headers],0),FALSE) * VLOOKUP(F$1,Enemies[[Name]:[SpawnedType]],10,FALSE),0))</f>
        <v>4378.2049999999999</v>
      </c>
      <c r="G18" s="10">
        <f>(VLOOKUP(G$1,Enemies[[Name]:[BotLevelType]],3,FALSE) * VLOOKUP($A18,BotLevelWorld[#All],MATCH("HP Ratio - " &amp; VLOOKUP(G$1,Enemies[[#All],[Name]:[BotLevelType]],9,FALSE),BotLevelWorld[#Headers],0),FALSE)) + (IFERROR(VLOOKUP(VLOOKUP(G$1,Enemies[[Name]:[SpawnedType]],11,FALSE), Enemies[[Name]:[BotLevelType]], 3, FALSE) * VLOOKUP($A18,BotLevelWorld[#All],MATCH("HP Ratio - " &amp; VLOOKUP(VLOOKUP(G$1,Enemies[[Name]:[SpawnedType]],11,FALSE),Enemies[[#All],[Name]:[BotLevelType]],9,FALSE),BotLevelWorld[#Headers],0),FALSE) * VLOOKUP(G$1,Enemies[[Name]:[SpawnedType]],10,FALSE),0))</f>
        <v>8756.41</v>
      </c>
      <c r="H18" s="10">
        <f>(VLOOKUP(H$1,Enemies[[Name]:[BotLevelType]],3,FALSE) * VLOOKUP($A18,BotLevelWorld[#All],MATCH("HP Ratio - " &amp; VLOOKUP(H$1,Enemies[[#All],[Name]:[BotLevelType]],9,FALSE),BotLevelWorld[#Headers],0),FALSE)) + (IFERROR(VLOOKUP(VLOOKUP(H$1,Enemies[[Name]:[SpawnedType]],11,FALSE), Enemies[[Name]:[BotLevelType]], 3, FALSE) * VLOOKUP($A18,BotLevelWorld[#All],MATCH("HP Ratio - " &amp; VLOOKUP(VLOOKUP(H$1,Enemies[[Name]:[SpawnedType]],11,FALSE),Enemies[[#All],[Name]:[BotLevelType]],9,FALSE),BotLevelWorld[#Headers],0),FALSE) * VLOOKUP(H$1,Enemies[[Name]:[SpawnedType]],10,FALSE),0))</f>
        <v>297.73320000000001</v>
      </c>
      <c r="I18" s="10">
        <f>(VLOOKUP(I$1,Enemies[[Name]:[BotLevelType]],3,FALSE) * VLOOKUP($A18,BotLevelWorld[#All],MATCH("HP Ratio - " &amp; VLOOKUP(I$1,Enemies[[#All],[Name]:[BotLevelType]],9,FALSE),BotLevelWorld[#Headers],0),FALSE)) + (IFERROR(VLOOKUP(VLOOKUP(I$1,Enemies[[Name]:[SpawnedType]],11,FALSE), Enemies[[Name]:[BotLevelType]], 3, FALSE) * VLOOKUP($A18,BotLevelWorld[#All],MATCH("HP Ratio - " &amp; VLOOKUP(VLOOKUP(I$1,Enemies[[Name]:[SpawnedType]],11,FALSE),Enemies[[#All],[Name]:[BotLevelType]],9,FALSE),BotLevelWorld[#Headers],0),FALSE) * VLOOKUP(I$1,Enemies[[Name]:[SpawnedType]],10,FALSE),0))</f>
        <v>15.704592</v>
      </c>
      <c r="J18" s="10">
        <f>(VLOOKUP(J$1,Enemies[[Name]:[BotLevelType]],3,FALSE) * VLOOKUP($A18,BotLevelWorld[#All],MATCH("HP Ratio - " &amp; VLOOKUP(J$1,Enemies[[#All],[Name]:[BotLevelType]],9,FALSE),BotLevelWorld[#Headers],0),FALSE)) + (IFERROR(VLOOKUP(VLOOKUP(J$1,Enemies[[Name]:[SpawnedType]],11,FALSE), Enemies[[Name]:[BotLevelType]], 3, FALSE) * VLOOKUP($A18,BotLevelWorld[#All],MATCH("HP Ratio - " &amp; VLOOKUP(VLOOKUP(J$1,Enemies[[Name]:[SpawnedType]],11,FALSE),Enemies[[#All],[Name]:[BotLevelType]],9,FALSE),BotLevelWorld[#Headers],0),FALSE) * VLOOKUP(J$1,Enemies[[Name]:[SpawnedType]],10,FALSE),0))</f>
        <v>261.7432</v>
      </c>
      <c r="K18" s="10">
        <f>(VLOOKUP(K$1,Enemies[[Name]:[BotLevelType]],3,FALSE) * VLOOKUP($A18,BotLevelWorld[#All],MATCH("HP Ratio - " &amp; VLOOKUP(K$1,Enemies[[#All],[Name]:[BotLevelType]],9,FALSE),BotLevelWorld[#Headers],0),FALSE)) + (IFERROR(VLOOKUP(VLOOKUP(K$1,Enemies[[Name]:[SpawnedType]],11,FALSE), Enemies[[Name]:[BotLevelType]], 3, FALSE) * VLOOKUP($A18,BotLevelWorld[#All],MATCH("HP Ratio - " &amp; VLOOKUP(VLOOKUP(K$1,Enemies[[Name]:[SpawnedType]],11,FALSE),Enemies[[#All],[Name]:[BotLevelType]],9,FALSE),BotLevelWorld[#Headers],0),FALSE) * VLOOKUP(K$1,Enemies[[Name]:[SpawnedType]],10,FALSE),0))</f>
        <v>65.4358</v>
      </c>
      <c r="L18" s="10">
        <f>(VLOOKUP(L$1,Enemies[[Name]:[BotLevelType]],3,FALSE) * VLOOKUP($A18,BotLevelWorld[#All],MATCH("HP Ratio - " &amp; VLOOKUP(L$1,Enemies[[#All],[Name]:[BotLevelType]],9,FALSE),BotLevelWorld[#Headers],0),FALSE)) + (IFERROR(VLOOKUP(VLOOKUP(L$1,Enemies[[Name]:[SpawnedType]],11,FALSE), Enemies[[Name]:[BotLevelType]], 3, FALSE) * VLOOKUP($A18,BotLevelWorld[#All],MATCH("HP Ratio - " &amp; VLOOKUP(VLOOKUP(L$1,Enemies[[Name]:[SpawnedType]],11,FALSE),Enemies[[#All],[Name]:[BotLevelType]],9,FALSE),BotLevelWorld[#Headers],0),FALSE) * VLOOKUP(L$1,Enemies[[Name]:[SpawnedType]],10,FALSE),0))</f>
        <v>2626.9230000000002</v>
      </c>
      <c r="M18" s="10">
        <f>(VLOOKUP(M$1,Enemies[[Name]:[BotLevelType]],3,FALSE) * VLOOKUP($A18,BotLevelWorld[#All],MATCH("HP Ratio - " &amp; VLOOKUP(M$1,Enemies[[#All],[Name]:[BotLevelType]],9,FALSE),BotLevelWorld[#Headers],0),FALSE)) + (IFERROR(VLOOKUP(VLOOKUP(M$1,Enemies[[Name]:[SpawnedType]],11,FALSE), Enemies[[Name]:[BotLevelType]], 3, FALSE) * VLOOKUP($A18,BotLevelWorld[#All],MATCH("HP Ratio - " &amp; VLOOKUP(VLOOKUP(M$1,Enemies[[Name]:[SpawnedType]],11,FALSE),Enemies[[#All],[Name]:[BotLevelType]],9,FALSE),BotLevelWorld[#Headers],0),FALSE) * VLOOKUP(M$1,Enemies[[Name]:[SpawnedType]],10,FALSE),0))</f>
        <v>6129.4870000000001</v>
      </c>
      <c r="N18" s="10">
        <f>(VLOOKUP(N$1,Enemies[[Name]:[BotLevelType]],3,FALSE) * VLOOKUP($A18,BotLevelWorld[#All],MATCH("HP Ratio - " &amp; VLOOKUP(N$1,Enemies[[#All],[Name]:[BotLevelType]],9,FALSE),BotLevelWorld[#Headers],0),FALSE)) + (IFERROR(VLOOKUP(VLOOKUP(N$1,Enemies[[Name]:[SpawnedType]],11,FALSE), Enemies[[Name]:[BotLevelType]], 3, FALSE) * VLOOKUP($A18,BotLevelWorld[#All],MATCH("HP Ratio - " &amp; VLOOKUP(VLOOKUP(N$1,Enemies[[Name]:[SpawnedType]],11,FALSE),Enemies[[#All],[Name]:[BotLevelType]],9,FALSE),BotLevelWorld[#Headers],0),FALSE) * VLOOKUP(N$1,Enemies[[Name]:[SpawnedType]],10,FALSE),0))</f>
        <v>4378.2049999999999</v>
      </c>
      <c r="O18" s="10">
        <f>(VLOOKUP(O$1,Enemies[[Name]:[BotLevelType]],3,FALSE) * VLOOKUP($A18,BotLevelWorld[#All],MATCH("HP Ratio - " &amp; VLOOKUP(O$1,Enemies[[#All],[Name]:[BotLevelType]],9,FALSE),BotLevelWorld[#Headers],0),FALSE)) + (IFERROR(VLOOKUP(VLOOKUP(O$1,Enemies[[Name]:[SpawnedType]],11,FALSE), Enemies[[Name]:[BotLevelType]], 3, FALSE) * VLOOKUP($A18,BotLevelWorld[#All],MATCH("HP Ratio - " &amp; VLOOKUP(VLOOKUP(O$1,Enemies[[Name]:[SpawnedType]],11,FALSE),Enemies[[#All],[Name]:[BotLevelType]],9,FALSE),BotLevelWorld[#Headers],0),FALSE) * VLOOKUP(O$1,Enemies[[Name]:[SpawnedType]],10,FALSE),0))</f>
        <v>798.98945000000003</v>
      </c>
      <c r="P18" s="10">
        <f>(VLOOKUP(P$1,Enemies[[Name]:[BotLevelType]],3,FALSE) * VLOOKUP($A18,BotLevelWorld[#All],MATCH("HP Ratio - " &amp; VLOOKUP(P$1,Enemies[[#All],[Name]:[BotLevelType]],9,FALSE),BotLevelWorld[#Headers],0),FALSE)) + (IFERROR(VLOOKUP(VLOOKUP(P$1,Enemies[[Name]:[SpawnedType]],11,FALSE), Enemies[[Name]:[BotLevelType]], 3, FALSE) * VLOOKUP($A18,BotLevelWorld[#All],MATCH("HP Ratio - " &amp; VLOOKUP(VLOOKUP(P$1,Enemies[[Name]:[SpawnedType]],11,FALSE),Enemies[[#All],[Name]:[BotLevelType]],9,FALSE),BotLevelWorld[#Headers],0),FALSE) * VLOOKUP(P$1,Enemies[[Name]:[SpawnedType]],10,FALSE),0))</f>
        <v>17512.82</v>
      </c>
      <c r="Q18" s="10">
        <f>(VLOOKUP(Q$1,Enemies[[Name]:[BotLevelType]],3,FALSE) * VLOOKUP($A18,BotLevelWorld[#All],MATCH("HP Ratio - " &amp; VLOOKUP(Q$1,Enemies[[#All],[Name]:[BotLevelType]],9,FALSE),BotLevelWorld[#Headers],0),FALSE)) + (IFERROR(VLOOKUP(VLOOKUP(Q$1,Enemies[[Name]:[SpawnedType]],11,FALSE), Enemies[[Name]:[BotLevelType]], 3, FALSE) * VLOOKUP($A18,BotLevelWorld[#All],MATCH("HP Ratio - " &amp; VLOOKUP(VLOOKUP(Q$1,Enemies[[Name]:[SpawnedType]],11,FALSE),Enemies[[#All],[Name]:[BotLevelType]],9,FALSE),BotLevelWorld[#Headers],0),FALSE) * VLOOKUP(Q$1,Enemies[[Name]:[SpawnedType]],10,FALSE),0))</f>
        <v>3721.665</v>
      </c>
      <c r="R18" s="10">
        <f>(VLOOKUP(R$1,Enemies[[Name]:[BotLevelType]],3,FALSE) * VLOOKUP($A18,BotLevelWorld[#All],MATCH("HP Ratio - " &amp; VLOOKUP(R$1,Enemies[[#All],[Name]:[BotLevelType]],9,FALSE),BotLevelWorld[#Headers],0),FALSE)) + (IFERROR(VLOOKUP(VLOOKUP(R$1,Enemies[[Name]:[SpawnedType]],11,FALSE), Enemies[[Name]:[BotLevelType]], 3, FALSE) * VLOOKUP($A18,BotLevelWorld[#All],MATCH("HP Ratio - " &amp; VLOOKUP(VLOOKUP(R$1,Enemies[[Name]:[SpawnedType]],11,FALSE),Enemies[[#All],[Name]:[BotLevelType]],9,FALSE),BotLevelWorld[#Headers],0),FALSE) * VLOOKUP(R$1,Enemies[[Name]:[SpawnedType]],10,FALSE),0))</f>
        <v>11414.135</v>
      </c>
      <c r="S18" s="10">
        <f>(VLOOKUP(S$1,Enemies[[Name]:[BotLevelType]],3,FALSE) * VLOOKUP($A18,BotLevelWorld[#All],MATCH("HP Ratio - " &amp; VLOOKUP(S$1,Enemies[[#All],[Name]:[BotLevelType]],9,FALSE),BotLevelWorld[#Headers],0),FALSE)) + (IFERROR(VLOOKUP(VLOOKUP(S$1,Enemies[[Name]:[SpawnedType]],11,FALSE), Enemies[[Name]:[BotLevelType]], 3, FALSE) * VLOOKUP($A18,BotLevelWorld[#All],MATCH("HP Ratio - " &amp; VLOOKUP(VLOOKUP(S$1,Enemies[[Name]:[SpawnedType]],11,FALSE),Enemies[[#All],[Name]:[BotLevelType]],9,FALSE),BotLevelWorld[#Headers],0),FALSE) * VLOOKUP(S$1,Enemies[[Name]:[SpawnedType]],10,FALSE),0))</f>
        <v>1131.4479000000001</v>
      </c>
      <c r="T18" s="10">
        <f>(VLOOKUP(T$1,Enemies[[Name]:[BotLevelType]],3,FALSE) * VLOOKUP($A18,BotLevelWorld[#All],MATCH("HP Ratio - " &amp; VLOOKUP(T$1,Enemies[[#All],[Name]:[BotLevelType]],9,FALSE),BotLevelWorld[#Headers],0),FALSE)) + (IFERROR(VLOOKUP(VLOOKUP(T$1,Enemies[[Name]:[SpawnedType]],11,FALSE), Enemies[[Name]:[BotLevelType]], 3, FALSE) * VLOOKUP($A18,BotLevelWorld[#All],MATCH("HP Ratio - " &amp; VLOOKUP(VLOOKUP(T$1,Enemies[[Name]:[SpawnedType]],11,FALSE),Enemies[[#All],[Name]:[BotLevelType]],9,FALSE),BotLevelWorld[#Headers],0),FALSE) * VLOOKUP(T$1,Enemies[[Name]:[SpawnedType]],10,FALSE),0))</f>
        <v>3652.5232000000001</v>
      </c>
      <c r="U18" s="10">
        <f>(VLOOKUP(U$1,Enemies[[Name]:[BotLevelType]],3,FALSE) * VLOOKUP($A18,BotLevelWorld[#All],MATCH("HP Ratio - " &amp; VLOOKUP(U$1,Enemies[[#All],[Name]:[BotLevelType]],9,FALSE),BotLevelWorld[#Headers],0),FALSE)) + (IFERROR(VLOOKUP(VLOOKUP(U$1,Enemies[[Name]:[SpawnedType]],11,FALSE), Enemies[[Name]:[BotLevelType]], 3, FALSE) * VLOOKUP($A18,BotLevelWorld[#All],MATCH("HP Ratio - " &amp; VLOOKUP(VLOOKUP(U$1,Enemies[[Name]:[SpawnedType]],11,FALSE),Enemies[[#All],[Name]:[BotLevelType]],9,FALSE),BotLevelWorld[#Headers],0),FALSE) * VLOOKUP(U$1,Enemies[[Name]:[SpawnedType]],10,FALSE),0))</f>
        <v>1826.2616</v>
      </c>
      <c r="V18" s="10">
        <f>(VLOOKUP(V$1,Enemies[[Name]:[BotLevelType]],3,FALSE) * VLOOKUP($A18,BotLevelWorld[#All],MATCH("HP Ratio - " &amp; VLOOKUP(V$1,Enemies[[#All],[Name]:[BotLevelType]],9,FALSE),BotLevelWorld[#Headers],0),FALSE)) + (IFERROR(VLOOKUP(VLOOKUP(V$1,Enemies[[Name]:[SpawnedType]],11,FALSE), Enemies[[Name]:[BotLevelType]], 3, FALSE) * VLOOKUP($A18,BotLevelWorld[#All],MATCH("HP Ratio - " &amp; VLOOKUP(VLOOKUP(V$1,Enemies[[Name]:[SpawnedType]],11,FALSE),Enemies[[#All],[Name]:[BotLevelType]],9,FALSE),BotLevelWorld[#Headers],0),FALSE) * VLOOKUP(V$1,Enemies[[Name]:[SpawnedType]],10,FALSE),0))</f>
        <v>913.13080000000002</v>
      </c>
      <c r="W18" s="10">
        <f>(VLOOKUP(W$1,Enemies[[Name]:[BotLevelType]],3,FALSE) * VLOOKUP($A18,BotLevelWorld[#All],MATCH("HP Ratio - " &amp; VLOOKUP(W$1,Enemies[[#All],[Name]:[BotLevelType]],9,FALSE),BotLevelWorld[#Headers],0),FALSE)) + (IFERROR(VLOOKUP(VLOOKUP(W$1,Enemies[[Name]:[SpawnedType]],11,FALSE), Enemies[[Name]:[BotLevelType]], 3, FALSE) * VLOOKUP($A18,BotLevelWorld[#All],MATCH("HP Ratio - " &amp; VLOOKUP(VLOOKUP(W$1,Enemies[[Name]:[SpawnedType]],11,FALSE),Enemies[[#All],[Name]:[BotLevelType]],9,FALSE),BotLevelWorld[#Headers],0),FALSE) * VLOOKUP(W$1,Enemies[[Name]:[SpawnedType]],10,FALSE),0))</f>
        <v>228.28270000000001</v>
      </c>
      <c r="X18" s="10">
        <f>(VLOOKUP(X$1,Enemies[[Name]:[BotLevelType]],3,FALSE) * VLOOKUP($A18,BotLevelWorld[#All],MATCH("HP Ratio - " &amp; VLOOKUP(X$1,Enemies[[#All],[Name]:[BotLevelType]],9,FALSE),BotLevelWorld[#Headers],0),FALSE)) + (IFERROR(VLOOKUP(VLOOKUP(X$1,Enemies[[Name]:[SpawnedType]],11,FALSE), Enemies[[Name]:[BotLevelType]], 3, FALSE) * VLOOKUP($A18,BotLevelWorld[#All],MATCH("HP Ratio - " &amp; VLOOKUP(VLOOKUP(X$1,Enemies[[Name]:[SpawnedType]],11,FALSE),Enemies[[#All],[Name]:[BotLevelType]],9,FALSE),BotLevelWorld[#Headers],0),FALSE) * VLOOKUP(X$1,Enemies[[Name]:[SpawnedType]],10,FALSE),0))</f>
        <v>182.62616</v>
      </c>
      <c r="Y18" s="10">
        <f>(VLOOKUP(Y$1,Enemies[[Name]:[BotLevelType]],3,FALSE) * VLOOKUP($A18,BotLevelWorld[#All],MATCH("HP Ratio - " &amp; VLOOKUP(Y$1,Enemies[[#All],[Name]:[BotLevelType]],9,FALSE),BotLevelWorld[#Headers],0),FALSE)) + (IFERROR(VLOOKUP(VLOOKUP(Y$1,Enemies[[Name]:[SpawnedType]],11,FALSE), Enemies[[Name]:[BotLevelType]], 3, FALSE) * VLOOKUP($A18,BotLevelWorld[#All],MATCH("HP Ratio - " &amp; VLOOKUP(VLOOKUP(Y$1,Enemies[[Name]:[SpawnedType]],11,FALSE),Enemies[[#All],[Name]:[BotLevelType]],9,FALSE),BotLevelWorld[#Headers],0),FALSE) * VLOOKUP(Y$1,Enemies[[Name]:[SpawnedType]],10,FALSE),0))</f>
        <v>8756.41</v>
      </c>
      <c r="Z18" s="10">
        <f>(VLOOKUP(Z$1,Enemies[[Name]:[BotLevelType]],3,FALSE) * VLOOKUP($A18,BotLevelWorld[#All],MATCH("HP Ratio - " &amp; VLOOKUP(Z$1,Enemies[[#All],[Name]:[BotLevelType]],9,FALSE),BotLevelWorld[#Headers],0),FALSE)) + (IFERROR(VLOOKUP(VLOOKUP(Z$1,Enemies[[Name]:[SpawnedType]],11,FALSE), Enemies[[Name]:[BotLevelType]], 3, FALSE) * VLOOKUP($A18,BotLevelWorld[#All],MATCH("HP Ratio - " &amp; VLOOKUP(VLOOKUP(Z$1,Enemies[[Name]:[SpawnedType]],11,FALSE),Enemies[[#All],[Name]:[BotLevelType]],9,FALSE),BotLevelWorld[#Headers],0),FALSE) * VLOOKUP(Z$1,Enemies[[Name]:[SpawnedType]],10,FALSE),0))</f>
        <v>3502.5640000000003</v>
      </c>
      <c r="AA18" s="10">
        <f>(VLOOKUP(AA$1,Enemies[[Name]:[BotLevelType]],3,FALSE) * VLOOKUP($A18,BotLevelWorld[#All],MATCH("HP Ratio - " &amp; VLOOKUP(AA$1,Enemies[[#All],[Name]:[BotLevelType]],9,FALSE),BotLevelWorld[#Headers],0),FALSE)) + (IFERROR(VLOOKUP(VLOOKUP(AA$1,Enemies[[Name]:[SpawnedType]],11,FALSE), Enemies[[Name]:[BotLevelType]], 3, FALSE) * VLOOKUP($A18,BotLevelWorld[#All],MATCH("HP Ratio - " &amp; VLOOKUP(VLOOKUP(AA$1,Enemies[[Name]:[SpawnedType]],11,FALSE),Enemies[[#All],[Name]:[BotLevelType]],9,FALSE),BotLevelWorld[#Headers],0),FALSE) * VLOOKUP(AA$1,Enemies[[Name]:[SpawnedType]],10,FALSE),0))</f>
        <v>1751.2820000000002</v>
      </c>
      <c r="AB18" s="10">
        <f>(VLOOKUP(AB$1,Enemies[[Name]:[BotLevelType]],3,FALSE) * VLOOKUP($A18,BotLevelWorld[#All],MATCH("HP Ratio - " &amp; VLOOKUP(AB$1,Enemies[[#All],[Name]:[BotLevelType]],9,FALSE),BotLevelWorld[#Headers],0),FALSE)) + (IFERROR(VLOOKUP(VLOOKUP(AB$1,Enemies[[Name]:[SpawnedType]],11,FALSE), Enemies[[Name]:[BotLevelType]], 3, FALSE) * VLOOKUP($A18,BotLevelWorld[#All],MATCH("HP Ratio - " &amp; VLOOKUP(VLOOKUP(AB$1,Enemies[[Name]:[SpawnedType]],11,FALSE),Enemies[[#All],[Name]:[BotLevelType]],9,FALSE),BotLevelWorld[#Headers],0),FALSE) * VLOOKUP(AB$1,Enemies[[Name]:[SpawnedType]],10,FALSE),0))</f>
        <v>858.12818000000004</v>
      </c>
      <c r="AC18" s="10">
        <f>(VLOOKUP(AC$1,Enemies[[Name]:[BotLevelType]],3,FALSE) * VLOOKUP($A18,BotLevelWorld[#All],MATCH("HP Ratio - " &amp; VLOOKUP(AC$1,Enemies[[#All],[Name]:[BotLevelType]],9,FALSE),BotLevelWorld[#Headers],0),FALSE)) + (IFERROR(VLOOKUP(VLOOKUP(AC$1,Enemies[[Name]:[SpawnedType]],11,FALSE), Enemies[[Name]:[BotLevelType]], 3, FALSE) * VLOOKUP($A18,BotLevelWorld[#All],MATCH("HP Ratio - " &amp; VLOOKUP(VLOOKUP(AC$1,Enemies[[Name]:[SpawnedType]],11,FALSE),Enemies[[#All],[Name]:[BotLevelType]],9,FALSE),BotLevelWorld[#Headers],0),FALSE) * VLOOKUP(AC$1,Enemies[[Name]:[SpawnedType]],10,FALSE),0))</f>
        <v>420.30768</v>
      </c>
      <c r="AD18" s="10">
        <f>(VLOOKUP(AD$1,Enemies[[Name]:[BotLevelType]],3,FALSE) * VLOOKUP($A18,BotLevelWorld[#All],MATCH("HP Ratio - " &amp; VLOOKUP(AD$1,Enemies[[#All],[Name]:[BotLevelType]],9,FALSE),BotLevelWorld[#Headers],0),FALSE)) + (IFERROR(VLOOKUP(VLOOKUP(AD$1,Enemies[[Name]:[SpawnedType]],11,FALSE), Enemies[[Name]:[BotLevelType]], 3, FALSE) * VLOOKUP($A18,BotLevelWorld[#All],MATCH("HP Ratio - " &amp; VLOOKUP(VLOOKUP(AD$1,Enemies[[Name]:[SpawnedType]],11,FALSE),Enemies[[#All],[Name]:[BotLevelType]],9,FALSE),BotLevelWorld[#Headers],0),FALSE) * VLOOKUP(AD$1,Enemies[[Name]:[SpawnedType]],10,FALSE),0))</f>
        <v>105.07692</v>
      </c>
      <c r="AE18" s="10">
        <f>(VLOOKUP(AE$1,Enemies[[Name]:[BotLevelType]],3,FALSE) * VLOOKUP($A18,BotLevelWorld[#All],MATCH("HP Ratio - " &amp; VLOOKUP(AE$1,Enemies[[#All],[Name]:[BotLevelType]],9,FALSE),BotLevelWorld[#Headers],0),FALSE)) + (IFERROR(VLOOKUP(VLOOKUP(AE$1,Enemies[[Name]:[SpawnedType]],11,FALSE), Enemies[[Name]:[BotLevelType]], 3, FALSE) * VLOOKUP($A18,BotLevelWorld[#All],MATCH("HP Ratio - " &amp; VLOOKUP(VLOOKUP(AE$1,Enemies[[Name]:[SpawnedType]],11,FALSE),Enemies[[#All],[Name]:[BotLevelType]],9,FALSE),BotLevelWorld[#Headers],0),FALSE) * VLOOKUP(AE$1,Enemies[[Name]:[SpawnedType]],10,FALSE),0))</f>
        <v>3064.7435</v>
      </c>
      <c r="AF18" s="10">
        <f>(VLOOKUP(AF$1,Enemies[[Name]:[BotLevelType]],3,FALSE) * VLOOKUP($A18,BotLevelWorld[#All],MATCH("HP Ratio - " &amp; VLOOKUP(AF$1,Enemies[[#All],[Name]:[BotLevelType]],9,FALSE),BotLevelWorld[#Headers],0),FALSE)) + (IFERROR(VLOOKUP(VLOOKUP(AF$1,Enemies[[Name]:[SpawnedType]],11,FALSE), Enemies[[Name]:[BotLevelType]], 3, FALSE) * VLOOKUP($A18,BotLevelWorld[#All],MATCH("HP Ratio - " &amp; VLOOKUP(VLOOKUP(AF$1,Enemies[[Name]:[SpawnedType]],11,FALSE),Enemies[[#All],[Name]:[BotLevelType]],9,FALSE),BotLevelWorld[#Headers],0),FALSE) * VLOOKUP(AF$1,Enemies[[Name]:[SpawnedType]],10,FALSE),0))</f>
        <v>700.51280000000008</v>
      </c>
      <c r="AG18" s="10">
        <f>(VLOOKUP(AG$1,Enemies[[Name]:[BotLevelType]],3,FALSE) * VLOOKUP($A18,BotLevelWorld[#All],MATCH("HP Ratio - " &amp; VLOOKUP(AG$1,Enemies[[#All],[Name]:[BotLevelType]],9,FALSE),BotLevelWorld[#Headers],0),FALSE)) + (IFERROR(VLOOKUP(VLOOKUP(AG$1,Enemies[[Name]:[SpawnedType]],11,FALSE), Enemies[[Name]:[BotLevelType]], 3, FALSE) * VLOOKUP($A18,BotLevelWorld[#All],MATCH("HP Ratio - " &amp; VLOOKUP(VLOOKUP(AG$1,Enemies[[Name]:[SpawnedType]],11,FALSE),Enemies[[#All],[Name]:[BotLevelType]],9,FALSE),BotLevelWorld[#Headers],0),FALSE) * VLOOKUP(AG$1,Enemies[[Name]:[SpawnedType]],10,FALSE),0))</f>
        <v>1757.7767899999999</v>
      </c>
      <c r="AH18" s="10">
        <f>(VLOOKUP(AH$1,Enemies[[Name]:[BotLevelType]],3,FALSE) * VLOOKUP($A18,BotLevelWorld[#All],MATCH("HP Ratio - " &amp; VLOOKUP(AH$1,Enemies[[#All],[Name]:[BotLevelType]],9,FALSE),BotLevelWorld[#Headers],0),FALSE)) + (IFERROR(VLOOKUP(VLOOKUP(AH$1,Enemies[[Name]:[SpawnedType]],11,FALSE), Enemies[[Name]:[BotLevelType]], 3, FALSE) * VLOOKUP($A18,BotLevelWorld[#All],MATCH("HP Ratio - " &amp; VLOOKUP(VLOOKUP(AH$1,Enemies[[Name]:[SpawnedType]],11,FALSE),Enemies[[#All],[Name]:[BotLevelType]],9,FALSE),BotLevelWorld[#Headers],0),FALSE) * VLOOKUP(AH$1,Enemies[[Name]:[SpawnedType]],10,FALSE),0))</f>
        <v>297.73320000000001</v>
      </c>
      <c r="AI18" s="10">
        <f>(VLOOKUP(AI$1,Enemies[[Name]:[BotLevelType]],3,FALSE) * VLOOKUP($A18,BotLevelWorld[#All],MATCH("HP Ratio - " &amp; VLOOKUP(AI$1,Enemies[[#All],[Name]:[BotLevelType]],9,FALSE),BotLevelWorld[#Headers],0),FALSE)) + (IFERROR(VLOOKUP(VLOOKUP(AI$1,Enemies[[Name]:[SpawnedType]],11,FALSE), Enemies[[Name]:[BotLevelType]], 3, FALSE) * VLOOKUP($A18,BotLevelWorld[#All],MATCH("HP Ratio - " &amp; VLOOKUP(VLOOKUP(AI$1,Enemies[[Name]:[SpawnedType]],11,FALSE),Enemies[[#All],[Name]:[BotLevelType]],9,FALSE),BotLevelWorld[#Headers],0),FALSE) * VLOOKUP(AI$1,Enemies[[Name]:[SpawnedType]],10,FALSE),0))</f>
        <v>5253.8460000000005</v>
      </c>
      <c r="AJ18" s="10">
        <f>(VLOOKUP(AJ$1,Enemies[[Name]:[BotLevelType]],3,FALSE) * VLOOKUP($A18,BotLevelWorld[#All],MATCH("HP Ratio - " &amp; VLOOKUP(AJ$1,Enemies[[#All],[Name]:[BotLevelType]],9,FALSE),BotLevelWorld[#Headers],0),FALSE)) + (IFERROR(VLOOKUP(VLOOKUP(AJ$1,Enemies[[Name]:[SpawnedType]],11,FALSE), Enemies[[Name]:[BotLevelType]], 3, FALSE) * VLOOKUP($A18,BotLevelWorld[#All],MATCH("HP Ratio - " &amp; VLOOKUP(VLOOKUP(AJ$1,Enemies[[Name]:[SpawnedType]],11,FALSE),Enemies[[#All],[Name]:[BotLevelType]],9,FALSE),BotLevelWorld[#Headers],0),FALSE) * VLOOKUP(AJ$1,Enemies[[Name]:[SpawnedType]],10,FALSE),0))</f>
        <v>297.73320000000001</v>
      </c>
      <c r="AK18" s="10">
        <f>(VLOOKUP(AK$1,Enemies[[Name]:[BotLevelType]],3,FALSE) * VLOOKUP($A18,BotLevelWorld[#All],MATCH("HP Ratio - " &amp; VLOOKUP(AK$1,Enemies[[#All],[Name]:[BotLevelType]],9,FALSE),BotLevelWorld[#Headers],0),FALSE)) + (IFERROR(VLOOKUP(VLOOKUP(AK$1,Enemies[[Name]:[SpawnedType]],11,FALSE), Enemies[[Name]:[BotLevelType]], 3, FALSE) * VLOOKUP($A18,BotLevelWorld[#All],MATCH("HP Ratio - " &amp; VLOOKUP(VLOOKUP(AK$1,Enemies[[Name]:[SpawnedType]],11,FALSE),Enemies[[#All],[Name]:[BotLevelType]],9,FALSE),BotLevelWorld[#Headers],0),FALSE) * VLOOKUP(AK$1,Enemies[[Name]:[SpawnedType]],10,FALSE),0))</f>
        <v>297.73320000000001</v>
      </c>
      <c r="AL18" s="10">
        <f>(VLOOKUP(AL$1,Enemies[[Name]:[BotLevelType]],3,FALSE) * VLOOKUP($A18,BotLevelWorld[#All],MATCH("HP Ratio - " &amp; VLOOKUP(AL$1,Enemies[[#All],[Name]:[BotLevelType]],9,FALSE),BotLevelWorld[#Headers],0),FALSE)) + (IFERROR(VLOOKUP(VLOOKUP(AL$1,Enemies[[Name]:[SpawnedType]],11,FALSE), Enemies[[Name]:[BotLevelType]], 3, FALSE) * VLOOKUP($A18,BotLevelWorld[#All],MATCH("HP Ratio - " &amp; VLOOKUP(VLOOKUP(AL$1,Enemies[[Name]:[SpawnedType]],11,FALSE),Enemies[[#All],[Name]:[BotLevelType]],9,FALSE),BotLevelWorld[#Headers],0),FALSE) * VLOOKUP(AL$1,Enemies[[Name]:[SpawnedType]],10,FALSE),0))</f>
        <v>372.16650000000004</v>
      </c>
      <c r="AM18" s="10">
        <f>(VLOOKUP(AM$1,Enemies[[Name]:[BotLevelType]],3,FALSE) * VLOOKUP($A18,BotLevelWorld[#All],MATCH("HP Ratio - " &amp; VLOOKUP(AM$1,Enemies[[#All],[Name]:[BotLevelType]],9,FALSE),BotLevelWorld[#Headers],0),FALSE)) + (IFERROR(VLOOKUP(VLOOKUP(AM$1,Enemies[[Name]:[SpawnedType]],11,FALSE), Enemies[[Name]:[BotLevelType]], 3, FALSE) * VLOOKUP($A18,BotLevelWorld[#All],MATCH("HP Ratio - " &amp; VLOOKUP(VLOOKUP(AM$1,Enemies[[Name]:[SpawnedType]],11,FALSE),Enemies[[#All],[Name]:[BotLevelType]],9,FALSE),BotLevelWorld[#Headers],0),FALSE) * VLOOKUP(AM$1,Enemies[[Name]:[SpawnedType]],10,FALSE),0))</f>
        <v>8756.41</v>
      </c>
      <c r="AN18" s="10">
        <f>(VLOOKUP(AN$1,Enemies[[Name]:[BotLevelType]],3,FALSE) * VLOOKUP($A18,BotLevelWorld[#All],MATCH("HP Ratio - " &amp; VLOOKUP(AN$1,Enemies[[#All],[Name]:[BotLevelType]],9,FALSE),BotLevelWorld[#Headers],0),FALSE)) + (IFERROR(VLOOKUP(VLOOKUP(AN$1,Enemies[[Name]:[SpawnedType]],11,FALSE), Enemies[[Name]:[BotLevelType]], 3, FALSE) * VLOOKUP($A18,BotLevelWorld[#All],MATCH("HP Ratio - " &amp; VLOOKUP(VLOOKUP(AN$1,Enemies[[Name]:[SpawnedType]],11,FALSE),Enemies[[#All],[Name]:[BotLevelType]],9,FALSE),BotLevelWorld[#Headers],0),FALSE) * VLOOKUP(AN$1,Enemies[[Name]:[SpawnedType]],10,FALSE),0))</f>
        <v>1860.8325</v>
      </c>
      <c r="AO18" s="10">
        <f>(VLOOKUP(AO$1,Enemies[[Name]:[BotLevelType]],3,FALSE) * VLOOKUP($A18,BotLevelWorld[#All],MATCH("HP Ratio - " &amp; VLOOKUP(AO$1,Enemies[[#All],[Name]:[BotLevelType]],9,FALSE),BotLevelWorld[#Headers],0),FALSE)) + (IFERROR(VLOOKUP(VLOOKUP(AO$1,Enemies[[Name]:[SpawnedType]],11,FALSE), Enemies[[Name]:[BotLevelType]], 3, FALSE) * VLOOKUP($A18,BotLevelWorld[#All],MATCH("HP Ratio - " &amp; VLOOKUP(VLOOKUP(AO$1,Enemies[[Name]:[SpawnedType]],11,FALSE),Enemies[[#All],[Name]:[BotLevelType]],9,FALSE),BotLevelWorld[#Headers],0),FALSE) * VLOOKUP(AO$1,Enemies[[Name]:[SpawnedType]],10,FALSE),0))</f>
        <v>2768.9805000000001</v>
      </c>
      <c r="AP18" s="10">
        <f>(VLOOKUP(AP$1,Enemies[[Name]:[BotLevelType]],3,FALSE) * VLOOKUP($A18,BotLevelWorld[#All],MATCH("HP Ratio - " &amp; VLOOKUP(AP$1,Enemies[[#All],[Name]:[BotLevelType]],9,FALSE),BotLevelWorld[#Headers],0),FALSE)) + (IFERROR(VLOOKUP(VLOOKUP(AP$1,Enemies[[Name]:[SpawnedType]],11,FALSE), Enemies[[Name]:[BotLevelType]], 3, FALSE) * VLOOKUP($A18,BotLevelWorld[#All],MATCH("HP Ratio - " &amp; VLOOKUP(VLOOKUP(AP$1,Enemies[[Name]:[SpawnedType]],11,FALSE),Enemies[[#All],[Name]:[BotLevelType]],9,FALSE),BotLevelWorld[#Headers],0),FALSE) * VLOOKUP(AP$1,Enemies[[Name]:[SpawnedType]],10,FALSE),0))</f>
        <v>2768.9805000000001</v>
      </c>
      <c r="AQ18" s="10">
        <f>(VLOOKUP(AQ$1,Enemies[[Name]:[BotLevelType]],3,FALSE) * VLOOKUP($A18,BotLevelWorld[#All],MATCH("HP Ratio - " &amp; VLOOKUP(AQ$1,Enemies[[#All],[Name]:[BotLevelType]],9,FALSE),BotLevelWorld[#Headers],0),FALSE)) + (IFERROR(VLOOKUP(VLOOKUP(AQ$1,Enemies[[Name]:[SpawnedType]],11,FALSE), Enemies[[Name]:[BotLevelType]], 3, FALSE) * VLOOKUP($A18,BotLevelWorld[#All],MATCH("HP Ratio - " &amp; VLOOKUP(VLOOKUP(AQ$1,Enemies[[Name]:[SpawnedType]],11,FALSE),Enemies[[#All],[Name]:[BotLevelType]],9,FALSE),BotLevelWorld[#Headers],0),FALSE) * VLOOKUP(AQ$1,Enemies[[Name]:[SpawnedType]],10,FALSE),0))</f>
        <v>2768.9805000000001</v>
      </c>
      <c r="AR18" s="10">
        <f>(VLOOKUP(AR$1,Enemies[[Name]:[BotLevelType]],3,FALSE) * VLOOKUP($A18,BotLevelWorld[#All],MATCH("HP Ratio - " &amp; VLOOKUP(AR$1,Enemies[[#All],[Name]:[BotLevelType]],9,FALSE),BotLevelWorld[#Headers],0),FALSE)) + (IFERROR(VLOOKUP(VLOOKUP(AR$1,Enemies[[Name]:[SpawnedType]],11,FALSE), Enemies[[Name]:[BotLevelType]], 3, FALSE) * VLOOKUP($A18,BotLevelWorld[#All],MATCH("HP Ratio - " &amp; VLOOKUP(VLOOKUP(AR$1,Enemies[[Name]:[SpawnedType]],11,FALSE),Enemies[[#All],[Name]:[BotLevelType]],9,FALSE),BotLevelWorld[#Headers],0),FALSE) * VLOOKUP(AR$1,Enemies[[Name]:[SpawnedType]],10,FALSE),0))</f>
        <v>29773.32</v>
      </c>
      <c r="AS18" s="10">
        <f>(VLOOKUP(AS$1,Enemies[[Name]:[BotLevelType]],3,FALSE) * VLOOKUP($A18,BotLevelWorld[#All],MATCH("HP Ratio - " &amp; VLOOKUP(AS$1,Enemies[[#All],[Name]:[BotLevelType]],9,FALSE),BotLevelWorld[#Headers],0),FALSE)) + (IFERROR(VLOOKUP(VLOOKUP(AS$1,Enemies[[Name]:[SpawnedType]],11,FALSE), Enemies[[Name]:[BotLevelType]], 3, FALSE) * VLOOKUP($A18,BotLevelWorld[#All],MATCH("HP Ratio - " &amp; VLOOKUP(VLOOKUP(AS$1,Enemies[[Name]:[SpawnedType]],11,FALSE),Enemies[[#All],[Name]:[BotLevelType]],9,FALSE),BotLevelWorld[#Headers],0),FALSE) * VLOOKUP(AS$1,Enemies[[Name]:[SpawnedType]],10,FALSE),0))</f>
        <v>26269.230000000003</v>
      </c>
      <c r="AT18" s="10">
        <f>(VLOOKUP(AT$1,Enemies[[Name]:[BotLevelType]],3,FALSE) * VLOOKUP($A18,BotLevelWorld[#All],MATCH("HP Ratio - " &amp; VLOOKUP(AT$1,Enemies[[#All],[Name]:[BotLevelType]],9,FALSE),BotLevelWorld[#Headers],0),FALSE)) + (IFERROR(VLOOKUP(VLOOKUP(AT$1,Enemies[[Name]:[SpawnedType]],11,FALSE), Enemies[[Name]:[BotLevelType]], 3, FALSE) * VLOOKUP($A18,BotLevelWorld[#All],MATCH("HP Ratio - " &amp; VLOOKUP(VLOOKUP(AT$1,Enemies[[Name]:[SpawnedType]],11,FALSE),Enemies[[#All],[Name]:[BotLevelType]],9,FALSE),BotLevelWorld[#Headers],0),FALSE) * VLOOKUP(AT$1,Enemies[[Name]:[SpawnedType]],10,FALSE),0))</f>
        <v>20252.2124</v>
      </c>
    </row>
    <row r="19" spans="1:46" x14ac:dyDescent="0.25">
      <c r="A19" s="1">
        <v>17</v>
      </c>
      <c r="B19" s="10">
        <f>(VLOOKUP(B$1,Enemies[[Name]:[BotLevelType]],3,FALSE) * VLOOKUP($A19,BotLevelWorld[#All],MATCH("HP Ratio - " &amp; VLOOKUP(B$1,Enemies[[#All],[Name]:[BotLevelType]],9,FALSE),BotLevelWorld[#Headers],0),FALSE)) + (IFERROR(VLOOKUP(VLOOKUP(B$1,Enemies[[Name]:[SpawnedType]],11,FALSE), Enemies[[Name]:[BotLevelType]], 3, FALSE) * VLOOKUP($A19,BotLevelWorld[#All],MATCH("HP Ratio - " &amp; VLOOKUP(VLOOKUP(B$1,Enemies[[Name]:[SpawnedType]],11,FALSE),Enemies[[#All],[Name]:[BotLevelType]],9,FALSE),BotLevelWorld[#Headers],0),FALSE) * VLOOKUP(B$1,Enemies[[Name]:[SpawnedType]],10,FALSE),0))</f>
        <v>122.46117000000001</v>
      </c>
      <c r="C19" s="10">
        <f>(VLOOKUP(C$1,Enemies[[Name]:[BotLevelType]],3,FALSE) * VLOOKUP($A19,BotLevelWorld[#All],MATCH("HP Ratio - " &amp; VLOOKUP(C$1,Enemies[[#All],[Name]:[BotLevelType]],9,FALSE),BotLevelWorld[#Headers],0),FALSE)) + (IFERROR(VLOOKUP(VLOOKUP(C$1,Enemies[[Name]:[SpawnedType]],11,FALSE), Enemies[[Name]:[BotLevelType]], 3, FALSE) * VLOOKUP($A19,BotLevelWorld[#All],MATCH("HP Ratio - " &amp; VLOOKUP(VLOOKUP(C$1,Enemies[[Name]:[SpawnedType]],11,FALSE),Enemies[[#All],[Name]:[BotLevelType]],9,FALSE),BotLevelWorld[#Headers],0),FALSE) * VLOOKUP(C$1,Enemies[[Name]:[SpawnedType]],10,FALSE),0))</f>
        <v>1909.6916299999998</v>
      </c>
      <c r="D19" s="10">
        <f>(VLOOKUP(D$1,Enemies[[Name]:[BotLevelType]],3,FALSE) * VLOOKUP($A19,BotLevelWorld[#All],MATCH("HP Ratio - " &amp; VLOOKUP(D$1,Enemies[[#All],[Name]:[BotLevelType]],9,FALSE),BotLevelWorld[#Headers],0),FALSE)) + (IFERROR(VLOOKUP(VLOOKUP(D$1,Enemies[[Name]:[SpawnedType]],11,FALSE), Enemies[[Name]:[BotLevelType]], 3, FALSE) * VLOOKUP($A19,BotLevelWorld[#All],MATCH("HP Ratio - " &amp; VLOOKUP(VLOOKUP(D$1,Enemies[[Name]:[SpawnedType]],11,FALSE),Enemies[[#All],[Name]:[BotLevelType]],9,FALSE),BotLevelWorld[#Headers],0),FALSE) * VLOOKUP(D$1,Enemies[[Name]:[SpawnedType]],10,FALSE),0))</f>
        <v>4464.2141999999994</v>
      </c>
      <c r="E19" s="10">
        <f>(VLOOKUP(E$1,Enemies[[Name]:[BotLevelType]],3,FALSE) * VLOOKUP($A19,BotLevelWorld[#All],MATCH("HP Ratio - " &amp; VLOOKUP(E$1,Enemies[[#All],[Name]:[BotLevelType]],9,FALSE),BotLevelWorld[#Headers],0),FALSE)) + (IFERROR(VLOOKUP(VLOOKUP(E$1,Enemies[[Name]:[SpawnedType]],11,FALSE), Enemies[[Name]:[BotLevelType]], 3, FALSE) * VLOOKUP($A19,BotLevelWorld[#All],MATCH("HP Ratio - " &amp; VLOOKUP(VLOOKUP(E$1,Enemies[[Name]:[SpawnedType]],11,FALSE),Enemies[[#All],[Name]:[BotLevelType]],9,FALSE),BotLevelWorld[#Headers],0),FALSE) * VLOOKUP(E$1,Enemies[[Name]:[SpawnedType]],10,FALSE),0))</f>
        <v>1268.4385000000002</v>
      </c>
      <c r="F19" s="10">
        <f>(VLOOKUP(F$1,Enemies[[Name]:[BotLevelType]],3,FALSE) * VLOOKUP($A19,BotLevelWorld[#All],MATCH("HP Ratio - " &amp; VLOOKUP(F$1,Enemies[[#All],[Name]:[BotLevelType]],9,FALSE),BotLevelWorld[#Headers],0),FALSE)) + (IFERROR(VLOOKUP(VLOOKUP(F$1,Enemies[[Name]:[SpawnedType]],11,FALSE), Enemies[[Name]:[BotLevelType]], 3, FALSE) * VLOOKUP($A19,BotLevelWorld[#All],MATCH("HP Ratio - " &amp; VLOOKUP(VLOOKUP(F$1,Enemies[[Name]:[SpawnedType]],11,FALSE),Enemies[[#All],[Name]:[BotLevelType]],9,FALSE),BotLevelWorld[#Headers],0),FALSE) * VLOOKUP(F$1,Enemies[[Name]:[SpawnedType]],10,FALSE),0))</f>
        <v>4530.1375000000007</v>
      </c>
      <c r="G19" s="10">
        <f>(VLOOKUP(G$1,Enemies[[Name]:[BotLevelType]],3,FALSE) * VLOOKUP($A19,BotLevelWorld[#All],MATCH("HP Ratio - " &amp; VLOOKUP(G$1,Enemies[[#All],[Name]:[BotLevelType]],9,FALSE),BotLevelWorld[#Headers],0),FALSE)) + (IFERROR(VLOOKUP(VLOOKUP(G$1,Enemies[[Name]:[SpawnedType]],11,FALSE), Enemies[[Name]:[BotLevelType]], 3, FALSE) * VLOOKUP($A19,BotLevelWorld[#All],MATCH("HP Ratio - " &amp; VLOOKUP(VLOOKUP(G$1,Enemies[[Name]:[SpawnedType]],11,FALSE),Enemies[[#All],[Name]:[BotLevelType]],9,FALSE),BotLevelWorld[#Headers],0),FALSE) * VLOOKUP(G$1,Enemies[[Name]:[SpawnedType]],10,FALSE),0))</f>
        <v>9060.2750000000015</v>
      </c>
      <c r="H19" s="10">
        <f>(VLOOKUP(H$1,Enemies[[Name]:[BotLevelType]],3,FALSE) * VLOOKUP($A19,BotLevelWorld[#All],MATCH("HP Ratio - " &amp; VLOOKUP(H$1,Enemies[[#All],[Name]:[BotLevelType]],9,FALSE),BotLevelWorld[#Headers],0),FALSE)) + (IFERROR(VLOOKUP(VLOOKUP(H$1,Enemies[[Name]:[SpawnedType]],11,FALSE), Enemies[[Name]:[BotLevelType]], 3, FALSE) * VLOOKUP($A19,BotLevelWorld[#All],MATCH("HP Ratio - " &amp; VLOOKUP(VLOOKUP(H$1,Enemies[[Name]:[SpawnedType]],11,FALSE),Enemies[[#All],[Name]:[BotLevelType]],9,FALSE),BotLevelWorld[#Headers],0),FALSE) * VLOOKUP(H$1,Enemies[[Name]:[SpawnedType]],10,FALSE),0))</f>
        <v>326.56312000000003</v>
      </c>
      <c r="I19" s="10">
        <f>(VLOOKUP(I$1,Enemies[[Name]:[BotLevelType]],3,FALSE) * VLOOKUP($A19,BotLevelWorld[#All],MATCH("HP Ratio - " &amp; VLOOKUP(I$1,Enemies[[#All],[Name]:[BotLevelType]],9,FALSE),BotLevelWorld[#Headers],0),FALSE)) + (IFERROR(VLOOKUP(VLOOKUP(I$1,Enemies[[Name]:[SpawnedType]],11,FALSE), Enemies[[Name]:[BotLevelType]], 3, FALSE) * VLOOKUP($A19,BotLevelWorld[#All],MATCH("HP Ratio - " &amp; VLOOKUP(VLOOKUP(I$1,Enemies[[Name]:[SpawnedType]],11,FALSE),Enemies[[#All],[Name]:[BotLevelType]],9,FALSE),BotLevelWorld[#Headers],0),FALSE) * VLOOKUP(I$1,Enemies[[Name]:[SpawnedType]],10,FALSE),0))</f>
        <v>15.907212000000001</v>
      </c>
      <c r="J19" s="10">
        <f>(VLOOKUP(J$1,Enemies[[Name]:[BotLevelType]],3,FALSE) * VLOOKUP($A19,BotLevelWorld[#All],MATCH("HP Ratio - " &amp; VLOOKUP(J$1,Enemies[[#All],[Name]:[BotLevelType]],9,FALSE),BotLevelWorld[#Headers],0),FALSE)) + (IFERROR(VLOOKUP(VLOOKUP(J$1,Enemies[[Name]:[SpawnedType]],11,FALSE), Enemies[[Name]:[BotLevelType]], 3, FALSE) * VLOOKUP($A19,BotLevelWorld[#All],MATCH("HP Ratio - " &amp; VLOOKUP(VLOOKUP(J$1,Enemies[[Name]:[SpawnedType]],11,FALSE),Enemies[[#All],[Name]:[BotLevelType]],9,FALSE),BotLevelWorld[#Headers],0),FALSE) * VLOOKUP(J$1,Enemies[[Name]:[SpawnedType]],10,FALSE),0))</f>
        <v>265.12020000000001</v>
      </c>
      <c r="K19" s="10">
        <f>(VLOOKUP(K$1,Enemies[[Name]:[BotLevelType]],3,FALSE) * VLOOKUP($A19,BotLevelWorld[#All],MATCH("HP Ratio - " &amp; VLOOKUP(K$1,Enemies[[#All],[Name]:[BotLevelType]],9,FALSE),BotLevelWorld[#Headers],0),FALSE)) + (IFERROR(VLOOKUP(VLOOKUP(K$1,Enemies[[Name]:[SpawnedType]],11,FALSE), Enemies[[Name]:[BotLevelType]], 3, FALSE) * VLOOKUP($A19,BotLevelWorld[#All],MATCH("HP Ratio - " &amp; VLOOKUP(VLOOKUP(K$1,Enemies[[Name]:[SpawnedType]],11,FALSE),Enemies[[#All],[Name]:[BotLevelType]],9,FALSE),BotLevelWorld[#Headers],0),FALSE) * VLOOKUP(K$1,Enemies[[Name]:[SpawnedType]],10,FALSE),0))</f>
        <v>66.280050000000003</v>
      </c>
      <c r="L19" s="10">
        <f>(VLOOKUP(L$1,Enemies[[Name]:[BotLevelType]],3,FALSE) * VLOOKUP($A19,BotLevelWorld[#All],MATCH("HP Ratio - " &amp; VLOOKUP(L$1,Enemies[[#All],[Name]:[BotLevelType]],9,FALSE),BotLevelWorld[#Headers],0),FALSE)) + (IFERROR(VLOOKUP(VLOOKUP(L$1,Enemies[[Name]:[SpawnedType]],11,FALSE), Enemies[[Name]:[BotLevelType]], 3, FALSE) * VLOOKUP($A19,BotLevelWorld[#All],MATCH("HP Ratio - " &amp; VLOOKUP(VLOOKUP(L$1,Enemies[[Name]:[SpawnedType]],11,FALSE),Enemies[[#All],[Name]:[BotLevelType]],9,FALSE),BotLevelWorld[#Headers],0),FALSE) * VLOOKUP(L$1,Enemies[[Name]:[SpawnedType]],10,FALSE),0))</f>
        <v>2718.0825000000004</v>
      </c>
      <c r="M19" s="10">
        <f>(VLOOKUP(M$1,Enemies[[Name]:[BotLevelType]],3,FALSE) * VLOOKUP($A19,BotLevelWorld[#All],MATCH("HP Ratio - " &amp; VLOOKUP(M$1,Enemies[[#All],[Name]:[BotLevelType]],9,FALSE),BotLevelWorld[#Headers],0),FALSE)) + (IFERROR(VLOOKUP(VLOOKUP(M$1,Enemies[[Name]:[SpawnedType]],11,FALSE), Enemies[[Name]:[BotLevelType]], 3, FALSE) * VLOOKUP($A19,BotLevelWorld[#All],MATCH("HP Ratio - " &amp; VLOOKUP(VLOOKUP(M$1,Enemies[[Name]:[SpawnedType]],11,FALSE),Enemies[[#All],[Name]:[BotLevelType]],9,FALSE),BotLevelWorld[#Headers],0),FALSE) * VLOOKUP(M$1,Enemies[[Name]:[SpawnedType]],10,FALSE),0))</f>
        <v>6342.1925000000001</v>
      </c>
      <c r="N19" s="10">
        <f>(VLOOKUP(N$1,Enemies[[Name]:[BotLevelType]],3,FALSE) * VLOOKUP($A19,BotLevelWorld[#All],MATCH("HP Ratio - " &amp; VLOOKUP(N$1,Enemies[[#All],[Name]:[BotLevelType]],9,FALSE),BotLevelWorld[#Headers],0),FALSE)) + (IFERROR(VLOOKUP(VLOOKUP(N$1,Enemies[[Name]:[SpawnedType]],11,FALSE), Enemies[[Name]:[BotLevelType]], 3, FALSE) * VLOOKUP($A19,BotLevelWorld[#All],MATCH("HP Ratio - " &amp; VLOOKUP(VLOOKUP(N$1,Enemies[[Name]:[SpawnedType]],11,FALSE),Enemies[[#All],[Name]:[BotLevelType]],9,FALSE),BotLevelWorld[#Headers],0),FALSE) * VLOOKUP(N$1,Enemies[[Name]:[SpawnedType]],10,FALSE),0))</f>
        <v>4530.1375000000007</v>
      </c>
      <c r="O19" s="10">
        <f>(VLOOKUP(O$1,Enemies[[Name]:[BotLevelType]],3,FALSE) * VLOOKUP($A19,BotLevelWorld[#All],MATCH("HP Ratio - " &amp; VLOOKUP(O$1,Enemies[[#All],[Name]:[BotLevelType]],9,FALSE),BotLevelWorld[#Headers],0),FALSE)) + (IFERROR(VLOOKUP(VLOOKUP(O$1,Enemies[[Name]:[SpawnedType]],11,FALSE), Enemies[[Name]:[BotLevelType]], 3, FALSE) * VLOOKUP($A19,BotLevelWorld[#All],MATCH("HP Ratio - " &amp; VLOOKUP(VLOOKUP(O$1,Enemies[[Name]:[SpawnedType]],11,FALSE),Enemies[[#All],[Name]:[BotLevelType]],9,FALSE),BotLevelWorld[#Headers],0),FALSE) * VLOOKUP(O$1,Enemies[[Name]:[SpawnedType]],10,FALSE),0))</f>
        <v>868.04164999999989</v>
      </c>
      <c r="P19" s="10">
        <f>(VLOOKUP(P$1,Enemies[[Name]:[BotLevelType]],3,FALSE) * VLOOKUP($A19,BotLevelWorld[#All],MATCH("HP Ratio - " &amp; VLOOKUP(P$1,Enemies[[#All],[Name]:[BotLevelType]],9,FALSE),BotLevelWorld[#Headers],0),FALSE)) + (IFERROR(VLOOKUP(VLOOKUP(P$1,Enemies[[Name]:[SpawnedType]],11,FALSE), Enemies[[Name]:[BotLevelType]], 3, FALSE) * VLOOKUP($A19,BotLevelWorld[#All],MATCH("HP Ratio - " &amp; VLOOKUP(VLOOKUP(P$1,Enemies[[Name]:[SpawnedType]],11,FALSE),Enemies[[#All],[Name]:[BotLevelType]],9,FALSE),BotLevelWorld[#Headers],0),FALSE) * VLOOKUP(P$1,Enemies[[Name]:[SpawnedType]],10,FALSE),0))</f>
        <v>18120.550000000003</v>
      </c>
      <c r="Q19" s="10">
        <f>(VLOOKUP(Q$1,Enemies[[Name]:[BotLevelType]],3,FALSE) * VLOOKUP($A19,BotLevelWorld[#All],MATCH("HP Ratio - " &amp; VLOOKUP(Q$1,Enemies[[#All],[Name]:[BotLevelType]],9,FALSE),BotLevelWorld[#Headers],0),FALSE)) + (IFERROR(VLOOKUP(VLOOKUP(Q$1,Enemies[[Name]:[SpawnedType]],11,FALSE), Enemies[[Name]:[BotLevelType]], 3, FALSE) * VLOOKUP($A19,BotLevelWorld[#All],MATCH("HP Ratio - " &amp; VLOOKUP(VLOOKUP(Q$1,Enemies[[Name]:[SpawnedType]],11,FALSE),Enemies[[#All],[Name]:[BotLevelType]],9,FALSE),BotLevelWorld[#Headers],0),FALSE) * VLOOKUP(Q$1,Enemies[[Name]:[SpawnedType]],10,FALSE),0))</f>
        <v>4082.0390000000002</v>
      </c>
      <c r="R19" s="10">
        <f>(VLOOKUP(R$1,Enemies[[Name]:[BotLevelType]],3,FALSE) * VLOOKUP($A19,BotLevelWorld[#All],MATCH("HP Ratio - " &amp; VLOOKUP(R$1,Enemies[[#All],[Name]:[BotLevelType]],9,FALSE),BotLevelWorld[#Headers],0),FALSE)) + (IFERROR(VLOOKUP(VLOOKUP(R$1,Enemies[[Name]:[SpawnedType]],11,FALSE), Enemies[[Name]:[BotLevelType]], 3, FALSE) * VLOOKUP($A19,BotLevelWorld[#All],MATCH("HP Ratio - " &amp; VLOOKUP(VLOOKUP(R$1,Enemies[[Name]:[SpawnedType]],11,FALSE),Enemies[[#All],[Name]:[BotLevelType]],9,FALSE),BotLevelWorld[#Headers],0),FALSE) * VLOOKUP(R$1,Enemies[[Name]:[SpawnedType]],10,FALSE),0))</f>
        <v>12400.594999999999</v>
      </c>
      <c r="S19" s="10">
        <f>(VLOOKUP(S$1,Enemies[[Name]:[BotLevelType]],3,FALSE) * VLOOKUP($A19,BotLevelWorld[#All],MATCH("HP Ratio - " &amp; VLOOKUP(S$1,Enemies[[#All],[Name]:[BotLevelType]],9,FALSE),BotLevelWorld[#Headers],0),FALSE)) + (IFERROR(VLOOKUP(VLOOKUP(S$1,Enemies[[Name]:[SpawnedType]],11,FALSE), Enemies[[Name]:[BotLevelType]], 3, FALSE) * VLOOKUP($A19,BotLevelWorld[#All],MATCH("HP Ratio - " &amp; VLOOKUP(VLOOKUP(S$1,Enemies[[Name]:[SpawnedType]],11,FALSE),Enemies[[#All],[Name]:[BotLevelType]],9,FALSE),BotLevelWorld[#Headers],0),FALSE) * VLOOKUP(S$1,Enemies[[Name]:[SpawnedType]],10,FALSE),0))</f>
        <v>1233.8803800000001</v>
      </c>
      <c r="T19" s="10">
        <f>(VLOOKUP(T$1,Enemies[[Name]:[BotLevelType]],3,FALSE) * VLOOKUP($A19,BotLevelWorld[#All],MATCH("HP Ratio - " &amp; VLOOKUP(T$1,Enemies[[#All],[Name]:[BotLevelType]],9,FALSE),BotLevelWorld[#Headers],0),FALSE)) + (IFERROR(VLOOKUP(VLOOKUP(T$1,Enemies[[Name]:[SpawnedType]],11,FALSE), Enemies[[Name]:[BotLevelType]], 3, FALSE) * VLOOKUP($A19,BotLevelWorld[#All],MATCH("HP Ratio - " &amp; VLOOKUP(VLOOKUP(T$1,Enemies[[Name]:[SpawnedType]],11,FALSE),Enemies[[#All],[Name]:[BotLevelType]],9,FALSE),BotLevelWorld[#Headers],0),FALSE) * VLOOKUP(T$1,Enemies[[Name]:[SpawnedType]],10,FALSE),0))</f>
        <v>3968.1903999999995</v>
      </c>
      <c r="U19" s="10">
        <f>(VLOOKUP(U$1,Enemies[[Name]:[BotLevelType]],3,FALSE) * VLOOKUP($A19,BotLevelWorld[#All],MATCH("HP Ratio - " &amp; VLOOKUP(U$1,Enemies[[#All],[Name]:[BotLevelType]],9,FALSE),BotLevelWorld[#Headers],0),FALSE)) + (IFERROR(VLOOKUP(VLOOKUP(U$1,Enemies[[Name]:[SpawnedType]],11,FALSE), Enemies[[Name]:[BotLevelType]], 3, FALSE) * VLOOKUP($A19,BotLevelWorld[#All],MATCH("HP Ratio - " &amp; VLOOKUP(VLOOKUP(U$1,Enemies[[Name]:[SpawnedType]],11,FALSE),Enemies[[#All],[Name]:[BotLevelType]],9,FALSE),BotLevelWorld[#Headers],0),FALSE) * VLOOKUP(U$1,Enemies[[Name]:[SpawnedType]],10,FALSE),0))</f>
        <v>1984.0951999999997</v>
      </c>
      <c r="V19" s="10">
        <f>(VLOOKUP(V$1,Enemies[[Name]:[BotLevelType]],3,FALSE) * VLOOKUP($A19,BotLevelWorld[#All],MATCH("HP Ratio - " &amp; VLOOKUP(V$1,Enemies[[#All],[Name]:[BotLevelType]],9,FALSE),BotLevelWorld[#Headers],0),FALSE)) + (IFERROR(VLOOKUP(VLOOKUP(V$1,Enemies[[Name]:[SpawnedType]],11,FALSE), Enemies[[Name]:[BotLevelType]], 3, FALSE) * VLOOKUP($A19,BotLevelWorld[#All],MATCH("HP Ratio - " &amp; VLOOKUP(VLOOKUP(V$1,Enemies[[Name]:[SpawnedType]],11,FALSE),Enemies[[#All],[Name]:[BotLevelType]],9,FALSE),BotLevelWorld[#Headers],0),FALSE) * VLOOKUP(V$1,Enemies[[Name]:[SpawnedType]],10,FALSE),0))</f>
        <v>992.04759999999987</v>
      </c>
      <c r="W19" s="10">
        <f>(VLOOKUP(W$1,Enemies[[Name]:[BotLevelType]],3,FALSE) * VLOOKUP($A19,BotLevelWorld[#All],MATCH("HP Ratio - " &amp; VLOOKUP(W$1,Enemies[[#All],[Name]:[BotLevelType]],9,FALSE),BotLevelWorld[#Headers],0),FALSE)) + (IFERROR(VLOOKUP(VLOOKUP(W$1,Enemies[[Name]:[SpawnedType]],11,FALSE), Enemies[[Name]:[BotLevelType]], 3, FALSE) * VLOOKUP($A19,BotLevelWorld[#All],MATCH("HP Ratio - " &amp; VLOOKUP(VLOOKUP(W$1,Enemies[[Name]:[SpawnedType]],11,FALSE),Enemies[[#All],[Name]:[BotLevelType]],9,FALSE),BotLevelWorld[#Headers],0),FALSE) * VLOOKUP(W$1,Enemies[[Name]:[SpawnedType]],10,FALSE),0))</f>
        <v>248.01189999999997</v>
      </c>
      <c r="X19" s="10">
        <f>(VLOOKUP(X$1,Enemies[[Name]:[BotLevelType]],3,FALSE) * VLOOKUP($A19,BotLevelWorld[#All],MATCH("HP Ratio - " &amp; VLOOKUP(X$1,Enemies[[#All],[Name]:[BotLevelType]],9,FALSE),BotLevelWorld[#Headers],0),FALSE)) + (IFERROR(VLOOKUP(VLOOKUP(X$1,Enemies[[Name]:[SpawnedType]],11,FALSE), Enemies[[Name]:[BotLevelType]], 3, FALSE) * VLOOKUP($A19,BotLevelWorld[#All],MATCH("HP Ratio - " &amp; VLOOKUP(VLOOKUP(X$1,Enemies[[Name]:[SpawnedType]],11,FALSE),Enemies[[#All],[Name]:[BotLevelType]],9,FALSE),BotLevelWorld[#Headers],0),FALSE) * VLOOKUP(X$1,Enemies[[Name]:[SpawnedType]],10,FALSE),0))</f>
        <v>198.40951999999999</v>
      </c>
      <c r="Y19" s="10">
        <f>(VLOOKUP(Y$1,Enemies[[Name]:[BotLevelType]],3,FALSE) * VLOOKUP($A19,BotLevelWorld[#All],MATCH("HP Ratio - " &amp; VLOOKUP(Y$1,Enemies[[#All],[Name]:[BotLevelType]],9,FALSE),BotLevelWorld[#Headers],0),FALSE)) + (IFERROR(VLOOKUP(VLOOKUP(Y$1,Enemies[[Name]:[SpawnedType]],11,FALSE), Enemies[[Name]:[BotLevelType]], 3, FALSE) * VLOOKUP($A19,BotLevelWorld[#All],MATCH("HP Ratio - " &amp; VLOOKUP(VLOOKUP(Y$1,Enemies[[Name]:[SpawnedType]],11,FALSE),Enemies[[#All],[Name]:[BotLevelType]],9,FALSE),BotLevelWorld[#Headers],0),FALSE) * VLOOKUP(Y$1,Enemies[[Name]:[SpawnedType]],10,FALSE),0))</f>
        <v>9060.2750000000015</v>
      </c>
      <c r="Z19" s="10">
        <f>(VLOOKUP(Z$1,Enemies[[Name]:[BotLevelType]],3,FALSE) * VLOOKUP($A19,BotLevelWorld[#All],MATCH("HP Ratio - " &amp; VLOOKUP(Z$1,Enemies[[#All],[Name]:[BotLevelType]],9,FALSE),BotLevelWorld[#Headers],0),FALSE)) + (IFERROR(VLOOKUP(VLOOKUP(Z$1,Enemies[[Name]:[SpawnedType]],11,FALSE), Enemies[[Name]:[BotLevelType]], 3, FALSE) * VLOOKUP($A19,BotLevelWorld[#All],MATCH("HP Ratio - " &amp; VLOOKUP(VLOOKUP(Z$1,Enemies[[Name]:[SpawnedType]],11,FALSE),Enemies[[#All],[Name]:[BotLevelType]],9,FALSE),BotLevelWorld[#Headers],0),FALSE) * VLOOKUP(Z$1,Enemies[[Name]:[SpawnedType]],10,FALSE),0))</f>
        <v>3624.11</v>
      </c>
      <c r="AA19" s="10">
        <f>(VLOOKUP(AA$1,Enemies[[Name]:[BotLevelType]],3,FALSE) * VLOOKUP($A19,BotLevelWorld[#All],MATCH("HP Ratio - " &amp; VLOOKUP(AA$1,Enemies[[#All],[Name]:[BotLevelType]],9,FALSE),BotLevelWorld[#Headers],0),FALSE)) + (IFERROR(VLOOKUP(VLOOKUP(AA$1,Enemies[[Name]:[SpawnedType]],11,FALSE), Enemies[[Name]:[BotLevelType]], 3, FALSE) * VLOOKUP($A19,BotLevelWorld[#All],MATCH("HP Ratio - " &amp; VLOOKUP(VLOOKUP(AA$1,Enemies[[Name]:[SpawnedType]],11,FALSE),Enemies[[#All],[Name]:[BotLevelType]],9,FALSE),BotLevelWorld[#Headers],0),FALSE) * VLOOKUP(AA$1,Enemies[[Name]:[SpawnedType]],10,FALSE),0))</f>
        <v>1812.0550000000001</v>
      </c>
      <c r="AB19" s="10">
        <f>(VLOOKUP(AB$1,Enemies[[Name]:[BotLevelType]],3,FALSE) * VLOOKUP($A19,BotLevelWorld[#All],MATCH("HP Ratio - " &amp; VLOOKUP(AB$1,Enemies[[#All],[Name]:[BotLevelType]],9,FALSE),BotLevelWorld[#Headers],0),FALSE)) + (IFERROR(VLOOKUP(VLOOKUP(AB$1,Enemies[[Name]:[SpawnedType]],11,FALSE), Enemies[[Name]:[BotLevelType]], 3, FALSE) * VLOOKUP($A19,BotLevelWorld[#All],MATCH("HP Ratio - " &amp; VLOOKUP(VLOOKUP(AB$1,Enemies[[Name]:[SpawnedType]],11,FALSE),Enemies[[#All],[Name]:[BotLevelType]],9,FALSE),BotLevelWorld[#Headers],0),FALSE) * VLOOKUP(AB$1,Enemies[[Name]:[SpawnedType]],10,FALSE),0))</f>
        <v>887.90695000000005</v>
      </c>
      <c r="AC19" s="10">
        <f>(VLOOKUP(AC$1,Enemies[[Name]:[BotLevelType]],3,FALSE) * VLOOKUP($A19,BotLevelWorld[#All],MATCH("HP Ratio - " &amp; VLOOKUP(AC$1,Enemies[[#All],[Name]:[BotLevelType]],9,FALSE),BotLevelWorld[#Headers],0),FALSE)) + (IFERROR(VLOOKUP(VLOOKUP(AC$1,Enemies[[Name]:[SpawnedType]],11,FALSE), Enemies[[Name]:[BotLevelType]], 3, FALSE) * VLOOKUP($A19,BotLevelWorld[#All],MATCH("HP Ratio - " &amp; VLOOKUP(VLOOKUP(AC$1,Enemies[[Name]:[SpawnedType]],11,FALSE),Enemies[[#All],[Name]:[BotLevelType]],9,FALSE),BotLevelWorld[#Headers],0),FALSE) * VLOOKUP(AC$1,Enemies[[Name]:[SpawnedType]],10,FALSE),0))</f>
        <v>434.89320000000004</v>
      </c>
      <c r="AD19" s="10">
        <f>(VLOOKUP(AD$1,Enemies[[Name]:[BotLevelType]],3,FALSE) * VLOOKUP($A19,BotLevelWorld[#All],MATCH("HP Ratio - " &amp; VLOOKUP(AD$1,Enemies[[#All],[Name]:[BotLevelType]],9,FALSE),BotLevelWorld[#Headers],0),FALSE)) + (IFERROR(VLOOKUP(VLOOKUP(AD$1,Enemies[[Name]:[SpawnedType]],11,FALSE), Enemies[[Name]:[BotLevelType]], 3, FALSE) * VLOOKUP($A19,BotLevelWorld[#All],MATCH("HP Ratio - " &amp; VLOOKUP(VLOOKUP(AD$1,Enemies[[Name]:[SpawnedType]],11,FALSE),Enemies[[#All],[Name]:[BotLevelType]],9,FALSE),BotLevelWorld[#Headers],0),FALSE) * VLOOKUP(AD$1,Enemies[[Name]:[SpawnedType]],10,FALSE),0))</f>
        <v>108.72330000000001</v>
      </c>
      <c r="AE19" s="10">
        <f>(VLOOKUP(AE$1,Enemies[[Name]:[BotLevelType]],3,FALSE) * VLOOKUP($A19,BotLevelWorld[#All],MATCH("HP Ratio - " &amp; VLOOKUP(AE$1,Enemies[[#All],[Name]:[BotLevelType]],9,FALSE),BotLevelWorld[#Headers],0),FALSE)) + (IFERROR(VLOOKUP(VLOOKUP(AE$1,Enemies[[Name]:[SpawnedType]],11,FALSE), Enemies[[Name]:[BotLevelType]], 3, FALSE) * VLOOKUP($A19,BotLevelWorld[#All],MATCH("HP Ratio - " &amp; VLOOKUP(VLOOKUP(AE$1,Enemies[[Name]:[SpawnedType]],11,FALSE),Enemies[[#All],[Name]:[BotLevelType]],9,FALSE),BotLevelWorld[#Headers],0),FALSE) * VLOOKUP(AE$1,Enemies[[Name]:[SpawnedType]],10,FALSE),0))</f>
        <v>3171.0962500000001</v>
      </c>
      <c r="AF19" s="10">
        <f>(VLOOKUP(AF$1,Enemies[[Name]:[BotLevelType]],3,FALSE) * VLOOKUP($A19,BotLevelWorld[#All],MATCH("HP Ratio - " &amp; VLOOKUP(AF$1,Enemies[[#All],[Name]:[BotLevelType]],9,FALSE),BotLevelWorld[#Headers],0),FALSE)) + (IFERROR(VLOOKUP(VLOOKUP(AF$1,Enemies[[Name]:[SpawnedType]],11,FALSE), Enemies[[Name]:[BotLevelType]], 3, FALSE) * VLOOKUP($A19,BotLevelWorld[#All],MATCH("HP Ratio - " &amp; VLOOKUP(VLOOKUP(AF$1,Enemies[[Name]:[SpawnedType]],11,FALSE),Enemies[[#All],[Name]:[BotLevelType]],9,FALSE),BotLevelWorld[#Headers],0),FALSE) * VLOOKUP(AF$1,Enemies[[Name]:[SpawnedType]],10,FALSE),0))</f>
        <v>724.82200000000012</v>
      </c>
      <c r="AG19" s="10">
        <f>(VLOOKUP(AG$1,Enemies[[Name]:[BotLevelType]],3,FALSE) * VLOOKUP($A19,BotLevelWorld[#All],MATCH("HP Ratio - " &amp; VLOOKUP(AG$1,Enemies[[#All],[Name]:[BotLevelType]],9,FALSE),BotLevelWorld[#Headers],0),FALSE)) + (IFERROR(VLOOKUP(VLOOKUP(AG$1,Enemies[[Name]:[SpawnedType]],11,FALSE), Enemies[[Name]:[BotLevelType]], 3, FALSE) * VLOOKUP($A19,BotLevelWorld[#All],MATCH("HP Ratio - " &amp; VLOOKUP(VLOOKUP(AG$1,Enemies[[Name]:[SpawnedType]],11,FALSE),Enemies[[#All],[Name]:[BotLevelType]],9,FALSE),BotLevelWorld[#Headers],0),FALSE) * VLOOKUP(AG$1,Enemies[[Name]:[SpawnedType]],10,FALSE),0))</f>
        <v>1909.6916299999998</v>
      </c>
      <c r="AH19" s="10">
        <f>(VLOOKUP(AH$1,Enemies[[Name]:[BotLevelType]],3,FALSE) * VLOOKUP($A19,BotLevelWorld[#All],MATCH("HP Ratio - " &amp; VLOOKUP(AH$1,Enemies[[#All],[Name]:[BotLevelType]],9,FALSE),BotLevelWorld[#Headers],0),FALSE)) + (IFERROR(VLOOKUP(VLOOKUP(AH$1,Enemies[[Name]:[SpawnedType]],11,FALSE), Enemies[[Name]:[BotLevelType]], 3, FALSE) * VLOOKUP($A19,BotLevelWorld[#All],MATCH("HP Ratio - " &amp; VLOOKUP(VLOOKUP(AH$1,Enemies[[Name]:[SpawnedType]],11,FALSE),Enemies[[#All],[Name]:[BotLevelType]],9,FALSE),BotLevelWorld[#Headers],0),FALSE) * VLOOKUP(AH$1,Enemies[[Name]:[SpawnedType]],10,FALSE),0))</f>
        <v>326.56312000000003</v>
      </c>
      <c r="AI19" s="10">
        <f>(VLOOKUP(AI$1,Enemies[[Name]:[BotLevelType]],3,FALSE) * VLOOKUP($A19,BotLevelWorld[#All],MATCH("HP Ratio - " &amp; VLOOKUP(AI$1,Enemies[[#All],[Name]:[BotLevelType]],9,FALSE),BotLevelWorld[#Headers],0),FALSE)) + (IFERROR(VLOOKUP(VLOOKUP(AI$1,Enemies[[Name]:[SpawnedType]],11,FALSE), Enemies[[Name]:[BotLevelType]], 3, FALSE) * VLOOKUP($A19,BotLevelWorld[#All],MATCH("HP Ratio - " &amp; VLOOKUP(VLOOKUP(AI$1,Enemies[[Name]:[SpawnedType]],11,FALSE),Enemies[[#All],[Name]:[BotLevelType]],9,FALSE),BotLevelWorld[#Headers],0),FALSE) * VLOOKUP(AI$1,Enemies[[Name]:[SpawnedType]],10,FALSE),0))</f>
        <v>5436.1650000000009</v>
      </c>
      <c r="AJ19" s="10">
        <f>(VLOOKUP(AJ$1,Enemies[[Name]:[BotLevelType]],3,FALSE) * VLOOKUP($A19,BotLevelWorld[#All],MATCH("HP Ratio - " &amp; VLOOKUP(AJ$1,Enemies[[#All],[Name]:[BotLevelType]],9,FALSE),BotLevelWorld[#Headers],0),FALSE)) + (IFERROR(VLOOKUP(VLOOKUP(AJ$1,Enemies[[Name]:[SpawnedType]],11,FALSE), Enemies[[Name]:[BotLevelType]], 3, FALSE) * VLOOKUP($A19,BotLevelWorld[#All],MATCH("HP Ratio - " &amp; VLOOKUP(VLOOKUP(AJ$1,Enemies[[Name]:[SpawnedType]],11,FALSE),Enemies[[#All],[Name]:[BotLevelType]],9,FALSE),BotLevelWorld[#Headers],0),FALSE) * VLOOKUP(AJ$1,Enemies[[Name]:[SpawnedType]],10,FALSE),0))</f>
        <v>326.56312000000003</v>
      </c>
      <c r="AK19" s="10">
        <f>(VLOOKUP(AK$1,Enemies[[Name]:[BotLevelType]],3,FALSE) * VLOOKUP($A19,BotLevelWorld[#All],MATCH("HP Ratio - " &amp; VLOOKUP(AK$1,Enemies[[#All],[Name]:[BotLevelType]],9,FALSE),BotLevelWorld[#Headers],0),FALSE)) + (IFERROR(VLOOKUP(VLOOKUP(AK$1,Enemies[[Name]:[SpawnedType]],11,FALSE), Enemies[[Name]:[BotLevelType]], 3, FALSE) * VLOOKUP($A19,BotLevelWorld[#All],MATCH("HP Ratio - " &amp; VLOOKUP(VLOOKUP(AK$1,Enemies[[Name]:[SpawnedType]],11,FALSE),Enemies[[#All],[Name]:[BotLevelType]],9,FALSE),BotLevelWorld[#Headers],0),FALSE) * VLOOKUP(AK$1,Enemies[[Name]:[SpawnedType]],10,FALSE),0))</f>
        <v>326.56312000000003</v>
      </c>
      <c r="AL19" s="10">
        <f>(VLOOKUP(AL$1,Enemies[[Name]:[BotLevelType]],3,FALSE) * VLOOKUP($A19,BotLevelWorld[#All],MATCH("HP Ratio - " &amp; VLOOKUP(AL$1,Enemies[[#All],[Name]:[BotLevelType]],9,FALSE),BotLevelWorld[#Headers],0),FALSE)) + (IFERROR(VLOOKUP(VLOOKUP(AL$1,Enemies[[Name]:[SpawnedType]],11,FALSE), Enemies[[Name]:[BotLevelType]], 3, FALSE) * VLOOKUP($A19,BotLevelWorld[#All],MATCH("HP Ratio - " &amp; VLOOKUP(VLOOKUP(AL$1,Enemies[[Name]:[SpawnedType]],11,FALSE),Enemies[[#All],[Name]:[BotLevelType]],9,FALSE),BotLevelWorld[#Headers],0),FALSE) * VLOOKUP(AL$1,Enemies[[Name]:[SpawnedType]],10,FALSE),0))</f>
        <v>408.20390000000003</v>
      </c>
      <c r="AM19" s="10">
        <f>(VLOOKUP(AM$1,Enemies[[Name]:[BotLevelType]],3,FALSE) * VLOOKUP($A19,BotLevelWorld[#All],MATCH("HP Ratio - " &amp; VLOOKUP(AM$1,Enemies[[#All],[Name]:[BotLevelType]],9,FALSE),BotLevelWorld[#Headers],0),FALSE)) + (IFERROR(VLOOKUP(VLOOKUP(AM$1,Enemies[[Name]:[SpawnedType]],11,FALSE), Enemies[[Name]:[BotLevelType]], 3, FALSE) * VLOOKUP($A19,BotLevelWorld[#All],MATCH("HP Ratio - " &amp; VLOOKUP(VLOOKUP(AM$1,Enemies[[Name]:[SpawnedType]],11,FALSE),Enemies[[#All],[Name]:[BotLevelType]],9,FALSE),BotLevelWorld[#Headers],0),FALSE) * VLOOKUP(AM$1,Enemies[[Name]:[SpawnedType]],10,FALSE),0))</f>
        <v>9060.2750000000015</v>
      </c>
      <c r="AN19" s="10">
        <f>(VLOOKUP(AN$1,Enemies[[Name]:[BotLevelType]],3,FALSE) * VLOOKUP($A19,BotLevelWorld[#All],MATCH("HP Ratio - " &amp; VLOOKUP(AN$1,Enemies[[#All],[Name]:[BotLevelType]],9,FALSE),BotLevelWorld[#Headers],0),FALSE)) + (IFERROR(VLOOKUP(VLOOKUP(AN$1,Enemies[[Name]:[SpawnedType]],11,FALSE), Enemies[[Name]:[BotLevelType]], 3, FALSE) * VLOOKUP($A19,BotLevelWorld[#All],MATCH("HP Ratio - " &amp; VLOOKUP(VLOOKUP(AN$1,Enemies[[Name]:[SpawnedType]],11,FALSE),Enemies[[#All],[Name]:[BotLevelType]],9,FALSE),BotLevelWorld[#Headers],0),FALSE) * VLOOKUP(AN$1,Enemies[[Name]:[SpawnedType]],10,FALSE),0))</f>
        <v>2041.0195000000001</v>
      </c>
      <c r="AO19" s="10">
        <f>(VLOOKUP(AO$1,Enemies[[Name]:[BotLevelType]],3,FALSE) * VLOOKUP($A19,BotLevelWorld[#All],MATCH("HP Ratio - " &amp; VLOOKUP(AO$1,Enemies[[#All],[Name]:[BotLevelType]],9,FALSE),BotLevelWorld[#Headers],0),FALSE)) + (IFERROR(VLOOKUP(VLOOKUP(AO$1,Enemies[[Name]:[SpawnedType]],11,FALSE), Enemies[[Name]:[BotLevelType]], 3, FALSE) * VLOOKUP($A19,BotLevelWorld[#All],MATCH("HP Ratio - " &amp; VLOOKUP(VLOOKUP(AO$1,Enemies[[Name]:[SpawnedType]],11,FALSE),Enemies[[#All],[Name]:[BotLevelType]],9,FALSE),BotLevelWorld[#Headers],0),FALSE) * VLOOKUP(AO$1,Enemies[[Name]:[SpawnedType]],10,FALSE),0))</f>
        <v>3029.9775400000003</v>
      </c>
      <c r="AP19" s="10">
        <f>(VLOOKUP(AP$1,Enemies[[Name]:[BotLevelType]],3,FALSE) * VLOOKUP($A19,BotLevelWorld[#All],MATCH("HP Ratio - " &amp; VLOOKUP(AP$1,Enemies[[#All],[Name]:[BotLevelType]],9,FALSE),BotLevelWorld[#Headers],0),FALSE)) + (IFERROR(VLOOKUP(VLOOKUP(AP$1,Enemies[[Name]:[SpawnedType]],11,FALSE), Enemies[[Name]:[BotLevelType]], 3, FALSE) * VLOOKUP($A19,BotLevelWorld[#All],MATCH("HP Ratio - " &amp; VLOOKUP(VLOOKUP(AP$1,Enemies[[Name]:[SpawnedType]],11,FALSE),Enemies[[#All],[Name]:[BotLevelType]],9,FALSE),BotLevelWorld[#Headers],0),FALSE) * VLOOKUP(AP$1,Enemies[[Name]:[SpawnedType]],10,FALSE),0))</f>
        <v>3029.9775400000003</v>
      </c>
      <c r="AQ19" s="10">
        <f>(VLOOKUP(AQ$1,Enemies[[Name]:[BotLevelType]],3,FALSE) * VLOOKUP($A19,BotLevelWorld[#All],MATCH("HP Ratio - " &amp; VLOOKUP(AQ$1,Enemies[[#All],[Name]:[BotLevelType]],9,FALSE),BotLevelWorld[#Headers],0),FALSE)) + (IFERROR(VLOOKUP(VLOOKUP(AQ$1,Enemies[[Name]:[SpawnedType]],11,FALSE), Enemies[[Name]:[BotLevelType]], 3, FALSE) * VLOOKUP($A19,BotLevelWorld[#All],MATCH("HP Ratio - " &amp; VLOOKUP(VLOOKUP(AQ$1,Enemies[[Name]:[SpawnedType]],11,FALSE),Enemies[[#All],[Name]:[BotLevelType]],9,FALSE),BotLevelWorld[#Headers],0),FALSE) * VLOOKUP(AQ$1,Enemies[[Name]:[SpawnedType]],10,FALSE),0))</f>
        <v>3029.9775400000003</v>
      </c>
      <c r="AR19" s="10">
        <f>(VLOOKUP(AR$1,Enemies[[Name]:[BotLevelType]],3,FALSE) * VLOOKUP($A19,BotLevelWorld[#All],MATCH("HP Ratio - " &amp; VLOOKUP(AR$1,Enemies[[#All],[Name]:[BotLevelType]],9,FALSE),BotLevelWorld[#Headers],0),FALSE)) + (IFERROR(VLOOKUP(VLOOKUP(AR$1,Enemies[[Name]:[SpawnedType]],11,FALSE), Enemies[[Name]:[BotLevelType]], 3, FALSE) * VLOOKUP($A19,BotLevelWorld[#All],MATCH("HP Ratio - " &amp; VLOOKUP(VLOOKUP(AR$1,Enemies[[Name]:[SpawnedType]],11,FALSE),Enemies[[#All],[Name]:[BotLevelType]],9,FALSE),BotLevelWorld[#Headers],0),FALSE) * VLOOKUP(AR$1,Enemies[[Name]:[SpawnedType]],10,FALSE),0))</f>
        <v>32656.312000000002</v>
      </c>
      <c r="AS19" s="10">
        <f>(VLOOKUP(AS$1,Enemies[[Name]:[BotLevelType]],3,FALSE) * VLOOKUP($A19,BotLevelWorld[#All],MATCH("HP Ratio - " &amp; VLOOKUP(AS$1,Enemies[[#All],[Name]:[BotLevelType]],9,FALSE),BotLevelWorld[#Headers],0),FALSE)) + (IFERROR(VLOOKUP(VLOOKUP(AS$1,Enemies[[Name]:[SpawnedType]],11,FALSE), Enemies[[Name]:[BotLevelType]], 3, FALSE) * VLOOKUP($A19,BotLevelWorld[#All],MATCH("HP Ratio - " &amp; VLOOKUP(VLOOKUP(AS$1,Enemies[[Name]:[SpawnedType]],11,FALSE),Enemies[[#All],[Name]:[BotLevelType]],9,FALSE),BotLevelWorld[#Headers],0),FALSE) * VLOOKUP(AS$1,Enemies[[Name]:[SpawnedType]],10,FALSE),0))</f>
        <v>27180.825000000001</v>
      </c>
      <c r="AT19" s="10">
        <f>(VLOOKUP(AT$1,Enemies[[Name]:[BotLevelType]],3,FALSE) * VLOOKUP($A19,BotLevelWorld[#All],MATCH("HP Ratio - " &amp; VLOOKUP(AT$1,Enemies[[#All],[Name]:[BotLevelType]],9,FALSE),BotLevelWorld[#Headers],0),FALSE)) + (IFERROR(VLOOKUP(VLOOKUP(AT$1,Enemies[[Name]:[SpawnedType]],11,FALSE), Enemies[[Name]:[BotLevelType]], 3, FALSE) * VLOOKUP($A19,BotLevelWorld[#All],MATCH("HP Ratio - " &amp; VLOOKUP(VLOOKUP(AT$1,Enemies[[Name]:[SpawnedType]],11,FALSE),Enemies[[#All],[Name]:[BotLevelType]],9,FALSE),BotLevelWorld[#Headers],0),FALSE) * VLOOKUP(AT$1,Enemies[[Name]:[SpawnedType]],10,FALSE),0))</f>
        <v>21096.692800000004</v>
      </c>
    </row>
    <row r="20" spans="1:46" x14ac:dyDescent="0.25">
      <c r="A20" s="1">
        <v>18</v>
      </c>
      <c r="B20" s="10">
        <f>(VLOOKUP(B$1,Enemies[[Name]:[BotLevelType]],3,FALSE) * VLOOKUP($A20,BotLevelWorld[#All],MATCH("HP Ratio - " &amp; VLOOKUP(B$1,Enemies[[#All],[Name]:[BotLevelType]],9,FALSE),BotLevelWorld[#Headers],0),FALSE)) + (IFERROR(VLOOKUP(VLOOKUP(B$1,Enemies[[Name]:[SpawnedType]],11,FALSE), Enemies[[Name]:[BotLevelType]], 3, FALSE) * VLOOKUP($A20,BotLevelWorld[#All],MATCH("HP Ratio - " &amp; VLOOKUP(VLOOKUP(B$1,Enemies[[Name]:[SpawnedType]],11,FALSE),Enemies[[#All],[Name]:[BotLevelType]],9,FALSE),BotLevelWorld[#Headers],0),FALSE) * VLOOKUP(B$1,Enemies[[Name]:[SpawnedType]],10,FALSE),0))</f>
        <v>132.62457000000001</v>
      </c>
      <c r="C20" s="10">
        <f>(VLOOKUP(C$1,Enemies[[Name]:[BotLevelType]],3,FALSE) * VLOOKUP($A20,BotLevelWorld[#All],MATCH("HP Ratio - " &amp; VLOOKUP(C$1,Enemies[[#All],[Name]:[BotLevelType]],9,FALSE),BotLevelWorld[#Headers],0),FALSE)) + (IFERROR(VLOOKUP(VLOOKUP(C$1,Enemies[[Name]:[SpawnedType]],11,FALSE), Enemies[[Name]:[BotLevelType]], 3, FALSE) * VLOOKUP($A20,BotLevelWorld[#All],MATCH("HP Ratio - " &amp; VLOOKUP(VLOOKUP(C$1,Enemies[[Name]:[SpawnedType]],11,FALSE),Enemies[[#All],[Name]:[BotLevelType]],9,FALSE),BotLevelWorld[#Headers],0),FALSE) * VLOOKUP(C$1,Enemies[[Name]:[SpawnedType]],10,FALSE),0))</f>
        <v>2068.0683100000001</v>
      </c>
      <c r="D20" s="10">
        <f>(VLOOKUP(D$1,Enemies[[Name]:[BotLevelType]],3,FALSE) * VLOOKUP($A20,BotLevelWorld[#All],MATCH("HP Ratio - " &amp; VLOOKUP(D$1,Enemies[[#All],[Name]:[BotLevelType]],9,FALSE),BotLevelWorld[#Headers],0),FALSE)) + (IFERROR(VLOOKUP(VLOOKUP(D$1,Enemies[[Name]:[SpawnedType]],11,FALSE), Enemies[[Name]:[BotLevelType]], 3, FALSE) * VLOOKUP($A20,BotLevelWorld[#All],MATCH("HP Ratio - " &amp; VLOOKUP(VLOOKUP(D$1,Enemies[[Name]:[SpawnedType]],11,FALSE),Enemies[[#All],[Name]:[BotLevelType]],9,FALSE),BotLevelWorld[#Headers],0),FALSE) * VLOOKUP(D$1,Enemies[[Name]:[SpawnedType]],10,FALSE),0))</f>
        <v>4834.4453999999996</v>
      </c>
      <c r="E20" s="10">
        <f>(VLOOKUP(E$1,Enemies[[Name]:[BotLevelType]],3,FALSE) * VLOOKUP($A20,BotLevelWorld[#All],MATCH("HP Ratio - " &amp; VLOOKUP(E$1,Enemies[[#All],[Name]:[BotLevelType]],9,FALSE),BotLevelWorld[#Headers],0),FALSE)) + (IFERROR(VLOOKUP(VLOOKUP(E$1,Enemies[[Name]:[SpawnedType]],11,FALSE), Enemies[[Name]:[BotLevelType]], 3, FALSE) * VLOOKUP($A20,BotLevelWorld[#All],MATCH("HP Ratio - " &amp; VLOOKUP(VLOOKUP(E$1,Enemies[[Name]:[SpawnedType]],11,FALSE),Enemies[[#All],[Name]:[BotLevelType]],9,FALSE),BotLevelWorld[#Headers],0),FALSE) * VLOOKUP(E$1,Enemies[[Name]:[SpawnedType]],10,FALSE),0))</f>
        <v>1312.3081999999999</v>
      </c>
      <c r="F20" s="10">
        <f>(VLOOKUP(F$1,Enemies[[Name]:[BotLevelType]],3,FALSE) * VLOOKUP($A20,BotLevelWorld[#All],MATCH("HP Ratio - " &amp; VLOOKUP(F$1,Enemies[[#All],[Name]:[BotLevelType]],9,FALSE),BotLevelWorld[#Headers],0),FALSE)) + (IFERROR(VLOOKUP(VLOOKUP(F$1,Enemies[[Name]:[SpawnedType]],11,FALSE), Enemies[[Name]:[BotLevelType]], 3, FALSE) * VLOOKUP($A20,BotLevelWorld[#All],MATCH("HP Ratio - " &amp; VLOOKUP(VLOOKUP(F$1,Enemies[[Name]:[SpawnedType]],11,FALSE),Enemies[[#All],[Name]:[BotLevelType]],9,FALSE),BotLevelWorld[#Headers],0),FALSE) * VLOOKUP(F$1,Enemies[[Name]:[SpawnedType]],10,FALSE),0))</f>
        <v>4686.8150000000005</v>
      </c>
      <c r="G20" s="10">
        <f>(VLOOKUP(G$1,Enemies[[Name]:[BotLevelType]],3,FALSE) * VLOOKUP($A20,BotLevelWorld[#All],MATCH("HP Ratio - " &amp; VLOOKUP(G$1,Enemies[[#All],[Name]:[BotLevelType]],9,FALSE),BotLevelWorld[#Headers],0),FALSE)) + (IFERROR(VLOOKUP(VLOOKUP(G$1,Enemies[[Name]:[SpawnedType]],11,FALSE), Enemies[[Name]:[BotLevelType]], 3, FALSE) * VLOOKUP($A20,BotLevelWorld[#All],MATCH("HP Ratio - " &amp; VLOOKUP(VLOOKUP(G$1,Enemies[[Name]:[SpawnedType]],11,FALSE),Enemies[[#All],[Name]:[BotLevelType]],9,FALSE),BotLevelWorld[#Headers],0),FALSE) * VLOOKUP(G$1,Enemies[[Name]:[SpawnedType]],10,FALSE),0))</f>
        <v>9373.630000000001</v>
      </c>
      <c r="H20" s="10">
        <f>(VLOOKUP(H$1,Enemies[[Name]:[BotLevelType]],3,FALSE) * VLOOKUP($A20,BotLevelWorld[#All],MATCH("HP Ratio - " &amp; VLOOKUP(H$1,Enemies[[#All],[Name]:[BotLevelType]],9,FALSE),BotLevelWorld[#Headers],0),FALSE)) + (IFERROR(VLOOKUP(VLOOKUP(H$1,Enemies[[Name]:[SpawnedType]],11,FALSE), Enemies[[Name]:[BotLevelType]], 3, FALSE) * VLOOKUP($A20,BotLevelWorld[#All],MATCH("HP Ratio - " &amp; VLOOKUP(VLOOKUP(H$1,Enemies[[Name]:[SpawnedType]],11,FALSE),Enemies[[#All],[Name]:[BotLevelType]],9,FALSE),BotLevelWorld[#Headers],0),FALSE) * VLOOKUP(H$1,Enemies[[Name]:[SpawnedType]],10,FALSE),0))</f>
        <v>353.66552000000001</v>
      </c>
      <c r="I20" s="10">
        <f>(VLOOKUP(I$1,Enemies[[Name]:[BotLevelType]],3,FALSE) * VLOOKUP($A20,BotLevelWorld[#All],MATCH("HP Ratio - " &amp; VLOOKUP(I$1,Enemies[[#All],[Name]:[BotLevelType]],9,FALSE),BotLevelWorld[#Headers],0),FALSE)) + (IFERROR(VLOOKUP(VLOOKUP(I$1,Enemies[[Name]:[SpawnedType]],11,FALSE), Enemies[[Name]:[BotLevelType]], 3, FALSE) * VLOOKUP($A20,BotLevelWorld[#All],MATCH("HP Ratio - " &amp; VLOOKUP(VLOOKUP(I$1,Enemies[[Name]:[SpawnedType]],11,FALSE),Enemies[[#All],[Name]:[BotLevelType]],9,FALSE),BotLevelWorld[#Headers],0),FALSE) * VLOOKUP(I$1,Enemies[[Name]:[SpawnedType]],10,FALSE),0))</f>
        <v>16.099014</v>
      </c>
      <c r="J20" s="10">
        <f>(VLOOKUP(J$1,Enemies[[Name]:[BotLevelType]],3,FALSE) * VLOOKUP($A20,BotLevelWorld[#All],MATCH("HP Ratio - " &amp; VLOOKUP(J$1,Enemies[[#All],[Name]:[BotLevelType]],9,FALSE),BotLevelWorld[#Headers],0),FALSE)) + (IFERROR(VLOOKUP(VLOOKUP(J$1,Enemies[[Name]:[SpawnedType]],11,FALSE), Enemies[[Name]:[BotLevelType]], 3, FALSE) * VLOOKUP($A20,BotLevelWorld[#All],MATCH("HP Ratio - " &amp; VLOOKUP(VLOOKUP(J$1,Enemies[[Name]:[SpawnedType]],11,FALSE),Enemies[[#All],[Name]:[BotLevelType]],9,FALSE),BotLevelWorld[#Headers],0),FALSE) * VLOOKUP(J$1,Enemies[[Name]:[SpawnedType]],10,FALSE),0))</f>
        <v>268.31689999999998</v>
      </c>
      <c r="K20" s="10">
        <f>(VLOOKUP(K$1,Enemies[[Name]:[BotLevelType]],3,FALSE) * VLOOKUP($A20,BotLevelWorld[#All],MATCH("HP Ratio - " &amp; VLOOKUP(K$1,Enemies[[#All],[Name]:[BotLevelType]],9,FALSE),BotLevelWorld[#Headers],0),FALSE)) + (IFERROR(VLOOKUP(VLOOKUP(K$1,Enemies[[Name]:[SpawnedType]],11,FALSE), Enemies[[Name]:[BotLevelType]], 3, FALSE) * VLOOKUP($A20,BotLevelWorld[#All],MATCH("HP Ratio - " &amp; VLOOKUP(VLOOKUP(K$1,Enemies[[Name]:[SpawnedType]],11,FALSE),Enemies[[#All],[Name]:[BotLevelType]],9,FALSE),BotLevelWorld[#Headers],0),FALSE) * VLOOKUP(K$1,Enemies[[Name]:[SpawnedType]],10,FALSE),0))</f>
        <v>67.079224999999994</v>
      </c>
      <c r="L20" s="10">
        <f>(VLOOKUP(L$1,Enemies[[Name]:[BotLevelType]],3,FALSE) * VLOOKUP($A20,BotLevelWorld[#All],MATCH("HP Ratio - " &amp; VLOOKUP(L$1,Enemies[[#All],[Name]:[BotLevelType]],9,FALSE),BotLevelWorld[#Headers],0),FALSE)) + (IFERROR(VLOOKUP(VLOOKUP(L$1,Enemies[[Name]:[SpawnedType]],11,FALSE), Enemies[[Name]:[BotLevelType]], 3, FALSE) * VLOOKUP($A20,BotLevelWorld[#All],MATCH("HP Ratio - " &amp; VLOOKUP(VLOOKUP(L$1,Enemies[[Name]:[SpawnedType]],11,FALSE),Enemies[[#All],[Name]:[BotLevelType]],9,FALSE),BotLevelWorld[#Headers],0),FALSE) * VLOOKUP(L$1,Enemies[[Name]:[SpawnedType]],10,FALSE),0))</f>
        <v>2812.0889999999999</v>
      </c>
      <c r="M20" s="10">
        <f>(VLOOKUP(M$1,Enemies[[Name]:[BotLevelType]],3,FALSE) * VLOOKUP($A20,BotLevelWorld[#All],MATCH("HP Ratio - " &amp; VLOOKUP(M$1,Enemies[[#All],[Name]:[BotLevelType]],9,FALSE),BotLevelWorld[#Headers],0),FALSE)) + (IFERROR(VLOOKUP(VLOOKUP(M$1,Enemies[[Name]:[SpawnedType]],11,FALSE), Enemies[[Name]:[BotLevelType]], 3, FALSE) * VLOOKUP($A20,BotLevelWorld[#All],MATCH("HP Ratio - " &amp; VLOOKUP(VLOOKUP(M$1,Enemies[[Name]:[SpawnedType]],11,FALSE),Enemies[[#All],[Name]:[BotLevelType]],9,FALSE),BotLevelWorld[#Headers],0),FALSE) * VLOOKUP(M$1,Enemies[[Name]:[SpawnedType]],10,FALSE),0))</f>
        <v>6561.5410000000002</v>
      </c>
      <c r="N20" s="10">
        <f>(VLOOKUP(N$1,Enemies[[Name]:[BotLevelType]],3,FALSE) * VLOOKUP($A20,BotLevelWorld[#All],MATCH("HP Ratio - " &amp; VLOOKUP(N$1,Enemies[[#All],[Name]:[BotLevelType]],9,FALSE),BotLevelWorld[#Headers],0),FALSE)) + (IFERROR(VLOOKUP(VLOOKUP(N$1,Enemies[[Name]:[SpawnedType]],11,FALSE), Enemies[[Name]:[BotLevelType]], 3, FALSE) * VLOOKUP($A20,BotLevelWorld[#All],MATCH("HP Ratio - " &amp; VLOOKUP(VLOOKUP(N$1,Enemies[[Name]:[SpawnedType]],11,FALSE),Enemies[[#All],[Name]:[BotLevelType]],9,FALSE),BotLevelWorld[#Headers],0),FALSE) * VLOOKUP(N$1,Enemies[[Name]:[SpawnedType]],10,FALSE),0))</f>
        <v>4686.8150000000005</v>
      </c>
      <c r="O20" s="10">
        <f>(VLOOKUP(O$1,Enemies[[Name]:[BotLevelType]],3,FALSE) * VLOOKUP($A20,BotLevelWorld[#All],MATCH("HP Ratio - " &amp; VLOOKUP(O$1,Enemies[[#All],[Name]:[BotLevelType]],9,FALSE),BotLevelWorld[#Headers],0),FALSE)) + (IFERROR(VLOOKUP(VLOOKUP(O$1,Enemies[[Name]:[SpawnedType]],11,FALSE), Enemies[[Name]:[BotLevelType]], 3, FALSE) * VLOOKUP($A20,BotLevelWorld[#All],MATCH("HP Ratio - " &amp; VLOOKUP(VLOOKUP(O$1,Enemies[[Name]:[SpawnedType]],11,FALSE),Enemies[[#All],[Name]:[BotLevelType]],9,FALSE),BotLevelWorld[#Headers],0),FALSE) * VLOOKUP(O$1,Enemies[[Name]:[SpawnedType]],10,FALSE),0))</f>
        <v>940.03104999999994</v>
      </c>
      <c r="P20" s="10">
        <f>(VLOOKUP(P$1,Enemies[[Name]:[BotLevelType]],3,FALSE) * VLOOKUP($A20,BotLevelWorld[#All],MATCH("HP Ratio - " &amp; VLOOKUP(P$1,Enemies[[#All],[Name]:[BotLevelType]],9,FALSE),BotLevelWorld[#Headers],0),FALSE)) + (IFERROR(VLOOKUP(VLOOKUP(P$1,Enemies[[Name]:[SpawnedType]],11,FALSE), Enemies[[Name]:[BotLevelType]], 3, FALSE) * VLOOKUP($A20,BotLevelWorld[#All],MATCH("HP Ratio - " &amp; VLOOKUP(VLOOKUP(P$1,Enemies[[Name]:[SpawnedType]],11,FALSE),Enemies[[#All],[Name]:[BotLevelType]],9,FALSE),BotLevelWorld[#Headers],0),FALSE) * VLOOKUP(P$1,Enemies[[Name]:[SpawnedType]],10,FALSE),0))</f>
        <v>18747.260000000002</v>
      </c>
      <c r="Q20" s="10">
        <f>(VLOOKUP(Q$1,Enemies[[Name]:[BotLevelType]],3,FALSE) * VLOOKUP($A20,BotLevelWorld[#All],MATCH("HP Ratio - " &amp; VLOOKUP(Q$1,Enemies[[#All],[Name]:[BotLevelType]],9,FALSE),BotLevelWorld[#Headers],0),FALSE)) + (IFERROR(VLOOKUP(VLOOKUP(Q$1,Enemies[[Name]:[SpawnedType]],11,FALSE), Enemies[[Name]:[BotLevelType]], 3, FALSE) * VLOOKUP($A20,BotLevelWorld[#All],MATCH("HP Ratio - " &amp; VLOOKUP(VLOOKUP(Q$1,Enemies[[Name]:[SpawnedType]],11,FALSE),Enemies[[#All],[Name]:[BotLevelType]],9,FALSE),BotLevelWorld[#Headers],0),FALSE) * VLOOKUP(Q$1,Enemies[[Name]:[SpawnedType]],10,FALSE),0))</f>
        <v>4420.8190000000004</v>
      </c>
      <c r="R20" s="10">
        <f>(VLOOKUP(R$1,Enemies[[Name]:[BotLevelType]],3,FALSE) * VLOOKUP($A20,BotLevelWorld[#All],MATCH("HP Ratio - " &amp; VLOOKUP(R$1,Enemies[[#All],[Name]:[BotLevelType]],9,FALSE),BotLevelWorld[#Headers],0),FALSE)) + (IFERROR(VLOOKUP(VLOOKUP(R$1,Enemies[[Name]:[SpawnedType]],11,FALSE), Enemies[[Name]:[BotLevelType]], 3, FALSE) * VLOOKUP($A20,BotLevelWorld[#All],MATCH("HP Ratio - " &amp; VLOOKUP(VLOOKUP(R$1,Enemies[[Name]:[SpawnedType]],11,FALSE),Enemies[[#All],[Name]:[BotLevelType]],9,FALSE),BotLevelWorld[#Headers],0),FALSE) * VLOOKUP(R$1,Enemies[[Name]:[SpawnedType]],10,FALSE),0))</f>
        <v>13429.014999999999</v>
      </c>
      <c r="S20" s="10">
        <f>(VLOOKUP(S$1,Enemies[[Name]:[BotLevelType]],3,FALSE) * VLOOKUP($A20,BotLevelWorld[#All],MATCH("HP Ratio - " &amp; VLOOKUP(S$1,Enemies[[#All],[Name]:[BotLevelType]],9,FALSE),BotLevelWorld[#Headers],0),FALSE)) + (IFERROR(VLOOKUP(VLOOKUP(S$1,Enemies[[Name]:[SpawnedType]],11,FALSE), Enemies[[Name]:[BotLevelType]], 3, FALSE) * VLOOKUP($A20,BotLevelWorld[#All],MATCH("HP Ratio - " &amp; VLOOKUP(VLOOKUP(S$1,Enemies[[Name]:[SpawnedType]],11,FALSE),Enemies[[#All],[Name]:[BotLevelType]],9,FALSE),BotLevelWorld[#Headers],0),FALSE) * VLOOKUP(S$1,Enemies[[Name]:[SpawnedType]],10,FALSE),0))</f>
        <v>1336.23918</v>
      </c>
      <c r="T20" s="10">
        <f>(VLOOKUP(T$1,Enemies[[Name]:[BotLevelType]],3,FALSE) * VLOOKUP($A20,BotLevelWorld[#All],MATCH("HP Ratio - " &amp; VLOOKUP(T$1,Enemies[[#All],[Name]:[BotLevelType]],9,FALSE),BotLevelWorld[#Headers],0),FALSE)) + (IFERROR(VLOOKUP(VLOOKUP(T$1,Enemies[[Name]:[SpawnedType]],11,FALSE), Enemies[[Name]:[BotLevelType]], 3, FALSE) * VLOOKUP($A20,BotLevelWorld[#All],MATCH("HP Ratio - " &amp; VLOOKUP(VLOOKUP(T$1,Enemies[[Name]:[SpawnedType]],11,FALSE),Enemies[[#All],[Name]:[BotLevelType]],9,FALSE),BotLevelWorld[#Headers],0),FALSE) * VLOOKUP(T$1,Enemies[[Name]:[SpawnedType]],10,FALSE),0))</f>
        <v>4297.2847999999994</v>
      </c>
      <c r="U20" s="10">
        <f>(VLOOKUP(U$1,Enemies[[Name]:[BotLevelType]],3,FALSE) * VLOOKUP($A20,BotLevelWorld[#All],MATCH("HP Ratio - " &amp; VLOOKUP(U$1,Enemies[[#All],[Name]:[BotLevelType]],9,FALSE),BotLevelWorld[#Headers],0),FALSE)) + (IFERROR(VLOOKUP(VLOOKUP(U$1,Enemies[[Name]:[SpawnedType]],11,FALSE), Enemies[[Name]:[BotLevelType]], 3, FALSE) * VLOOKUP($A20,BotLevelWorld[#All],MATCH("HP Ratio - " &amp; VLOOKUP(VLOOKUP(U$1,Enemies[[Name]:[SpawnedType]],11,FALSE),Enemies[[#All],[Name]:[BotLevelType]],9,FALSE),BotLevelWorld[#Headers],0),FALSE) * VLOOKUP(U$1,Enemies[[Name]:[SpawnedType]],10,FALSE),0))</f>
        <v>2148.6423999999997</v>
      </c>
      <c r="V20" s="10">
        <f>(VLOOKUP(V$1,Enemies[[Name]:[BotLevelType]],3,FALSE) * VLOOKUP($A20,BotLevelWorld[#All],MATCH("HP Ratio - " &amp; VLOOKUP(V$1,Enemies[[#All],[Name]:[BotLevelType]],9,FALSE),BotLevelWorld[#Headers],0),FALSE)) + (IFERROR(VLOOKUP(VLOOKUP(V$1,Enemies[[Name]:[SpawnedType]],11,FALSE), Enemies[[Name]:[BotLevelType]], 3, FALSE) * VLOOKUP($A20,BotLevelWorld[#All],MATCH("HP Ratio - " &amp; VLOOKUP(VLOOKUP(V$1,Enemies[[Name]:[SpawnedType]],11,FALSE),Enemies[[#All],[Name]:[BotLevelType]],9,FALSE),BotLevelWorld[#Headers],0),FALSE) * VLOOKUP(V$1,Enemies[[Name]:[SpawnedType]],10,FALSE),0))</f>
        <v>1074.3211999999999</v>
      </c>
      <c r="W20" s="10">
        <f>(VLOOKUP(W$1,Enemies[[Name]:[BotLevelType]],3,FALSE) * VLOOKUP($A20,BotLevelWorld[#All],MATCH("HP Ratio - " &amp; VLOOKUP(W$1,Enemies[[#All],[Name]:[BotLevelType]],9,FALSE),BotLevelWorld[#Headers],0),FALSE)) + (IFERROR(VLOOKUP(VLOOKUP(W$1,Enemies[[Name]:[SpawnedType]],11,FALSE), Enemies[[Name]:[BotLevelType]], 3, FALSE) * VLOOKUP($A20,BotLevelWorld[#All],MATCH("HP Ratio - " &amp; VLOOKUP(VLOOKUP(W$1,Enemies[[Name]:[SpawnedType]],11,FALSE),Enemies[[#All],[Name]:[BotLevelType]],9,FALSE),BotLevelWorld[#Headers],0),FALSE) * VLOOKUP(W$1,Enemies[[Name]:[SpawnedType]],10,FALSE),0))</f>
        <v>268.58029999999997</v>
      </c>
      <c r="X20" s="10">
        <f>(VLOOKUP(X$1,Enemies[[Name]:[BotLevelType]],3,FALSE) * VLOOKUP($A20,BotLevelWorld[#All],MATCH("HP Ratio - " &amp; VLOOKUP(X$1,Enemies[[#All],[Name]:[BotLevelType]],9,FALSE),BotLevelWorld[#Headers],0),FALSE)) + (IFERROR(VLOOKUP(VLOOKUP(X$1,Enemies[[Name]:[SpawnedType]],11,FALSE), Enemies[[Name]:[BotLevelType]], 3, FALSE) * VLOOKUP($A20,BotLevelWorld[#All],MATCH("HP Ratio - " &amp; VLOOKUP(VLOOKUP(X$1,Enemies[[Name]:[SpawnedType]],11,FALSE),Enemies[[#All],[Name]:[BotLevelType]],9,FALSE),BotLevelWorld[#Headers],0),FALSE) * VLOOKUP(X$1,Enemies[[Name]:[SpawnedType]],10,FALSE),0))</f>
        <v>214.86424</v>
      </c>
      <c r="Y20" s="10">
        <f>(VLOOKUP(Y$1,Enemies[[Name]:[BotLevelType]],3,FALSE) * VLOOKUP($A20,BotLevelWorld[#All],MATCH("HP Ratio - " &amp; VLOOKUP(Y$1,Enemies[[#All],[Name]:[BotLevelType]],9,FALSE),BotLevelWorld[#Headers],0),FALSE)) + (IFERROR(VLOOKUP(VLOOKUP(Y$1,Enemies[[Name]:[SpawnedType]],11,FALSE), Enemies[[Name]:[BotLevelType]], 3, FALSE) * VLOOKUP($A20,BotLevelWorld[#All],MATCH("HP Ratio - " &amp; VLOOKUP(VLOOKUP(Y$1,Enemies[[Name]:[SpawnedType]],11,FALSE),Enemies[[#All],[Name]:[BotLevelType]],9,FALSE),BotLevelWorld[#Headers],0),FALSE) * VLOOKUP(Y$1,Enemies[[Name]:[SpawnedType]],10,FALSE),0))</f>
        <v>9373.630000000001</v>
      </c>
      <c r="Z20" s="10">
        <f>(VLOOKUP(Z$1,Enemies[[Name]:[BotLevelType]],3,FALSE) * VLOOKUP($A20,BotLevelWorld[#All],MATCH("HP Ratio - " &amp; VLOOKUP(Z$1,Enemies[[#All],[Name]:[BotLevelType]],9,FALSE),BotLevelWorld[#Headers],0),FALSE)) + (IFERROR(VLOOKUP(VLOOKUP(Z$1,Enemies[[Name]:[SpawnedType]],11,FALSE), Enemies[[Name]:[BotLevelType]], 3, FALSE) * VLOOKUP($A20,BotLevelWorld[#All],MATCH("HP Ratio - " &amp; VLOOKUP(VLOOKUP(Z$1,Enemies[[Name]:[SpawnedType]],11,FALSE),Enemies[[#All],[Name]:[BotLevelType]],9,FALSE),BotLevelWorld[#Headers],0),FALSE) * VLOOKUP(Z$1,Enemies[[Name]:[SpawnedType]],10,FALSE),0))</f>
        <v>3749.4520000000002</v>
      </c>
      <c r="AA20" s="10">
        <f>(VLOOKUP(AA$1,Enemies[[Name]:[BotLevelType]],3,FALSE) * VLOOKUP($A20,BotLevelWorld[#All],MATCH("HP Ratio - " &amp; VLOOKUP(AA$1,Enemies[[#All],[Name]:[BotLevelType]],9,FALSE),BotLevelWorld[#Headers],0),FALSE)) + (IFERROR(VLOOKUP(VLOOKUP(AA$1,Enemies[[Name]:[SpawnedType]],11,FALSE), Enemies[[Name]:[BotLevelType]], 3, FALSE) * VLOOKUP($A20,BotLevelWorld[#All],MATCH("HP Ratio - " &amp; VLOOKUP(VLOOKUP(AA$1,Enemies[[Name]:[SpawnedType]],11,FALSE),Enemies[[#All],[Name]:[BotLevelType]],9,FALSE),BotLevelWorld[#Headers],0),FALSE) * VLOOKUP(AA$1,Enemies[[Name]:[SpawnedType]],10,FALSE),0))</f>
        <v>1874.7260000000001</v>
      </c>
      <c r="AB20" s="10">
        <f>(VLOOKUP(AB$1,Enemies[[Name]:[BotLevelType]],3,FALSE) * VLOOKUP($A20,BotLevelWorld[#All],MATCH("HP Ratio - " &amp; VLOOKUP(AB$1,Enemies[[#All],[Name]:[BotLevelType]],9,FALSE),BotLevelWorld[#Headers],0),FALSE)) + (IFERROR(VLOOKUP(VLOOKUP(AB$1,Enemies[[Name]:[SpawnedType]],11,FALSE), Enemies[[Name]:[BotLevelType]], 3, FALSE) * VLOOKUP($A20,BotLevelWorld[#All],MATCH("HP Ratio - " &amp; VLOOKUP(VLOOKUP(AB$1,Enemies[[Name]:[SpawnedType]],11,FALSE),Enemies[[#All],[Name]:[BotLevelType]],9,FALSE),BotLevelWorld[#Headers],0),FALSE) * VLOOKUP(AB$1,Enemies[[Name]:[SpawnedType]],10,FALSE),0))</f>
        <v>918.61574000000007</v>
      </c>
      <c r="AC20" s="10">
        <f>(VLOOKUP(AC$1,Enemies[[Name]:[BotLevelType]],3,FALSE) * VLOOKUP($A20,BotLevelWorld[#All],MATCH("HP Ratio - " &amp; VLOOKUP(AC$1,Enemies[[#All],[Name]:[BotLevelType]],9,FALSE),BotLevelWorld[#Headers],0),FALSE)) + (IFERROR(VLOOKUP(VLOOKUP(AC$1,Enemies[[Name]:[SpawnedType]],11,FALSE), Enemies[[Name]:[BotLevelType]], 3, FALSE) * VLOOKUP($A20,BotLevelWorld[#All],MATCH("HP Ratio - " &amp; VLOOKUP(VLOOKUP(AC$1,Enemies[[Name]:[SpawnedType]],11,FALSE),Enemies[[#All],[Name]:[BotLevelType]],9,FALSE),BotLevelWorld[#Headers],0),FALSE) * VLOOKUP(AC$1,Enemies[[Name]:[SpawnedType]],10,FALSE),0))</f>
        <v>449.93424000000005</v>
      </c>
      <c r="AD20" s="10">
        <f>(VLOOKUP(AD$1,Enemies[[Name]:[BotLevelType]],3,FALSE) * VLOOKUP($A20,BotLevelWorld[#All],MATCH("HP Ratio - " &amp; VLOOKUP(AD$1,Enemies[[#All],[Name]:[BotLevelType]],9,FALSE),BotLevelWorld[#Headers],0),FALSE)) + (IFERROR(VLOOKUP(VLOOKUP(AD$1,Enemies[[Name]:[SpawnedType]],11,FALSE), Enemies[[Name]:[BotLevelType]], 3, FALSE) * VLOOKUP($A20,BotLevelWorld[#All],MATCH("HP Ratio - " &amp; VLOOKUP(VLOOKUP(AD$1,Enemies[[Name]:[SpawnedType]],11,FALSE),Enemies[[#All],[Name]:[BotLevelType]],9,FALSE),BotLevelWorld[#Headers],0),FALSE) * VLOOKUP(AD$1,Enemies[[Name]:[SpawnedType]],10,FALSE),0))</f>
        <v>112.48356000000001</v>
      </c>
      <c r="AE20" s="10">
        <f>(VLOOKUP(AE$1,Enemies[[Name]:[BotLevelType]],3,FALSE) * VLOOKUP($A20,BotLevelWorld[#All],MATCH("HP Ratio - " &amp; VLOOKUP(AE$1,Enemies[[#All],[Name]:[BotLevelType]],9,FALSE),BotLevelWorld[#Headers],0),FALSE)) + (IFERROR(VLOOKUP(VLOOKUP(AE$1,Enemies[[Name]:[SpawnedType]],11,FALSE), Enemies[[Name]:[BotLevelType]], 3, FALSE) * VLOOKUP($A20,BotLevelWorld[#All],MATCH("HP Ratio - " &amp; VLOOKUP(VLOOKUP(AE$1,Enemies[[Name]:[SpawnedType]],11,FALSE),Enemies[[#All],[Name]:[BotLevelType]],9,FALSE),BotLevelWorld[#Headers],0),FALSE) * VLOOKUP(AE$1,Enemies[[Name]:[SpawnedType]],10,FALSE),0))</f>
        <v>3280.7705000000001</v>
      </c>
      <c r="AF20" s="10">
        <f>(VLOOKUP(AF$1,Enemies[[Name]:[BotLevelType]],3,FALSE) * VLOOKUP($A20,BotLevelWorld[#All],MATCH("HP Ratio - " &amp; VLOOKUP(AF$1,Enemies[[#All],[Name]:[BotLevelType]],9,FALSE),BotLevelWorld[#Headers],0),FALSE)) + (IFERROR(VLOOKUP(VLOOKUP(AF$1,Enemies[[Name]:[SpawnedType]],11,FALSE), Enemies[[Name]:[BotLevelType]], 3, FALSE) * VLOOKUP($A20,BotLevelWorld[#All],MATCH("HP Ratio - " &amp; VLOOKUP(VLOOKUP(AF$1,Enemies[[Name]:[SpawnedType]],11,FALSE),Enemies[[#All],[Name]:[BotLevelType]],9,FALSE),BotLevelWorld[#Headers],0),FALSE) * VLOOKUP(AF$1,Enemies[[Name]:[SpawnedType]],10,FALSE),0))</f>
        <v>749.8904</v>
      </c>
      <c r="AG20" s="10">
        <f>(VLOOKUP(AG$1,Enemies[[Name]:[BotLevelType]],3,FALSE) * VLOOKUP($A20,BotLevelWorld[#All],MATCH("HP Ratio - " &amp; VLOOKUP(AG$1,Enemies[[#All],[Name]:[BotLevelType]],9,FALSE),BotLevelWorld[#Headers],0),FALSE)) + (IFERROR(VLOOKUP(VLOOKUP(AG$1,Enemies[[Name]:[SpawnedType]],11,FALSE), Enemies[[Name]:[BotLevelType]], 3, FALSE) * VLOOKUP($A20,BotLevelWorld[#All],MATCH("HP Ratio - " &amp; VLOOKUP(VLOOKUP(AG$1,Enemies[[Name]:[SpawnedType]],11,FALSE),Enemies[[#All],[Name]:[BotLevelType]],9,FALSE),BotLevelWorld[#Headers],0),FALSE) * VLOOKUP(AG$1,Enemies[[Name]:[SpawnedType]],10,FALSE),0))</f>
        <v>2068.0683100000001</v>
      </c>
      <c r="AH20" s="10">
        <f>(VLOOKUP(AH$1,Enemies[[Name]:[BotLevelType]],3,FALSE) * VLOOKUP($A20,BotLevelWorld[#All],MATCH("HP Ratio - " &amp; VLOOKUP(AH$1,Enemies[[#All],[Name]:[BotLevelType]],9,FALSE),BotLevelWorld[#Headers],0),FALSE)) + (IFERROR(VLOOKUP(VLOOKUP(AH$1,Enemies[[Name]:[SpawnedType]],11,FALSE), Enemies[[Name]:[BotLevelType]], 3, FALSE) * VLOOKUP($A20,BotLevelWorld[#All],MATCH("HP Ratio - " &amp; VLOOKUP(VLOOKUP(AH$1,Enemies[[Name]:[SpawnedType]],11,FALSE),Enemies[[#All],[Name]:[BotLevelType]],9,FALSE),BotLevelWorld[#Headers],0),FALSE) * VLOOKUP(AH$1,Enemies[[Name]:[SpawnedType]],10,FALSE),0))</f>
        <v>353.66552000000001</v>
      </c>
      <c r="AI20" s="10">
        <f>(VLOOKUP(AI$1,Enemies[[Name]:[BotLevelType]],3,FALSE) * VLOOKUP($A20,BotLevelWorld[#All],MATCH("HP Ratio - " &amp; VLOOKUP(AI$1,Enemies[[#All],[Name]:[BotLevelType]],9,FALSE),BotLevelWorld[#Headers],0),FALSE)) + (IFERROR(VLOOKUP(VLOOKUP(AI$1,Enemies[[Name]:[SpawnedType]],11,FALSE), Enemies[[Name]:[BotLevelType]], 3, FALSE) * VLOOKUP($A20,BotLevelWorld[#All],MATCH("HP Ratio - " &amp; VLOOKUP(VLOOKUP(AI$1,Enemies[[Name]:[SpawnedType]],11,FALSE),Enemies[[#All],[Name]:[BotLevelType]],9,FALSE),BotLevelWorld[#Headers],0),FALSE) * VLOOKUP(AI$1,Enemies[[Name]:[SpawnedType]],10,FALSE),0))</f>
        <v>5624.1779999999999</v>
      </c>
      <c r="AJ20" s="10">
        <f>(VLOOKUP(AJ$1,Enemies[[Name]:[BotLevelType]],3,FALSE) * VLOOKUP($A20,BotLevelWorld[#All],MATCH("HP Ratio - " &amp; VLOOKUP(AJ$1,Enemies[[#All],[Name]:[BotLevelType]],9,FALSE),BotLevelWorld[#Headers],0),FALSE)) + (IFERROR(VLOOKUP(VLOOKUP(AJ$1,Enemies[[Name]:[SpawnedType]],11,FALSE), Enemies[[Name]:[BotLevelType]], 3, FALSE) * VLOOKUP($A20,BotLevelWorld[#All],MATCH("HP Ratio - " &amp; VLOOKUP(VLOOKUP(AJ$1,Enemies[[Name]:[SpawnedType]],11,FALSE),Enemies[[#All],[Name]:[BotLevelType]],9,FALSE),BotLevelWorld[#Headers],0),FALSE) * VLOOKUP(AJ$1,Enemies[[Name]:[SpawnedType]],10,FALSE),0))</f>
        <v>353.66552000000001</v>
      </c>
      <c r="AK20" s="10">
        <f>(VLOOKUP(AK$1,Enemies[[Name]:[BotLevelType]],3,FALSE) * VLOOKUP($A20,BotLevelWorld[#All],MATCH("HP Ratio - " &amp; VLOOKUP(AK$1,Enemies[[#All],[Name]:[BotLevelType]],9,FALSE),BotLevelWorld[#Headers],0),FALSE)) + (IFERROR(VLOOKUP(VLOOKUP(AK$1,Enemies[[Name]:[SpawnedType]],11,FALSE), Enemies[[Name]:[BotLevelType]], 3, FALSE) * VLOOKUP($A20,BotLevelWorld[#All],MATCH("HP Ratio - " &amp; VLOOKUP(VLOOKUP(AK$1,Enemies[[Name]:[SpawnedType]],11,FALSE),Enemies[[#All],[Name]:[BotLevelType]],9,FALSE),BotLevelWorld[#Headers],0),FALSE) * VLOOKUP(AK$1,Enemies[[Name]:[SpawnedType]],10,FALSE),0))</f>
        <v>353.66552000000001</v>
      </c>
      <c r="AL20" s="10">
        <f>(VLOOKUP(AL$1,Enemies[[Name]:[BotLevelType]],3,FALSE) * VLOOKUP($A20,BotLevelWorld[#All],MATCH("HP Ratio - " &amp; VLOOKUP(AL$1,Enemies[[#All],[Name]:[BotLevelType]],9,FALSE),BotLevelWorld[#Headers],0),FALSE)) + (IFERROR(VLOOKUP(VLOOKUP(AL$1,Enemies[[Name]:[SpawnedType]],11,FALSE), Enemies[[Name]:[BotLevelType]], 3, FALSE) * VLOOKUP($A20,BotLevelWorld[#All],MATCH("HP Ratio - " &amp; VLOOKUP(VLOOKUP(AL$1,Enemies[[Name]:[SpawnedType]],11,FALSE),Enemies[[#All],[Name]:[BotLevelType]],9,FALSE),BotLevelWorld[#Headers],0),FALSE) * VLOOKUP(AL$1,Enemies[[Name]:[SpawnedType]],10,FALSE),0))</f>
        <v>442.08190000000002</v>
      </c>
      <c r="AM20" s="10">
        <f>(VLOOKUP(AM$1,Enemies[[Name]:[BotLevelType]],3,FALSE) * VLOOKUP($A20,BotLevelWorld[#All],MATCH("HP Ratio - " &amp; VLOOKUP(AM$1,Enemies[[#All],[Name]:[BotLevelType]],9,FALSE),BotLevelWorld[#Headers],0),FALSE)) + (IFERROR(VLOOKUP(VLOOKUP(AM$1,Enemies[[Name]:[SpawnedType]],11,FALSE), Enemies[[Name]:[BotLevelType]], 3, FALSE) * VLOOKUP($A20,BotLevelWorld[#All],MATCH("HP Ratio - " &amp; VLOOKUP(VLOOKUP(AM$1,Enemies[[Name]:[SpawnedType]],11,FALSE),Enemies[[#All],[Name]:[BotLevelType]],9,FALSE),BotLevelWorld[#Headers],0),FALSE) * VLOOKUP(AM$1,Enemies[[Name]:[SpawnedType]],10,FALSE),0))</f>
        <v>9373.630000000001</v>
      </c>
      <c r="AN20" s="10">
        <f>(VLOOKUP(AN$1,Enemies[[Name]:[BotLevelType]],3,FALSE) * VLOOKUP($A20,BotLevelWorld[#All],MATCH("HP Ratio - " &amp; VLOOKUP(AN$1,Enemies[[#All],[Name]:[BotLevelType]],9,FALSE),BotLevelWorld[#Headers],0),FALSE)) + (IFERROR(VLOOKUP(VLOOKUP(AN$1,Enemies[[Name]:[SpawnedType]],11,FALSE), Enemies[[Name]:[BotLevelType]], 3, FALSE) * VLOOKUP($A20,BotLevelWorld[#All],MATCH("HP Ratio - " &amp; VLOOKUP(VLOOKUP(AN$1,Enemies[[Name]:[SpawnedType]],11,FALSE),Enemies[[#All],[Name]:[BotLevelType]],9,FALSE),BotLevelWorld[#Headers],0),FALSE) * VLOOKUP(AN$1,Enemies[[Name]:[SpawnedType]],10,FALSE),0))</f>
        <v>2210.4095000000002</v>
      </c>
      <c r="AO20" s="10">
        <f>(VLOOKUP(AO$1,Enemies[[Name]:[BotLevelType]],3,FALSE) * VLOOKUP($A20,BotLevelWorld[#All],MATCH("HP Ratio - " &amp; VLOOKUP(AO$1,Enemies[[#All],[Name]:[BotLevelType]],9,FALSE),BotLevelWorld[#Headers],0),FALSE)) + (IFERROR(VLOOKUP(VLOOKUP(AO$1,Enemies[[Name]:[SpawnedType]],11,FALSE), Enemies[[Name]:[BotLevelType]], 3, FALSE) * VLOOKUP($A20,BotLevelWorld[#All],MATCH("HP Ratio - " &amp; VLOOKUP(VLOOKUP(AO$1,Enemies[[Name]:[SpawnedType]],11,FALSE),Enemies[[#All],[Name]:[BotLevelType]],9,FALSE),BotLevelWorld[#Headers],0),FALSE) * VLOOKUP(AO$1,Enemies[[Name]:[SpawnedType]],10,FALSE),0))</f>
        <v>3281.3995400000003</v>
      </c>
      <c r="AP20" s="10">
        <f>(VLOOKUP(AP$1,Enemies[[Name]:[BotLevelType]],3,FALSE) * VLOOKUP($A20,BotLevelWorld[#All],MATCH("HP Ratio - " &amp; VLOOKUP(AP$1,Enemies[[#All],[Name]:[BotLevelType]],9,FALSE),BotLevelWorld[#Headers],0),FALSE)) + (IFERROR(VLOOKUP(VLOOKUP(AP$1,Enemies[[Name]:[SpawnedType]],11,FALSE), Enemies[[Name]:[BotLevelType]], 3, FALSE) * VLOOKUP($A20,BotLevelWorld[#All],MATCH("HP Ratio - " &amp; VLOOKUP(VLOOKUP(AP$1,Enemies[[Name]:[SpawnedType]],11,FALSE),Enemies[[#All],[Name]:[BotLevelType]],9,FALSE),BotLevelWorld[#Headers],0),FALSE) * VLOOKUP(AP$1,Enemies[[Name]:[SpawnedType]],10,FALSE),0))</f>
        <v>3281.3995400000003</v>
      </c>
      <c r="AQ20" s="10">
        <f>(VLOOKUP(AQ$1,Enemies[[Name]:[BotLevelType]],3,FALSE) * VLOOKUP($A20,BotLevelWorld[#All],MATCH("HP Ratio - " &amp; VLOOKUP(AQ$1,Enemies[[#All],[Name]:[BotLevelType]],9,FALSE),BotLevelWorld[#Headers],0),FALSE)) + (IFERROR(VLOOKUP(VLOOKUP(AQ$1,Enemies[[Name]:[SpawnedType]],11,FALSE), Enemies[[Name]:[BotLevelType]], 3, FALSE) * VLOOKUP($A20,BotLevelWorld[#All],MATCH("HP Ratio - " &amp; VLOOKUP(VLOOKUP(AQ$1,Enemies[[Name]:[SpawnedType]],11,FALSE),Enemies[[#All],[Name]:[BotLevelType]],9,FALSE),BotLevelWorld[#Headers],0),FALSE) * VLOOKUP(AQ$1,Enemies[[Name]:[SpawnedType]],10,FALSE),0))</f>
        <v>3281.3995400000003</v>
      </c>
      <c r="AR20" s="10">
        <f>(VLOOKUP(AR$1,Enemies[[Name]:[BotLevelType]],3,FALSE) * VLOOKUP($A20,BotLevelWorld[#All],MATCH("HP Ratio - " &amp; VLOOKUP(AR$1,Enemies[[#All],[Name]:[BotLevelType]],9,FALSE),BotLevelWorld[#Headers],0),FALSE)) + (IFERROR(VLOOKUP(VLOOKUP(AR$1,Enemies[[Name]:[SpawnedType]],11,FALSE), Enemies[[Name]:[BotLevelType]], 3, FALSE) * VLOOKUP($A20,BotLevelWorld[#All],MATCH("HP Ratio - " &amp; VLOOKUP(VLOOKUP(AR$1,Enemies[[Name]:[SpawnedType]],11,FALSE),Enemies[[#All],[Name]:[BotLevelType]],9,FALSE),BotLevelWorld[#Headers],0),FALSE) * VLOOKUP(AR$1,Enemies[[Name]:[SpawnedType]],10,FALSE),0))</f>
        <v>35366.552000000003</v>
      </c>
      <c r="AS20" s="10">
        <f>(VLOOKUP(AS$1,Enemies[[Name]:[BotLevelType]],3,FALSE) * VLOOKUP($A20,BotLevelWorld[#All],MATCH("HP Ratio - " &amp; VLOOKUP(AS$1,Enemies[[#All],[Name]:[BotLevelType]],9,FALSE),BotLevelWorld[#Headers],0),FALSE)) + (IFERROR(VLOOKUP(VLOOKUP(AS$1,Enemies[[Name]:[SpawnedType]],11,FALSE), Enemies[[Name]:[BotLevelType]], 3, FALSE) * VLOOKUP($A20,BotLevelWorld[#All],MATCH("HP Ratio - " &amp; VLOOKUP(VLOOKUP(AS$1,Enemies[[Name]:[SpawnedType]],11,FALSE),Enemies[[#All],[Name]:[BotLevelType]],9,FALSE),BotLevelWorld[#Headers],0),FALSE) * VLOOKUP(AS$1,Enemies[[Name]:[SpawnedType]],10,FALSE),0))</f>
        <v>28120.89</v>
      </c>
      <c r="AT20" s="10">
        <f>(VLOOKUP(AT$1,Enemies[[Name]:[BotLevelType]],3,FALSE) * VLOOKUP($A20,BotLevelWorld[#All],MATCH("HP Ratio - " &amp; VLOOKUP(AT$1,Enemies[[#All],[Name]:[BotLevelType]],9,FALSE),BotLevelWorld[#Headers],0),FALSE)) + (IFERROR(VLOOKUP(VLOOKUP(AT$1,Enemies[[Name]:[SpawnedType]],11,FALSE), Enemies[[Name]:[BotLevelType]], 3, FALSE) * VLOOKUP($A20,BotLevelWorld[#All],MATCH("HP Ratio - " &amp; VLOOKUP(VLOOKUP(AT$1,Enemies[[Name]:[SpawnedType]],11,FALSE),Enemies[[#All],[Name]:[BotLevelType]],9,FALSE),BotLevelWorld[#Headers],0),FALSE) * VLOOKUP(AT$1,Enemies[[Name]:[SpawnedType]],10,FALSE),0))</f>
        <v>21970.223600000001</v>
      </c>
    </row>
    <row r="21" spans="1:46" x14ac:dyDescent="0.25">
      <c r="A21" s="1">
        <v>19</v>
      </c>
      <c r="B21" s="10">
        <f>(VLOOKUP(B$1,Enemies[[Name]:[BotLevelType]],3,FALSE) * VLOOKUP($A21,BotLevelWorld[#All],MATCH("HP Ratio - " &amp; VLOOKUP(B$1,Enemies[[#All],[Name]:[BotLevelType]],9,FALSE),BotLevelWorld[#Headers],0),FALSE)) + (IFERROR(VLOOKUP(VLOOKUP(B$1,Enemies[[Name]:[SpawnedType]],11,FALSE), Enemies[[Name]:[BotLevelType]], 3, FALSE) * VLOOKUP($A21,BotLevelWorld[#All],MATCH("HP Ratio - " &amp; VLOOKUP(VLOOKUP(B$1,Enemies[[Name]:[SpawnedType]],11,FALSE),Enemies[[#All],[Name]:[BotLevelType]],9,FALSE),BotLevelWorld[#Headers],0),FALSE) * VLOOKUP(B$1,Enemies[[Name]:[SpawnedType]],10,FALSE),0))</f>
        <v>141.88817999999998</v>
      </c>
      <c r="C21" s="10">
        <f>(VLOOKUP(C$1,Enemies[[Name]:[BotLevelType]],3,FALSE) * VLOOKUP($A21,BotLevelWorld[#All],MATCH("HP Ratio - " &amp; VLOOKUP(C$1,Enemies[[#All],[Name]:[BotLevelType]],9,FALSE),BotLevelWorld[#Headers],0),FALSE)) + (IFERROR(VLOOKUP(VLOOKUP(C$1,Enemies[[Name]:[SpawnedType]],11,FALSE), Enemies[[Name]:[BotLevelType]], 3, FALSE) * VLOOKUP($A21,BotLevelWorld[#All],MATCH("HP Ratio - " &amp; VLOOKUP(VLOOKUP(C$1,Enemies[[Name]:[SpawnedType]],11,FALSE),Enemies[[#All],[Name]:[BotLevelType]],9,FALSE),BotLevelWorld[#Headers],0),FALSE) * VLOOKUP(C$1,Enemies[[Name]:[SpawnedType]],10,FALSE),0))</f>
        <v>2232.5919000000004</v>
      </c>
      <c r="D21" s="10">
        <f>(VLOOKUP(D$1,Enemies[[Name]:[BotLevelType]],3,FALSE) * VLOOKUP($A21,BotLevelWorld[#All],MATCH("HP Ratio - " &amp; VLOOKUP(D$1,Enemies[[#All],[Name]:[BotLevelType]],9,FALSE),BotLevelWorld[#Headers],0),FALSE)) + (IFERROR(VLOOKUP(VLOOKUP(D$1,Enemies[[Name]:[SpawnedType]],11,FALSE), Enemies[[Name]:[BotLevelType]], 3, FALSE) * VLOOKUP($A21,BotLevelWorld[#All],MATCH("HP Ratio - " &amp; VLOOKUP(VLOOKUP(D$1,Enemies[[Name]:[SpawnedType]],11,FALSE),Enemies[[#All],[Name]:[BotLevelType]],9,FALSE),BotLevelWorld[#Headers],0),FALSE) * VLOOKUP(D$1,Enemies[[Name]:[SpawnedType]],10,FALSE),0))</f>
        <v>5219.0460000000003</v>
      </c>
      <c r="E21" s="10">
        <f>(VLOOKUP(E$1,Enemies[[Name]:[BotLevelType]],3,FALSE) * VLOOKUP($A21,BotLevelWorld[#All],MATCH("HP Ratio - " &amp; VLOOKUP(E$1,Enemies[[#All],[Name]:[BotLevelType]],9,FALSE),BotLevelWorld[#Headers],0),FALSE)) + (IFERROR(VLOOKUP(VLOOKUP(E$1,Enemies[[Name]:[SpawnedType]],11,FALSE), Enemies[[Name]:[BotLevelType]], 3, FALSE) * VLOOKUP($A21,BotLevelWorld[#All],MATCH("HP Ratio - " &amp; VLOOKUP(VLOOKUP(E$1,Enemies[[Name]:[SpawnedType]],11,FALSE),Enemies[[#All],[Name]:[BotLevelType]],9,FALSE),BotLevelWorld[#Headers],0),FALSE) * VLOOKUP(E$1,Enemies[[Name]:[SpawnedType]],10,FALSE),0))</f>
        <v>1356.4985000000001</v>
      </c>
      <c r="F21" s="10">
        <f>(VLOOKUP(F$1,Enemies[[Name]:[BotLevelType]],3,FALSE) * VLOOKUP($A21,BotLevelWorld[#All],MATCH("HP Ratio - " &amp; VLOOKUP(F$1,Enemies[[#All],[Name]:[BotLevelType]],9,FALSE),BotLevelWorld[#Headers],0),FALSE)) + (IFERROR(VLOOKUP(VLOOKUP(F$1,Enemies[[Name]:[SpawnedType]],11,FALSE), Enemies[[Name]:[BotLevelType]], 3, FALSE) * VLOOKUP($A21,BotLevelWorld[#All],MATCH("HP Ratio - " &amp; VLOOKUP(VLOOKUP(F$1,Enemies[[Name]:[SpawnedType]],11,FALSE),Enemies[[#All],[Name]:[BotLevelType]],9,FALSE),BotLevelWorld[#Headers],0),FALSE) * VLOOKUP(F$1,Enemies[[Name]:[SpawnedType]],10,FALSE),0))</f>
        <v>4844.6374999999998</v>
      </c>
      <c r="G21" s="10">
        <f>(VLOOKUP(G$1,Enemies[[Name]:[BotLevelType]],3,FALSE) * VLOOKUP($A21,BotLevelWorld[#All],MATCH("HP Ratio - " &amp; VLOOKUP(G$1,Enemies[[#All],[Name]:[BotLevelType]],9,FALSE),BotLevelWorld[#Headers],0),FALSE)) + (IFERROR(VLOOKUP(VLOOKUP(G$1,Enemies[[Name]:[SpawnedType]],11,FALSE), Enemies[[Name]:[BotLevelType]], 3, FALSE) * VLOOKUP($A21,BotLevelWorld[#All],MATCH("HP Ratio - " &amp; VLOOKUP(VLOOKUP(G$1,Enemies[[Name]:[SpawnedType]],11,FALSE),Enemies[[#All],[Name]:[BotLevelType]],9,FALSE),BotLevelWorld[#Headers],0),FALSE) * VLOOKUP(G$1,Enemies[[Name]:[SpawnedType]],10,FALSE),0))</f>
        <v>9689.2749999999996</v>
      </c>
      <c r="H21" s="10">
        <f>(VLOOKUP(H$1,Enemies[[Name]:[BotLevelType]],3,FALSE) * VLOOKUP($A21,BotLevelWorld[#All],MATCH("HP Ratio - " &amp; VLOOKUP(H$1,Enemies[[#All],[Name]:[BotLevelType]],9,FALSE),BotLevelWorld[#Headers],0),FALSE)) + (IFERROR(VLOOKUP(VLOOKUP(H$1,Enemies[[Name]:[SpawnedType]],11,FALSE), Enemies[[Name]:[BotLevelType]], 3, FALSE) * VLOOKUP($A21,BotLevelWorld[#All],MATCH("HP Ratio - " &amp; VLOOKUP(VLOOKUP(H$1,Enemies[[Name]:[SpawnedType]],11,FALSE),Enemies[[#All],[Name]:[BotLevelType]],9,FALSE),BotLevelWorld[#Headers],0),FALSE) * VLOOKUP(H$1,Enemies[[Name]:[SpawnedType]],10,FALSE),0))</f>
        <v>378.36847999999998</v>
      </c>
      <c r="I21" s="10">
        <f>(VLOOKUP(I$1,Enemies[[Name]:[BotLevelType]],3,FALSE) * VLOOKUP($A21,BotLevelWorld[#All],MATCH("HP Ratio - " &amp; VLOOKUP(I$1,Enemies[[#All],[Name]:[BotLevelType]],9,FALSE),BotLevelWorld[#Headers],0),FALSE)) + (IFERROR(VLOOKUP(VLOOKUP(I$1,Enemies[[Name]:[SpawnedType]],11,FALSE), Enemies[[Name]:[BotLevelType]], 3, FALSE) * VLOOKUP($A21,BotLevelWorld[#All],MATCH("HP Ratio - " &amp; VLOOKUP(VLOOKUP(I$1,Enemies[[Name]:[SpawnedType]],11,FALSE),Enemies[[#All],[Name]:[BotLevelType]],9,FALSE),BotLevelWorld[#Headers],0),FALSE) * VLOOKUP(I$1,Enemies[[Name]:[SpawnedType]],10,FALSE),0))</f>
        <v>16.282440000000001</v>
      </c>
      <c r="J21" s="10">
        <f>(VLOOKUP(J$1,Enemies[[Name]:[BotLevelType]],3,FALSE) * VLOOKUP($A21,BotLevelWorld[#All],MATCH("HP Ratio - " &amp; VLOOKUP(J$1,Enemies[[#All],[Name]:[BotLevelType]],9,FALSE),BotLevelWorld[#Headers],0),FALSE)) + (IFERROR(VLOOKUP(VLOOKUP(J$1,Enemies[[Name]:[SpawnedType]],11,FALSE), Enemies[[Name]:[BotLevelType]], 3, FALSE) * VLOOKUP($A21,BotLevelWorld[#All],MATCH("HP Ratio - " &amp; VLOOKUP(VLOOKUP(J$1,Enemies[[Name]:[SpawnedType]],11,FALSE),Enemies[[#All],[Name]:[BotLevelType]],9,FALSE),BotLevelWorld[#Headers],0),FALSE) * VLOOKUP(J$1,Enemies[[Name]:[SpawnedType]],10,FALSE),0))</f>
        <v>271.37400000000002</v>
      </c>
      <c r="K21" s="10">
        <f>(VLOOKUP(K$1,Enemies[[Name]:[BotLevelType]],3,FALSE) * VLOOKUP($A21,BotLevelWorld[#All],MATCH("HP Ratio - " &amp; VLOOKUP(K$1,Enemies[[#All],[Name]:[BotLevelType]],9,FALSE),BotLevelWorld[#Headers],0),FALSE)) + (IFERROR(VLOOKUP(VLOOKUP(K$1,Enemies[[Name]:[SpawnedType]],11,FALSE), Enemies[[Name]:[BotLevelType]], 3, FALSE) * VLOOKUP($A21,BotLevelWorld[#All],MATCH("HP Ratio - " &amp; VLOOKUP(VLOOKUP(K$1,Enemies[[Name]:[SpawnedType]],11,FALSE),Enemies[[#All],[Name]:[BotLevelType]],9,FALSE),BotLevelWorld[#Headers],0),FALSE) * VLOOKUP(K$1,Enemies[[Name]:[SpawnedType]],10,FALSE),0))</f>
        <v>67.843500000000006</v>
      </c>
      <c r="L21" s="10">
        <f>(VLOOKUP(L$1,Enemies[[Name]:[BotLevelType]],3,FALSE) * VLOOKUP($A21,BotLevelWorld[#All],MATCH("HP Ratio - " &amp; VLOOKUP(L$1,Enemies[[#All],[Name]:[BotLevelType]],9,FALSE),BotLevelWorld[#Headers],0),FALSE)) + (IFERROR(VLOOKUP(VLOOKUP(L$1,Enemies[[Name]:[SpawnedType]],11,FALSE), Enemies[[Name]:[BotLevelType]], 3, FALSE) * VLOOKUP($A21,BotLevelWorld[#All],MATCH("HP Ratio - " &amp; VLOOKUP(VLOOKUP(L$1,Enemies[[Name]:[SpawnedType]],11,FALSE),Enemies[[#All],[Name]:[BotLevelType]],9,FALSE),BotLevelWorld[#Headers],0),FALSE) * VLOOKUP(L$1,Enemies[[Name]:[SpawnedType]],10,FALSE),0))</f>
        <v>2906.7825000000003</v>
      </c>
      <c r="M21" s="10">
        <f>(VLOOKUP(M$1,Enemies[[Name]:[BotLevelType]],3,FALSE) * VLOOKUP($A21,BotLevelWorld[#All],MATCH("HP Ratio - " &amp; VLOOKUP(M$1,Enemies[[#All],[Name]:[BotLevelType]],9,FALSE),BotLevelWorld[#Headers],0),FALSE)) + (IFERROR(VLOOKUP(VLOOKUP(M$1,Enemies[[Name]:[SpawnedType]],11,FALSE), Enemies[[Name]:[BotLevelType]], 3, FALSE) * VLOOKUP($A21,BotLevelWorld[#All],MATCH("HP Ratio - " &amp; VLOOKUP(VLOOKUP(M$1,Enemies[[Name]:[SpawnedType]],11,FALSE),Enemies[[#All],[Name]:[BotLevelType]],9,FALSE),BotLevelWorld[#Headers],0),FALSE) * VLOOKUP(M$1,Enemies[[Name]:[SpawnedType]],10,FALSE),0))</f>
        <v>6782.4925000000003</v>
      </c>
      <c r="N21" s="10">
        <f>(VLOOKUP(N$1,Enemies[[Name]:[BotLevelType]],3,FALSE) * VLOOKUP($A21,BotLevelWorld[#All],MATCH("HP Ratio - " &amp; VLOOKUP(N$1,Enemies[[#All],[Name]:[BotLevelType]],9,FALSE),BotLevelWorld[#Headers],0),FALSE)) + (IFERROR(VLOOKUP(VLOOKUP(N$1,Enemies[[Name]:[SpawnedType]],11,FALSE), Enemies[[Name]:[BotLevelType]], 3, FALSE) * VLOOKUP($A21,BotLevelWorld[#All],MATCH("HP Ratio - " &amp; VLOOKUP(VLOOKUP(N$1,Enemies[[Name]:[SpawnedType]],11,FALSE),Enemies[[#All],[Name]:[BotLevelType]],9,FALSE),BotLevelWorld[#Headers],0),FALSE) * VLOOKUP(N$1,Enemies[[Name]:[SpawnedType]],10,FALSE),0))</f>
        <v>4844.6374999999998</v>
      </c>
      <c r="O21" s="10">
        <f>(VLOOKUP(O$1,Enemies[[Name]:[BotLevelType]],3,FALSE) * VLOOKUP($A21,BotLevelWorld[#All],MATCH("HP Ratio - " &amp; VLOOKUP(O$1,Enemies[[#All],[Name]:[BotLevelType]],9,FALSE),BotLevelWorld[#Headers],0),FALSE)) + (IFERROR(VLOOKUP(VLOOKUP(O$1,Enemies[[Name]:[SpawnedType]],11,FALSE), Enemies[[Name]:[BotLevelType]], 3, FALSE) * VLOOKUP($A21,BotLevelWorld[#All],MATCH("HP Ratio - " &amp; VLOOKUP(VLOOKUP(O$1,Enemies[[Name]:[SpawnedType]],11,FALSE),Enemies[[#All],[Name]:[BotLevelType]],9,FALSE),BotLevelWorld[#Headers],0),FALSE) * VLOOKUP(O$1,Enemies[[Name]:[SpawnedType]],10,FALSE),0))</f>
        <v>1014.8145000000001</v>
      </c>
      <c r="P21" s="10">
        <f>(VLOOKUP(P$1,Enemies[[Name]:[BotLevelType]],3,FALSE) * VLOOKUP($A21,BotLevelWorld[#All],MATCH("HP Ratio - " &amp; VLOOKUP(P$1,Enemies[[#All],[Name]:[BotLevelType]],9,FALSE),BotLevelWorld[#Headers],0),FALSE)) + (IFERROR(VLOOKUP(VLOOKUP(P$1,Enemies[[Name]:[SpawnedType]],11,FALSE), Enemies[[Name]:[BotLevelType]], 3, FALSE) * VLOOKUP($A21,BotLevelWorld[#All],MATCH("HP Ratio - " &amp; VLOOKUP(VLOOKUP(P$1,Enemies[[Name]:[SpawnedType]],11,FALSE),Enemies[[#All],[Name]:[BotLevelType]],9,FALSE),BotLevelWorld[#Headers],0),FALSE) * VLOOKUP(P$1,Enemies[[Name]:[SpawnedType]],10,FALSE),0))</f>
        <v>19378.55</v>
      </c>
      <c r="Q21" s="10">
        <f>(VLOOKUP(Q$1,Enemies[[Name]:[BotLevelType]],3,FALSE) * VLOOKUP($A21,BotLevelWorld[#All],MATCH("HP Ratio - " &amp; VLOOKUP(Q$1,Enemies[[#All],[Name]:[BotLevelType]],9,FALSE),BotLevelWorld[#Headers],0),FALSE)) + (IFERROR(VLOOKUP(VLOOKUP(Q$1,Enemies[[Name]:[SpawnedType]],11,FALSE), Enemies[[Name]:[BotLevelType]], 3, FALSE) * VLOOKUP($A21,BotLevelWorld[#All],MATCH("HP Ratio - " &amp; VLOOKUP(VLOOKUP(Q$1,Enemies[[Name]:[SpawnedType]],11,FALSE),Enemies[[#All],[Name]:[BotLevelType]],9,FALSE),BotLevelWorld[#Headers],0),FALSE) * VLOOKUP(Q$1,Enemies[[Name]:[SpawnedType]],10,FALSE),0))</f>
        <v>4729.6059999999998</v>
      </c>
      <c r="R21" s="10">
        <f>(VLOOKUP(R$1,Enemies[[Name]:[BotLevelType]],3,FALSE) * VLOOKUP($A21,BotLevelWorld[#All],MATCH("HP Ratio - " &amp; VLOOKUP(R$1,Enemies[[#All],[Name]:[BotLevelType]],9,FALSE),BotLevelWorld[#Headers],0),FALSE)) + (IFERROR(VLOOKUP(VLOOKUP(R$1,Enemies[[Name]:[SpawnedType]],11,FALSE), Enemies[[Name]:[BotLevelType]], 3, FALSE) * VLOOKUP($A21,BotLevelWorld[#All],MATCH("HP Ratio - " &amp; VLOOKUP(VLOOKUP(R$1,Enemies[[Name]:[SpawnedType]],11,FALSE),Enemies[[#All],[Name]:[BotLevelType]],9,FALSE),BotLevelWorld[#Headers],0),FALSE) * VLOOKUP(R$1,Enemies[[Name]:[SpawnedType]],10,FALSE),0))</f>
        <v>14497.35</v>
      </c>
      <c r="S21" s="10">
        <f>(VLOOKUP(S$1,Enemies[[Name]:[BotLevelType]],3,FALSE) * VLOOKUP($A21,BotLevelWorld[#All],MATCH("HP Ratio - " &amp; VLOOKUP(S$1,Enemies[[#All],[Name]:[BotLevelType]],9,FALSE),BotLevelWorld[#Headers],0),FALSE)) + (IFERROR(VLOOKUP(VLOOKUP(S$1,Enemies[[Name]:[SpawnedType]],11,FALSE), Enemies[[Name]:[BotLevelType]], 3, FALSE) * VLOOKUP($A21,BotLevelWorld[#All],MATCH("HP Ratio - " &amp; VLOOKUP(VLOOKUP(S$1,Enemies[[Name]:[SpawnedType]],11,FALSE),Enemies[[#All],[Name]:[BotLevelType]],9,FALSE),BotLevelWorld[#Headers],0),FALSE) * VLOOKUP(S$1,Enemies[[Name]:[SpawnedType]],10,FALSE),0))</f>
        <v>1437.39372</v>
      </c>
      <c r="T21" s="10">
        <f>(VLOOKUP(T$1,Enemies[[Name]:[BotLevelType]],3,FALSE) * VLOOKUP($A21,BotLevelWorld[#All],MATCH("HP Ratio - " &amp; VLOOKUP(T$1,Enemies[[#All],[Name]:[BotLevelType]],9,FALSE),BotLevelWorld[#Headers],0),FALSE)) + (IFERROR(VLOOKUP(VLOOKUP(T$1,Enemies[[Name]:[SpawnedType]],11,FALSE), Enemies[[Name]:[BotLevelType]], 3, FALSE) * VLOOKUP($A21,BotLevelWorld[#All],MATCH("HP Ratio - " &amp; VLOOKUP(VLOOKUP(T$1,Enemies[[Name]:[SpawnedType]],11,FALSE),Enemies[[#All],[Name]:[BotLevelType]],9,FALSE),BotLevelWorld[#Headers],0),FALSE) * VLOOKUP(T$1,Enemies[[Name]:[SpawnedType]],10,FALSE),0))</f>
        <v>4639.152</v>
      </c>
      <c r="U21" s="10">
        <f>(VLOOKUP(U$1,Enemies[[Name]:[BotLevelType]],3,FALSE) * VLOOKUP($A21,BotLevelWorld[#All],MATCH("HP Ratio - " &amp; VLOOKUP(U$1,Enemies[[#All],[Name]:[BotLevelType]],9,FALSE),BotLevelWorld[#Headers],0),FALSE)) + (IFERROR(VLOOKUP(VLOOKUP(U$1,Enemies[[Name]:[SpawnedType]],11,FALSE), Enemies[[Name]:[BotLevelType]], 3, FALSE) * VLOOKUP($A21,BotLevelWorld[#All],MATCH("HP Ratio - " &amp; VLOOKUP(VLOOKUP(U$1,Enemies[[Name]:[SpawnedType]],11,FALSE),Enemies[[#All],[Name]:[BotLevelType]],9,FALSE),BotLevelWorld[#Headers],0),FALSE) * VLOOKUP(U$1,Enemies[[Name]:[SpawnedType]],10,FALSE),0))</f>
        <v>2319.576</v>
      </c>
      <c r="V21" s="10">
        <f>(VLOOKUP(V$1,Enemies[[Name]:[BotLevelType]],3,FALSE) * VLOOKUP($A21,BotLevelWorld[#All],MATCH("HP Ratio - " &amp; VLOOKUP(V$1,Enemies[[#All],[Name]:[BotLevelType]],9,FALSE),BotLevelWorld[#Headers],0),FALSE)) + (IFERROR(VLOOKUP(VLOOKUP(V$1,Enemies[[Name]:[SpawnedType]],11,FALSE), Enemies[[Name]:[BotLevelType]], 3, FALSE) * VLOOKUP($A21,BotLevelWorld[#All],MATCH("HP Ratio - " &amp; VLOOKUP(VLOOKUP(V$1,Enemies[[Name]:[SpawnedType]],11,FALSE),Enemies[[#All],[Name]:[BotLevelType]],9,FALSE),BotLevelWorld[#Headers],0),FALSE) * VLOOKUP(V$1,Enemies[[Name]:[SpawnedType]],10,FALSE),0))</f>
        <v>1159.788</v>
      </c>
      <c r="W21" s="10">
        <f>(VLOOKUP(W$1,Enemies[[Name]:[BotLevelType]],3,FALSE) * VLOOKUP($A21,BotLevelWorld[#All],MATCH("HP Ratio - " &amp; VLOOKUP(W$1,Enemies[[#All],[Name]:[BotLevelType]],9,FALSE),BotLevelWorld[#Headers],0),FALSE)) + (IFERROR(VLOOKUP(VLOOKUP(W$1,Enemies[[Name]:[SpawnedType]],11,FALSE), Enemies[[Name]:[BotLevelType]], 3, FALSE) * VLOOKUP($A21,BotLevelWorld[#All],MATCH("HP Ratio - " &amp; VLOOKUP(VLOOKUP(W$1,Enemies[[Name]:[SpawnedType]],11,FALSE),Enemies[[#All],[Name]:[BotLevelType]],9,FALSE),BotLevelWorld[#Headers],0),FALSE) * VLOOKUP(W$1,Enemies[[Name]:[SpawnedType]],10,FALSE),0))</f>
        <v>289.947</v>
      </c>
      <c r="X21" s="10">
        <f>(VLOOKUP(X$1,Enemies[[Name]:[BotLevelType]],3,FALSE) * VLOOKUP($A21,BotLevelWorld[#All],MATCH("HP Ratio - " &amp; VLOOKUP(X$1,Enemies[[#All],[Name]:[BotLevelType]],9,FALSE),BotLevelWorld[#Headers],0),FALSE)) + (IFERROR(VLOOKUP(VLOOKUP(X$1,Enemies[[Name]:[SpawnedType]],11,FALSE), Enemies[[Name]:[BotLevelType]], 3, FALSE) * VLOOKUP($A21,BotLevelWorld[#All],MATCH("HP Ratio - " &amp; VLOOKUP(VLOOKUP(X$1,Enemies[[Name]:[SpawnedType]],11,FALSE),Enemies[[#All],[Name]:[BotLevelType]],9,FALSE),BotLevelWorld[#Headers],0),FALSE) * VLOOKUP(X$1,Enemies[[Name]:[SpawnedType]],10,FALSE),0))</f>
        <v>231.95760000000001</v>
      </c>
      <c r="Y21" s="10">
        <f>(VLOOKUP(Y$1,Enemies[[Name]:[BotLevelType]],3,FALSE) * VLOOKUP($A21,BotLevelWorld[#All],MATCH("HP Ratio - " &amp; VLOOKUP(Y$1,Enemies[[#All],[Name]:[BotLevelType]],9,FALSE),BotLevelWorld[#Headers],0),FALSE)) + (IFERROR(VLOOKUP(VLOOKUP(Y$1,Enemies[[Name]:[SpawnedType]],11,FALSE), Enemies[[Name]:[BotLevelType]], 3, FALSE) * VLOOKUP($A21,BotLevelWorld[#All],MATCH("HP Ratio - " &amp; VLOOKUP(VLOOKUP(Y$1,Enemies[[Name]:[SpawnedType]],11,FALSE),Enemies[[#All],[Name]:[BotLevelType]],9,FALSE),BotLevelWorld[#Headers],0),FALSE) * VLOOKUP(Y$1,Enemies[[Name]:[SpawnedType]],10,FALSE),0))</f>
        <v>9689.2749999999996</v>
      </c>
      <c r="Z21" s="10">
        <f>(VLOOKUP(Z$1,Enemies[[Name]:[BotLevelType]],3,FALSE) * VLOOKUP($A21,BotLevelWorld[#All],MATCH("HP Ratio - " &amp; VLOOKUP(Z$1,Enemies[[#All],[Name]:[BotLevelType]],9,FALSE),BotLevelWorld[#Headers],0),FALSE)) + (IFERROR(VLOOKUP(VLOOKUP(Z$1,Enemies[[Name]:[SpawnedType]],11,FALSE), Enemies[[Name]:[BotLevelType]], 3, FALSE) * VLOOKUP($A21,BotLevelWorld[#All],MATCH("HP Ratio - " &amp; VLOOKUP(VLOOKUP(Z$1,Enemies[[Name]:[SpawnedType]],11,FALSE),Enemies[[#All],[Name]:[BotLevelType]],9,FALSE),BotLevelWorld[#Headers],0),FALSE) * VLOOKUP(Z$1,Enemies[[Name]:[SpawnedType]],10,FALSE),0))</f>
        <v>3875.71</v>
      </c>
      <c r="AA21" s="10">
        <f>(VLOOKUP(AA$1,Enemies[[Name]:[BotLevelType]],3,FALSE) * VLOOKUP($A21,BotLevelWorld[#All],MATCH("HP Ratio - " &amp; VLOOKUP(AA$1,Enemies[[#All],[Name]:[BotLevelType]],9,FALSE),BotLevelWorld[#Headers],0),FALSE)) + (IFERROR(VLOOKUP(VLOOKUP(AA$1,Enemies[[Name]:[SpawnedType]],11,FALSE), Enemies[[Name]:[BotLevelType]], 3, FALSE) * VLOOKUP($A21,BotLevelWorld[#All],MATCH("HP Ratio - " &amp; VLOOKUP(VLOOKUP(AA$1,Enemies[[Name]:[SpawnedType]],11,FALSE),Enemies[[#All],[Name]:[BotLevelType]],9,FALSE),BotLevelWorld[#Headers],0),FALSE) * VLOOKUP(AA$1,Enemies[[Name]:[SpawnedType]],10,FALSE),0))</f>
        <v>1937.855</v>
      </c>
      <c r="AB21" s="10">
        <f>(VLOOKUP(AB$1,Enemies[[Name]:[BotLevelType]],3,FALSE) * VLOOKUP($A21,BotLevelWorld[#All],MATCH("HP Ratio - " &amp; VLOOKUP(AB$1,Enemies[[#All],[Name]:[BotLevelType]],9,FALSE),BotLevelWorld[#Headers],0),FALSE)) + (IFERROR(VLOOKUP(VLOOKUP(AB$1,Enemies[[Name]:[SpawnedType]],11,FALSE), Enemies[[Name]:[BotLevelType]], 3, FALSE) * VLOOKUP($A21,BotLevelWorld[#All],MATCH("HP Ratio - " &amp; VLOOKUP(VLOOKUP(AB$1,Enemies[[Name]:[SpawnedType]],11,FALSE),Enemies[[#All],[Name]:[BotLevelType]],9,FALSE),BotLevelWorld[#Headers],0),FALSE) * VLOOKUP(AB$1,Enemies[[Name]:[SpawnedType]],10,FALSE),0))</f>
        <v>949.54894999999999</v>
      </c>
      <c r="AC21" s="10">
        <f>(VLOOKUP(AC$1,Enemies[[Name]:[BotLevelType]],3,FALSE) * VLOOKUP($A21,BotLevelWorld[#All],MATCH("HP Ratio - " &amp; VLOOKUP(AC$1,Enemies[[#All],[Name]:[BotLevelType]],9,FALSE),BotLevelWorld[#Headers],0),FALSE)) + (IFERROR(VLOOKUP(VLOOKUP(AC$1,Enemies[[Name]:[SpawnedType]],11,FALSE), Enemies[[Name]:[BotLevelType]], 3, FALSE) * VLOOKUP($A21,BotLevelWorld[#All],MATCH("HP Ratio - " &amp; VLOOKUP(VLOOKUP(AC$1,Enemies[[Name]:[SpawnedType]],11,FALSE),Enemies[[#All],[Name]:[BotLevelType]],9,FALSE),BotLevelWorld[#Headers],0),FALSE) * VLOOKUP(AC$1,Enemies[[Name]:[SpawnedType]],10,FALSE),0))</f>
        <v>465.08519999999999</v>
      </c>
      <c r="AD21" s="10">
        <f>(VLOOKUP(AD$1,Enemies[[Name]:[BotLevelType]],3,FALSE) * VLOOKUP($A21,BotLevelWorld[#All],MATCH("HP Ratio - " &amp; VLOOKUP(AD$1,Enemies[[#All],[Name]:[BotLevelType]],9,FALSE),BotLevelWorld[#Headers],0),FALSE)) + (IFERROR(VLOOKUP(VLOOKUP(AD$1,Enemies[[Name]:[SpawnedType]],11,FALSE), Enemies[[Name]:[BotLevelType]], 3, FALSE) * VLOOKUP($A21,BotLevelWorld[#All],MATCH("HP Ratio - " &amp; VLOOKUP(VLOOKUP(AD$1,Enemies[[Name]:[SpawnedType]],11,FALSE),Enemies[[#All],[Name]:[BotLevelType]],9,FALSE),BotLevelWorld[#Headers],0),FALSE) * VLOOKUP(AD$1,Enemies[[Name]:[SpawnedType]],10,FALSE),0))</f>
        <v>116.2713</v>
      </c>
      <c r="AE21" s="10">
        <f>(VLOOKUP(AE$1,Enemies[[Name]:[BotLevelType]],3,FALSE) * VLOOKUP($A21,BotLevelWorld[#All],MATCH("HP Ratio - " &amp; VLOOKUP(AE$1,Enemies[[#All],[Name]:[BotLevelType]],9,FALSE),BotLevelWorld[#Headers],0),FALSE)) + (IFERROR(VLOOKUP(VLOOKUP(AE$1,Enemies[[Name]:[SpawnedType]],11,FALSE), Enemies[[Name]:[BotLevelType]], 3, FALSE) * VLOOKUP($A21,BotLevelWorld[#All],MATCH("HP Ratio - " &amp; VLOOKUP(VLOOKUP(AE$1,Enemies[[Name]:[SpawnedType]],11,FALSE),Enemies[[#All],[Name]:[BotLevelType]],9,FALSE),BotLevelWorld[#Headers],0),FALSE) * VLOOKUP(AE$1,Enemies[[Name]:[SpawnedType]],10,FALSE),0))</f>
        <v>3391.2462500000001</v>
      </c>
      <c r="AF21" s="10">
        <f>(VLOOKUP(AF$1,Enemies[[Name]:[BotLevelType]],3,FALSE) * VLOOKUP($A21,BotLevelWorld[#All],MATCH("HP Ratio - " &amp; VLOOKUP(AF$1,Enemies[[#All],[Name]:[BotLevelType]],9,FALSE),BotLevelWorld[#Headers],0),FALSE)) + (IFERROR(VLOOKUP(VLOOKUP(AF$1,Enemies[[Name]:[SpawnedType]],11,FALSE), Enemies[[Name]:[BotLevelType]], 3, FALSE) * VLOOKUP($A21,BotLevelWorld[#All],MATCH("HP Ratio - " &amp; VLOOKUP(VLOOKUP(AF$1,Enemies[[Name]:[SpawnedType]],11,FALSE),Enemies[[#All],[Name]:[BotLevelType]],9,FALSE),BotLevelWorld[#Headers],0),FALSE) * VLOOKUP(AF$1,Enemies[[Name]:[SpawnedType]],10,FALSE),0))</f>
        <v>775.14200000000005</v>
      </c>
      <c r="AG21" s="10">
        <f>(VLOOKUP(AG$1,Enemies[[Name]:[BotLevelType]],3,FALSE) * VLOOKUP($A21,BotLevelWorld[#All],MATCH("HP Ratio - " &amp; VLOOKUP(AG$1,Enemies[[#All],[Name]:[BotLevelType]],9,FALSE),BotLevelWorld[#Headers],0),FALSE)) + (IFERROR(VLOOKUP(VLOOKUP(AG$1,Enemies[[Name]:[SpawnedType]],11,FALSE), Enemies[[Name]:[BotLevelType]], 3, FALSE) * VLOOKUP($A21,BotLevelWorld[#All],MATCH("HP Ratio - " &amp; VLOOKUP(VLOOKUP(AG$1,Enemies[[Name]:[SpawnedType]],11,FALSE),Enemies[[#All],[Name]:[BotLevelType]],9,FALSE),BotLevelWorld[#Headers],0),FALSE) * VLOOKUP(AG$1,Enemies[[Name]:[SpawnedType]],10,FALSE),0))</f>
        <v>2232.5919000000004</v>
      </c>
      <c r="AH21" s="10">
        <f>(VLOOKUP(AH$1,Enemies[[Name]:[BotLevelType]],3,FALSE) * VLOOKUP($A21,BotLevelWorld[#All],MATCH("HP Ratio - " &amp; VLOOKUP(AH$1,Enemies[[#All],[Name]:[BotLevelType]],9,FALSE),BotLevelWorld[#Headers],0),FALSE)) + (IFERROR(VLOOKUP(VLOOKUP(AH$1,Enemies[[Name]:[SpawnedType]],11,FALSE), Enemies[[Name]:[BotLevelType]], 3, FALSE) * VLOOKUP($A21,BotLevelWorld[#All],MATCH("HP Ratio - " &amp; VLOOKUP(VLOOKUP(AH$1,Enemies[[Name]:[SpawnedType]],11,FALSE),Enemies[[#All],[Name]:[BotLevelType]],9,FALSE),BotLevelWorld[#Headers],0),FALSE) * VLOOKUP(AH$1,Enemies[[Name]:[SpawnedType]],10,FALSE),0))</f>
        <v>378.36847999999998</v>
      </c>
      <c r="AI21" s="10">
        <f>(VLOOKUP(AI$1,Enemies[[Name]:[BotLevelType]],3,FALSE) * VLOOKUP($A21,BotLevelWorld[#All],MATCH("HP Ratio - " &amp; VLOOKUP(AI$1,Enemies[[#All],[Name]:[BotLevelType]],9,FALSE),BotLevelWorld[#Headers],0),FALSE)) + (IFERROR(VLOOKUP(VLOOKUP(AI$1,Enemies[[Name]:[SpawnedType]],11,FALSE), Enemies[[Name]:[BotLevelType]], 3, FALSE) * VLOOKUP($A21,BotLevelWorld[#All],MATCH("HP Ratio - " &amp; VLOOKUP(VLOOKUP(AI$1,Enemies[[Name]:[SpawnedType]],11,FALSE),Enemies[[#All],[Name]:[BotLevelType]],9,FALSE),BotLevelWorld[#Headers],0),FALSE) * VLOOKUP(AI$1,Enemies[[Name]:[SpawnedType]],10,FALSE),0))</f>
        <v>5813.5650000000005</v>
      </c>
      <c r="AJ21" s="10">
        <f>(VLOOKUP(AJ$1,Enemies[[Name]:[BotLevelType]],3,FALSE) * VLOOKUP($A21,BotLevelWorld[#All],MATCH("HP Ratio - " &amp; VLOOKUP(AJ$1,Enemies[[#All],[Name]:[BotLevelType]],9,FALSE),BotLevelWorld[#Headers],0),FALSE)) + (IFERROR(VLOOKUP(VLOOKUP(AJ$1,Enemies[[Name]:[SpawnedType]],11,FALSE), Enemies[[Name]:[BotLevelType]], 3, FALSE) * VLOOKUP($A21,BotLevelWorld[#All],MATCH("HP Ratio - " &amp; VLOOKUP(VLOOKUP(AJ$1,Enemies[[Name]:[SpawnedType]],11,FALSE),Enemies[[#All],[Name]:[BotLevelType]],9,FALSE),BotLevelWorld[#Headers],0),FALSE) * VLOOKUP(AJ$1,Enemies[[Name]:[SpawnedType]],10,FALSE),0))</f>
        <v>378.36847999999998</v>
      </c>
      <c r="AK21" s="10">
        <f>(VLOOKUP(AK$1,Enemies[[Name]:[BotLevelType]],3,FALSE) * VLOOKUP($A21,BotLevelWorld[#All],MATCH("HP Ratio - " &amp; VLOOKUP(AK$1,Enemies[[#All],[Name]:[BotLevelType]],9,FALSE),BotLevelWorld[#Headers],0),FALSE)) + (IFERROR(VLOOKUP(VLOOKUP(AK$1,Enemies[[Name]:[SpawnedType]],11,FALSE), Enemies[[Name]:[BotLevelType]], 3, FALSE) * VLOOKUP($A21,BotLevelWorld[#All],MATCH("HP Ratio - " &amp; VLOOKUP(VLOOKUP(AK$1,Enemies[[Name]:[SpawnedType]],11,FALSE),Enemies[[#All],[Name]:[BotLevelType]],9,FALSE),BotLevelWorld[#Headers],0),FALSE) * VLOOKUP(AK$1,Enemies[[Name]:[SpawnedType]],10,FALSE),0))</f>
        <v>378.36847999999998</v>
      </c>
      <c r="AL21" s="10">
        <f>(VLOOKUP(AL$1,Enemies[[Name]:[BotLevelType]],3,FALSE) * VLOOKUP($A21,BotLevelWorld[#All],MATCH("HP Ratio - " &amp; VLOOKUP(AL$1,Enemies[[#All],[Name]:[BotLevelType]],9,FALSE),BotLevelWorld[#Headers],0),FALSE)) + (IFERROR(VLOOKUP(VLOOKUP(AL$1,Enemies[[Name]:[SpawnedType]],11,FALSE), Enemies[[Name]:[BotLevelType]], 3, FALSE) * VLOOKUP($A21,BotLevelWorld[#All],MATCH("HP Ratio - " &amp; VLOOKUP(VLOOKUP(AL$1,Enemies[[Name]:[SpawnedType]],11,FALSE),Enemies[[#All],[Name]:[BotLevelType]],9,FALSE),BotLevelWorld[#Headers],0),FALSE) * VLOOKUP(AL$1,Enemies[[Name]:[SpawnedType]],10,FALSE),0))</f>
        <v>472.9606</v>
      </c>
      <c r="AM21" s="10">
        <f>(VLOOKUP(AM$1,Enemies[[Name]:[BotLevelType]],3,FALSE) * VLOOKUP($A21,BotLevelWorld[#All],MATCH("HP Ratio - " &amp; VLOOKUP(AM$1,Enemies[[#All],[Name]:[BotLevelType]],9,FALSE),BotLevelWorld[#Headers],0),FALSE)) + (IFERROR(VLOOKUP(VLOOKUP(AM$1,Enemies[[Name]:[SpawnedType]],11,FALSE), Enemies[[Name]:[BotLevelType]], 3, FALSE) * VLOOKUP($A21,BotLevelWorld[#All],MATCH("HP Ratio - " &amp; VLOOKUP(VLOOKUP(AM$1,Enemies[[Name]:[SpawnedType]],11,FALSE),Enemies[[#All],[Name]:[BotLevelType]],9,FALSE),BotLevelWorld[#Headers],0),FALSE) * VLOOKUP(AM$1,Enemies[[Name]:[SpawnedType]],10,FALSE),0))</f>
        <v>9689.2749999999996</v>
      </c>
      <c r="AN21" s="10">
        <f>(VLOOKUP(AN$1,Enemies[[Name]:[BotLevelType]],3,FALSE) * VLOOKUP($A21,BotLevelWorld[#All],MATCH("HP Ratio - " &amp; VLOOKUP(AN$1,Enemies[[#All],[Name]:[BotLevelType]],9,FALSE),BotLevelWorld[#Headers],0),FALSE)) + (IFERROR(VLOOKUP(VLOOKUP(AN$1,Enemies[[Name]:[SpawnedType]],11,FALSE), Enemies[[Name]:[BotLevelType]], 3, FALSE) * VLOOKUP($A21,BotLevelWorld[#All],MATCH("HP Ratio - " &amp; VLOOKUP(VLOOKUP(AN$1,Enemies[[Name]:[SpawnedType]],11,FALSE),Enemies[[#All],[Name]:[BotLevelType]],9,FALSE),BotLevelWorld[#Headers],0),FALSE) * VLOOKUP(AN$1,Enemies[[Name]:[SpawnedType]],10,FALSE),0))</f>
        <v>2364.8029999999999</v>
      </c>
      <c r="AO21" s="10">
        <f>(VLOOKUP(AO$1,Enemies[[Name]:[BotLevelType]],3,FALSE) * VLOOKUP($A21,BotLevelWorld[#All],MATCH("HP Ratio - " &amp; VLOOKUP(AO$1,Enemies[[#All],[Name]:[BotLevelType]],9,FALSE),BotLevelWorld[#Headers],0),FALSE)) + (IFERROR(VLOOKUP(VLOOKUP(AO$1,Enemies[[Name]:[SpawnedType]],11,FALSE), Enemies[[Name]:[BotLevelType]], 3, FALSE) * VLOOKUP($A21,BotLevelWorld[#All],MATCH("HP Ratio - " &amp; VLOOKUP(VLOOKUP(AO$1,Enemies[[Name]:[SpawnedType]],11,FALSE),Enemies[[#All],[Name]:[BotLevelType]],9,FALSE),BotLevelWorld[#Headers],0),FALSE) * VLOOKUP(AO$1,Enemies[[Name]:[SpawnedType]],10,FALSE),0))</f>
        <v>3518.4203599999996</v>
      </c>
      <c r="AP21" s="10">
        <f>(VLOOKUP(AP$1,Enemies[[Name]:[BotLevelType]],3,FALSE) * VLOOKUP($A21,BotLevelWorld[#All],MATCH("HP Ratio - " &amp; VLOOKUP(AP$1,Enemies[[#All],[Name]:[BotLevelType]],9,FALSE),BotLevelWorld[#Headers],0),FALSE)) + (IFERROR(VLOOKUP(VLOOKUP(AP$1,Enemies[[Name]:[SpawnedType]],11,FALSE), Enemies[[Name]:[BotLevelType]], 3, FALSE) * VLOOKUP($A21,BotLevelWorld[#All],MATCH("HP Ratio - " &amp; VLOOKUP(VLOOKUP(AP$1,Enemies[[Name]:[SpawnedType]],11,FALSE),Enemies[[#All],[Name]:[BotLevelType]],9,FALSE),BotLevelWorld[#Headers],0),FALSE) * VLOOKUP(AP$1,Enemies[[Name]:[SpawnedType]],10,FALSE),0))</f>
        <v>3518.4203599999996</v>
      </c>
      <c r="AQ21" s="10">
        <f>(VLOOKUP(AQ$1,Enemies[[Name]:[BotLevelType]],3,FALSE) * VLOOKUP($A21,BotLevelWorld[#All],MATCH("HP Ratio - " &amp; VLOOKUP(AQ$1,Enemies[[#All],[Name]:[BotLevelType]],9,FALSE),BotLevelWorld[#Headers],0),FALSE)) + (IFERROR(VLOOKUP(VLOOKUP(AQ$1,Enemies[[Name]:[SpawnedType]],11,FALSE), Enemies[[Name]:[BotLevelType]], 3, FALSE) * VLOOKUP($A21,BotLevelWorld[#All],MATCH("HP Ratio - " &amp; VLOOKUP(VLOOKUP(AQ$1,Enemies[[Name]:[SpawnedType]],11,FALSE),Enemies[[#All],[Name]:[BotLevelType]],9,FALSE),BotLevelWorld[#Headers],0),FALSE) * VLOOKUP(AQ$1,Enemies[[Name]:[SpawnedType]],10,FALSE),0))</f>
        <v>3518.4203599999996</v>
      </c>
      <c r="AR21" s="10">
        <f>(VLOOKUP(AR$1,Enemies[[Name]:[BotLevelType]],3,FALSE) * VLOOKUP($A21,BotLevelWorld[#All],MATCH("HP Ratio - " &amp; VLOOKUP(AR$1,Enemies[[#All],[Name]:[BotLevelType]],9,FALSE),BotLevelWorld[#Headers],0),FALSE)) + (IFERROR(VLOOKUP(VLOOKUP(AR$1,Enemies[[Name]:[SpawnedType]],11,FALSE), Enemies[[Name]:[BotLevelType]], 3, FALSE) * VLOOKUP($A21,BotLevelWorld[#All],MATCH("HP Ratio - " &amp; VLOOKUP(VLOOKUP(AR$1,Enemies[[Name]:[SpawnedType]],11,FALSE),Enemies[[#All],[Name]:[BotLevelType]],9,FALSE),BotLevelWorld[#Headers],0),FALSE) * VLOOKUP(AR$1,Enemies[[Name]:[SpawnedType]],10,FALSE),0))</f>
        <v>37836.847999999998</v>
      </c>
      <c r="AS21" s="10">
        <f>(VLOOKUP(AS$1,Enemies[[Name]:[BotLevelType]],3,FALSE) * VLOOKUP($A21,BotLevelWorld[#All],MATCH("HP Ratio - " &amp; VLOOKUP(AS$1,Enemies[[#All],[Name]:[BotLevelType]],9,FALSE),BotLevelWorld[#Headers],0),FALSE)) + (IFERROR(VLOOKUP(VLOOKUP(AS$1,Enemies[[Name]:[SpawnedType]],11,FALSE), Enemies[[Name]:[BotLevelType]], 3, FALSE) * VLOOKUP($A21,BotLevelWorld[#All],MATCH("HP Ratio - " &amp; VLOOKUP(VLOOKUP(AS$1,Enemies[[Name]:[SpawnedType]],11,FALSE),Enemies[[#All],[Name]:[BotLevelType]],9,FALSE),BotLevelWorld[#Headers],0),FALSE) * VLOOKUP(AS$1,Enemies[[Name]:[SpawnedType]],10,FALSE),0))</f>
        <v>29067.825000000001</v>
      </c>
      <c r="AT21" s="10">
        <f>(VLOOKUP(AT$1,Enemies[[Name]:[BotLevelType]],3,FALSE) * VLOOKUP($A21,BotLevelWorld[#All],MATCH("HP Ratio - " &amp; VLOOKUP(AT$1,Enemies[[#All],[Name]:[BotLevelType]],9,FALSE),BotLevelWorld[#Headers],0),FALSE)) + (IFERROR(VLOOKUP(VLOOKUP(AT$1,Enemies[[Name]:[SpawnedType]],11,FALSE), Enemies[[Name]:[BotLevelType]], 3, FALSE) * VLOOKUP($A21,BotLevelWorld[#All],MATCH("HP Ratio - " &amp; VLOOKUP(VLOOKUP(AT$1,Enemies[[Name]:[SpawnedType]],11,FALSE),Enemies[[#All],[Name]:[BotLevelType]],9,FALSE),BotLevelWorld[#Headers],0),FALSE) * VLOOKUP(AT$1,Enemies[[Name]:[SpawnedType]],10,FALSE),0))</f>
        <v>22857.914000000001</v>
      </c>
    </row>
    <row r="22" spans="1:46" x14ac:dyDescent="0.25">
      <c r="A22" s="1">
        <v>20</v>
      </c>
      <c r="B22" s="10">
        <f>(VLOOKUP(B$1,Enemies[[Name]:[BotLevelType]],3,FALSE) * VLOOKUP($A22,BotLevelWorld[#All],MATCH("HP Ratio - " &amp; VLOOKUP(B$1,Enemies[[#All],[Name]:[BotLevelType]],9,FALSE),BotLevelWorld[#Headers],0),FALSE)) + (IFERROR(VLOOKUP(VLOOKUP(B$1,Enemies[[Name]:[SpawnedType]],11,FALSE), Enemies[[Name]:[BotLevelType]], 3, FALSE) * VLOOKUP($A22,BotLevelWorld[#All],MATCH("HP Ratio - " &amp; VLOOKUP(VLOOKUP(B$1,Enemies[[Name]:[SpawnedType]],11,FALSE),Enemies[[#All],[Name]:[BotLevelType]],9,FALSE),BotLevelWorld[#Headers],0),FALSE) * VLOOKUP(B$1,Enemies[[Name]:[SpawnedType]],10,FALSE),0))</f>
        <v>150</v>
      </c>
      <c r="C22" s="10">
        <f>(VLOOKUP(C$1,Enemies[[Name]:[BotLevelType]],3,FALSE) * VLOOKUP($A22,BotLevelWorld[#All],MATCH("HP Ratio - " &amp; VLOOKUP(C$1,Enemies[[#All],[Name]:[BotLevelType]],9,FALSE),BotLevelWorld[#Headers],0),FALSE)) + (IFERROR(VLOOKUP(VLOOKUP(C$1,Enemies[[Name]:[SpawnedType]],11,FALSE), Enemies[[Name]:[BotLevelType]], 3, FALSE) * VLOOKUP($A22,BotLevelWorld[#All],MATCH("HP Ratio - " &amp; VLOOKUP(VLOOKUP(C$1,Enemies[[Name]:[SpawnedType]],11,FALSE),Enemies[[#All],[Name]:[BotLevelType]],9,FALSE),BotLevelWorld[#Headers],0),FALSE) * VLOOKUP(C$1,Enemies[[Name]:[SpawnedType]],10,FALSE),0))</f>
        <v>2402.9490099999998</v>
      </c>
      <c r="D22" s="10">
        <f>(VLOOKUP(D$1,Enemies[[Name]:[BotLevelType]],3,FALSE) * VLOOKUP($A22,BotLevelWorld[#All],MATCH("HP Ratio - " &amp; VLOOKUP(D$1,Enemies[[#All],[Name]:[BotLevelType]],9,FALSE),BotLevelWorld[#Headers],0),FALSE)) + (IFERROR(VLOOKUP(VLOOKUP(D$1,Enemies[[Name]:[SpawnedType]],11,FALSE), Enemies[[Name]:[BotLevelType]], 3, FALSE) * VLOOKUP($A22,BotLevelWorld[#All],MATCH("HP Ratio - " &amp; VLOOKUP(VLOOKUP(D$1,Enemies[[Name]:[SpawnedType]],11,FALSE),Enemies[[#All],[Name]:[BotLevelType]],9,FALSE),BotLevelWorld[#Headers],0),FALSE) * VLOOKUP(D$1,Enemies[[Name]:[SpawnedType]],10,FALSE),0))</f>
        <v>5617.2834000000003</v>
      </c>
      <c r="E22" s="10">
        <f>(VLOOKUP(E$1,Enemies[[Name]:[BotLevelType]],3,FALSE) * VLOOKUP($A22,BotLevelWorld[#All],MATCH("HP Ratio - " &amp; VLOOKUP(E$1,Enemies[[#All],[Name]:[BotLevelType]],9,FALSE),BotLevelWorld[#Headers],0),FALSE)) + (IFERROR(VLOOKUP(VLOOKUP(E$1,Enemies[[Name]:[SpawnedType]],11,FALSE), Enemies[[Name]:[BotLevelType]], 3, FALSE) * VLOOKUP($A22,BotLevelWorld[#All],MATCH("HP Ratio - " &amp; VLOOKUP(VLOOKUP(E$1,Enemies[[Name]:[SpawnedType]],11,FALSE),Enemies[[#All],[Name]:[BotLevelType]],9,FALSE),BotLevelWorld[#Headers],0),FALSE) * VLOOKUP(E$1,Enemies[[Name]:[SpawnedType]],10,FALSE),0))</f>
        <v>1400</v>
      </c>
      <c r="F22" s="10">
        <f>(VLOOKUP(F$1,Enemies[[Name]:[BotLevelType]],3,FALSE) * VLOOKUP($A22,BotLevelWorld[#All],MATCH("HP Ratio - " &amp; VLOOKUP(F$1,Enemies[[#All],[Name]:[BotLevelType]],9,FALSE),BotLevelWorld[#Headers],0),FALSE)) + (IFERROR(VLOOKUP(VLOOKUP(F$1,Enemies[[Name]:[SpawnedType]],11,FALSE), Enemies[[Name]:[BotLevelType]], 3, FALSE) * VLOOKUP($A22,BotLevelWorld[#All],MATCH("HP Ratio - " &amp; VLOOKUP(VLOOKUP(F$1,Enemies[[Name]:[SpawnedType]],11,FALSE),Enemies[[#All],[Name]:[BotLevelType]],9,FALSE),BotLevelWorld[#Headers],0),FALSE) * VLOOKUP(F$1,Enemies[[Name]:[SpawnedType]],10,FALSE),0))</f>
        <v>5000</v>
      </c>
      <c r="G22" s="10">
        <f>(VLOOKUP(G$1,Enemies[[Name]:[BotLevelType]],3,FALSE) * VLOOKUP($A22,BotLevelWorld[#All],MATCH("HP Ratio - " &amp; VLOOKUP(G$1,Enemies[[#All],[Name]:[BotLevelType]],9,FALSE),BotLevelWorld[#Headers],0),FALSE)) + (IFERROR(VLOOKUP(VLOOKUP(G$1,Enemies[[Name]:[SpawnedType]],11,FALSE), Enemies[[Name]:[BotLevelType]], 3, FALSE) * VLOOKUP($A22,BotLevelWorld[#All],MATCH("HP Ratio - " &amp; VLOOKUP(VLOOKUP(G$1,Enemies[[Name]:[SpawnedType]],11,FALSE),Enemies[[#All],[Name]:[BotLevelType]],9,FALSE),BotLevelWorld[#Headers],0),FALSE) * VLOOKUP(G$1,Enemies[[Name]:[SpawnedType]],10,FALSE),0))</f>
        <v>10000</v>
      </c>
      <c r="H22" s="10">
        <f>(VLOOKUP(H$1,Enemies[[Name]:[BotLevelType]],3,FALSE) * VLOOKUP($A22,BotLevelWorld[#All],MATCH("HP Ratio - " &amp; VLOOKUP(H$1,Enemies[[#All],[Name]:[BotLevelType]],9,FALSE),BotLevelWorld[#Headers],0),FALSE)) + (IFERROR(VLOOKUP(VLOOKUP(H$1,Enemies[[Name]:[SpawnedType]],11,FALSE), Enemies[[Name]:[BotLevelType]], 3, FALSE) * VLOOKUP($A22,BotLevelWorld[#All],MATCH("HP Ratio - " &amp; VLOOKUP(VLOOKUP(H$1,Enemies[[Name]:[SpawnedType]],11,FALSE),Enemies[[#All],[Name]:[BotLevelType]],9,FALSE),BotLevelWorld[#Headers],0),FALSE) * VLOOKUP(H$1,Enemies[[Name]:[SpawnedType]],10,FALSE),0))</f>
        <v>400</v>
      </c>
      <c r="I22" s="10">
        <f>(VLOOKUP(I$1,Enemies[[Name]:[BotLevelType]],3,FALSE) * VLOOKUP($A22,BotLevelWorld[#All],MATCH("HP Ratio - " &amp; VLOOKUP(I$1,Enemies[[#All],[Name]:[BotLevelType]],9,FALSE),BotLevelWorld[#Headers],0),FALSE)) + (IFERROR(VLOOKUP(VLOOKUP(I$1,Enemies[[Name]:[SpawnedType]],11,FALSE), Enemies[[Name]:[BotLevelType]], 3, FALSE) * VLOOKUP($A22,BotLevelWorld[#All],MATCH("HP Ratio - " &amp; VLOOKUP(VLOOKUP(I$1,Enemies[[Name]:[SpawnedType]],11,FALSE),Enemies[[#All],[Name]:[BotLevelType]],9,FALSE),BotLevelWorld[#Headers],0),FALSE) * VLOOKUP(I$1,Enemies[[Name]:[SpawnedType]],10,FALSE),0))</f>
        <v>16.459938000000001</v>
      </c>
      <c r="J22" s="10">
        <f>(VLOOKUP(J$1,Enemies[[Name]:[BotLevelType]],3,FALSE) * VLOOKUP($A22,BotLevelWorld[#All],MATCH("HP Ratio - " &amp; VLOOKUP(J$1,Enemies[[#All],[Name]:[BotLevelType]],9,FALSE),BotLevelWorld[#Headers],0),FALSE)) + (IFERROR(VLOOKUP(VLOOKUP(J$1,Enemies[[Name]:[SpawnedType]],11,FALSE), Enemies[[Name]:[BotLevelType]], 3, FALSE) * VLOOKUP($A22,BotLevelWorld[#All],MATCH("HP Ratio - " &amp; VLOOKUP(VLOOKUP(J$1,Enemies[[Name]:[SpawnedType]],11,FALSE),Enemies[[#All],[Name]:[BotLevelType]],9,FALSE),BotLevelWorld[#Headers],0),FALSE) * VLOOKUP(J$1,Enemies[[Name]:[SpawnedType]],10,FALSE),0))</f>
        <v>274.33230000000003</v>
      </c>
      <c r="K22" s="10">
        <f>(VLOOKUP(K$1,Enemies[[Name]:[BotLevelType]],3,FALSE) * VLOOKUP($A22,BotLevelWorld[#All],MATCH("HP Ratio - " &amp; VLOOKUP(K$1,Enemies[[#All],[Name]:[BotLevelType]],9,FALSE),BotLevelWorld[#Headers],0),FALSE)) + (IFERROR(VLOOKUP(VLOOKUP(K$1,Enemies[[Name]:[SpawnedType]],11,FALSE), Enemies[[Name]:[BotLevelType]], 3, FALSE) * VLOOKUP($A22,BotLevelWorld[#All],MATCH("HP Ratio - " &amp; VLOOKUP(VLOOKUP(K$1,Enemies[[Name]:[SpawnedType]],11,FALSE),Enemies[[#All],[Name]:[BotLevelType]],9,FALSE),BotLevelWorld[#Headers],0),FALSE) * VLOOKUP(K$1,Enemies[[Name]:[SpawnedType]],10,FALSE),0))</f>
        <v>68.583075000000008</v>
      </c>
      <c r="L22" s="10">
        <f>(VLOOKUP(L$1,Enemies[[Name]:[BotLevelType]],3,FALSE) * VLOOKUP($A22,BotLevelWorld[#All],MATCH("HP Ratio - " &amp; VLOOKUP(L$1,Enemies[[#All],[Name]:[BotLevelType]],9,FALSE),BotLevelWorld[#Headers],0),FALSE)) + (IFERROR(VLOOKUP(VLOOKUP(L$1,Enemies[[Name]:[SpawnedType]],11,FALSE), Enemies[[Name]:[BotLevelType]], 3, FALSE) * VLOOKUP($A22,BotLevelWorld[#All],MATCH("HP Ratio - " &amp; VLOOKUP(VLOOKUP(L$1,Enemies[[Name]:[SpawnedType]],11,FALSE),Enemies[[#All],[Name]:[BotLevelType]],9,FALSE),BotLevelWorld[#Headers],0),FALSE) * VLOOKUP(L$1,Enemies[[Name]:[SpawnedType]],10,FALSE),0))</f>
        <v>3000</v>
      </c>
      <c r="M22" s="10">
        <f>(VLOOKUP(M$1,Enemies[[Name]:[BotLevelType]],3,FALSE) * VLOOKUP($A22,BotLevelWorld[#All],MATCH("HP Ratio - " &amp; VLOOKUP(M$1,Enemies[[#All],[Name]:[BotLevelType]],9,FALSE),BotLevelWorld[#Headers],0),FALSE)) + (IFERROR(VLOOKUP(VLOOKUP(M$1,Enemies[[Name]:[SpawnedType]],11,FALSE), Enemies[[Name]:[BotLevelType]], 3, FALSE) * VLOOKUP($A22,BotLevelWorld[#All],MATCH("HP Ratio - " &amp; VLOOKUP(VLOOKUP(M$1,Enemies[[Name]:[SpawnedType]],11,FALSE),Enemies[[#All],[Name]:[BotLevelType]],9,FALSE),BotLevelWorld[#Headers],0),FALSE) * VLOOKUP(M$1,Enemies[[Name]:[SpawnedType]],10,FALSE),0))</f>
        <v>7000</v>
      </c>
      <c r="N22" s="10">
        <f>(VLOOKUP(N$1,Enemies[[Name]:[BotLevelType]],3,FALSE) * VLOOKUP($A22,BotLevelWorld[#All],MATCH("HP Ratio - " &amp; VLOOKUP(N$1,Enemies[[#All],[Name]:[BotLevelType]],9,FALSE),BotLevelWorld[#Headers],0),FALSE)) + (IFERROR(VLOOKUP(VLOOKUP(N$1,Enemies[[Name]:[SpawnedType]],11,FALSE), Enemies[[Name]:[BotLevelType]], 3, FALSE) * VLOOKUP($A22,BotLevelWorld[#All],MATCH("HP Ratio - " &amp; VLOOKUP(VLOOKUP(N$1,Enemies[[Name]:[SpawnedType]],11,FALSE),Enemies[[#All],[Name]:[BotLevelType]],9,FALSE),BotLevelWorld[#Headers],0),FALSE) * VLOOKUP(N$1,Enemies[[Name]:[SpawnedType]],10,FALSE),0))</f>
        <v>5000</v>
      </c>
      <c r="O22" s="10">
        <f>(VLOOKUP(O$1,Enemies[[Name]:[BotLevelType]],3,FALSE) * VLOOKUP($A22,BotLevelWorld[#All],MATCH("HP Ratio - " &amp; VLOOKUP(O$1,Enemies[[#All],[Name]:[BotLevelType]],9,FALSE),BotLevelWorld[#Headers],0),FALSE)) + (IFERROR(VLOOKUP(VLOOKUP(O$1,Enemies[[Name]:[SpawnedType]],11,FALSE), Enemies[[Name]:[BotLevelType]], 3, FALSE) * VLOOKUP($A22,BotLevelWorld[#All],MATCH("HP Ratio - " &amp; VLOOKUP(VLOOKUP(O$1,Enemies[[Name]:[SpawnedType]],11,FALSE),Enemies[[#All],[Name]:[BotLevelType]],9,FALSE),BotLevelWorld[#Headers],0),FALSE) * VLOOKUP(O$1,Enemies[[Name]:[SpawnedType]],10,FALSE),0))</f>
        <v>1092.24955</v>
      </c>
      <c r="P22" s="10">
        <f>(VLOOKUP(P$1,Enemies[[Name]:[BotLevelType]],3,FALSE) * VLOOKUP($A22,BotLevelWorld[#All],MATCH("HP Ratio - " &amp; VLOOKUP(P$1,Enemies[[#All],[Name]:[BotLevelType]],9,FALSE),BotLevelWorld[#Headers],0),FALSE)) + (IFERROR(VLOOKUP(VLOOKUP(P$1,Enemies[[Name]:[SpawnedType]],11,FALSE), Enemies[[Name]:[BotLevelType]], 3, FALSE) * VLOOKUP($A22,BotLevelWorld[#All],MATCH("HP Ratio - " &amp; VLOOKUP(VLOOKUP(P$1,Enemies[[Name]:[SpawnedType]],11,FALSE),Enemies[[#All],[Name]:[BotLevelType]],9,FALSE),BotLevelWorld[#Headers],0),FALSE) * VLOOKUP(P$1,Enemies[[Name]:[SpawnedType]],10,FALSE),0))</f>
        <v>20000</v>
      </c>
      <c r="Q22" s="10">
        <f>(VLOOKUP(Q$1,Enemies[[Name]:[BotLevelType]],3,FALSE) * VLOOKUP($A22,BotLevelWorld[#All],MATCH("HP Ratio - " &amp; VLOOKUP(Q$1,Enemies[[#All],[Name]:[BotLevelType]],9,FALSE),BotLevelWorld[#Headers],0),FALSE)) + (IFERROR(VLOOKUP(VLOOKUP(Q$1,Enemies[[Name]:[SpawnedType]],11,FALSE), Enemies[[Name]:[BotLevelType]], 3, FALSE) * VLOOKUP($A22,BotLevelWorld[#All],MATCH("HP Ratio - " &amp; VLOOKUP(VLOOKUP(Q$1,Enemies[[Name]:[SpawnedType]],11,FALSE),Enemies[[#All],[Name]:[BotLevelType]],9,FALSE),BotLevelWorld[#Headers],0),FALSE) * VLOOKUP(Q$1,Enemies[[Name]:[SpawnedType]],10,FALSE),0))</f>
        <v>5000</v>
      </c>
      <c r="R22" s="10">
        <f>(VLOOKUP(R$1,Enemies[[Name]:[BotLevelType]],3,FALSE) * VLOOKUP($A22,BotLevelWorld[#All],MATCH("HP Ratio - " &amp; VLOOKUP(R$1,Enemies[[#All],[Name]:[BotLevelType]],9,FALSE),BotLevelWorld[#Headers],0),FALSE)) + (IFERROR(VLOOKUP(VLOOKUP(R$1,Enemies[[Name]:[SpawnedType]],11,FALSE), Enemies[[Name]:[BotLevelType]], 3, FALSE) * VLOOKUP($A22,BotLevelWorld[#All],MATCH("HP Ratio - " &amp; VLOOKUP(VLOOKUP(R$1,Enemies[[Name]:[SpawnedType]],11,FALSE),Enemies[[#All],[Name]:[BotLevelType]],9,FALSE),BotLevelWorld[#Headers],0),FALSE) * VLOOKUP(R$1,Enemies[[Name]:[SpawnedType]],10,FALSE),0))</f>
        <v>15603.565000000001</v>
      </c>
      <c r="S22" s="10">
        <f>(VLOOKUP(S$1,Enemies[[Name]:[BotLevelType]],3,FALSE) * VLOOKUP($A22,BotLevelWorld[#All],MATCH("HP Ratio - " &amp; VLOOKUP(S$1,Enemies[[#All],[Name]:[BotLevelType]],9,FALSE),BotLevelWorld[#Headers],0),FALSE)) + (IFERROR(VLOOKUP(VLOOKUP(S$1,Enemies[[Name]:[SpawnedType]],11,FALSE), Enemies[[Name]:[BotLevelType]], 3, FALSE) * VLOOKUP($A22,BotLevelWorld[#All],MATCH("HP Ratio - " &amp; VLOOKUP(VLOOKUP(S$1,Enemies[[Name]:[SpawnedType]],11,FALSE),Enemies[[#All],[Name]:[BotLevelType]],9,FALSE),BotLevelWorld[#Headers],0),FALSE) * VLOOKUP(S$1,Enemies[[Name]:[SpawnedType]],10,FALSE),0))</f>
        <v>1536.2139</v>
      </c>
      <c r="T22" s="10">
        <f>(VLOOKUP(T$1,Enemies[[Name]:[BotLevelType]],3,FALSE) * VLOOKUP($A22,BotLevelWorld[#All],MATCH("HP Ratio - " &amp; VLOOKUP(T$1,Enemies[[#All],[Name]:[BotLevelType]],9,FALSE),BotLevelWorld[#Headers],0),FALSE)) + (IFERROR(VLOOKUP(VLOOKUP(T$1,Enemies[[Name]:[SpawnedType]],11,FALSE), Enemies[[Name]:[BotLevelType]], 3, FALSE) * VLOOKUP($A22,BotLevelWorld[#All],MATCH("HP Ratio - " &amp; VLOOKUP(VLOOKUP(T$1,Enemies[[Name]:[SpawnedType]],11,FALSE),Enemies[[#All],[Name]:[BotLevelType]],9,FALSE),BotLevelWorld[#Headers],0),FALSE) * VLOOKUP(T$1,Enemies[[Name]:[SpawnedType]],10,FALSE),0))</f>
        <v>4993.1408000000001</v>
      </c>
      <c r="U22" s="10">
        <f>(VLOOKUP(U$1,Enemies[[Name]:[BotLevelType]],3,FALSE) * VLOOKUP($A22,BotLevelWorld[#All],MATCH("HP Ratio - " &amp; VLOOKUP(U$1,Enemies[[#All],[Name]:[BotLevelType]],9,FALSE),BotLevelWorld[#Headers],0),FALSE)) + (IFERROR(VLOOKUP(VLOOKUP(U$1,Enemies[[Name]:[SpawnedType]],11,FALSE), Enemies[[Name]:[BotLevelType]], 3, FALSE) * VLOOKUP($A22,BotLevelWorld[#All],MATCH("HP Ratio - " &amp; VLOOKUP(VLOOKUP(U$1,Enemies[[Name]:[SpawnedType]],11,FALSE),Enemies[[#All],[Name]:[BotLevelType]],9,FALSE),BotLevelWorld[#Headers],0),FALSE) * VLOOKUP(U$1,Enemies[[Name]:[SpawnedType]],10,FALSE),0))</f>
        <v>2496.5704000000001</v>
      </c>
      <c r="V22" s="10">
        <f>(VLOOKUP(V$1,Enemies[[Name]:[BotLevelType]],3,FALSE) * VLOOKUP($A22,BotLevelWorld[#All],MATCH("HP Ratio - " &amp; VLOOKUP(V$1,Enemies[[#All],[Name]:[BotLevelType]],9,FALSE),BotLevelWorld[#Headers],0),FALSE)) + (IFERROR(VLOOKUP(VLOOKUP(V$1,Enemies[[Name]:[SpawnedType]],11,FALSE), Enemies[[Name]:[BotLevelType]], 3, FALSE) * VLOOKUP($A22,BotLevelWorld[#All],MATCH("HP Ratio - " &amp; VLOOKUP(VLOOKUP(V$1,Enemies[[Name]:[SpawnedType]],11,FALSE),Enemies[[#All],[Name]:[BotLevelType]],9,FALSE),BotLevelWorld[#Headers],0),FALSE) * VLOOKUP(V$1,Enemies[[Name]:[SpawnedType]],10,FALSE),0))</f>
        <v>1248.2852</v>
      </c>
      <c r="W22" s="10">
        <f>(VLOOKUP(W$1,Enemies[[Name]:[BotLevelType]],3,FALSE) * VLOOKUP($A22,BotLevelWorld[#All],MATCH("HP Ratio - " &amp; VLOOKUP(W$1,Enemies[[#All],[Name]:[BotLevelType]],9,FALSE),BotLevelWorld[#Headers],0),FALSE)) + (IFERROR(VLOOKUP(VLOOKUP(W$1,Enemies[[Name]:[SpawnedType]],11,FALSE), Enemies[[Name]:[BotLevelType]], 3, FALSE) * VLOOKUP($A22,BotLevelWorld[#All],MATCH("HP Ratio - " &amp; VLOOKUP(VLOOKUP(W$1,Enemies[[Name]:[SpawnedType]],11,FALSE),Enemies[[#All],[Name]:[BotLevelType]],9,FALSE),BotLevelWorld[#Headers],0),FALSE) * VLOOKUP(W$1,Enemies[[Name]:[SpawnedType]],10,FALSE),0))</f>
        <v>312.07130000000001</v>
      </c>
      <c r="X22" s="10">
        <f>(VLOOKUP(X$1,Enemies[[Name]:[BotLevelType]],3,FALSE) * VLOOKUP($A22,BotLevelWorld[#All],MATCH("HP Ratio - " &amp; VLOOKUP(X$1,Enemies[[#All],[Name]:[BotLevelType]],9,FALSE),BotLevelWorld[#Headers],0),FALSE)) + (IFERROR(VLOOKUP(VLOOKUP(X$1,Enemies[[Name]:[SpawnedType]],11,FALSE), Enemies[[Name]:[BotLevelType]], 3, FALSE) * VLOOKUP($A22,BotLevelWorld[#All],MATCH("HP Ratio - " &amp; VLOOKUP(VLOOKUP(X$1,Enemies[[Name]:[SpawnedType]],11,FALSE),Enemies[[#All],[Name]:[BotLevelType]],9,FALSE),BotLevelWorld[#Headers],0),FALSE) * VLOOKUP(X$1,Enemies[[Name]:[SpawnedType]],10,FALSE),0))</f>
        <v>249.65703999999999</v>
      </c>
      <c r="Y22" s="10">
        <f>(VLOOKUP(Y$1,Enemies[[Name]:[BotLevelType]],3,FALSE) * VLOOKUP($A22,BotLevelWorld[#All],MATCH("HP Ratio - " &amp; VLOOKUP(Y$1,Enemies[[#All],[Name]:[BotLevelType]],9,FALSE),BotLevelWorld[#Headers],0),FALSE)) + (IFERROR(VLOOKUP(VLOOKUP(Y$1,Enemies[[Name]:[SpawnedType]],11,FALSE), Enemies[[Name]:[BotLevelType]], 3, FALSE) * VLOOKUP($A22,BotLevelWorld[#All],MATCH("HP Ratio - " &amp; VLOOKUP(VLOOKUP(Y$1,Enemies[[Name]:[SpawnedType]],11,FALSE),Enemies[[#All],[Name]:[BotLevelType]],9,FALSE),BotLevelWorld[#Headers],0),FALSE) * VLOOKUP(Y$1,Enemies[[Name]:[SpawnedType]],10,FALSE),0))</f>
        <v>10000</v>
      </c>
      <c r="Z22" s="10">
        <f>(VLOOKUP(Z$1,Enemies[[Name]:[BotLevelType]],3,FALSE) * VLOOKUP($A22,BotLevelWorld[#All],MATCH("HP Ratio - " &amp; VLOOKUP(Z$1,Enemies[[#All],[Name]:[BotLevelType]],9,FALSE),BotLevelWorld[#Headers],0),FALSE)) + (IFERROR(VLOOKUP(VLOOKUP(Z$1,Enemies[[Name]:[SpawnedType]],11,FALSE), Enemies[[Name]:[BotLevelType]], 3, FALSE) * VLOOKUP($A22,BotLevelWorld[#All],MATCH("HP Ratio - " &amp; VLOOKUP(VLOOKUP(Z$1,Enemies[[Name]:[SpawnedType]],11,FALSE),Enemies[[#All],[Name]:[BotLevelType]],9,FALSE),BotLevelWorld[#Headers],0),FALSE) * VLOOKUP(Z$1,Enemies[[Name]:[SpawnedType]],10,FALSE),0))</f>
        <v>4000</v>
      </c>
      <c r="AA22" s="10">
        <f>(VLOOKUP(AA$1,Enemies[[Name]:[BotLevelType]],3,FALSE) * VLOOKUP($A22,BotLevelWorld[#All],MATCH("HP Ratio - " &amp; VLOOKUP(AA$1,Enemies[[#All],[Name]:[BotLevelType]],9,FALSE),BotLevelWorld[#Headers],0),FALSE)) + (IFERROR(VLOOKUP(VLOOKUP(AA$1,Enemies[[Name]:[SpawnedType]],11,FALSE), Enemies[[Name]:[BotLevelType]], 3, FALSE) * VLOOKUP($A22,BotLevelWorld[#All],MATCH("HP Ratio - " &amp; VLOOKUP(VLOOKUP(AA$1,Enemies[[Name]:[SpawnedType]],11,FALSE),Enemies[[#All],[Name]:[BotLevelType]],9,FALSE),BotLevelWorld[#Headers],0),FALSE) * VLOOKUP(AA$1,Enemies[[Name]:[SpawnedType]],10,FALSE),0))</f>
        <v>2000</v>
      </c>
      <c r="AB22" s="10">
        <f>(VLOOKUP(AB$1,Enemies[[Name]:[BotLevelType]],3,FALSE) * VLOOKUP($A22,BotLevelWorld[#All],MATCH("HP Ratio - " &amp; VLOOKUP(AB$1,Enemies[[#All],[Name]:[BotLevelType]],9,FALSE),BotLevelWorld[#Headers],0),FALSE)) + (IFERROR(VLOOKUP(VLOOKUP(AB$1,Enemies[[Name]:[SpawnedType]],11,FALSE), Enemies[[Name]:[BotLevelType]], 3, FALSE) * VLOOKUP($A22,BotLevelWorld[#All],MATCH("HP Ratio - " &amp; VLOOKUP(VLOOKUP(AB$1,Enemies[[Name]:[SpawnedType]],11,FALSE),Enemies[[#All],[Name]:[BotLevelType]],9,FALSE),BotLevelWorld[#Headers],0),FALSE) * VLOOKUP(AB$1,Enemies[[Name]:[SpawnedType]],10,FALSE),0))</f>
        <v>980</v>
      </c>
      <c r="AC22" s="10">
        <f>(VLOOKUP(AC$1,Enemies[[Name]:[BotLevelType]],3,FALSE) * VLOOKUP($A22,BotLevelWorld[#All],MATCH("HP Ratio - " &amp; VLOOKUP(AC$1,Enemies[[#All],[Name]:[BotLevelType]],9,FALSE),BotLevelWorld[#Headers],0),FALSE)) + (IFERROR(VLOOKUP(VLOOKUP(AC$1,Enemies[[Name]:[SpawnedType]],11,FALSE), Enemies[[Name]:[BotLevelType]], 3, FALSE) * VLOOKUP($A22,BotLevelWorld[#All],MATCH("HP Ratio - " &amp; VLOOKUP(VLOOKUP(AC$1,Enemies[[Name]:[SpawnedType]],11,FALSE),Enemies[[#All],[Name]:[BotLevelType]],9,FALSE),BotLevelWorld[#Headers],0),FALSE) * VLOOKUP(AC$1,Enemies[[Name]:[SpawnedType]],10,FALSE),0))</f>
        <v>480</v>
      </c>
      <c r="AD22" s="10">
        <f>(VLOOKUP(AD$1,Enemies[[Name]:[BotLevelType]],3,FALSE) * VLOOKUP($A22,BotLevelWorld[#All],MATCH("HP Ratio - " &amp; VLOOKUP(AD$1,Enemies[[#All],[Name]:[BotLevelType]],9,FALSE),BotLevelWorld[#Headers],0),FALSE)) + (IFERROR(VLOOKUP(VLOOKUP(AD$1,Enemies[[Name]:[SpawnedType]],11,FALSE), Enemies[[Name]:[BotLevelType]], 3, FALSE) * VLOOKUP($A22,BotLevelWorld[#All],MATCH("HP Ratio - " &amp; VLOOKUP(VLOOKUP(AD$1,Enemies[[Name]:[SpawnedType]],11,FALSE),Enemies[[#All],[Name]:[BotLevelType]],9,FALSE),BotLevelWorld[#Headers],0),FALSE) * VLOOKUP(AD$1,Enemies[[Name]:[SpawnedType]],10,FALSE),0))</f>
        <v>120</v>
      </c>
      <c r="AE22" s="10">
        <f>(VLOOKUP(AE$1,Enemies[[Name]:[BotLevelType]],3,FALSE) * VLOOKUP($A22,BotLevelWorld[#All],MATCH("HP Ratio - " &amp; VLOOKUP(AE$1,Enemies[[#All],[Name]:[BotLevelType]],9,FALSE),BotLevelWorld[#Headers],0),FALSE)) + (IFERROR(VLOOKUP(VLOOKUP(AE$1,Enemies[[Name]:[SpawnedType]],11,FALSE), Enemies[[Name]:[BotLevelType]], 3, FALSE) * VLOOKUP($A22,BotLevelWorld[#All],MATCH("HP Ratio - " &amp; VLOOKUP(VLOOKUP(AE$1,Enemies[[Name]:[SpawnedType]],11,FALSE),Enemies[[#All],[Name]:[BotLevelType]],9,FALSE),BotLevelWorld[#Headers],0),FALSE) * VLOOKUP(AE$1,Enemies[[Name]:[SpawnedType]],10,FALSE),0))</f>
        <v>3500</v>
      </c>
      <c r="AF22" s="10">
        <f>(VLOOKUP(AF$1,Enemies[[Name]:[BotLevelType]],3,FALSE) * VLOOKUP($A22,BotLevelWorld[#All],MATCH("HP Ratio - " &amp; VLOOKUP(AF$1,Enemies[[#All],[Name]:[BotLevelType]],9,FALSE),BotLevelWorld[#Headers],0),FALSE)) + (IFERROR(VLOOKUP(VLOOKUP(AF$1,Enemies[[Name]:[SpawnedType]],11,FALSE), Enemies[[Name]:[BotLevelType]], 3, FALSE) * VLOOKUP($A22,BotLevelWorld[#All],MATCH("HP Ratio - " &amp; VLOOKUP(VLOOKUP(AF$1,Enemies[[Name]:[SpawnedType]],11,FALSE),Enemies[[#All],[Name]:[BotLevelType]],9,FALSE),BotLevelWorld[#Headers],0),FALSE) * VLOOKUP(AF$1,Enemies[[Name]:[SpawnedType]],10,FALSE),0))</f>
        <v>800</v>
      </c>
      <c r="AG22" s="10">
        <f>(VLOOKUP(AG$1,Enemies[[Name]:[BotLevelType]],3,FALSE) * VLOOKUP($A22,BotLevelWorld[#All],MATCH("HP Ratio - " &amp; VLOOKUP(AG$1,Enemies[[#All],[Name]:[BotLevelType]],9,FALSE),BotLevelWorld[#Headers],0),FALSE)) + (IFERROR(VLOOKUP(VLOOKUP(AG$1,Enemies[[Name]:[SpawnedType]],11,FALSE), Enemies[[Name]:[BotLevelType]], 3, FALSE) * VLOOKUP($A22,BotLevelWorld[#All],MATCH("HP Ratio - " &amp; VLOOKUP(VLOOKUP(AG$1,Enemies[[Name]:[SpawnedType]],11,FALSE),Enemies[[#All],[Name]:[BotLevelType]],9,FALSE),BotLevelWorld[#Headers],0),FALSE) * VLOOKUP(AG$1,Enemies[[Name]:[SpawnedType]],10,FALSE),0))</f>
        <v>2402.9490099999998</v>
      </c>
      <c r="AH22" s="10">
        <f>(VLOOKUP(AH$1,Enemies[[Name]:[BotLevelType]],3,FALSE) * VLOOKUP($A22,BotLevelWorld[#All],MATCH("HP Ratio - " &amp; VLOOKUP(AH$1,Enemies[[#All],[Name]:[BotLevelType]],9,FALSE),BotLevelWorld[#Headers],0),FALSE)) + (IFERROR(VLOOKUP(VLOOKUP(AH$1,Enemies[[Name]:[SpawnedType]],11,FALSE), Enemies[[Name]:[BotLevelType]], 3, FALSE) * VLOOKUP($A22,BotLevelWorld[#All],MATCH("HP Ratio - " &amp; VLOOKUP(VLOOKUP(AH$1,Enemies[[Name]:[SpawnedType]],11,FALSE),Enemies[[#All],[Name]:[BotLevelType]],9,FALSE),BotLevelWorld[#Headers],0),FALSE) * VLOOKUP(AH$1,Enemies[[Name]:[SpawnedType]],10,FALSE),0))</f>
        <v>400</v>
      </c>
      <c r="AI22" s="10">
        <f>(VLOOKUP(AI$1,Enemies[[Name]:[BotLevelType]],3,FALSE) * VLOOKUP($A22,BotLevelWorld[#All],MATCH("HP Ratio - " &amp; VLOOKUP(AI$1,Enemies[[#All],[Name]:[BotLevelType]],9,FALSE),BotLevelWorld[#Headers],0),FALSE)) + (IFERROR(VLOOKUP(VLOOKUP(AI$1,Enemies[[Name]:[SpawnedType]],11,FALSE), Enemies[[Name]:[BotLevelType]], 3, FALSE) * VLOOKUP($A22,BotLevelWorld[#All],MATCH("HP Ratio - " &amp; VLOOKUP(VLOOKUP(AI$1,Enemies[[Name]:[SpawnedType]],11,FALSE),Enemies[[#All],[Name]:[BotLevelType]],9,FALSE),BotLevelWorld[#Headers],0),FALSE) * VLOOKUP(AI$1,Enemies[[Name]:[SpawnedType]],10,FALSE),0))</f>
        <v>6000</v>
      </c>
      <c r="AJ22" s="10">
        <f>(VLOOKUP(AJ$1,Enemies[[Name]:[BotLevelType]],3,FALSE) * VLOOKUP($A22,BotLevelWorld[#All],MATCH("HP Ratio - " &amp; VLOOKUP(AJ$1,Enemies[[#All],[Name]:[BotLevelType]],9,FALSE),BotLevelWorld[#Headers],0),FALSE)) + (IFERROR(VLOOKUP(VLOOKUP(AJ$1,Enemies[[Name]:[SpawnedType]],11,FALSE), Enemies[[Name]:[BotLevelType]], 3, FALSE) * VLOOKUP($A22,BotLevelWorld[#All],MATCH("HP Ratio - " &amp; VLOOKUP(VLOOKUP(AJ$1,Enemies[[Name]:[SpawnedType]],11,FALSE),Enemies[[#All],[Name]:[BotLevelType]],9,FALSE),BotLevelWorld[#Headers],0),FALSE) * VLOOKUP(AJ$1,Enemies[[Name]:[SpawnedType]],10,FALSE),0))</f>
        <v>400</v>
      </c>
      <c r="AK22" s="10">
        <f>(VLOOKUP(AK$1,Enemies[[Name]:[BotLevelType]],3,FALSE) * VLOOKUP($A22,BotLevelWorld[#All],MATCH("HP Ratio - " &amp; VLOOKUP(AK$1,Enemies[[#All],[Name]:[BotLevelType]],9,FALSE),BotLevelWorld[#Headers],0),FALSE)) + (IFERROR(VLOOKUP(VLOOKUP(AK$1,Enemies[[Name]:[SpawnedType]],11,FALSE), Enemies[[Name]:[BotLevelType]], 3, FALSE) * VLOOKUP($A22,BotLevelWorld[#All],MATCH("HP Ratio - " &amp; VLOOKUP(VLOOKUP(AK$1,Enemies[[Name]:[SpawnedType]],11,FALSE),Enemies[[#All],[Name]:[BotLevelType]],9,FALSE),BotLevelWorld[#Headers],0),FALSE) * VLOOKUP(AK$1,Enemies[[Name]:[SpawnedType]],10,FALSE),0))</f>
        <v>400</v>
      </c>
      <c r="AL22" s="10">
        <f>(VLOOKUP(AL$1,Enemies[[Name]:[BotLevelType]],3,FALSE) * VLOOKUP($A22,BotLevelWorld[#All],MATCH("HP Ratio - " &amp; VLOOKUP(AL$1,Enemies[[#All],[Name]:[BotLevelType]],9,FALSE),BotLevelWorld[#Headers],0),FALSE)) + (IFERROR(VLOOKUP(VLOOKUP(AL$1,Enemies[[Name]:[SpawnedType]],11,FALSE), Enemies[[Name]:[BotLevelType]], 3, FALSE) * VLOOKUP($A22,BotLevelWorld[#All],MATCH("HP Ratio - " &amp; VLOOKUP(VLOOKUP(AL$1,Enemies[[Name]:[SpawnedType]],11,FALSE),Enemies[[#All],[Name]:[BotLevelType]],9,FALSE),BotLevelWorld[#Headers],0),FALSE) * VLOOKUP(AL$1,Enemies[[Name]:[SpawnedType]],10,FALSE),0))</f>
        <v>500</v>
      </c>
      <c r="AM22" s="10">
        <f>(VLOOKUP(AM$1,Enemies[[Name]:[BotLevelType]],3,FALSE) * VLOOKUP($A22,BotLevelWorld[#All],MATCH("HP Ratio - " &amp; VLOOKUP(AM$1,Enemies[[#All],[Name]:[BotLevelType]],9,FALSE),BotLevelWorld[#Headers],0),FALSE)) + (IFERROR(VLOOKUP(VLOOKUP(AM$1,Enemies[[Name]:[SpawnedType]],11,FALSE), Enemies[[Name]:[BotLevelType]], 3, FALSE) * VLOOKUP($A22,BotLevelWorld[#All],MATCH("HP Ratio - " &amp; VLOOKUP(VLOOKUP(AM$1,Enemies[[Name]:[SpawnedType]],11,FALSE),Enemies[[#All],[Name]:[BotLevelType]],9,FALSE),BotLevelWorld[#Headers],0),FALSE) * VLOOKUP(AM$1,Enemies[[Name]:[SpawnedType]],10,FALSE),0))</f>
        <v>10000</v>
      </c>
      <c r="AN22" s="10">
        <f>(VLOOKUP(AN$1,Enemies[[Name]:[BotLevelType]],3,FALSE) * VLOOKUP($A22,BotLevelWorld[#All],MATCH("HP Ratio - " &amp; VLOOKUP(AN$1,Enemies[[#All],[Name]:[BotLevelType]],9,FALSE),BotLevelWorld[#Headers],0),FALSE)) + (IFERROR(VLOOKUP(VLOOKUP(AN$1,Enemies[[Name]:[SpawnedType]],11,FALSE), Enemies[[Name]:[BotLevelType]], 3, FALSE) * VLOOKUP($A22,BotLevelWorld[#All],MATCH("HP Ratio - " &amp; VLOOKUP(VLOOKUP(AN$1,Enemies[[Name]:[SpawnedType]],11,FALSE),Enemies[[#All],[Name]:[BotLevelType]],9,FALSE),BotLevelWorld[#Headers],0),FALSE) * VLOOKUP(AN$1,Enemies[[Name]:[SpawnedType]],10,FALSE),0))</f>
        <v>2500</v>
      </c>
      <c r="AO22" s="10">
        <f>(VLOOKUP(AO$1,Enemies[[Name]:[BotLevelType]],3,FALSE) * VLOOKUP($A22,BotLevelWorld[#All],MATCH("HP Ratio - " &amp; VLOOKUP(AO$1,Enemies[[#All],[Name]:[BotLevelType]],9,FALSE),BotLevelWorld[#Headers],0),FALSE)) + (IFERROR(VLOOKUP(VLOOKUP(AO$1,Enemies[[Name]:[SpawnedType]],11,FALSE), Enemies[[Name]:[BotLevelType]], 3, FALSE) * VLOOKUP($A22,BotLevelWorld[#All],MATCH("HP Ratio - " &amp; VLOOKUP(VLOOKUP(AO$1,Enemies[[Name]:[SpawnedType]],11,FALSE),Enemies[[#All],[Name]:[BotLevelType]],9,FALSE),BotLevelWorld[#Headers],0),FALSE) * VLOOKUP(AO$1,Enemies[[Name]:[SpawnedType]],10,FALSE),0))</f>
        <v>3736.2138999999997</v>
      </c>
      <c r="AP22" s="10">
        <f>(VLOOKUP(AP$1,Enemies[[Name]:[BotLevelType]],3,FALSE) * VLOOKUP($A22,BotLevelWorld[#All],MATCH("HP Ratio - " &amp; VLOOKUP(AP$1,Enemies[[#All],[Name]:[BotLevelType]],9,FALSE),BotLevelWorld[#Headers],0),FALSE)) + (IFERROR(VLOOKUP(VLOOKUP(AP$1,Enemies[[Name]:[SpawnedType]],11,FALSE), Enemies[[Name]:[BotLevelType]], 3, FALSE) * VLOOKUP($A22,BotLevelWorld[#All],MATCH("HP Ratio - " &amp; VLOOKUP(VLOOKUP(AP$1,Enemies[[Name]:[SpawnedType]],11,FALSE),Enemies[[#All],[Name]:[BotLevelType]],9,FALSE),BotLevelWorld[#Headers],0),FALSE) * VLOOKUP(AP$1,Enemies[[Name]:[SpawnedType]],10,FALSE),0))</f>
        <v>3736.2138999999997</v>
      </c>
      <c r="AQ22" s="10">
        <f>(VLOOKUP(AQ$1,Enemies[[Name]:[BotLevelType]],3,FALSE) * VLOOKUP($A22,BotLevelWorld[#All],MATCH("HP Ratio - " &amp; VLOOKUP(AQ$1,Enemies[[#All],[Name]:[BotLevelType]],9,FALSE),BotLevelWorld[#Headers],0),FALSE)) + (IFERROR(VLOOKUP(VLOOKUP(AQ$1,Enemies[[Name]:[SpawnedType]],11,FALSE), Enemies[[Name]:[BotLevelType]], 3, FALSE) * VLOOKUP($A22,BotLevelWorld[#All],MATCH("HP Ratio - " &amp; VLOOKUP(VLOOKUP(AQ$1,Enemies[[Name]:[SpawnedType]],11,FALSE),Enemies[[#All],[Name]:[BotLevelType]],9,FALSE),BotLevelWorld[#Headers],0),FALSE) * VLOOKUP(AQ$1,Enemies[[Name]:[SpawnedType]],10,FALSE),0))</f>
        <v>3736.2138999999997</v>
      </c>
      <c r="AR22" s="10">
        <f>(VLOOKUP(AR$1,Enemies[[Name]:[BotLevelType]],3,FALSE) * VLOOKUP($A22,BotLevelWorld[#All],MATCH("HP Ratio - " &amp; VLOOKUP(AR$1,Enemies[[#All],[Name]:[BotLevelType]],9,FALSE),BotLevelWorld[#Headers],0),FALSE)) + (IFERROR(VLOOKUP(VLOOKUP(AR$1,Enemies[[Name]:[SpawnedType]],11,FALSE), Enemies[[Name]:[BotLevelType]], 3, FALSE) * VLOOKUP($A22,BotLevelWorld[#All],MATCH("HP Ratio - " &amp; VLOOKUP(VLOOKUP(AR$1,Enemies[[Name]:[SpawnedType]],11,FALSE),Enemies[[#All],[Name]:[BotLevelType]],9,FALSE),BotLevelWorld[#Headers],0),FALSE) * VLOOKUP(AR$1,Enemies[[Name]:[SpawnedType]],10,FALSE),0))</f>
        <v>40000</v>
      </c>
      <c r="AS22" s="10">
        <f>(VLOOKUP(AS$1,Enemies[[Name]:[BotLevelType]],3,FALSE) * VLOOKUP($A22,BotLevelWorld[#All],MATCH("HP Ratio - " &amp; VLOOKUP(AS$1,Enemies[[#All],[Name]:[BotLevelType]],9,FALSE),BotLevelWorld[#Headers],0),FALSE)) + (IFERROR(VLOOKUP(VLOOKUP(AS$1,Enemies[[Name]:[SpawnedType]],11,FALSE), Enemies[[Name]:[BotLevelType]], 3, FALSE) * VLOOKUP($A22,BotLevelWorld[#All],MATCH("HP Ratio - " &amp; VLOOKUP(VLOOKUP(AS$1,Enemies[[Name]:[SpawnedType]],11,FALSE),Enemies[[#All],[Name]:[BotLevelType]],9,FALSE),BotLevelWorld[#Headers],0),FALSE) * VLOOKUP(AS$1,Enemies[[Name]:[SpawnedType]],10,FALSE),0))</f>
        <v>30000</v>
      </c>
      <c r="AT22" s="10">
        <f>(VLOOKUP(AT$1,Enemies[[Name]:[BotLevelType]],3,FALSE) * VLOOKUP($A22,BotLevelWorld[#All],MATCH("HP Ratio - " &amp; VLOOKUP(AT$1,Enemies[[#All],[Name]:[BotLevelType]],9,FALSE),BotLevelWorld[#Headers],0),FALSE)) + (IFERROR(VLOOKUP(VLOOKUP(AT$1,Enemies[[Name]:[SpawnedType]],11,FALSE), Enemies[[Name]:[BotLevelType]], 3, FALSE) * VLOOKUP($A22,BotLevelWorld[#All],MATCH("HP Ratio - " &amp; VLOOKUP(VLOOKUP(AT$1,Enemies[[Name]:[SpawnedType]],11,FALSE),Enemies[[#All],[Name]:[BotLevelType]],9,FALSE),BotLevelWorld[#Headers],0),FALSE) * VLOOKUP(AT$1,Enemies[[Name]:[SpawnedType]],10,FALSE),0))</f>
        <v>23744.855599999999</v>
      </c>
    </row>
    <row r="23" spans="1:46" x14ac:dyDescent="0.25">
      <c r="A23" s="1">
        <v>21</v>
      </c>
      <c r="B23" s="10">
        <f>(VLOOKUP(B$1,Enemies[[Name]:[BotLevelType]],3,FALSE) * VLOOKUP($A23,BotLevelWorld[#All],MATCH("HP Ratio - " &amp; VLOOKUP(B$1,Enemies[[#All],[Name]:[BotLevelType]],9,FALSE),BotLevelWorld[#Headers],0),FALSE)) + (IFERROR(VLOOKUP(VLOOKUP(B$1,Enemies[[Name]:[SpawnedType]],11,FALSE), Enemies[[Name]:[BotLevelType]], 3, FALSE) * VLOOKUP($A23,BotLevelWorld[#All],MATCH("HP Ratio - " &amp; VLOOKUP(VLOOKUP(B$1,Enemies[[Name]:[SpawnedType]],11,FALSE),Enemies[[#All],[Name]:[BotLevelType]],9,FALSE),BotLevelWorld[#Headers],0),FALSE) * VLOOKUP(B$1,Enemies[[Name]:[SpawnedType]],10,FALSE),0))</f>
        <v>157.30149</v>
      </c>
      <c r="C23" s="10">
        <f>(VLOOKUP(C$1,Enemies[[Name]:[BotLevelType]],3,FALSE) * VLOOKUP($A23,BotLevelWorld[#All],MATCH("HP Ratio - " &amp; VLOOKUP(C$1,Enemies[[#All],[Name]:[BotLevelType]],9,FALSE),BotLevelWorld[#Headers],0),FALSE)) + (IFERROR(VLOOKUP(VLOOKUP(C$1,Enemies[[Name]:[SpawnedType]],11,FALSE), Enemies[[Name]:[BotLevelType]], 3, FALSE) * VLOOKUP($A23,BotLevelWorld[#All],MATCH("HP Ratio - " &amp; VLOOKUP(VLOOKUP(C$1,Enemies[[Name]:[SpawnedType]],11,FALSE),Enemies[[#All],[Name]:[BotLevelType]],9,FALSE),BotLevelWorld[#Headers],0),FALSE) * VLOOKUP(C$1,Enemies[[Name]:[SpawnedType]],10,FALSE),0))</f>
        <v>2578.8262500000001</v>
      </c>
      <c r="D23" s="10">
        <f>(VLOOKUP(D$1,Enemies[[Name]:[BotLevelType]],3,FALSE) * VLOOKUP($A23,BotLevelWorld[#All],MATCH("HP Ratio - " &amp; VLOOKUP(D$1,Enemies[[#All],[Name]:[BotLevelType]],9,FALSE),BotLevelWorld[#Headers],0),FALSE)) + (IFERROR(VLOOKUP(VLOOKUP(D$1,Enemies[[Name]:[SpawnedType]],11,FALSE), Enemies[[Name]:[BotLevelType]], 3, FALSE) * VLOOKUP($A23,BotLevelWorld[#All],MATCH("HP Ratio - " &amp; VLOOKUP(VLOOKUP(D$1,Enemies[[Name]:[SpawnedType]],11,FALSE),Enemies[[#All],[Name]:[BotLevelType]],9,FALSE),BotLevelWorld[#Headers],0),FALSE) * VLOOKUP(D$1,Enemies[[Name]:[SpawnedType]],10,FALSE),0))</f>
        <v>6028.4250000000002</v>
      </c>
      <c r="E23" s="10">
        <f>(VLOOKUP(E$1,Enemies[[Name]:[BotLevelType]],3,FALSE) * VLOOKUP($A23,BotLevelWorld[#All],MATCH("HP Ratio - " &amp; VLOOKUP(E$1,Enemies[[#All],[Name]:[BotLevelType]],9,FALSE),BotLevelWorld[#Headers],0),FALSE)) + (IFERROR(VLOOKUP(VLOOKUP(E$1,Enemies[[Name]:[SpawnedType]],11,FALSE), Enemies[[Name]:[BotLevelType]], 3, FALSE) * VLOOKUP($A23,BotLevelWorld[#All],MATCH("HP Ratio - " &amp; VLOOKUP(VLOOKUP(E$1,Enemies[[Name]:[SpawnedType]],11,FALSE),Enemies[[#All],[Name]:[BotLevelType]],9,FALSE),BotLevelWorld[#Headers],0),FALSE) * VLOOKUP(E$1,Enemies[[Name]:[SpawnedType]],10,FALSE),0))</f>
        <v>1443.0737999999999</v>
      </c>
      <c r="F23" s="10">
        <f>(VLOOKUP(F$1,Enemies[[Name]:[BotLevelType]],3,FALSE) * VLOOKUP($A23,BotLevelWorld[#All],MATCH("HP Ratio - " &amp; VLOOKUP(F$1,Enemies[[#All],[Name]:[BotLevelType]],9,FALSE),BotLevelWorld[#Headers],0),FALSE)) + (IFERROR(VLOOKUP(VLOOKUP(F$1,Enemies[[Name]:[SpawnedType]],11,FALSE), Enemies[[Name]:[BotLevelType]], 3, FALSE) * VLOOKUP($A23,BotLevelWorld[#All],MATCH("HP Ratio - " &amp; VLOOKUP(VLOOKUP(F$1,Enemies[[Name]:[SpawnedType]],11,FALSE),Enemies[[#All],[Name]:[BotLevelType]],9,FALSE),BotLevelWorld[#Headers],0),FALSE) * VLOOKUP(F$1,Enemies[[Name]:[SpawnedType]],10,FALSE),0))</f>
        <v>5153.835</v>
      </c>
      <c r="G23" s="10">
        <f>(VLOOKUP(G$1,Enemies[[Name]:[BotLevelType]],3,FALSE) * VLOOKUP($A23,BotLevelWorld[#All],MATCH("HP Ratio - " &amp; VLOOKUP(G$1,Enemies[[#All],[Name]:[BotLevelType]],9,FALSE),BotLevelWorld[#Headers],0),FALSE)) + (IFERROR(VLOOKUP(VLOOKUP(G$1,Enemies[[Name]:[SpawnedType]],11,FALSE), Enemies[[Name]:[BotLevelType]], 3, FALSE) * VLOOKUP($A23,BotLevelWorld[#All],MATCH("HP Ratio - " &amp; VLOOKUP(VLOOKUP(G$1,Enemies[[Name]:[SpawnedType]],11,FALSE),Enemies[[#All],[Name]:[BotLevelType]],9,FALSE),BotLevelWorld[#Headers],0),FALSE) * VLOOKUP(G$1,Enemies[[Name]:[SpawnedType]],10,FALSE),0))</f>
        <v>10307.67</v>
      </c>
      <c r="H23" s="10">
        <f>(VLOOKUP(H$1,Enemies[[Name]:[BotLevelType]],3,FALSE) * VLOOKUP($A23,BotLevelWorld[#All],MATCH("HP Ratio - " &amp; VLOOKUP(H$1,Enemies[[#All],[Name]:[BotLevelType]],9,FALSE),BotLevelWorld[#Headers],0),FALSE)) + (IFERROR(VLOOKUP(VLOOKUP(H$1,Enemies[[Name]:[SpawnedType]],11,FALSE), Enemies[[Name]:[BotLevelType]], 3, FALSE) * VLOOKUP($A23,BotLevelWorld[#All],MATCH("HP Ratio - " &amp; VLOOKUP(VLOOKUP(H$1,Enemies[[Name]:[SpawnedType]],11,FALSE),Enemies[[#All],[Name]:[BotLevelType]],9,FALSE),BotLevelWorld[#Headers],0),FALSE) * VLOOKUP(H$1,Enemies[[Name]:[SpawnedType]],10,FALSE),0))</f>
        <v>419.47064</v>
      </c>
      <c r="I23" s="10">
        <f>(VLOOKUP(I$1,Enemies[[Name]:[BotLevelType]],3,FALSE) * VLOOKUP($A23,BotLevelWorld[#All],MATCH("HP Ratio - " &amp; VLOOKUP(I$1,Enemies[[#All],[Name]:[BotLevelType]],9,FALSE),BotLevelWorld[#Headers],0),FALSE)) + (IFERROR(VLOOKUP(VLOOKUP(I$1,Enemies[[Name]:[SpawnedType]],11,FALSE), Enemies[[Name]:[BotLevelType]], 3, FALSE) * VLOOKUP($A23,BotLevelWorld[#All],MATCH("HP Ratio - " &amp; VLOOKUP(VLOOKUP(I$1,Enemies[[Name]:[SpawnedType]],11,FALSE),Enemies[[#All],[Name]:[BotLevelType]],9,FALSE),BotLevelWorld[#Headers],0),FALSE) * VLOOKUP(I$1,Enemies[[Name]:[SpawnedType]],10,FALSE),0))</f>
        <v>16.633944</v>
      </c>
      <c r="J23" s="10">
        <f>(VLOOKUP(J$1,Enemies[[Name]:[BotLevelType]],3,FALSE) * VLOOKUP($A23,BotLevelWorld[#All],MATCH("HP Ratio - " &amp; VLOOKUP(J$1,Enemies[[#All],[Name]:[BotLevelType]],9,FALSE),BotLevelWorld[#Headers],0),FALSE)) + (IFERROR(VLOOKUP(VLOOKUP(J$1,Enemies[[Name]:[SpawnedType]],11,FALSE), Enemies[[Name]:[BotLevelType]], 3, FALSE) * VLOOKUP($A23,BotLevelWorld[#All],MATCH("HP Ratio - " &amp; VLOOKUP(VLOOKUP(J$1,Enemies[[Name]:[SpawnedType]],11,FALSE),Enemies[[#All],[Name]:[BotLevelType]],9,FALSE),BotLevelWorld[#Headers],0),FALSE) * VLOOKUP(J$1,Enemies[[Name]:[SpawnedType]],10,FALSE),0))</f>
        <v>277.23239999999998</v>
      </c>
      <c r="K23" s="10">
        <f>(VLOOKUP(K$1,Enemies[[Name]:[BotLevelType]],3,FALSE) * VLOOKUP($A23,BotLevelWorld[#All],MATCH("HP Ratio - " &amp; VLOOKUP(K$1,Enemies[[#All],[Name]:[BotLevelType]],9,FALSE),BotLevelWorld[#Headers],0),FALSE)) + (IFERROR(VLOOKUP(VLOOKUP(K$1,Enemies[[Name]:[SpawnedType]],11,FALSE), Enemies[[Name]:[BotLevelType]], 3, FALSE) * VLOOKUP($A23,BotLevelWorld[#All],MATCH("HP Ratio - " &amp; VLOOKUP(VLOOKUP(K$1,Enemies[[Name]:[SpawnedType]],11,FALSE),Enemies[[#All],[Name]:[BotLevelType]],9,FALSE),BotLevelWorld[#Headers],0),FALSE) * VLOOKUP(K$1,Enemies[[Name]:[SpawnedType]],10,FALSE),0))</f>
        <v>69.308099999999996</v>
      </c>
      <c r="L23" s="10">
        <f>(VLOOKUP(L$1,Enemies[[Name]:[BotLevelType]],3,FALSE) * VLOOKUP($A23,BotLevelWorld[#All],MATCH("HP Ratio - " &amp; VLOOKUP(L$1,Enemies[[#All],[Name]:[BotLevelType]],9,FALSE),BotLevelWorld[#Headers],0),FALSE)) + (IFERROR(VLOOKUP(VLOOKUP(L$1,Enemies[[Name]:[SpawnedType]],11,FALSE), Enemies[[Name]:[BotLevelType]], 3, FALSE) * VLOOKUP($A23,BotLevelWorld[#All],MATCH("HP Ratio - " &amp; VLOOKUP(VLOOKUP(L$1,Enemies[[Name]:[SpawnedType]],11,FALSE),Enemies[[#All],[Name]:[BotLevelType]],9,FALSE),BotLevelWorld[#Headers],0),FALSE) * VLOOKUP(L$1,Enemies[[Name]:[SpawnedType]],10,FALSE),0))</f>
        <v>3092.3009999999999</v>
      </c>
      <c r="M23" s="10">
        <f>(VLOOKUP(M$1,Enemies[[Name]:[BotLevelType]],3,FALSE) * VLOOKUP($A23,BotLevelWorld[#All],MATCH("HP Ratio - " &amp; VLOOKUP(M$1,Enemies[[#All],[Name]:[BotLevelType]],9,FALSE),BotLevelWorld[#Headers],0),FALSE)) + (IFERROR(VLOOKUP(VLOOKUP(M$1,Enemies[[Name]:[SpawnedType]],11,FALSE), Enemies[[Name]:[BotLevelType]], 3, FALSE) * VLOOKUP($A23,BotLevelWorld[#All],MATCH("HP Ratio - " &amp; VLOOKUP(VLOOKUP(M$1,Enemies[[Name]:[SpawnedType]],11,FALSE),Enemies[[#All],[Name]:[BotLevelType]],9,FALSE),BotLevelWorld[#Headers],0),FALSE) * VLOOKUP(M$1,Enemies[[Name]:[SpawnedType]],10,FALSE),0))</f>
        <v>7215.3689999999997</v>
      </c>
      <c r="N23" s="10">
        <f>(VLOOKUP(N$1,Enemies[[Name]:[BotLevelType]],3,FALSE) * VLOOKUP($A23,BotLevelWorld[#All],MATCH("HP Ratio - " &amp; VLOOKUP(N$1,Enemies[[#All],[Name]:[BotLevelType]],9,FALSE),BotLevelWorld[#Headers],0),FALSE)) + (IFERROR(VLOOKUP(VLOOKUP(N$1,Enemies[[Name]:[SpawnedType]],11,FALSE), Enemies[[Name]:[BotLevelType]], 3, FALSE) * VLOOKUP($A23,BotLevelWorld[#All],MATCH("HP Ratio - " &amp; VLOOKUP(VLOOKUP(N$1,Enemies[[Name]:[SpawnedType]],11,FALSE),Enemies[[#All],[Name]:[BotLevelType]],9,FALSE),BotLevelWorld[#Headers],0),FALSE) * VLOOKUP(N$1,Enemies[[Name]:[SpawnedType]],10,FALSE),0))</f>
        <v>5153.835</v>
      </c>
      <c r="O23" s="10">
        <f>(VLOOKUP(O$1,Enemies[[Name]:[BotLevelType]],3,FALSE) * VLOOKUP($A23,BotLevelWorld[#All],MATCH("HP Ratio - " &amp; VLOOKUP(O$1,Enemies[[#All],[Name]:[BotLevelType]],9,FALSE),BotLevelWorld[#Headers],0),FALSE)) + (IFERROR(VLOOKUP(VLOOKUP(O$1,Enemies[[Name]:[SpawnedType]],11,FALSE), Enemies[[Name]:[BotLevelType]], 3, FALSE) * VLOOKUP($A23,BotLevelWorld[#All],MATCH("HP Ratio - " &amp; VLOOKUP(VLOOKUP(O$1,Enemies[[Name]:[SpawnedType]],11,FALSE),Enemies[[#All],[Name]:[BotLevelType]],9,FALSE),BotLevelWorld[#Headers],0),FALSE) * VLOOKUP(O$1,Enemies[[Name]:[SpawnedType]],10,FALSE),0))</f>
        <v>1172.1937500000001</v>
      </c>
      <c r="P23" s="10">
        <f>(VLOOKUP(P$1,Enemies[[Name]:[BotLevelType]],3,FALSE) * VLOOKUP($A23,BotLevelWorld[#All],MATCH("HP Ratio - " &amp; VLOOKUP(P$1,Enemies[[#All],[Name]:[BotLevelType]],9,FALSE),BotLevelWorld[#Headers],0),FALSE)) + (IFERROR(VLOOKUP(VLOOKUP(P$1,Enemies[[Name]:[SpawnedType]],11,FALSE), Enemies[[Name]:[BotLevelType]], 3, FALSE) * VLOOKUP($A23,BotLevelWorld[#All],MATCH("HP Ratio - " &amp; VLOOKUP(VLOOKUP(P$1,Enemies[[Name]:[SpawnedType]],11,FALSE),Enemies[[#All],[Name]:[BotLevelType]],9,FALSE),BotLevelWorld[#Headers],0),FALSE) * VLOOKUP(P$1,Enemies[[Name]:[SpawnedType]],10,FALSE),0))</f>
        <v>20615.34</v>
      </c>
      <c r="Q23" s="10">
        <f>(VLOOKUP(Q$1,Enemies[[Name]:[BotLevelType]],3,FALSE) * VLOOKUP($A23,BotLevelWorld[#All],MATCH("HP Ratio - " &amp; VLOOKUP(Q$1,Enemies[[#All],[Name]:[BotLevelType]],9,FALSE),BotLevelWorld[#Headers],0),FALSE)) + (IFERROR(VLOOKUP(VLOOKUP(Q$1,Enemies[[Name]:[SpawnedType]],11,FALSE), Enemies[[Name]:[BotLevelType]], 3, FALSE) * VLOOKUP($A23,BotLevelWorld[#All],MATCH("HP Ratio - " &amp; VLOOKUP(VLOOKUP(Q$1,Enemies[[Name]:[SpawnedType]],11,FALSE),Enemies[[#All],[Name]:[BotLevelType]],9,FALSE),BotLevelWorld[#Headers],0),FALSE) * VLOOKUP(Q$1,Enemies[[Name]:[SpawnedType]],10,FALSE),0))</f>
        <v>5243.3829999999998</v>
      </c>
      <c r="R23" s="10">
        <f>(VLOOKUP(R$1,Enemies[[Name]:[BotLevelType]],3,FALSE) * VLOOKUP($A23,BotLevelWorld[#All],MATCH("HP Ratio - " &amp; VLOOKUP(R$1,Enemies[[#All],[Name]:[BotLevelType]],9,FALSE),BotLevelWorld[#Headers],0),FALSE)) + (IFERROR(VLOOKUP(VLOOKUP(R$1,Enemies[[Name]:[SpawnedType]],11,FALSE), Enemies[[Name]:[BotLevelType]], 3, FALSE) * VLOOKUP($A23,BotLevelWorld[#All],MATCH("HP Ratio - " &amp; VLOOKUP(VLOOKUP(R$1,Enemies[[Name]:[SpawnedType]],11,FALSE),Enemies[[#All],[Name]:[BotLevelType]],9,FALSE),BotLevelWorld[#Headers],0),FALSE) * VLOOKUP(R$1,Enemies[[Name]:[SpawnedType]],10,FALSE),0))</f>
        <v>16745.625</v>
      </c>
      <c r="S23" s="10">
        <f>(VLOOKUP(S$1,Enemies[[Name]:[BotLevelType]],3,FALSE) * VLOOKUP($A23,BotLevelWorld[#All],MATCH("HP Ratio - " &amp; VLOOKUP(S$1,Enemies[[#All],[Name]:[BotLevelType]],9,FALSE),BotLevelWorld[#Headers],0),FALSE)) + (IFERROR(VLOOKUP(VLOOKUP(S$1,Enemies[[Name]:[SpawnedType]],11,FALSE), Enemies[[Name]:[BotLevelType]], 3, FALSE) * VLOOKUP($A23,BotLevelWorld[#All],MATCH("HP Ratio - " &amp; VLOOKUP(VLOOKUP(S$1,Enemies[[Name]:[SpawnedType]],11,FALSE),Enemies[[#All],[Name]:[BotLevelType]],9,FALSE),BotLevelWorld[#Headers],0),FALSE) * VLOOKUP(S$1,Enemies[[Name]:[SpawnedType]],10,FALSE),0))</f>
        <v>1633.94346</v>
      </c>
      <c r="T23" s="10">
        <f>(VLOOKUP(T$1,Enemies[[Name]:[BotLevelType]],3,FALSE) * VLOOKUP($A23,BotLevelWorld[#All],MATCH("HP Ratio - " &amp; VLOOKUP(T$1,Enemies[[#All],[Name]:[BotLevelType]],9,FALSE),BotLevelWorld[#Headers],0),FALSE)) + (IFERROR(VLOOKUP(VLOOKUP(T$1,Enemies[[Name]:[SpawnedType]],11,FALSE), Enemies[[Name]:[BotLevelType]], 3, FALSE) * VLOOKUP($A23,BotLevelWorld[#All],MATCH("HP Ratio - " &amp; VLOOKUP(VLOOKUP(T$1,Enemies[[Name]:[SpawnedType]],11,FALSE),Enemies[[#All],[Name]:[BotLevelType]],9,FALSE),BotLevelWorld[#Headers],0),FALSE) * VLOOKUP(T$1,Enemies[[Name]:[SpawnedType]],10,FALSE),0))</f>
        <v>5358.6</v>
      </c>
      <c r="U23" s="10">
        <f>(VLOOKUP(U$1,Enemies[[Name]:[BotLevelType]],3,FALSE) * VLOOKUP($A23,BotLevelWorld[#All],MATCH("HP Ratio - " &amp; VLOOKUP(U$1,Enemies[[#All],[Name]:[BotLevelType]],9,FALSE),BotLevelWorld[#Headers],0),FALSE)) + (IFERROR(VLOOKUP(VLOOKUP(U$1,Enemies[[Name]:[SpawnedType]],11,FALSE), Enemies[[Name]:[BotLevelType]], 3, FALSE) * VLOOKUP($A23,BotLevelWorld[#All],MATCH("HP Ratio - " &amp; VLOOKUP(VLOOKUP(U$1,Enemies[[Name]:[SpawnedType]],11,FALSE),Enemies[[#All],[Name]:[BotLevelType]],9,FALSE),BotLevelWorld[#Headers],0),FALSE) * VLOOKUP(U$1,Enemies[[Name]:[SpawnedType]],10,FALSE),0))</f>
        <v>2679.3</v>
      </c>
      <c r="V23" s="10">
        <f>(VLOOKUP(V$1,Enemies[[Name]:[BotLevelType]],3,FALSE) * VLOOKUP($A23,BotLevelWorld[#All],MATCH("HP Ratio - " &amp; VLOOKUP(V$1,Enemies[[#All],[Name]:[BotLevelType]],9,FALSE),BotLevelWorld[#Headers],0),FALSE)) + (IFERROR(VLOOKUP(VLOOKUP(V$1,Enemies[[Name]:[SpawnedType]],11,FALSE), Enemies[[Name]:[BotLevelType]], 3, FALSE) * VLOOKUP($A23,BotLevelWorld[#All],MATCH("HP Ratio - " &amp; VLOOKUP(VLOOKUP(V$1,Enemies[[Name]:[SpawnedType]],11,FALSE),Enemies[[#All],[Name]:[BotLevelType]],9,FALSE),BotLevelWorld[#Headers],0),FALSE) * VLOOKUP(V$1,Enemies[[Name]:[SpawnedType]],10,FALSE),0))</f>
        <v>1339.65</v>
      </c>
      <c r="W23" s="10">
        <f>(VLOOKUP(W$1,Enemies[[Name]:[BotLevelType]],3,FALSE) * VLOOKUP($A23,BotLevelWorld[#All],MATCH("HP Ratio - " &amp; VLOOKUP(W$1,Enemies[[#All],[Name]:[BotLevelType]],9,FALSE),BotLevelWorld[#Headers],0),FALSE)) + (IFERROR(VLOOKUP(VLOOKUP(W$1,Enemies[[Name]:[SpawnedType]],11,FALSE), Enemies[[Name]:[BotLevelType]], 3, FALSE) * VLOOKUP($A23,BotLevelWorld[#All],MATCH("HP Ratio - " &amp; VLOOKUP(VLOOKUP(W$1,Enemies[[Name]:[SpawnedType]],11,FALSE),Enemies[[#All],[Name]:[BotLevelType]],9,FALSE),BotLevelWorld[#Headers],0),FALSE) * VLOOKUP(W$1,Enemies[[Name]:[SpawnedType]],10,FALSE),0))</f>
        <v>334.91250000000002</v>
      </c>
      <c r="X23" s="10">
        <f>(VLOOKUP(X$1,Enemies[[Name]:[BotLevelType]],3,FALSE) * VLOOKUP($A23,BotLevelWorld[#All],MATCH("HP Ratio - " &amp; VLOOKUP(X$1,Enemies[[#All],[Name]:[BotLevelType]],9,FALSE),BotLevelWorld[#Headers],0),FALSE)) + (IFERROR(VLOOKUP(VLOOKUP(X$1,Enemies[[Name]:[SpawnedType]],11,FALSE), Enemies[[Name]:[BotLevelType]], 3, FALSE) * VLOOKUP($A23,BotLevelWorld[#All],MATCH("HP Ratio - " &amp; VLOOKUP(VLOOKUP(X$1,Enemies[[Name]:[SpawnedType]],11,FALSE),Enemies[[#All],[Name]:[BotLevelType]],9,FALSE),BotLevelWorld[#Headers],0),FALSE) * VLOOKUP(X$1,Enemies[[Name]:[SpawnedType]],10,FALSE),0))</f>
        <v>267.93</v>
      </c>
      <c r="Y23" s="10">
        <f>(VLOOKUP(Y$1,Enemies[[Name]:[BotLevelType]],3,FALSE) * VLOOKUP($A23,BotLevelWorld[#All],MATCH("HP Ratio - " &amp; VLOOKUP(Y$1,Enemies[[#All],[Name]:[BotLevelType]],9,FALSE),BotLevelWorld[#Headers],0),FALSE)) + (IFERROR(VLOOKUP(VLOOKUP(Y$1,Enemies[[Name]:[SpawnedType]],11,FALSE), Enemies[[Name]:[BotLevelType]], 3, FALSE) * VLOOKUP($A23,BotLevelWorld[#All],MATCH("HP Ratio - " &amp; VLOOKUP(VLOOKUP(Y$1,Enemies[[Name]:[SpawnedType]],11,FALSE),Enemies[[#All],[Name]:[BotLevelType]],9,FALSE),BotLevelWorld[#Headers],0),FALSE) * VLOOKUP(Y$1,Enemies[[Name]:[SpawnedType]],10,FALSE),0))</f>
        <v>10307.67</v>
      </c>
      <c r="Z23" s="10">
        <f>(VLOOKUP(Z$1,Enemies[[Name]:[BotLevelType]],3,FALSE) * VLOOKUP($A23,BotLevelWorld[#All],MATCH("HP Ratio - " &amp; VLOOKUP(Z$1,Enemies[[#All],[Name]:[BotLevelType]],9,FALSE),BotLevelWorld[#Headers],0),FALSE)) + (IFERROR(VLOOKUP(VLOOKUP(Z$1,Enemies[[Name]:[SpawnedType]],11,FALSE), Enemies[[Name]:[BotLevelType]], 3, FALSE) * VLOOKUP($A23,BotLevelWorld[#All],MATCH("HP Ratio - " &amp; VLOOKUP(VLOOKUP(Z$1,Enemies[[Name]:[SpawnedType]],11,FALSE),Enemies[[#All],[Name]:[BotLevelType]],9,FALSE),BotLevelWorld[#Headers],0),FALSE) * VLOOKUP(Z$1,Enemies[[Name]:[SpawnedType]],10,FALSE),0))</f>
        <v>4123.0680000000002</v>
      </c>
      <c r="AA23" s="10">
        <f>(VLOOKUP(AA$1,Enemies[[Name]:[BotLevelType]],3,FALSE) * VLOOKUP($A23,BotLevelWorld[#All],MATCH("HP Ratio - " &amp; VLOOKUP(AA$1,Enemies[[#All],[Name]:[BotLevelType]],9,FALSE),BotLevelWorld[#Headers],0),FALSE)) + (IFERROR(VLOOKUP(VLOOKUP(AA$1,Enemies[[Name]:[SpawnedType]],11,FALSE), Enemies[[Name]:[BotLevelType]], 3, FALSE) * VLOOKUP($A23,BotLevelWorld[#All],MATCH("HP Ratio - " &amp; VLOOKUP(VLOOKUP(AA$1,Enemies[[Name]:[SpawnedType]],11,FALSE),Enemies[[#All],[Name]:[BotLevelType]],9,FALSE),BotLevelWorld[#Headers],0),FALSE) * VLOOKUP(AA$1,Enemies[[Name]:[SpawnedType]],10,FALSE),0))</f>
        <v>2061.5340000000001</v>
      </c>
      <c r="AB23" s="10">
        <f>(VLOOKUP(AB$1,Enemies[[Name]:[BotLevelType]],3,FALSE) * VLOOKUP($A23,BotLevelWorld[#All],MATCH("HP Ratio - " &amp; VLOOKUP(AB$1,Enemies[[#All],[Name]:[BotLevelType]],9,FALSE),BotLevelWorld[#Headers],0),FALSE)) + (IFERROR(VLOOKUP(VLOOKUP(AB$1,Enemies[[Name]:[SpawnedType]],11,FALSE), Enemies[[Name]:[BotLevelType]], 3, FALSE) * VLOOKUP($A23,BotLevelWorld[#All],MATCH("HP Ratio - " &amp; VLOOKUP(VLOOKUP(AB$1,Enemies[[Name]:[SpawnedType]],11,FALSE),Enemies[[#All],[Name]:[BotLevelType]],9,FALSE),BotLevelWorld[#Headers],0),FALSE) * VLOOKUP(AB$1,Enemies[[Name]:[SpawnedType]],10,FALSE),0))</f>
        <v>1010.15166</v>
      </c>
      <c r="AC23" s="10">
        <f>(VLOOKUP(AC$1,Enemies[[Name]:[BotLevelType]],3,FALSE) * VLOOKUP($A23,BotLevelWorld[#All],MATCH("HP Ratio - " &amp; VLOOKUP(AC$1,Enemies[[#All],[Name]:[BotLevelType]],9,FALSE),BotLevelWorld[#Headers],0),FALSE)) + (IFERROR(VLOOKUP(VLOOKUP(AC$1,Enemies[[Name]:[SpawnedType]],11,FALSE), Enemies[[Name]:[BotLevelType]], 3, FALSE) * VLOOKUP($A23,BotLevelWorld[#All],MATCH("HP Ratio - " &amp; VLOOKUP(VLOOKUP(AC$1,Enemies[[Name]:[SpawnedType]],11,FALSE),Enemies[[#All],[Name]:[BotLevelType]],9,FALSE),BotLevelWorld[#Headers],0),FALSE) * VLOOKUP(AC$1,Enemies[[Name]:[SpawnedType]],10,FALSE),0))</f>
        <v>494.76815999999997</v>
      </c>
      <c r="AD23" s="10">
        <f>(VLOOKUP(AD$1,Enemies[[Name]:[BotLevelType]],3,FALSE) * VLOOKUP($A23,BotLevelWorld[#All],MATCH("HP Ratio - " &amp; VLOOKUP(AD$1,Enemies[[#All],[Name]:[BotLevelType]],9,FALSE),BotLevelWorld[#Headers],0),FALSE)) + (IFERROR(VLOOKUP(VLOOKUP(AD$1,Enemies[[Name]:[SpawnedType]],11,FALSE), Enemies[[Name]:[BotLevelType]], 3, FALSE) * VLOOKUP($A23,BotLevelWorld[#All],MATCH("HP Ratio - " &amp; VLOOKUP(VLOOKUP(AD$1,Enemies[[Name]:[SpawnedType]],11,FALSE),Enemies[[#All],[Name]:[BotLevelType]],9,FALSE),BotLevelWorld[#Headers],0),FALSE) * VLOOKUP(AD$1,Enemies[[Name]:[SpawnedType]],10,FALSE),0))</f>
        <v>123.69203999999999</v>
      </c>
      <c r="AE23" s="10">
        <f>(VLOOKUP(AE$1,Enemies[[Name]:[BotLevelType]],3,FALSE) * VLOOKUP($A23,BotLevelWorld[#All],MATCH("HP Ratio - " &amp; VLOOKUP(AE$1,Enemies[[#All],[Name]:[BotLevelType]],9,FALSE),BotLevelWorld[#Headers],0),FALSE)) + (IFERROR(VLOOKUP(VLOOKUP(AE$1,Enemies[[Name]:[SpawnedType]],11,FALSE), Enemies[[Name]:[BotLevelType]], 3, FALSE) * VLOOKUP($A23,BotLevelWorld[#All],MATCH("HP Ratio - " &amp; VLOOKUP(VLOOKUP(AE$1,Enemies[[Name]:[SpawnedType]],11,FALSE),Enemies[[#All],[Name]:[BotLevelType]],9,FALSE),BotLevelWorld[#Headers],0),FALSE) * VLOOKUP(AE$1,Enemies[[Name]:[SpawnedType]],10,FALSE),0))</f>
        <v>3607.6844999999998</v>
      </c>
      <c r="AF23" s="10">
        <f>(VLOOKUP(AF$1,Enemies[[Name]:[BotLevelType]],3,FALSE) * VLOOKUP($A23,BotLevelWorld[#All],MATCH("HP Ratio - " &amp; VLOOKUP(AF$1,Enemies[[#All],[Name]:[BotLevelType]],9,FALSE),BotLevelWorld[#Headers],0),FALSE)) + (IFERROR(VLOOKUP(VLOOKUP(AF$1,Enemies[[Name]:[SpawnedType]],11,FALSE), Enemies[[Name]:[BotLevelType]], 3, FALSE) * VLOOKUP($A23,BotLevelWorld[#All],MATCH("HP Ratio - " &amp; VLOOKUP(VLOOKUP(AF$1,Enemies[[Name]:[SpawnedType]],11,FALSE),Enemies[[#All],[Name]:[BotLevelType]],9,FALSE),BotLevelWorld[#Headers],0),FALSE) * VLOOKUP(AF$1,Enemies[[Name]:[SpawnedType]],10,FALSE),0))</f>
        <v>824.61360000000002</v>
      </c>
      <c r="AG23" s="10">
        <f>(VLOOKUP(AG$1,Enemies[[Name]:[BotLevelType]],3,FALSE) * VLOOKUP($A23,BotLevelWorld[#All],MATCH("HP Ratio - " &amp; VLOOKUP(AG$1,Enemies[[#All],[Name]:[BotLevelType]],9,FALSE),BotLevelWorld[#Headers],0),FALSE)) + (IFERROR(VLOOKUP(VLOOKUP(AG$1,Enemies[[Name]:[SpawnedType]],11,FALSE), Enemies[[Name]:[BotLevelType]], 3, FALSE) * VLOOKUP($A23,BotLevelWorld[#All],MATCH("HP Ratio - " &amp; VLOOKUP(VLOOKUP(AG$1,Enemies[[Name]:[SpawnedType]],11,FALSE),Enemies[[#All],[Name]:[BotLevelType]],9,FALSE),BotLevelWorld[#Headers],0),FALSE) * VLOOKUP(AG$1,Enemies[[Name]:[SpawnedType]],10,FALSE),0))</f>
        <v>2578.8262500000001</v>
      </c>
      <c r="AH23" s="10">
        <f>(VLOOKUP(AH$1,Enemies[[Name]:[BotLevelType]],3,FALSE) * VLOOKUP($A23,BotLevelWorld[#All],MATCH("HP Ratio - " &amp; VLOOKUP(AH$1,Enemies[[#All],[Name]:[BotLevelType]],9,FALSE),BotLevelWorld[#Headers],0),FALSE)) + (IFERROR(VLOOKUP(VLOOKUP(AH$1,Enemies[[Name]:[SpawnedType]],11,FALSE), Enemies[[Name]:[BotLevelType]], 3, FALSE) * VLOOKUP($A23,BotLevelWorld[#All],MATCH("HP Ratio - " &amp; VLOOKUP(VLOOKUP(AH$1,Enemies[[Name]:[SpawnedType]],11,FALSE),Enemies[[#All],[Name]:[BotLevelType]],9,FALSE),BotLevelWorld[#Headers],0),FALSE) * VLOOKUP(AH$1,Enemies[[Name]:[SpawnedType]],10,FALSE),0))</f>
        <v>419.47064</v>
      </c>
      <c r="AI23" s="10">
        <f>(VLOOKUP(AI$1,Enemies[[Name]:[BotLevelType]],3,FALSE) * VLOOKUP($A23,BotLevelWorld[#All],MATCH("HP Ratio - " &amp; VLOOKUP(AI$1,Enemies[[#All],[Name]:[BotLevelType]],9,FALSE),BotLevelWorld[#Headers],0),FALSE)) + (IFERROR(VLOOKUP(VLOOKUP(AI$1,Enemies[[Name]:[SpawnedType]],11,FALSE), Enemies[[Name]:[BotLevelType]], 3, FALSE) * VLOOKUP($A23,BotLevelWorld[#All],MATCH("HP Ratio - " &amp; VLOOKUP(VLOOKUP(AI$1,Enemies[[Name]:[SpawnedType]],11,FALSE),Enemies[[#All],[Name]:[BotLevelType]],9,FALSE),BotLevelWorld[#Headers],0),FALSE) * VLOOKUP(AI$1,Enemies[[Name]:[SpawnedType]],10,FALSE),0))</f>
        <v>6184.6019999999999</v>
      </c>
      <c r="AJ23" s="10">
        <f>(VLOOKUP(AJ$1,Enemies[[Name]:[BotLevelType]],3,FALSE) * VLOOKUP($A23,BotLevelWorld[#All],MATCH("HP Ratio - " &amp; VLOOKUP(AJ$1,Enemies[[#All],[Name]:[BotLevelType]],9,FALSE),BotLevelWorld[#Headers],0),FALSE)) + (IFERROR(VLOOKUP(VLOOKUP(AJ$1,Enemies[[Name]:[SpawnedType]],11,FALSE), Enemies[[Name]:[BotLevelType]], 3, FALSE) * VLOOKUP($A23,BotLevelWorld[#All],MATCH("HP Ratio - " &amp; VLOOKUP(VLOOKUP(AJ$1,Enemies[[Name]:[SpawnedType]],11,FALSE),Enemies[[#All],[Name]:[BotLevelType]],9,FALSE),BotLevelWorld[#Headers],0),FALSE) * VLOOKUP(AJ$1,Enemies[[Name]:[SpawnedType]],10,FALSE),0))</f>
        <v>419.47064</v>
      </c>
      <c r="AK23" s="10">
        <f>(VLOOKUP(AK$1,Enemies[[Name]:[BotLevelType]],3,FALSE) * VLOOKUP($A23,BotLevelWorld[#All],MATCH("HP Ratio - " &amp; VLOOKUP(AK$1,Enemies[[#All],[Name]:[BotLevelType]],9,FALSE),BotLevelWorld[#Headers],0),FALSE)) + (IFERROR(VLOOKUP(VLOOKUP(AK$1,Enemies[[Name]:[SpawnedType]],11,FALSE), Enemies[[Name]:[BotLevelType]], 3, FALSE) * VLOOKUP($A23,BotLevelWorld[#All],MATCH("HP Ratio - " &amp; VLOOKUP(VLOOKUP(AK$1,Enemies[[Name]:[SpawnedType]],11,FALSE),Enemies[[#All],[Name]:[BotLevelType]],9,FALSE),BotLevelWorld[#Headers],0),FALSE) * VLOOKUP(AK$1,Enemies[[Name]:[SpawnedType]],10,FALSE),0))</f>
        <v>419.47064</v>
      </c>
      <c r="AL23" s="10">
        <f>(VLOOKUP(AL$1,Enemies[[Name]:[BotLevelType]],3,FALSE) * VLOOKUP($A23,BotLevelWorld[#All],MATCH("HP Ratio - " &amp; VLOOKUP(AL$1,Enemies[[#All],[Name]:[BotLevelType]],9,FALSE),BotLevelWorld[#Headers],0),FALSE)) + (IFERROR(VLOOKUP(VLOOKUP(AL$1,Enemies[[Name]:[SpawnedType]],11,FALSE), Enemies[[Name]:[BotLevelType]], 3, FALSE) * VLOOKUP($A23,BotLevelWorld[#All],MATCH("HP Ratio - " &amp; VLOOKUP(VLOOKUP(AL$1,Enemies[[Name]:[SpawnedType]],11,FALSE),Enemies[[#All],[Name]:[BotLevelType]],9,FALSE),BotLevelWorld[#Headers],0),FALSE) * VLOOKUP(AL$1,Enemies[[Name]:[SpawnedType]],10,FALSE),0))</f>
        <v>524.3383</v>
      </c>
      <c r="AM23" s="10">
        <f>(VLOOKUP(AM$1,Enemies[[Name]:[BotLevelType]],3,FALSE) * VLOOKUP($A23,BotLevelWorld[#All],MATCH("HP Ratio - " &amp; VLOOKUP(AM$1,Enemies[[#All],[Name]:[BotLevelType]],9,FALSE),BotLevelWorld[#Headers],0),FALSE)) + (IFERROR(VLOOKUP(VLOOKUP(AM$1,Enemies[[Name]:[SpawnedType]],11,FALSE), Enemies[[Name]:[BotLevelType]], 3, FALSE) * VLOOKUP($A23,BotLevelWorld[#All],MATCH("HP Ratio - " &amp; VLOOKUP(VLOOKUP(AM$1,Enemies[[Name]:[SpawnedType]],11,FALSE),Enemies[[#All],[Name]:[BotLevelType]],9,FALSE),BotLevelWorld[#Headers],0),FALSE) * VLOOKUP(AM$1,Enemies[[Name]:[SpawnedType]],10,FALSE),0))</f>
        <v>10307.67</v>
      </c>
      <c r="AN23" s="10">
        <f>(VLOOKUP(AN$1,Enemies[[Name]:[BotLevelType]],3,FALSE) * VLOOKUP($A23,BotLevelWorld[#All],MATCH("HP Ratio - " &amp; VLOOKUP(AN$1,Enemies[[#All],[Name]:[BotLevelType]],9,FALSE),BotLevelWorld[#Headers],0),FALSE)) + (IFERROR(VLOOKUP(VLOOKUP(AN$1,Enemies[[Name]:[SpawnedType]],11,FALSE), Enemies[[Name]:[BotLevelType]], 3, FALSE) * VLOOKUP($A23,BotLevelWorld[#All],MATCH("HP Ratio - " &amp; VLOOKUP(VLOOKUP(AN$1,Enemies[[Name]:[SpawnedType]],11,FALSE),Enemies[[#All],[Name]:[BotLevelType]],9,FALSE),BotLevelWorld[#Headers],0),FALSE) * VLOOKUP(AN$1,Enemies[[Name]:[SpawnedType]],10,FALSE),0))</f>
        <v>2621.6914999999999</v>
      </c>
      <c r="AO23" s="10">
        <f>(VLOOKUP(AO$1,Enemies[[Name]:[BotLevelType]],3,FALSE) * VLOOKUP($A23,BotLevelWorld[#All],MATCH("HP Ratio - " &amp; VLOOKUP(AO$1,Enemies[[#All],[Name]:[BotLevelType]],9,FALSE),BotLevelWorld[#Headers],0),FALSE)) + (IFERROR(VLOOKUP(VLOOKUP(AO$1,Enemies[[Name]:[SpawnedType]],11,FALSE), Enemies[[Name]:[BotLevelType]], 3, FALSE) * VLOOKUP($A23,BotLevelWorld[#All],MATCH("HP Ratio - " &amp; VLOOKUP(VLOOKUP(AO$1,Enemies[[Name]:[SpawnedType]],11,FALSE),Enemies[[#All],[Name]:[BotLevelType]],9,FALSE),BotLevelWorld[#Headers],0),FALSE) * VLOOKUP(AO$1,Enemies[[Name]:[SpawnedType]],10,FALSE),0))</f>
        <v>3941.0319800000002</v>
      </c>
      <c r="AP23" s="10">
        <f>(VLOOKUP(AP$1,Enemies[[Name]:[BotLevelType]],3,FALSE) * VLOOKUP($A23,BotLevelWorld[#All],MATCH("HP Ratio - " &amp; VLOOKUP(AP$1,Enemies[[#All],[Name]:[BotLevelType]],9,FALSE),BotLevelWorld[#Headers],0),FALSE)) + (IFERROR(VLOOKUP(VLOOKUP(AP$1,Enemies[[Name]:[SpawnedType]],11,FALSE), Enemies[[Name]:[BotLevelType]], 3, FALSE) * VLOOKUP($A23,BotLevelWorld[#All],MATCH("HP Ratio - " &amp; VLOOKUP(VLOOKUP(AP$1,Enemies[[Name]:[SpawnedType]],11,FALSE),Enemies[[#All],[Name]:[BotLevelType]],9,FALSE),BotLevelWorld[#Headers],0),FALSE) * VLOOKUP(AP$1,Enemies[[Name]:[SpawnedType]],10,FALSE),0))</f>
        <v>3941.0319800000002</v>
      </c>
      <c r="AQ23" s="10">
        <f>(VLOOKUP(AQ$1,Enemies[[Name]:[BotLevelType]],3,FALSE) * VLOOKUP($A23,BotLevelWorld[#All],MATCH("HP Ratio - " &amp; VLOOKUP(AQ$1,Enemies[[#All],[Name]:[BotLevelType]],9,FALSE),BotLevelWorld[#Headers],0),FALSE)) + (IFERROR(VLOOKUP(VLOOKUP(AQ$1,Enemies[[Name]:[SpawnedType]],11,FALSE), Enemies[[Name]:[BotLevelType]], 3, FALSE) * VLOOKUP($A23,BotLevelWorld[#All],MATCH("HP Ratio - " &amp; VLOOKUP(VLOOKUP(AQ$1,Enemies[[Name]:[SpawnedType]],11,FALSE),Enemies[[#All],[Name]:[BotLevelType]],9,FALSE),BotLevelWorld[#Headers],0),FALSE) * VLOOKUP(AQ$1,Enemies[[Name]:[SpawnedType]],10,FALSE),0))</f>
        <v>3941.0319800000002</v>
      </c>
      <c r="AR23" s="10">
        <f>(VLOOKUP(AR$1,Enemies[[Name]:[BotLevelType]],3,FALSE) * VLOOKUP($A23,BotLevelWorld[#All],MATCH("HP Ratio - " &amp; VLOOKUP(AR$1,Enemies[[#All],[Name]:[BotLevelType]],9,FALSE),BotLevelWorld[#Headers],0),FALSE)) + (IFERROR(VLOOKUP(VLOOKUP(AR$1,Enemies[[Name]:[SpawnedType]],11,FALSE), Enemies[[Name]:[BotLevelType]], 3, FALSE) * VLOOKUP($A23,BotLevelWorld[#All],MATCH("HP Ratio - " &amp; VLOOKUP(VLOOKUP(AR$1,Enemies[[Name]:[SpawnedType]],11,FALSE),Enemies[[#All],[Name]:[BotLevelType]],9,FALSE),BotLevelWorld[#Headers],0),FALSE) * VLOOKUP(AR$1,Enemies[[Name]:[SpawnedType]],10,FALSE),0))</f>
        <v>41947.063999999998</v>
      </c>
      <c r="AS23" s="10">
        <f>(VLOOKUP(AS$1,Enemies[[Name]:[BotLevelType]],3,FALSE) * VLOOKUP($A23,BotLevelWorld[#All],MATCH("HP Ratio - " &amp; VLOOKUP(AS$1,Enemies[[#All],[Name]:[BotLevelType]],9,FALSE),BotLevelWorld[#Headers],0),FALSE)) + (IFERROR(VLOOKUP(VLOOKUP(AS$1,Enemies[[Name]:[SpawnedType]],11,FALSE), Enemies[[Name]:[BotLevelType]], 3, FALSE) * VLOOKUP($A23,BotLevelWorld[#All],MATCH("HP Ratio - " &amp; VLOOKUP(VLOOKUP(AS$1,Enemies[[Name]:[SpawnedType]],11,FALSE),Enemies[[#All],[Name]:[BotLevelType]],9,FALSE),BotLevelWorld[#Headers],0),FALSE) * VLOOKUP(AS$1,Enemies[[Name]:[SpawnedType]],10,FALSE),0))</f>
        <v>30923.01</v>
      </c>
      <c r="AT23" s="10">
        <f>(VLOOKUP(AT$1,Enemies[[Name]:[BotLevelType]],3,FALSE) * VLOOKUP($A23,BotLevelWorld[#All],MATCH("HP Ratio - " &amp; VLOOKUP(AT$1,Enemies[[#All],[Name]:[BotLevelType]],9,FALSE),BotLevelWorld[#Headers],0),FALSE)) + (IFERROR(VLOOKUP(VLOOKUP(AT$1,Enemies[[Name]:[SpawnedType]],11,FALSE), Enemies[[Name]:[BotLevelType]], 3, FALSE) * VLOOKUP($A23,BotLevelWorld[#All],MATCH("HP Ratio - " &amp; VLOOKUP(VLOOKUP(AT$1,Enemies[[Name]:[SpawnedType]],11,FALSE),Enemies[[#All],[Name]:[BotLevelType]],9,FALSE),BotLevelWorld[#Headers],0),FALSE) * VLOOKUP(AT$1,Enemies[[Name]:[SpawnedType]],10,FALSE),0))</f>
        <v>24634.29</v>
      </c>
    </row>
    <row r="24" spans="1:46" x14ac:dyDescent="0.25">
      <c r="A24" s="1">
        <v>22</v>
      </c>
      <c r="B24" s="10">
        <f>(VLOOKUP(B$1,Enemies[[Name]:[BotLevelType]],3,FALSE) * VLOOKUP($A24,BotLevelWorld[#All],MATCH("HP Ratio - " &amp; VLOOKUP(B$1,Enemies[[#All],[Name]:[BotLevelType]],9,FALSE),BotLevelWorld[#Headers],0),FALSE)) + (IFERROR(VLOOKUP(VLOOKUP(B$1,Enemies[[Name]:[SpawnedType]],11,FALSE), Enemies[[Name]:[BotLevelType]], 3, FALSE) * VLOOKUP($A24,BotLevelWorld[#All],MATCH("HP Ratio - " &amp; VLOOKUP(VLOOKUP(B$1,Enemies[[Name]:[SpawnedType]],11,FALSE),Enemies[[#All],[Name]:[BotLevelType]],9,FALSE),BotLevelWorld[#Headers],0),FALSE) * VLOOKUP(B$1,Enemies[[Name]:[SpawnedType]],10,FALSE),0))</f>
        <v>164.31611999999998</v>
      </c>
      <c r="C24" s="10">
        <f>(VLOOKUP(C$1,Enemies[[Name]:[BotLevelType]],3,FALSE) * VLOOKUP($A24,BotLevelWorld[#All],MATCH("HP Ratio - " &amp; VLOOKUP(C$1,Enemies[[#All],[Name]:[BotLevelType]],9,FALSE),BotLevelWorld[#Headers],0),FALSE)) + (IFERROR(VLOOKUP(VLOOKUP(C$1,Enemies[[Name]:[SpawnedType]],11,FALSE), Enemies[[Name]:[BotLevelType]], 3, FALSE) * VLOOKUP($A24,BotLevelWorld[#All],MATCH("HP Ratio - " &amp; VLOOKUP(VLOOKUP(C$1,Enemies[[Name]:[SpawnedType]],11,FALSE),Enemies[[#All],[Name]:[BotLevelType]],9,FALSE),BotLevelWorld[#Headers],0),FALSE) * VLOOKUP(C$1,Enemies[[Name]:[SpawnedType]],10,FALSE),0))</f>
        <v>2759.9086900000002</v>
      </c>
      <c r="D24" s="10">
        <f>(VLOOKUP(D$1,Enemies[[Name]:[BotLevelType]],3,FALSE) * VLOOKUP($A24,BotLevelWorld[#All],MATCH("HP Ratio - " &amp; VLOOKUP(D$1,Enemies[[#All],[Name]:[BotLevelType]],9,FALSE),BotLevelWorld[#Headers],0),FALSE)) + (IFERROR(VLOOKUP(VLOOKUP(D$1,Enemies[[Name]:[SpawnedType]],11,FALSE), Enemies[[Name]:[BotLevelType]], 3, FALSE) * VLOOKUP($A24,BotLevelWorld[#All],MATCH("HP Ratio - " &amp; VLOOKUP(VLOOKUP(D$1,Enemies[[Name]:[SpawnedType]],11,FALSE),Enemies[[#All],[Name]:[BotLevelType]],9,FALSE),BotLevelWorld[#Headers],0),FALSE) * VLOOKUP(D$1,Enemies[[Name]:[SpawnedType]],10,FALSE),0))</f>
        <v>6451.7345999999998</v>
      </c>
      <c r="E24" s="10">
        <f>(VLOOKUP(E$1,Enemies[[Name]:[BotLevelType]],3,FALSE) * VLOOKUP($A24,BotLevelWorld[#All],MATCH("HP Ratio - " &amp; VLOOKUP(E$1,Enemies[[#All],[Name]:[BotLevelType]],9,FALSE),BotLevelWorld[#Headers],0),FALSE)) + (IFERROR(VLOOKUP(VLOOKUP(E$1,Enemies[[Name]:[SpawnedType]],11,FALSE), Enemies[[Name]:[BotLevelType]], 3, FALSE) * VLOOKUP($A24,BotLevelWorld[#All],MATCH("HP Ratio - " &amp; VLOOKUP(VLOOKUP(E$1,Enemies[[Name]:[SpawnedType]],11,FALSE),Enemies[[#All],[Name]:[BotLevelType]],9,FALSE),BotLevelWorld[#Headers],0),FALSE) * VLOOKUP(E$1,Enemies[[Name]:[SpawnedType]],10,FALSE),0))</f>
        <v>1486.6341</v>
      </c>
      <c r="F24" s="10">
        <f>(VLOOKUP(F$1,Enemies[[Name]:[BotLevelType]],3,FALSE) * VLOOKUP($A24,BotLevelWorld[#All],MATCH("HP Ratio - " &amp; VLOOKUP(F$1,Enemies[[#All],[Name]:[BotLevelType]],9,FALSE),BotLevelWorld[#Headers],0),FALSE)) + (IFERROR(VLOOKUP(VLOOKUP(F$1,Enemies[[Name]:[SpawnedType]],11,FALSE), Enemies[[Name]:[BotLevelType]], 3, FALSE) * VLOOKUP($A24,BotLevelWorld[#All],MATCH("HP Ratio - " &amp; VLOOKUP(VLOOKUP(F$1,Enemies[[Name]:[SpawnedType]],11,FALSE),Enemies[[#All],[Name]:[BotLevelType]],9,FALSE),BotLevelWorld[#Headers],0),FALSE) * VLOOKUP(F$1,Enemies[[Name]:[SpawnedType]],10,FALSE),0))</f>
        <v>5309.4075000000003</v>
      </c>
      <c r="G24" s="10">
        <f>(VLOOKUP(G$1,Enemies[[Name]:[BotLevelType]],3,FALSE) * VLOOKUP($A24,BotLevelWorld[#All],MATCH("HP Ratio - " &amp; VLOOKUP(G$1,Enemies[[#All],[Name]:[BotLevelType]],9,FALSE),BotLevelWorld[#Headers],0),FALSE)) + (IFERROR(VLOOKUP(VLOOKUP(G$1,Enemies[[Name]:[SpawnedType]],11,FALSE), Enemies[[Name]:[BotLevelType]], 3, FALSE) * VLOOKUP($A24,BotLevelWorld[#All],MATCH("HP Ratio - " &amp; VLOOKUP(VLOOKUP(G$1,Enemies[[Name]:[SpawnedType]],11,FALSE),Enemies[[#All],[Name]:[BotLevelType]],9,FALSE),BotLevelWorld[#Headers],0),FALSE) * VLOOKUP(G$1,Enemies[[Name]:[SpawnedType]],10,FALSE),0))</f>
        <v>10618.815000000001</v>
      </c>
      <c r="H24" s="10">
        <f>(VLOOKUP(H$1,Enemies[[Name]:[BotLevelType]],3,FALSE) * VLOOKUP($A24,BotLevelWorld[#All],MATCH("HP Ratio - " &amp; VLOOKUP(H$1,Enemies[[#All],[Name]:[BotLevelType]],9,FALSE),BotLevelWorld[#Headers],0),FALSE)) + (IFERROR(VLOOKUP(VLOOKUP(H$1,Enemies[[Name]:[SpawnedType]],11,FALSE), Enemies[[Name]:[BotLevelType]], 3, FALSE) * VLOOKUP($A24,BotLevelWorld[#All],MATCH("HP Ratio - " &amp; VLOOKUP(VLOOKUP(H$1,Enemies[[Name]:[SpawnedType]],11,FALSE),Enemies[[#All],[Name]:[BotLevelType]],9,FALSE),BotLevelWorld[#Headers],0),FALSE) * VLOOKUP(H$1,Enemies[[Name]:[SpawnedType]],10,FALSE),0))</f>
        <v>438.17631999999998</v>
      </c>
      <c r="I24" s="10">
        <f>(VLOOKUP(I$1,Enemies[[Name]:[BotLevelType]],3,FALSE) * VLOOKUP($A24,BotLevelWorld[#All],MATCH("HP Ratio - " &amp; VLOOKUP(I$1,Enemies[[#All],[Name]:[BotLevelType]],9,FALSE),BotLevelWorld[#Headers],0),FALSE)) + (IFERROR(VLOOKUP(VLOOKUP(I$1,Enemies[[Name]:[SpawnedType]],11,FALSE), Enemies[[Name]:[BotLevelType]], 3, FALSE) * VLOOKUP($A24,BotLevelWorld[#All],MATCH("HP Ratio - " &amp; VLOOKUP(VLOOKUP(I$1,Enemies[[Name]:[SpawnedType]],11,FALSE),Enemies[[#All],[Name]:[BotLevelType]],9,FALSE),BotLevelWorld[#Headers],0),FALSE) * VLOOKUP(I$1,Enemies[[Name]:[SpawnedType]],10,FALSE),0))</f>
        <v>16.806899999999999</v>
      </c>
      <c r="J24" s="10">
        <f>(VLOOKUP(J$1,Enemies[[Name]:[BotLevelType]],3,FALSE) * VLOOKUP($A24,BotLevelWorld[#All],MATCH("HP Ratio - " &amp; VLOOKUP(J$1,Enemies[[#All],[Name]:[BotLevelType]],9,FALSE),BotLevelWorld[#Headers],0),FALSE)) + (IFERROR(VLOOKUP(VLOOKUP(J$1,Enemies[[Name]:[SpawnedType]],11,FALSE), Enemies[[Name]:[BotLevelType]], 3, FALSE) * VLOOKUP($A24,BotLevelWorld[#All],MATCH("HP Ratio - " &amp; VLOOKUP(VLOOKUP(J$1,Enemies[[Name]:[SpawnedType]],11,FALSE),Enemies[[#All],[Name]:[BotLevelType]],9,FALSE),BotLevelWorld[#Headers],0),FALSE) * VLOOKUP(J$1,Enemies[[Name]:[SpawnedType]],10,FALSE),0))</f>
        <v>280.11500000000001</v>
      </c>
      <c r="K24" s="10">
        <f>(VLOOKUP(K$1,Enemies[[Name]:[BotLevelType]],3,FALSE) * VLOOKUP($A24,BotLevelWorld[#All],MATCH("HP Ratio - " &amp; VLOOKUP(K$1,Enemies[[#All],[Name]:[BotLevelType]],9,FALSE),BotLevelWorld[#Headers],0),FALSE)) + (IFERROR(VLOOKUP(VLOOKUP(K$1,Enemies[[Name]:[SpawnedType]],11,FALSE), Enemies[[Name]:[BotLevelType]], 3, FALSE) * VLOOKUP($A24,BotLevelWorld[#All],MATCH("HP Ratio - " &amp; VLOOKUP(VLOOKUP(K$1,Enemies[[Name]:[SpawnedType]],11,FALSE),Enemies[[#All],[Name]:[BotLevelType]],9,FALSE),BotLevelWorld[#Headers],0),FALSE) * VLOOKUP(K$1,Enemies[[Name]:[SpawnedType]],10,FALSE),0))</f>
        <v>70.028750000000002</v>
      </c>
      <c r="L24" s="10">
        <f>(VLOOKUP(L$1,Enemies[[Name]:[BotLevelType]],3,FALSE) * VLOOKUP($A24,BotLevelWorld[#All],MATCH("HP Ratio - " &amp; VLOOKUP(L$1,Enemies[[#All],[Name]:[BotLevelType]],9,FALSE),BotLevelWorld[#Headers],0),FALSE)) + (IFERROR(VLOOKUP(VLOOKUP(L$1,Enemies[[Name]:[SpawnedType]],11,FALSE), Enemies[[Name]:[BotLevelType]], 3, FALSE) * VLOOKUP($A24,BotLevelWorld[#All],MATCH("HP Ratio - " &amp; VLOOKUP(VLOOKUP(L$1,Enemies[[Name]:[SpawnedType]],11,FALSE),Enemies[[#All],[Name]:[BotLevelType]],9,FALSE),BotLevelWorld[#Headers],0),FALSE) * VLOOKUP(L$1,Enemies[[Name]:[SpawnedType]],10,FALSE),0))</f>
        <v>3185.6444999999999</v>
      </c>
      <c r="M24" s="10">
        <f>(VLOOKUP(M$1,Enemies[[Name]:[BotLevelType]],3,FALSE) * VLOOKUP($A24,BotLevelWorld[#All],MATCH("HP Ratio - " &amp; VLOOKUP(M$1,Enemies[[#All],[Name]:[BotLevelType]],9,FALSE),BotLevelWorld[#Headers],0),FALSE)) + (IFERROR(VLOOKUP(VLOOKUP(M$1,Enemies[[Name]:[SpawnedType]],11,FALSE), Enemies[[Name]:[BotLevelType]], 3, FALSE) * VLOOKUP($A24,BotLevelWorld[#All],MATCH("HP Ratio - " &amp; VLOOKUP(VLOOKUP(M$1,Enemies[[Name]:[SpawnedType]],11,FALSE),Enemies[[#All],[Name]:[BotLevelType]],9,FALSE),BotLevelWorld[#Headers],0),FALSE) * VLOOKUP(M$1,Enemies[[Name]:[SpawnedType]],10,FALSE),0))</f>
        <v>7433.1705000000002</v>
      </c>
      <c r="N24" s="10">
        <f>(VLOOKUP(N$1,Enemies[[Name]:[BotLevelType]],3,FALSE) * VLOOKUP($A24,BotLevelWorld[#All],MATCH("HP Ratio - " &amp; VLOOKUP(N$1,Enemies[[#All],[Name]:[BotLevelType]],9,FALSE),BotLevelWorld[#Headers],0),FALSE)) + (IFERROR(VLOOKUP(VLOOKUP(N$1,Enemies[[Name]:[SpawnedType]],11,FALSE), Enemies[[Name]:[BotLevelType]], 3, FALSE) * VLOOKUP($A24,BotLevelWorld[#All],MATCH("HP Ratio - " &amp; VLOOKUP(VLOOKUP(N$1,Enemies[[Name]:[SpawnedType]],11,FALSE),Enemies[[#All],[Name]:[BotLevelType]],9,FALSE),BotLevelWorld[#Headers],0),FALSE) * VLOOKUP(N$1,Enemies[[Name]:[SpawnedType]],10,FALSE),0))</f>
        <v>5309.4075000000003</v>
      </c>
      <c r="O24" s="10">
        <f>(VLOOKUP(O$1,Enemies[[Name]:[BotLevelType]],3,FALSE) * VLOOKUP($A24,BotLevelWorld[#All],MATCH("HP Ratio - " &amp; VLOOKUP(O$1,Enemies[[#All],[Name]:[BotLevelType]],9,FALSE),BotLevelWorld[#Headers],0),FALSE)) + (IFERROR(VLOOKUP(VLOOKUP(O$1,Enemies[[Name]:[SpawnedType]],11,FALSE), Enemies[[Name]:[BotLevelType]], 3, FALSE) * VLOOKUP($A24,BotLevelWorld[#All],MATCH("HP Ratio - " &amp; VLOOKUP(VLOOKUP(O$1,Enemies[[Name]:[SpawnedType]],11,FALSE),Enemies[[#All],[Name]:[BotLevelType]],9,FALSE),BotLevelWorld[#Headers],0),FALSE) * VLOOKUP(O$1,Enemies[[Name]:[SpawnedType]],10,FALSE),0))</f>
        <v>1254.50395</v>
      </c>
      <c r="P24" s="10">
        <f>(VLOOKUP(P$1,Enemies[[Name]:[BotLevelType]],3,FALSE) * VLOOKUP($A24,BotLevelWorld[#All],MATCH("HP Ratio - " &amp; VLOOKUP(P$1,Enemies[[#All],[Name]:[BotLevelType]],9,FALSE),BotLevelWorld[#Headers],0),FALSE)) + (IFERROR(VLOOKUP(VLOOKUP(P$1,Enemies[[Name]:[SpawnedType]],11,FALSE), Enemies[[Name]:[BotLevelType]], 3, FALSE) * VLOOKUP($A24,BotLevelWorld[#All],MATCH("HP Ratio - " &amp; VLOOKUP(VLOOKUP(P$1,Enemies[[Name]:[SpawnedType]],11,FALSE),Enemies[[#All],[Name]:[BotLevelType]],9,FALSE),BotLevelWorld[#Headers],0),FALSE) * VLOOKUP(P$1,Enemies[[Name]:[SpawnedType]],10,FALSE),0))</f>
        <v>21237.63</v>
      </c>
      <c r="Q24" s="10">
        <f>(VLOOKUP(Q$1,Enemies[[Name]:[BotLevelType]],3,FALSE) * VLOOKUP($A24,BotLevelWorld[#All],MATCH("HP Ratio - " &amp; VLOOKUP(Q$1,Enemies[[#All],[Name]:[BotLevelType]],9,FALSE),BotLevelWorld[#Headers],0),FALSE)) + (IFERROR(VLOOKUP(VLOOKUP(Q$1,Enemies[[Name]:[SpawnedType]],11,FALSE), Enemies[[Name]:[BotLevelType]], 3, FALSE) * VLOOKUP($A24,BotLevelWorld[#All],MATCH("HP Ratio - " &amp; VLOOKUP(VLOOKUP(Q$1,Enemies[[Name]:[SpawnedType]],11,FALSE),Enemies[[#All],[Name]:[BotLevelType]],9,FALSE),BotLevelWorld[#Headers],0),FALSE) * VLOOKUP(Q$1,Enemies[[Name]:[SpawnedType]],10,FALSE),0))</f>
        <v>5477.2039999999997</v>
      </c>
      <c r="R24" s="10">
        <f>(VLOOKUP(R$1,Enemies[[Name]:[BotLevelType]],3,FALSE) * VLOOKUP($A24,BotLevelWorld[#All],MATCH("HP Ratio - " &amp; VLOOKUP(R$1,Enemies[[#All],[Name]:[BotLevelType]],9,FALSE),BotLevelWorld[#Headers],0),FALSE)) + (IFERROR(VLOOKUP(VLOOKUP(R$1,Enemies[[Name]:[SpawnedType]],11,FALSE), Enemies[[Name]:[BotLevelType]], 3, FALSE) * VLOOKUP($A24,BotLevelWorld[#All],MATCH("HP Ratio - " &amp; VLOOKUP(VLOOKUP(R$1,Enemies[[Name]:[SpawnedType]],11,FALSE),Enemies[[#All],[Name]:[BotLevelType]],9,FALSE),BotLevelWorld[#Headers],0),FALSE) * VLOOKUP(R$1,Enemies[[Name]:[SpawnedType]],10,FALSE),0))</f>
        <v>17921.485000000001</v>
      </c>
      <c r="S24" s="10">
        <f>(VLOOKUP(S$1,Enemies[[Name]:[BotLevelType]],3,FALSE) * VLOOKUP($A24,BotLevelWorld[#All],MATCH("HP Ratio - " &amp; VLOOKUP(S$1,Enemies[[#All],[Name]:[BotLevelType]],9,FALSE),BotLevelWorld[#Headers],0),FALSE)) + (IFERROR(VLOOKUP(VLOOKUP(S$1,Enemies[[Name]:[SpawnedType]],11,FALSE), Enemies[[Name]:[BotLevelType]], 3, FALSE) * VLOOKUP($A24,BotLevelWorld[#All],MATCH("HP Ratio - " &amp; VLOOKUP(VLOOKUP(S$1,Enemies[[Name]:[SpawnedType]],11,FALSE),Enemies[[#All],[Name]:[BotLevelType]],9,FALSE),BotLevelWorld[#Headers],0),FALSE) * VLOOKUP(S$1,Enemies[[Name]:[SpawnedType]],10,FALSE),0))</f>
        <v>1732.5535799999998</v>
      </c>
      <c r="T24" s="10">
        <f>(VLOOKUP(T$1,Enemies[[Name]:[BotLevelType]],3,FALSE) * VLOOKUP($A24,BotLevelWorld[#All],MATCH("HP Ratio - " &amp; VLOOKUP(T$1,Enemies[[#All],[Name]:[BotLevelType]],9,FALSE),BotLevelWorld[#Headers],0),FALSE)) + (IFERROR(VLOOKUP(VLOOKUP(T$1,Enemies[[Name]:[SpawnedType]],11,FALSE), Enemies[[Name]:[BotLevelType]], 3, FALSE) * VLOOKUP($A24,BotLevelWorld[#All],MATCH("HP Ratio - " &amp; VLOOKUP(VLOOKUP(T$1,Enemies[[Name]:[SpawnedType]],11,FALSE),Enemies[[#All],[Name]:[BotLevelType]],9,FALSE),BotLevelWorld[#Headers],0),FALSE) * VLOOKUP(T$1,Enemies[[Name]:[SpawnedType]],10,FALSE),0))</f>
        <v>5734.8752000000004</v>
      </c>
      <c r="U24" s="10">
        <f>(VLOOKUP(U$1,Enemies[[Name]:[BotLevelType]],3,FALSE) * VLOOKUP($A24,BotLevelWorld[#All],MATCH("HP Ratio - " &amp; VLOOKUP(U$1,Enemies[[#All],[Name]:[BotLevelType]],9,FALSE),BotLevelWorld[#Headers],0),FALSE)) + (IFERROR(VLOOKUP(VLOOKUP(U$1,Enemies[[Name]:[SpawnedType]],11,FALSE), Enemies[[Name]:[BotLevelType]], 3, FALSE) * VLOOKUP($A24,BotLevelWorld[#All],MATCH("HP Ratio - " &amp; VLOOKUP(VLOOKUP(U$1,Enemies[[Name]:[SpawnedType]],11,FALSE),Enemies[[#All],[Name]:[BotLevelType]],9,FALSE),BotLevelWorld[#Headers],0),FALSE) * VLOOKUP(U$1,Enemies[[Name]:[SpawnedType]],10,FALSE),0))</f>
        <v>2867.4376000000002</v>
      </c>
      <c r="V24" s="10">
        <f>(VLOOKUP(V$1,Enemies[[Name]:[BotLevelType]],3,FALSE) * VLOOKUP($A24,BotLevelWorld[#All],MATCH("HP Ratio - " &amp; VLOOKUP(V$1,Enemies[[#All],[Name]:[BotLevelType]],9,FALSE),BotLevelWorld[#Headers],0),FALSE)) + (IFERROR(VLOOKUP(VLOOKUP(V$1,Enemies[[Name]:[SpawnedType]],11,FALSE), Enemies[[Name]:[BotLevelType]], 3, FALSE) * VLOOKUP($A24,BotLevelWorld[#All],MATCH("HP Ratio - " &amp; VLOOKUP(VLOOKUP(V$1,Enemies[[Name]:[SpawnedType]],11,FALSE),Enemies[[#All],[Name]:[BotLevelType]],9,FALSE),BotLevelWorld[#Headers],0),FALSE) * VLOOKUP(V$1,Enemies[[Name]:[SpawnedType]],10,FALSE),0))</f>
        <v>1433.7188000000001</v>
      </c>
      <c r="W24" s="10">
        <f>(VLOOKUP(W$1,Enemies[[Name]:[BotLevelType]],3,FALSE) * VLOOKUP($A24,BotLevelWorld[#All],MATCH("HP Ratio - " &amp; VLOOKUP(W$1,Enemies[[#All],[Name]:[BotLevelType]],9,FALSE),BotLevelWorld[#Headers],0),FALSE)) + (IFERROR(VLOOKUP(VLOOKUP(W$1,Enemies[[Name]:[SpawnedType]],11,FALSE), Enemies[[Name]:[BotLevelType]], 3, FALSE) * VLOOKUP($A24,BotLevelWorld[#All],MATCH("HP Ratio - " &amp; VLOOKUP(VLOOKUP(W$1,Enemies[[Name]:[SpawnedType]],11,FALSE),Enemies[[#All],[Name]:[BotLevelType]],9,FALSE),BotLevelWorld[#Headers],0),FALSE) * VLOOKUP(W$1,Enemies[[Name]:[SpawnedType]],10,FALSE),0))</f>
        <v>358.42970000000003</v>
      </c>
      <c r="X24" s="10">
        <f>(VLOOKUP(X$1,Enemies[[Name]:[BotLevelType]],3,FALSE) * VLOOKUP($A24,BotLevelWorld[#All],MATCH("HP Ratio - " &amp; VLOOKUP(X$1,Enemies[[#All],[Name]:[BotLevelType]],9,FALSE),BotLevelWorld[#Headers],0),FALSE)) + (IFERROR(VLOOKUP(VLOOKUP(X$1,Enemies[[Name]:[SpawnedType]],11,FALSE), Enemies[[Name]:[BotLevelType]], 3, FALSE) * VLOOKUP($A24,BotLevelWorld[#All],MATCH("HP Ratio - " &amp; VLOOKUP(VLOOKUP(X$1,Enemies[[Name]:[SpawnedType]],11,FALSE),Enemies[[#All],[Name]:[BotLevelType]],9,FALSE),BotLevelWorld[#Headers],0),FALSE) * VLOOKUP(X$1,Enemies[[Name]:[SpawnedType]],10,FALSE),0))</f>
        <v>286.74376000000001</v>
      </c>
      <c r="Y24" s="10">
        <f>(VLOOKUP(Y$1,Enemies[[Name]:[BotLevelType]],3,FALSE) * VLOOKUP($A24,BotLevelWorld[#All],MATCH("HP Ratio - " &amp; VLOOKUP(Y$1,Enemies[[#All],[Name]:[BotLevelType]],9,FALSE),BotLevelWorld[#Headers],0),FALSE)) + (IFERROR(VLOOKUP(VLOOKUP(Y$1,Enemies[[Name]:[SpawnedType]],11,FALSE), Enemies[[Name]:[BotLevelType]], 3, FALSE) * VLOOKUP($A24,BotLevelWorld[#All],MATCH("HP Ratio - " &amp; VLOOKUP(VLOOKUP(Y$1,Enemies[[Name]:[SpawnedType]],11,FALSE),Enemies[[#All],[Name]:[BotLevelType]],9,FALSE),BotLevelWorld[#Headers],0),FALSE) * VLOOKUP(Y$1,Enemies[[Name]:[SpawnedType]],10,FALSE),0))</f>
        <v>10618.814999999999</v>
      </c>
      <c r="Z24" s="10">
        <f>(VLOOKUP(Z$1,Enemies[[Name]:[BotLevelType]],3,FALSE) * VLOOKUP($A24,BotLevelWorld[#All],MATCH("HP Ratio - " &amp; VLOOKUP(Z$1,Enemies[[#All],[Name]:[BotLevelType]],9,FALSE),BotLevelWorld[#Headers],0),FALSE)) + (IFERROR(VLOOKUP(VLOOKUP(Z$1,Enemies[[Name]:[SpawnedType]],11,FALSE), Enemies[[Name]:[BotLevelType]], 3, FALSE) * VLOOKUP($A24,BotLevelWorld[#All],MATCH("HP Ratio - " &amp; VLOOKUP(VLOOKUP(Z$1,Enemies[[Name]:[SpawnedType]],11,FALSE),Enemies[[#All],[Name]:[BotLevelType]],9,FALSE),BotLevelWorld[#Headers],0),FALSE) * VLOOKUP(Z$1,Enemies[[Name]:[SpawnedType]],10,FALSE),0))</f>
        <v>4247.5259999999998</v>
      </c>
      <c r="AA24" s="10">
        <f>(VLOOKUP(AA$1,Enemies[[Name]:[BotLevelType]],3,FALSE) * VLOOKUP($A24,BotLevelWorld[#All],MATCH("HP Ratio - " &amp; VLOOKUP(AA$1,Enemies[[#All],[Name]:[BotLevelType]],9,FALSE),BotLevelWorld[#Headers],0),FALSE)) + (IFERROR(VLOOKUP(VLOOKUP(AA$1,Enemies[[Name]:[SpawnedType]],11,FALSE), Enemies[[Name]:[BotLevelType]], 3, FALSE) * VLOOKUP($A24,BotLevelWorld[#All],MATCH("HP Ratio - " &amp; VLOOKUP(VLOOKUP(AA$1,Enemies[[Name]:[SpawnedType]],11,FALSE),Enemies[[#All],[Name]:[BotLevelType]],9,FALSE),BotLevelWorld[#Headers],0),FALSE) * VLOOKUP(AA$1,Enemies[[Name]:[SpawnedType]],10,FALSE),0))</f>
        <v>2123.7629999999999</v>
      </c>
      <c r="AB24" s="10">
        <f>(VLOOKUP(AB$1,Enemies[[Name]:[BotLevelType]],3,FALSE) * VLOOKUP($A24,BotLevelWorld[#All],MATCH("HP Ratio - " &amp; VLOOKUP(AB$1,Enemies[[#All],[Name]:[BotLevelType]],9,FALSE),BotLevelWorld[#Headers],0),FALSE)) + (IFERROR(VLOOKUP(VLOOKUP(AB$1,Enemies[[Name]:[SpawnedType]],11,FALSE), Enemies[[Name]:[BotLevelType]], 3, FALSE) * VLOOKUP($A24,BotLevelWorld[#All],MATCH("HP Ratio - " &amp; VLOOKUP(VLOOKUP(AB$1,Enemies[[Name]:[SpawnedType]],11,FALSE),Enemies[[#All],[Name]:[BotLevelType]],9,FALSE),BotLevelWorld[#Headers],0),FALSE) * VLOOKUP(AB$1,Enemies[[Name]:[SpawnedType]],10,FALSE),0))</f>
        <v>1040.6438699999999</v>
      </c>
      <c r="AC24" s="10">
        <f>(VLOOKUP(AC$1,Enemies[[Name]:[BotLevelType]],3,FALSE) * VLOOKUP($A24,BotLevelWorld[#All],MATCH("HP Ratio - " &amp; VLOOKUP(AC$1,Enemies[[#All],[Name]:[BotLevelType]],9,FALSE),BotLevelWorld[#Headers],0),FALSE)) + (IFERROR(VLOOKUP(VLOOKUP(AC$1,Enemies[[Name]:[SpawnedType]],11,FALSE), Enemies[[Name]:[BotLevelType]], 3, FALSE) * VLOOKUP($A24,BotLevelWorld[#All],MATCH("HP Ratio - " &amp; VLOOKUP(VLOOKUP(AC$1,Enemies[[Name]:[SpawnedType]],11,FALSE),Enemies[[#All],[Name]:[BotLevelType]],9,FALSE),BotLevelWorld[#Headers],0),FALSE) * VLOOKUP(AC$1,Enemies[[Name]:[SpawnedType]],10,FALSE),0))</f>
        <v>509.70312000000001</v>
      </c>
      <c r="AD24" s="10">
        <f>(VLOOKUP(AD$1,Enemies[[Name]:[BotLevelType]],3,FALSE) * VLOOKUP($A24,BotLevelWorld[#All],MATCH("HP Ratio - " &amp; VLOOKUP(AD$1,Enemies[[#All],[Name]:[BotLevelType]],9,FALSE),BotLevelWorld[#Headers],0),FALSE)) + (IFERROR(VLOOKUP(VLOOKUP(AD$1,Enemies[[Name]:[SpawnedType]],11,FALSE), Enemies[[Name]:[BotLevelType]], 3, FALSE) * VLOOKUP($A24,BotLevelWorld[#All],MATCH("HP Ratio - " &amp; VLOOKUP(VLOOKUP(AD$1,Enemies[[Name]:[SpawnedType]],11,FALSE),Enemies[[#All],[Name]:[BotLevelType]],9,FALSE),BotLevelWorld[#Headers],0),FALSE) * VLOOKUP(AD$1,Enemies[[Name]:[SpawnedType]],10,FALSE),0))</f>
        <v>127.42578</v>
      </c>
      <c r="AE24" s="10">
        <f>(VLOOKUP(AE$1,Enemies[[Name]:[BotLevelType]],3,FALSE) * VLOOKUP($A24,BotLevelWorld[#All],MATCH("HP Ratio - " &amp; VLOOKUP(AE$1,Enemies[[#All],[Name]:[BotLevelType]],9,FALSE),BotLevelWorld[#Headers],0),FALSE)) + (IFERROR(VLOOKUP(VLOOKUP(AE$1,Enemies[[Name]:[SpawnedType]],11,FALSE), Enemies[[Name]:[BotLevelType]], 3, FALSE) * VLOOKUP($A24,BotLevelWorld[#All],MATCH("HP Ratio - " &amp; VLOOKUP(VLOOKUP(AE$1,Enemies[[Name]:[SpawnedType]],11,FALSE),Enemies[[#All],[Name]:[BotLevelType]],9,FALSE),BotLevelWorld[#Headers],0),FALSE) * VLOOKUP(AE$1,Enemies[[Name]:[SpawnedType]],10,FALSE),0))</f>
        <v>3716.5852500000001</v>
      </c>
      <c r="AF24" s="10">
        <f>(VLOOKUP(AF$1,Enemies[[Name]:[BotLevelType]],3,FALSE) * VLOOKUP($A24,BotLevelWorld[#All],MATCH("HP Ratio - " &amp; VLOOKUP(AF$1,Enemies[[#All],[Name]:[BotLevelType]],9,FALSE),BotLevelWorld[#Headers],0),FALSE)) + (IFERROR(VLOOKUP(VLOOKUP(AF$1,Enemies[[Name]:[SpawnedType]],11,FALSE), Enemies[[Name]:[BotLevelType]], 3, FALSE) * VLOOKUP($A24,BotLevelWorld[#All],MATCH("HP Ratio - " &amp; VLOOKUP(VLOOKUP(AF$1,Enemies[[Name]:[SpawnedType]],11,FALSE),Enemies[[#All],[Name]:[BotLevelType]],9,FALSE),BotLevelWorld[#Headers],0),FALSE) * VLOOKUP(AF$1,Enemies[[Name]:[SpawnedType]],10,FALSE),0))</f>
        <v>849.50519999999995</v>
      </c>
      <c r="AG24" s="10">
        <f>(VLOOKUP(AG$1,Enemies[[Name]:[BotLevelType]],3,FALSE) * VLOOKUP($A24,BotLevelWorld[#All],MATCH("HP Ratio - " &amp; VLOOKUP(AG$1,Enemies[[#All],[Name]:[BotLevelType]],9,FALSE),BotLevelWorld[#Headers],0),FALSE)) + (IFERROR(VLOOKUP(VLOOKUP(AG$1,Enemies[[Name]:[SpawnedType]],11,FALSE), Enemies[[Name]:[BotLevelType]], 3, FALSE) * VLOOKUP($A24,BotLevelWorld[#All],MATCH("HP Ratio - " &amp; VLOOKUP(VLOOKUP(AG$1,Enemies[[Name]:[SpawnedType]],11,FALSE),Enemies[[#All],[Name]:[BotLevelType]],9,FALSE),BotLevelWorld[#Headers],0),FALSE) * VLOOKUP(AG$1,Enemies[[Name]:[SpawnedType]],10,FALSE),0))</f>
        <v>2759.9086900000002</v>
      </c>
      <c r="AH24" s="10">
        <f>(VLOOKUP(AH$1,Enemies[[Name]:[BotLevelType]],3,FALSE) * VLOOKUP($A24,BotLevelWorld[#All],MATCH("HP Ratio - " &amp; VLOOKUP(AH$1,Enemies[[#All],[Name]:[BotLevelType]],9,FALSE),BotLevelWorld[#Headers],0),FALSE)) + (IFERROR(VLOOKUP(VLOOKUP(AH$1,Enemies[[Name]:[SpawnedType]],11,FALSE), Enemies[[Name]:[BotLevelType]], 3, FALSE) * VLOOKUP($A24,BotLevelWorld[#All],MATCH("HP Ratio - " &amp; VLOOKUP(VLOOKUP(AH$1,Enemies[[Name]:[SpawnedType]],11,FALSE),Enemies[[#All],[Name]:[BotLevelType]],9,FALSE),BotLevelWorld[#Headers],0),FALSE) * VLOOKUP(AH$1,Enemies[[Name]:[SpawnedType]],10,FALSE),0))</f>
        <v>438.17631999999998</v>
      </c>
      <c r="AI24" s="10">
        <f>(VLOOKUP(AI$1,Enemies[[Name]:[BotLevelType]],3,FALSE) * VLOOKUP($A24,BotLevelWorld[#All],MATCH("HP Ratio - " &amp; VLOOKUP(AI$1,Enemies[[#All],[Name]:[BotLevelType]],9,FALSE),BotLevelWorld[#Headers],0),FALSE)) + (IFERROR(VLOOKUP(VLOOKUP(AI$1,Enemies[[Name]:[SpawnedType]],11,FALSE), Enemies[[Name]:[BotLevelType]], 3, FALSE) * VLOOKUP($A24,BotLevelWorld[#All],MATCH("HP Ratio - " &amp; VLOOKUP(VLOOKUP(AI$1,Enemies[[Name]:[SpawnedType]],11,FALSE),Enemies[[#All],[Name]:[BotLevelType]],9,FALSE),BotLevelWorld[#Headers],0),FALSE) * VLOOKUP(AI$1,Enemies[[Name]:[SpawnedType]],10,FALSE),0))</f>
        <v>6371.2889999999998</v>
      </c>
      <c r="AJ24" s="10">
        <f>(VLOOKUP(AJ$1,Enemies[[Name]:[BotLevelType]],3,FALSE) * VLOOKUP($A24,BotLevelWorld[#All],MATCH("HP Ratio - " &amp; VLOOKUP(AJ$1,Enemies[[#All],[Name]:[BotLevelType]],9,FALSE),BotLevelWorld[#Headers],0),FALSE)) + (IFERROR(VLOOKUP(VLOOKUP(AJ$1,Enemies[[Name]:[SpawnedType]],11,FALSE), Enemies[[Name]:[BotLevelType]], 3, FALSE) * VLOOKUP($A24,BotLevelWorld[#All],MATCH("HP Ratio - " &amp; VLOOKUP(VLOOKUP(AJ$1,Enemies[[Name]:[SpawnedType]],11,FALSE),Enemies[[#All],[Name]:[BotLevelType]],9,FALSE),BotLevelWorld[#Headers],0),FALSE) * VLOOKUP(AJ$1,Enemies[[Name]:[SpawnedType]],10,FALSE),0))</f>
        <v>438.17631999999998</v>
      </c>
      <c r="AK24" s="10">
        <f>(VLOOKUP(AK$1,Enemies[[Name]:[BotLevelType]],3,FALSE) * VLOOKUP($A24,BotLevelWorld[#All],MATCH("HP Ratio - " &amp; VLOOKUP(AK$1,Enemies[[#All],[Name]:[BotLevelType]],9,FALSE),BotLevelWorld[#Headers],0),FALSE)) + (IFERROR(VLOOKUP(VLOOKUP(AK$1,Enemies[[Name]:[SpawnedType]],11,FALSE), Enemies[[Name]:[BotLevelType]], 3, FALSE) * VLOOKUP($A24,BotLevelWorld[#All],MATCH("HP Ratio - " &amp; VLOOKUP(VLOOKUP(AK$1,Enemies[[Name]:[SpawnedType]],11,FALSE),Enemies[[#All],[Name]:[BotLevelType]],9,FALSE),BotLevelWorld[#Headers],0),FALSE) * VLOOKUP(AK$1,Enemies[[Name]:[SpawnedType]],10,FALSE),0))</f>
        <v>438.17631999999998</v>
      </c>
      <c r="AL24" s="10">
        <f>(VLOOKUP(AL$1,Enemies[[Name]:[BotLevelType]],3,FALSE) * VLOOKUP($A24,BotLevelWorld[#All],MATCH("HP Ratio - " &amp; VLOOKUP(AL$1,Enemies[[#All],[Name]:[BotLevelType]],9,FALSE),BotLevelWorld[#Headers],0),FALSE)) + (IFERROR(VLOOKUP(VLOOKUP(AL$1,Enemies[[Name]:[SpawnedType]],11,FALSE), Enemies[[Name]:[BotLevelType]], 3, FALSE) * VLOOKUP($A24,BotLevelWorld[#All],MATCH("HP Ratio - " &amp; VLOOKUP(VLOOKUP(AL$1,Enemies[[Name]:[SpawnedType]],11,FALSE),Enemies[[#All],[Name]:[BotLevelType]],9,FALSE),BotLevelWorld[#Headers],0),FALSE) * VLOOKUP(AL$1,Enemies[[Name]:[SpawnedType]],10,FALSE),0))</f>
        <v>547.72039999999993</v>
      </c>
      <c r="AM24" s="10">
        <f>(VLOOKUP(AM$1,Enemies[[Name]:[BotLevelType]],3,FALSE) * VLOOKUP($A24,BotLevelWorld[#All],MATCH("HP Ratio - " &amp; VLOOKUP(AM$1,Enemies[[#All],[Name]:[BotLevelType]],9,FALSE),BotLevelWorld[#Headers],0),FALSE)) + (IFERROR(VLOOKUP(VLOOKUP(AM$1,Enemies[[Name]:[SpawnedType]],11,FALSE), Enemies[[Name]:[BotLevelType]], 3, FALSE) * VLOOKUP($A24,BotLevelWorld[#All],MATCH("HP Ratio - " &amp; VLOOKUP(VLOOKUP(AM$1,Enemies[[Name]:[SpawnedType]],11,FALSE),Enemies[[#All],[Name]:[BotLevelType]],9,FALSE),BotLevelWorld[#Headers],0),FALSE) * VLOOKUP(AM$1,Enemies[[Name]:[SpawnedType]],10,FALSE),0))</f>
        <v>10618.815000000001</v>
      </c>
      <c r="AN24" s="10">
        <f>(VLOOKUP(AN$1,Enemies[[Name]:[BotLevelType]],3,FALSE) * VLOOKUP($A24,BotLevelWorld[#All],MATCH("HP Ratio - " &amp; VLOOKUP(AN$1,Enemies[[#All],[Name]:[BotLevelType]],9,FALSE),BotLevelWorld[#Headers],0),FALSE)) + (IFERROR(VLOOKUP(VLOOKUP(AN$1,Enemies[[Name]:[SpawnedType]],11,FALSE), Enemies[[Name]:[BotLevelType]], 3, FALSE) * VLOOKUP($A24,BotLevelWorld[#All],MATCH("HP Ratio - " &amp; VLOOKUP(VLOOKUP(AN$1,Enemies[[Name]:[SpawnedType]],11,FALSE),Enemies[[#All],[Name]:[BotLevelType]],9,FALSE),BotLevelWorld[#Headers],0),FALSE) * VLOOKUP(AN$1,Enemies[[Name]:[SpawnedType]],10,FALSE),0))</f>
        <v>2738.6019999999999</v>
      </c>
      <c r="AO24" s="10">
        <f>(VLOOKUP(AO$1,Enemies[[Name]:[BotLevelType]],3,FALSE) * VLOOKUP($A24,BotLevelWorld[#All],MATCH("HP Ratio - " &amp; VLOOKUP(AO$1,Enemies[[#All],[Name]:[BotLevelType]],9,FALSE),BotLevelWorld[#Headers],0),FALSE)) + (IFERROR(VLOOKUP(VLOOKUP(AO$1,Enemies[[Name]:[SpawnedType]],11,FALSE), Enemies[[Name]:[BotLevelType]], 3, FALSE) * VLOOKUP($A24,BotLevelWorld[#All],MATCH("HP Ratio - " &amp; VLOOKUP(VLOOKUP(AO$1,Enemies[[Name]:[SpawnedType]],11,FALSE),Enemies[[#All],[Name]:[BotLevelType]],9,FALSE),BotLevelWorld[#Headers],0),FALSE) * VLOOKUP(AO$1,Enemies[[Name]:[SpawnedType]],10,FALSE),0))</f>
        <v>4142.5233399999997</v>
      </c>
      <c r="AP24" s="10">
        <f>(VLOOKUP(AP$1,Enemies[[Name]:[BotLevelType]],3,FALSE) * VLOOKUP($A24,BotLevelWorld[#All],MATCH("HP Ratio - " &amp; VLOOKUP(AP$1,Enemies[[#All],[Name]:[BotLevelType]],9,FALSE),BotLevelWorld[#Headers],0),FALSE)) + (IFERROR(VLOOKUP(VLOOKUP(AP$1,Enemies[[Name]:[SpawnedType]],11,FALSE), Enemies[[Name]:[BotLevelType]], 3, FALSE) * VLOOKUP($A24,BotLevelWorld[#All],MATCH("HP Ratio - " &amp; VLOOKUP(VLOOKUP(AP$1,Enemies[[Name]:[SpawnedType]],11,FALSE),Enemies[[#All],[Name]:[BotLevelType]],9,FALSE),BotLevelWorld[#Headers],0),FALSE) * VLOOKUP(AP$1,Enemies[[Name]:[SpawnedType]],10,FALSE),0))</f>
        <v>4142.5233399999997</v>
      </c>
      <c r="AQ24" s="10">
        <f>(VLOOKUP(AQ$1,Enemies[[Name]:[BotLevelType]],3,FALSE) * VLOOKUP($A24,BotLevelWorld[#All],MATCH("HP Ratio - " &amp; VLOOKUP(AQ$1,Enemies[[#All],[Name]:[BotLevelType]],9,FALSE),BotLevelWorld[#Headers],0),FALSE)) + (IFERROR(VLOOKUP(VLOOKUP(AQ$1,Enemies[[Name]:[SpawnedType]],11,FALSE), Enemies[[Name]:[BotLevelType]], 3, FALSE) * VLOOKUP($A24,BotLevelWorld[#All],MATCH("HP Ratio - " &amp; VLOOKUP(VLOOKUP(AQ$1,Enemies[[Name]:[SpawnedType]],11,FALSE),Enemies[[#All],[Name]:[BotLevelType]],9,FALSE),BotLevelWorld[#Headers],0),FALSE) * VLOOKUP(AQ$1,Enemies[[Name]:[SpawnedType]],10,FALSE),0))</f>
        <v>4142.5233399999997</v>
      </c>
      <c r="AR24" s="10">
        <f>(VLOOKUP(AR$1,Enemies[[Name]:[BotLevelType]],3,FALSE) * VLOOKUP($A24,BotLevelWorld[#All],MATCH("HP Ratio - " &amp; VLOOKUP(AR$1,Enemies[[#All],[Name]:[BotLevelType]],9,FALSE),BotLevelWorld[#Headers],0),FALSE)) + (IFERROR(VLOOKUP(VLOOKUP(AR$1,Enemies[[Name]:[SpawnedType]],11,FALSE), Enemies[[Name]:[BotLevelType]], 3, FALSE) * VLOOKUP($A24,BotLevelWorld[#All],MATCH("HP Ratio - " &amp; VLOOKUP(VLOOKUP(AR$1,Enemies[[Name]:[SpawnedType]],11,FALSE),Enemies[[#All],[Name]:[BotLevelType]],9,FALSE),BotLevelWorld[#Headers],0),FALSE) * VLOOKUP(AR$1,Enemies[[Name]:[SpawnedType]],10,FALSE),0))</f>
        <v>43817.631999999998</v>
      </c>
      <c r="AS24" s="10">
        <f>(VLOOKUP(AS$1,Enemies[[Name]:[BotLevelType]],3,FALSE) * VLOOKUP($A24,BotLevelWorld[#All],MATCH("HP Ratio - " &amp; VLOOKUP(AS$1,Enemies[[#All],[Name]:[BotLevelType]],9,FALSE),BotLevelWorld[#Headers],0),FALSE)) + (IFERROR(VLOOKUP(VLOOKUP(AS$1,Enemies[[Name]:[SpawnedType]],11,FALSE), Enemies[[Name]:[BotLevelType]], 3, FALSE) * VLOOKUP($A24,BotLevelWorld[#All],MATCH("HP Ratio - " &amp; VLOOKUP(VLOOKUP(AS$1,Enemies[[Name]:[SpawnedType]],11,FALSE),Enemies[[#All],[Name]:[BotLevelType]],9,FALSE),BotLevelWorld[#Headers],0),FALSE) * VLOOKUP(AS$1,Enemies[[Name]:[SpawnedType]],10,FALSE),0))</f>
        <v>31856.445</v>
      </c>
      <c r="AT24" s="10">
        <f>(VLOOKUP(AT$1,Enemies[[Name]:[BotLevelType]],3,FALSE) * VLOOKUP($A24,BotLevelWorld[#All],MATCH("HP Ratio - " &amp; VLOOKUP(AT$1,Enemies[[#All],[Name]:[BotLevelType]],9,FALSE),BotLevelWorld[#Headers],0),FALSE)) + (IFERROR(VLOOKUP(VLOOKUP(AT$1,Enemies[[Name]:[SpawnedType]],11,FALSE), Enemies[[Name]:[BotLevelType]], 3, FALSE) * VLOOKUP($A24,BotLevelWorld[#All],MATCH("HP Ratio - " &amp; VLOOKUP(VLOOKUP(AT$1,Enemies[[Name]:[SpawnedType]],11,FALSE),Enemies[[#All],[Name]:[BotLevelType]],9,FALSE),BotLevelWorld[#Headers],0),FALSE) * VLOOKUP(AT$1,Enemies[[Name]:[SpawnedType]],10,FALSE),0))</f>
        <v>25538.786400000001</v>
      </c>
    </row>
    <row r="25" spans="1:46" x14ac:dyDescent="0.25">
      <c r="A25" s="1">
        <v>23</v>
      </c>
      <c r="B25" s="10">
        <f>(VLOOKUP(B$1,Enemies[[Name]:[BotLevelType]],3,FALSE) * VLOOKUP($A25,BotLevelWorld[#All],MATCH("HP Ratio - " &amp; VLOOKUP(B$1,Enemies[[#All],[Name]:[BotLevelType]],9,FALSE),BotLevelWorld[#Headers],0),FALSE)) + (IFERROR(VLOOKUP(VLOOKUP(B$1,Enemies[[Name]:[SpawnedType]],11,FALSE), Enemies[[Name]:[BotLevelType]], 3, FALSE) * VLOOKUP($A25,BotLevelWorld[#All],MATCH("HP Ratio - " &amp; VLOOKUP(VLOOKUP(B$1,Enemies[[Name]:[SpawnedType]],11,FALSE),Enemies[[#All],[Name]:[BotLevelType]],9,FALSE),BotLevelWorld[#Headers],0),FALSE) * VLOOKUP(B$1,Enemies[[Name]:[SpawnedType]],10,FALSE),0))</f>
        <v>171.06501</v>
      </c>
      <c r="C25" s="10">
        <f>(VLOOKUP(C$1,Enemies[[Name]:[BotLevelType]],3,FALSE) * VLOOKUP($A25,BotLevelWorld[#All],MATCH("HP Ratio - " &amp; VLOOKUP(C$1,Enemies[[#All],[Name]:[BotLevelType]],9,FALSE),BotLevelWorld[#Headers],0),FALSE)) + (IFERROR(VLOOKUP(VLOOKUP(C$1,Enemies[[Name]:[SpawnedType]],11,FALSE), Enemies[[Name]:[BotLevelType]], 3, FALSE) * VLOOKUP($A25,BotLevelWorld[#All],MATCH("HP Ratio - " &amp; VLOOKUP(VLOOKUP(C$1,Enemies[[Name]:[SpawnedType]],11,FALSE),Enemies[[#All],[Name]:[BotLevelType]],9,FALSE),BotLevelWorld[#Headers],0),FALSE) * VLOOKUP(C$1,Enemies[[Name]:[SpawnedType]],10,FALSE),0))</f>
        <v>2945.8837099999996</v>
      </c>
      <c r="D25" s="10">
        <f>(VLOOKUP(D$1,Enemies[[Name]:[BotLevelType]],3,FALSE) * VLOOKUP($A25,BotLevelWorld[#All],MATCH("HP Ratio - " &amp; VLOOKUP(D$1,Enemies[[#All],[Name]:[BotLevelType]],9,FALSE),BotLevelWorld[#Headers],0),FALSE)) + (IFERROR(VLOOKUP(VLOOKUP(D$1,Enemies[[Name]:[SpawnedType]],11,FALSE), Enemies[[Name]:[BotLevelType]], 3, FALSE) * VLOOKUP($A25,BotLevelWorld[#All],MATCH("HP Ratio - " &amp; VLOOKUP(VLOOKUP(D$1,Enemies[[Name]:[SpawnedType]],11,FALSE),Enemies[[#All],[Name]:[BotLevelType]],9,FALSE),BotLevelWorld[#Headers],0),FALSE) * VLOOKUP(D$1,Enemies[[Name]:[SpawnedType]],10,FALSE),0))</f>
        <v>6886.4813999999997</v>
      </c>
      <c r="E25" s="10">
        <f>(VLOOKUP(E$1,Enemies[[Name]:[BotLevelType]],3,FALSE) * VLOOKUP($A25,BotLevelWorld[#All],MATCH("HP Ratio - " &amp; VLOOKUP(E$1,Enemies[[#All],[Name]:[BotLevelType]],9,FALSE),BotLevelWorld[#Headers],0),FALSE)) + (IFERROR(VLOOKUP(VLOOKUP(E$1,Enemies[[Name]:[SpawnedType]],11,FALSE), Enemies[[Name]:[BotLevelType]], 3, FALSE) * VLOOKUP($A25,BotLevelWorld[#All],MATCH("HP Ratio - " &amp; VLOOKUP(VLOOKUP(E$1,Enemies[[Name]:[SpawnedType]],11,FALSE),Enemies[[#All],[Name]:[BotLevelType]],9,FALSE),BotLevelWorld[#Headers],0),FALSE) * VLOOKUP(E$1,Enemies[[Name]:[SpawnedType]],10,FALSE),0))</f>
        <v>1530.6564000000001</v>
      </c>
      <c r="F25" s="10">
        <f>(VLOOKUP(F$1,Enemies[[Name]:[BotLevelType]],3,FALSE) * VLOOKUP($A25,BotLevelWorld[#All],MATCH("HP Ratio - " &amp; VLOOKUP(F$1,Enemies[[#All],[Name]:[BotLevelType]],9,FALSE),BotLevelWorld[#Headers],0),FALSE)) + (IFERROR(VLOOKUP(VLOOKUP(F$1,Enemies[[Name]:[SpawnedType]],11,FALSE), Enemies[[Name]:[BotLevelType]], 3, FALSE) * VLOOKUP($A25,BotLevelWorld[#All],MATCH("HP Ratio - " &amp; VLOOKUP(VLOOKUP(F$1,Enemies[[Name]:[SpawnedType]],11,FALSE),Enemies[[#All],[Name]:[BotLevelType]],9,FALSE),BotLevelWorld[#Headers],0),FALSE) * VLOOKUP(F$1,Enemies[[Name]:[SpawnedType]],10,FALSE),0))</f>
        <v>5466.63</v>
      </c>
      <c r="G25" s="10">
        <f>(VLOOKUP(G$1,Enemies[[Name]:[BotLevelType]],3,FALSE) * VLOOKUP($A25,BotLevelWorld[#All],MATCH("HP Ratio - " &amp; VLOOKUP(G$1,Enemies[[#All],[Name]:[BotLevelType]],9,FALSE),BotLevelWorld[#Headers],0),FALSE)) + (IFERROR(VLOOKUP(VLOOKUP(G$1,Enemies[[Name]:[SpawnedType]],11,FALSE), Enemies[[Name]:[BotLevelType]], 3, FALSE) * VLOOKUP($A25,BotLevelWorld[#All],MATCH("HP Ratio - " &amp; VLOOKUP(VLOOKUP(G$1,Enemies[[Name]:[SpawnedType]],11,FALSE),Enemies[[#All],[Name]:[BotLevelType]],9,FALSE),BotLevelWorld[#Headers],0),FALSE) * VLOOKUP(G$1,Enemies[[Name]:[SpawnedType]],10,FALSE),0))</f>
        <v>10933.26</v>
      </c>
      <c r="H25" s="10">
        <f>(VLOOKUP(H$1,Enemies[[Name]:[BotLevelType]],3,FALSE) * VLOOKUP($A25,BotLevelWorld[#All],MATCH("HP Ratio - " &amp; VLOOKUP(H$1,Enemies[[#All],[Name]:[BotLevelType]],9,FALSE),BotLevelWorld[#Headers],0),FALSE)) + (IFERROR(VLOOKUP(VLOOKUP(H$1,Enemies[[Name]:[SpawnedType]],11,FALSE), Enemies[[Name]:[BotLevelType]], 3, FALSE) * VLOOKUP($A25,BotLevelWorld[#All],MATCH("HP Ratio - " &amp; VLOOKUP(VLOOKUP(H$1,Enemies[[Name]:[SpawnedType]],11,FALSE),Enemies[[#All],[Name]:[BotLevelType]],9,FALSE),BotLevelWorld[#Headers],0),FALSE) * VLOOKUP(H$1,Enemies[[Name]:[SpawnedType]],10,FALSE),0))</f>
        <v>456.17336</v>
      </c>
      <c r="I25" s="10">
        <f>(VLOOKUP(I$1,Enemies[[Name]:[BotLevelType]],3,FALSE) * VLOOKUP($A25,BotLevelWorld[#All],MATCH("HP Ratio - " &amp; VLOOKUP(I$1,Enemies[[#All],[Name]:[BotLevelType]],9,FALSE),BotLevelWorld[#Headers],0),FALSE)) + (IFERROR(VLOOKUP(VLOOKUP(I$1,Enemies[[Name]:[SpawnedType]],11,FALSE), Enemies[[Name]:[BotLevelType]], 3, FALSE) * VLOOKUP($A25,BotLevelWorld[#All],MATCH("HP Ratio - " &amp; VLOOKUP(VLOOKUP(I$1,Enemies[[Name]:[SpawnedType]],11,FALSE),Enemies[[#All],[Name]:[BotLevelType]],9,FALSE),BotLevelWorld[#Headers],0),FALSE) * VLOOKUP(I$1,Enemies[[Name]:[SpawnedType]],10,FALSE),0))</f>
        <v>16.981254</v>
      </c>
      <c r="J25" s="10">
        <f>(VLOOKUP(J$1,Enemies[[Name]:[BotLevelType]],3,FALSE) * VLOOKUP($A25,BotLevelWorld[#All],MATCH("HP Ratio - " &amp; VLOOKUP(J$1,Enemies[[#All],[Name]:[BotLevelType]],9,FALSE),BotLevelWorld[#Headers],0),FALSE)) + (IFERROR(VLOOKUP(VLOOKUP(J$1,Enemies[[Name]:[SpawnedType]],11,FALSE), Enemies[[Name]:[BotLevelType]], 3, FALSE) * VLOOKUP($A25,BotLevelWorld[#All],MATCH("HP Ratio - " &amp; VLOOKUP(VLOOKUP(J$1,Enemies[[Name]:[SpawnedType]],11,FALSE),Enemies[[#All],[Name]:[BotLevelType]],9,FALSE),BotLevelWorld[#Headers],0),FALSE) * VLOOKUP(J$1,Enemies[[Name]:[SpawnedType]],10,FALSE),0))</f>
        <v>283.02089999999998</v>
      </c>
      <c r="K25" s="10">
        <f>(VLOOKUP(K$1,Enemies[[Name]:[BotLevelType]],3,FALSE) * VLOOKUP($A25,BotLevelWorld[#All],MATCH("HP Ratio - " &amp; VLOOKUP(K$1,Enemies[[#All],[Name]:[BotLevelType]],9,FALSE),BotLevelWorld[#Headers],0),FALSE)) + (IFERROR(VLOOKUP(VLOOKUP(K$1,Enemies[[Name]:[SpawnedType]],11,FALSE), Enemies[[Name]:[BotLevelType]], 3, FALSE) * VLOOKUP($A25,BotLevelWorld[#All],MATCH("HP Ratio - " &amp; VLOOKUP(VLOOKUP(K$1,Enemies[[Name]:[SpawnedType]],11,FALSE),Enemies[[#All],[Name]:[BotLevelType]],9,FALSE),BotLevelWorld[#Headers],0),FALSE) * VLOOKUP(K$1,Enemies[[Name]:[SpawnedType]],10,FALSE),0))</f>
        <v>70.755224999999996</v>
      </c>
      <c r="L25" s="10">
        <f>(VLOOKUP(L$1,Enemies[[Name]:[BotLevelType]],3,FALSE) * VLOOKUP($A25,BotLevelWorld[#All],MATCH("HP Ratio - " &amp; VLOOKUP(L$1,Enemies[[#All],[Name]:[BotLevelType]],9,FALSE),BotLevelWorld[#Headers],0),FALSE)) + (IFERROR(VLOOKUP(VLOOKUP(L$1,Enemies[[Name]:[SpawnedType]],11,FALSE), Enemies[[Name]:[BotLevelType]], 3, FALSE) * VLOOKUP($A25,BotLevelWorld[#All],MATCH("HP Ratio - " &amp; VLOOKUP(VLOOKUP(L$1,Enemies[[Name]:[SpawnedType]],11,FALSE),Enemies[[#All],[Name]:[BotLevelType]],9,FALSE),BotLevelWorld[#Headers],0),FALSE) * VLOOKUP(L$1,Enemies[[Name]:[SpawnedType]],10,FALSE),0))</f>
        <v>3279.9780000000001</v>
      </c>
      <c r="M25" s="10">
        <f>(VLOOKUP(M$1,Enemies[[Name]:[BotLevelType]],3,FALSE) * VLOOKUP($A25,BotLevelWorld[#All],MATCH("HP Ratio - " &amp; VLOOKUP(M$1,Enemies[[#All],[Name]:[BotLevelType]],9,FALSE),BotLevelWorld[#Headers],0),FALSE)) + (IFERROR(VLOOKUP(VLOOKUP(M$1,Enemies[[Name]:[SpawnedType]],11,FALSE), Enemies[[Name]:[BotLevelType]], 3, FALSE) * VLOOKUP($A25,BotLevelWorld[#All],MATCH("HP Ratio - " &amp; VLOOKUP(VLOOKUP(M$1,Enemies[[Name]:[SpawnedType]],11,FALSE),Enemies[[#All],[Name]:[BotLevelType]],9,FALSE),BotLevelWorld[#Headers],0),FALSE) * VLOOKUP(M$1,Enemies[[Name]:[SpawnedType]],10,FALSE),0))</f>
        <v>7653.2820000000002</v>
      </c>
      <c r="N25" s="10">
        <f>(VLOOKUP(N$1,Enemies[[Name]:[BotLevelType]],3,FALSE) * VLOOKUP($A25,BotLevelWorld[#All],MATCH("HP Ratio - " &amp; VLOOKUP(N$1,Enemies[[#All],[Name]:[BotLevelType]],9,FALSE),BotLevelWorld[#Headers],0),FALSE)) + (IFERROR(VLOOKUP(VLOOKUP(N$1,Enemies[[Name]:[SpawnedType]],11,FALSE), Enemies[[Name]:[BotLevelType]], 3, FALSE) * VLOOKUP($A25,BotLevelWorld[#All],MATCH("HP Ratio - " &amp; VLOOKUP(VLOOKUP(N$1,Enemies[[Name]:[SpawnedType]],11,FALSE),Enemies[[#All],[Name]:[BotLevelType]],9,FALSE),BotLevelWorld[#Headers],0),FALSE) * VLOOKUP(N$1,Enemies[[Name]:[SpawnedType]],10,FALSE),0))</f>
        <v>5466.63</v>
      </c>
      <c r="O25" s="10">
        <f>(VLOOKUP(O$1,Enemies[[Name]:[BotLevelType]],3,FALSE) * VLOOKUP($A25,BotLevelWorld[#All],MATCH("HP Ratio - " &amp; VLOOKUP(O$1,Enemies[[#All],[Name]:[BotLevelType]],9,FALSE),BotLevelWorld[#Headers],0),FALSE)) + (IFERROR(VLOOKUP(VLOOKUP(O$1,Enemies[[Name]:[SpawnedType]],11,FALSE), Enemies[[Name]:[BotLevelType]], 3, FALSE) * VLOOKUP($A25,BotLevelWorld[#All],MATCH("HP Ratio - " &amp; VLOOKUP(VLOOKUP(O$1,Enemies[[Name]:[SpawnedType]],11,FALSE),Enemies[[#All],[Name]:[BotLevelType]],9,FALSE),BotLevelWorld[#Headers],0),FALSE) * VLOOKUP(O$1,Enemies[[Name]:[SpawnedType]],10,FALSE),0))</f>
        <v>1339.0380499999999</v>
      </c>
      <c r="P25" s="10">
        <f>(VLOOKUP(P$1,Enemies[[Name]:[BotLevelType]],3,FALSE) * VLOOKUP($A25,BotLevelWorld[#All],MATCH("HP Ratio - " &amp; VLOOKUP(P$1,Enemies[[#All],[Name]:[BotLevelType]],9,FALSE),BotLevelWorld[#Headers],0),FALSE)) + (IFERROR(VLOOKUP(VLOOKUP(P$1,Enemies[[Name]:[SpawnedType]],11,FALSE), Enemies[[Name]:[BotLevelType]], 3, FALSE) * VLOOKUP($A25,BotLevelWorld[#All],MATCH("HP Ratio - " &amp; VLOOKUP(VLOOKUP(P$1,Enemies[[Name]:[SpawnedType]],11,FALSE),Enemies[[#All],[Name]:[BotLevelType]],9,FALSE),BotLevelWorld[#Headers],0),FALSE) * VLOOKUP(P$1,Enemies[[Name]:[SpawnedType]],10,FALSE),0))</f>
        <v>21866.52</v>
      </c>
      <c r="Q25" s="10">
        <f>(VLOOKUP(Q$1,Enemies[[Name]:[BotLevelType]],3,FALSE) * VLOOKUP($A25,BotLevelWorld[#All],MATCH("HP Ratio - " &amp; VLOOKUP(Q$1,Enemies[[#All],[Name]:[BotLevelType]],9,FALSE),BotLevelWorld[#Headers],0),FALSE)) + (IFERROR(VLOOKUP(VLOOKUP(Q$1,Enemies[[Name]:[SpawnedType]],11,FALSE), Enemies[[Name]:[BotLevelType]], 3, FALSE) * VLOOKUP($A25,BotLevelWorld[#All],MATCH("HP Ratio - " &amp; VLOOKUP(VLOOKUP(Q$1,Enemies[[Name]:[SpawnedType]],11,FALSE),Enemies[[#All],[Name]:[BotLevelType]],9,FALSE),BotLevelWorld[#Headers],0),FALSE) * VLOOKUP(Q$1,Enemies[[Name]:[SpawnedType]],10,FALSE),0))</f>
        <v>5702.1670000000004</v>
      </c>
      <c r="R25" s="10">
        <f>(VLOOKUP(R$1,Enemies[[Name]:[BotLevelType]],3,FALSE) * VLOOKUP($A25,BotLevelWorld[#All],MATCH("HP Ratio - " &amp; VLOOKUP(R$1,Enemies[[#All],[Name]:[BotLevelType]],9,FALSE),BotLevelWorld[#Headers],0),FALSE)) + (IFERROR(VLOOKUP(VLOOKUP(R$1,Enemies[[Name]:[SpawnedType]],11,FALSE), Enemies[[Name]:[BotLevelType]], 3, FALSE) * VLOOKUP($A25,BotLevelWorld[#All],MATCH("HP Ratio - " &amp; VLOOKUP(VLOOKUP(R$1,Enemies[[Name]:[SpawnedType]],11,FALSE),Enemies[[#All],[Name]:[BotLevelType]],9,FALSE),BotLevelWorld[#Headers],0),FALSE) * VLOOKUP(R$1,Enemies[[Name]:[SpawnedType]],10,FALSE),0))</f>
        <v>19129.114999999998</v>
      </c>
      <c r="S25" s="10">
        <f>(VLOOKUP(S$1,Enemies[[Name]:[BotLevelType]],3,FALSE) * VLOOKUP($A25,BotLevelWorld[#All],MATCH("HP Ratio - " &amp; VLOOKUP(S$1,Enemies[[#All],[Name]:[BotLevelType]],9,FALSE),BotLevelWorld[#Headers],0),FALSE)) + (IFERROR(VLOOKUP(VLOOKUP(S$1,Enemies[[Name]:[SpawnedType]],11,FALSE), Enemies[[Name]:[BotLevelType]], 3, FALSE) * VLOOKUP($A25,BotLevelWorld[#All],MATCH("HP Ratio - " &amp; VLOOKUP(VLOOKUP(S$1,Enemies[[Name]:[SpawnedType]],11,FALSE),Enemies[[#All],[Name]:[BotLevelType]],9,FALSE),BotLevelWorld[#Headers],0),FALSE) * VLOOKUP(S$1,Enemies[[Name]:[SpawnedType]],10,FALSE),0))</f>
        <v>1832.0069399999998</v>
      </c>
      <c r="T25" s="10">
        <f>(VLOOKUP(T$1,Enemies[[Name]:[BotLevelType]],3,FALSE) * VLOOKUP($A25,BotLevelWorld[#All],MATCH("HP Ratio - " &amp; VLOOKUP(T$1,Enemies[[#All],[Name]:[BotLevelType]],9,FALSE),BotLevelWorld[#Headers],0),FALSE)) + (IFERROR(VLOOKUP(VLOOKUP(T$1,Enemies[[Name]:[SpawnedType]],11,FALSE), Enemies[[Name]:[BotLevelType]], 3, FALSE) * VLOOKUP($A25,BotLevelWorld[#All],MATCH("HP Ratio - " &amp; VLOOKUP(VLOOKUP(T$1,Enemies[[Name]:[SpawnedType]],11,FALSE),Enemies[[#All],[Name]:[BotLevelType]],9,FALSE),BotLevelWorld[#Headers],0),FALSE) * VLOOKUP(T$1,Enemies[[Name]:[SpawnedType]],10,FALSE),0))</f>
        <v>6121.3167999999996</v>
      </c>
      <c r="U25" s="10">
        <f>(VLOOKUP(U$1,Enemies[[Name]:[BotLevelType]],3,FALSE) * VLOOKUP($A25,BotLevelWorld[#All],MATCH("HP Ratio - " &amp; VLOOKUP(U$1,Enemies[[#All],[Name]:[BotLevelType]],9,FALSE),BotLevelWorld[#Headers],0),FALSE)) + (IFERROR(VLOOKUP(VLOOKUP(U$1,Enemies[[Name]:[SpawnedType]],11,FALSE), Enemies[[Name]:[BotLevelType]], 3, FALSE) * VLOOKUP($A25,BotLevelWorld[#All],MATCH("HP Ratio - " &amp; VLOOKUP(VLOOKUP(U$1,Enemies[[Name]:[SpawnedType]],11,FALSE),Enemies[[#All],[Name]:[BotLevelType]],9,FALSE),BotLevelWorld[#Headers],0),FALSE) * VLOOKUP(U$1,Enemies[[Name]:[SpawnedType]],10,FALSE),0))</f>
        <v>3060.6583999999998</v>
      </c>
      <c r="V25" s="10">
        <f>(VLOOKUP(V$1,Enemies[[Name]:[BotLevelType]],3,FALSE) * VLOOKUP($A25,BotLevelWorld[#All],MATCH("HP Ratio - " &amp; VLOOKUP(V$1,Enemies[[#All],[Name]:[BotLevelType]],9,FALSE),BotLevelWorld[#Headers],0),FALSE)) + (IFERROR(VLOOKUP(VLOOKUP(V$1,Enemies[[Name]:[SpawnedType]],11,FALSE), Enemies[[Name]:[BotLevelType]], 3, FALSE) * VLOOKUP($A25,BotLevelWorld[#All],MATCH("HP Ratio - " &amp; VLOOKUP(VLOOKUP(V$1,Enemies[[Name]:[SpawnedType]],11,FALSE),Enemies[[#All],[Name]:[BotLevelType]],9,FALSE),BotLevelWorld[#Headers],0),FALSE) * VLOOKUP(V$1,Enemies[[Name]:[SpawnedType]],10,FALSE),0))</f>
        <v>1530.3291999999999</v>
      </c>
      <c r="W25" s="10">
        <f>(VLOOKUP(W$1,Enemies[[Name]:[BotLevelType]],3,FALSE) * VLOOKUP($A25,BotLevelWorld[#All],MATCH("HP Ratio - " &amp; VLOOKUP(W$1,Enemies[[#All],[Name]:[BotLevelType]],9,FALSE),BotLevelWorld[#Headers],0),FALSE)) + (IFERROR(VLOOKUP(VLOOKUP(W$1,Enemies[[Name]:[SpawnedType]],11,FALSE), Enemies[[Name]:[BotLevelType]], 3, FALSE) * VLOOKUP($A25,BotLevelWorld[#All],MATCH("HP Ratio - " &amp; VLOOKUP(VLOOKUP(W$1,Enemies[[Name]:[SpawnedType]],11,FALSE),Enemies[[#All],[Name]:[BotLevelType]],9,FALSE),BotLevelWorld[#Headers],0),FALSE) * VLOOKUP(W$1,Enemies[[Name]:[SpawnedType]],10,FALSE),0))</f>
        <v>382.58229999999998</v>
      </c>
      <c r="X25" s="10">
        <f>(VLOOKUP(X$1,Enemies[[Name]:[BotLevelType]],3,FALSE) * VLOOKUP($A25,BotLevelWorld[#All],MATCH("HP Ratio - " &amp; VLOOKUP(X$1,Enemies[[#All],[Name]:[BotLevelType]],9,FALSE),BotLevelWorld[#Headers],0),FALSE)) + (IFERROR(VLOOKUP(VLOOKUP(X$1,Enemies[[Name]:[SpawnedType]],11,FALSE), Enemies[[Name]:[BotLevelType]], 3, FALSE) * VLOOKUP($A25,BotLevelWorld[#All],MATCH("HP Ratio - " &amp; VLOOKUP(VLOOKUP(X$1,Enemies[[Name]:[SpawnedType]],11,FALSE),Enemies[[#All],[Name]:[BotLevelType]],9,FALSE),BotLevelWorld[#Headers],0),FALSE) * VLOOKUP(X$1,Enemies[[Name]:[SpawnedType]],10,FALSE),0))</f>
        <v>306.06583999999998</v>
      </c>
      <c r="Y25" s="10">
        <f>(VLOOKUP(Y$1,Enemies[[Name]:[BotLevelType]],3,FALSE) * VLOOKUP($A25,BotLevelWorld[#All],MATCH("HP Ratio - " &amp; VLOOKUP(Y$1,Enemies[[#All],[Name]:[BotLevelType]],9,FALSE),BotLevelWorld[#Headers],0),FALSE)) + (IFERROR(VLOOKUP(VLOOKUP(Y$1,Enemies[[Name]:[SpawnedType]],11,FALSE), Enemies[[Name]:[BotLevelType]], 3, FALSE) * VLOOKUP($A25,BotLevelWorld[#All],MATCH("HP Ratio - " &amp; VLOOKUP(VLOOKUP(Y$1,Enemies[[Name]:[SpawnedType]],11,FALSE),Enemies[[#All],[Name]:[BotLevelType]],9,FALSE),BotLevelWorld[#Headers],0),FALSE) * VLOOKUP(Y$1,Enemies[[Name]:[SpawnedType]],10,FALSE),0))</f>
        <v>10933.26</v>
      </c>
      <c r="Z25" s="10">
        <f>(VLOOKUP(Z$1,Enemies[[Name]:[BotLevelType]],3,FALSE) * VLOOKUP($A25,BotLevelWorld[#All],MATCH("HP Ratio - " &amp; VLOOKUP(Z$1,Enemies[[#All],[Name]:[BotLevelType]],9,FALSE),BotLevelWorld[#Headers],0),FALSE)) + (IFERROR(VLOOKUP(VLOOKUP(Z$1,Enemies[[Name]:[SpawnedType]],11,FALSE), Enemies[[Name]:[BotLevelType]], 3, FALSE) * VLOOKUP($A25,BotLevelWorld[#All],MATCH("HP Ratio - " &amp; VLOOKUP(VLOOKUP(Z$1,Enemies[[Name]:[SpawnedType]],11,FALSE),Enemies[[#All],[Name]:[BotLevelType]],9,FALSE),BotLevelWorld[#Headers],0),FALSE) * VLOOKUP(Z$1,Enemies[[Name]:[SpawnedType]],10,FALSE),0))</f>
        <v>4373.3040000000001</v>
      </c>
      <c r="AA25" s="10">
        <f>(VLOOKUP(AA$1,Enemies[[Name]:[BotLevelType]],3,FALSE) * VLOOKUP($A25,BotLevelWorld[#All],MATCH("HP Ratio - " &amp; VLOOKUP(AA$1,Enemies[[#All],[Name]:[BotLevelType]],9,FALSE),BotLevelWorld[#Headers],0),FALSE)) + (IFERROR(VLOOKUP(VLOOKUP(AA$1,Enemies[[Name]:[SpawnedType]],11,FALSE), Enemies[[Name]:[BotLevelType]], 3, FALSE) * VLOOKUP($A25,BotLevelWorld[#All],MATCH("HP Ratio - " &amp; VLOOKUP(VLOOKUP(AA$1,Enemies[[Name]:[SpawnedType]],11,FALSE),Enemies[[#All],[Name]:[BotLevelType]],9,FALSE),BotLevelWorld[#Headers],0),FALSE) * VLOOKUP(AA$1,Enemies[[Name]:[SpawnedType]],10,FALSE),0))</f>
        <v>2186.652</v>
      </c>
      <c r="AB25" s="10">
        <f>(VLOOKUP(AB$1,Enemies[[Name]:[BotLevelType]],3,FALSE) * VLOOKUP($A25,BotLevelWorld[#All],MATCH("HP Ratio - " &amp; VLOOKUP(AB$1,Enemies[[#All],[Name]:[BotLevelType]],9,FALSE),BotLevelWorld[#Headers],0),FALSE)) + (IFERROR(VLOOKUP(VLOOKUP(AB$1,Enemies[[Name]:[SpawnedType]],11,FALSE), Enemies[[Name]:[BotLevelType]], 3, FALSE) * VLOOKUP($A25,BotLevelWorld[#All],MATCH("HP Ratio - " &amp; VLOOKUP(VLOOKUP(AB$1,Enemies[[Name]:[SpawnedType]],11,FALSE),Enemies[[#All],[Name]:[BotLevelType]],9,FALSE),BotLevelWorld[#Headers],0),FALSE) * VLOOKUP(AB$1,Enemies[[Name]:[SpawnedType]],10,FALSE),0))</f>
        <v>1071.45948</v>
      </c>
      <c r="AC25" s="10">
        <f>(VLOOKUP(AC$1,Enemies[[Name]:[BotLevelType]],3,FALSE) * VLOOKUP($A25,BotLevelWorld[#All],MATCH("HP Ratio - " &amp; VLOOKUP(AC$1,Enemies[[#All],[Name]:[BotLevelType]],9,FALSE),BotLevelWorld[#Headers],0),FALSE)) + (IFERROR(VLOOKUP(VLOOKUP(AC$1,Enemies[[Name]:[SpawnedType]],11,FALSE), Enemies[[Name]:[BotLevelType]], 3, FALSE) * VLOOKUP($A25,BotLevelWorld[#All],MATCH("HP Ratio - " &amp; VLOOKUP(VLOOKUP(AC$1,Enemies[[Name]:[SpawnedType]],11,FALSE),Enemies[[#All],[Name]:[BotLevelType]],9,FALSE),BotLevelWorld[#Headers],0),FALSE) * VLOOKUP(AC$1,Enemies[[Name]:[SpawnedType]],10,FALSE),0))</f>
        <v>524.79647999999997</v>
      </c>
      <c r="AD25" s="10">
        <f>(VLOOKUP(AD$1,Enemies[[Name]:[BotLevelType]],3,FALSE) * VLOOKUP($A25,BotLevelWorld[#All],MATCH("HP Ratio - " &amp; VLOOKUP(AD$1,Enemies[[#All],[Name]:[BotLevelType]],9,FALSE),BotLevelWorld[#Headers],0),FALSE)) + (IFERROR(VLOOKUP(VLOOKUP(AD$1,Enemies[[Name]:[SpawnedType]],11,FALSE), Enemies[[Name]:[BotLevelType]], 3, FALSE) * VLOOKUP($A25,BotLevelWorld[#All],MATCH("HP Ratio - " &amp; VLOOKUP(VLOOKUP(AD$1,Enemies[[Name]:[SpawnedType]],11,FALSE),Enemies[[#All],[Name]:[BotLevelType]],9,FALSE),BotLevelWorld[#Headers],0),FALSE) * VLOOKUP(AD$1,Enemies[[Name]:[SpawnedType]],10,FALSE),0))</f>
        <v>131.19911999999999</v>
      </c>
      <c r="AE25" s="10">
        <f>(VLOOKUP(AE$1,Enemies[[Name]:[BotLevelType]],3,FALSE) * VLOOKUP($A25,BotLevelWorld[#All],MATCH("HP Ratio - " &amp; VLOOKUP(AE$1,Enemies[[#All],[Name]:[BotLevelType]],9,FALSE),BotLevelWorld[#Headers],0),FALSE)) + (IFERROR(VLOOKUP(VLOOKUP(AE$1,Enemies[[Name]:[SpawnedType]],11,FALSE), Enemies[[Name]:[BotLevelType]], 3, FALSE) * VLOOKUP($A25,BotLevelWorld[#All],MATCH("HP Ratio - " &amp; VLOOKUP(VLOOKUP(AE$1,Enemies[[Name]:[SpawnedType]],11,FALSE),Enemies[[#All],[Name]:[BotLevelType]],9,FALSE),BotLevelWorld[#Headers],0),FALSE) * VLOOKUP(AE$1,Enemies[[Name]:[SpawnedType]],10,FALSE),0))</f>
        <v>3826.6410000000001</v>
      </c>
      <c r="AF25" s="10">
        <f>(VLOOKUP(AF$1,Enemies[[Name]:[BotLevelType]],3,FALSE) * VLOOKUP($A25,BotLevelWorld[#All],MATCH("HP Ratio - " &amp; VLOOKUP(AF$1,Enemies[[#All],[Name]:[BotLevelType]],9,FALSE),BotLevelWorld[#Headers],0),FALSE)) + (IFERROR(VLOOKUP(VLOOKUP(AF$1,Enemies[[Name]:[SpawnedType]],11,FALSE), Enemies[[Name]:[BotLevelType]], 3, FALSE) * VLOOKUP($A25,BotLevelWorld[#All],MATCH("HP Ratio - " &amp; VLOOKUP(VLOOKUP(AF$1,Enemies[[Name]:[SpawnedType]],11,FALSE),Enemies[[#All],[Name]:[BotLevelType]],9,FALSE),BotLevelWorld[#Headers],0),FALSE) * VLOOKUP(AF$1,Enemies[[Name]:[SpawnedType]],10,FALSE),0))</f>
        <v>874.66080000000011</v>
      </c>
      <c r="AG25" s="10">
        <f>(VLOOKUP(AG$1,Enemies[[Name]:[BotLevelType]],3,FALSE) * VLOOKUP($A25,BotLevelWorld[#All],MATCH("HP Ratio - " &amp; VLOOKUP(AG$1,Enemies[[#All],[Name]:[BotLevelType]],9,FALSE),BotLevelWorld[#Headers],0),FALSE)) + (IFERROR(VLOOKUP(VLOOKUP(AG$1,Enemies[[Name]:[SpawnedType]],11,FALSE), Enemies[[Name]:[BotLevelType]], 3, FALSE) * VLOOKUP($A25,BotLevelWorld[#All],MATCH("HP Ratio - " &amp; VLOOKUP(VLOOKUP(AG$1,Enemies[[Name]:[SpawnedType]],11,FALSE),Enemies[[#All],[Name]:[BotLevelType]],9,FALSE),BotLevelWorld[#Headers],0),FALSE) * VLOOKUP(AG$1,Enemies[[Name]:[SpawnedType]],10,FALSE),0))</f>
        <v>2945.8837099999996</v>
      </c>
      <c r="AH25" s="10">
        <f>(VLOOKUP(AH$1,Enemies[[Name]:[BotLevelType]],3,FALSE) * VLOOKUP($A25,BotLevelWorld[#All],MATCH("HP Ratio - " &amp; VLOOKUP(AH$1,Enemies[[#All],[Name]:[BotLevelType]],9,FALSE),BotLevelWorld[#Headers],0),FALSE)) + (IFERROR(VLOOKUP(VLOOKUP(AH$1,Enemies[[Name]:[SpawnedType]],11,FALSE), Enemies[[Name]:[BotLevelType]], 3, FALSE) * VLOOKUP($A25,BotLevelWorld[#All],MATCH("HP Ratio - " &amp; VLOOKUP(VLOOKUP(AH$1,Enemies[[Name]:[SpawnedType]],11,FALSE),Enemies[[#All],[Name]:[BotLevelType]],9,FALSE),BotLevelWorld[#Headers],0),FALSE) * VLOOKUP(AH$1,Enemies[[Name]:[SpawnedType]],10,FALSE),0))</f>
        <v>456.17336</v>
      </c>
      <c r="AI25" s="10">
        <f>(VLOOKUP(AI$1,Enemies[[Name]:[BotLevelType]],3,FALSE) * VLOOKUP($A25,BotLevelWorld[#All],MATCH("HP Ratio - " &amp; VLOOKUP(AI$1,Enemies[[#All],[Name]:[BotLevelType]],9,FALSE),BotLevelWorld[#Headers],0),FALSE)) + (IFERROR(VLOOKUP(VLOOKUP(AI$1,Enemies[[Name]:[SpawnedType]],11,FALSE), Enemies[[Name]:[BotLevelType]], 3, FALSE) * VLOOKUP($A25,BotLevelWorld[#All],MATCH("HP Ratio - " &amp; VLOOKUP(VLOOKUP(AI$1,Enemies[[Name]:[SpawnedType]],11,FALSE),Enemies[[#All],[Name]:[BotLevelType]],9,FALSE),BotLevelWorld[#Headers],0),FALSE) * VLOOKUP(AI$1,Enemies[[Name]:[SpawnedType]],10,FALSE),0))</f>
        <v>6559.9560000000001</v>
      </c>
      <c r="AJ25" s="10">
        <f>(VLOOKUP(AJ$1,Enemies[[Name]:[BotLevelType]],3,FALSE) * VLOOKUP($A25,BotLevelWorld[#All],MATCH("HP Ratio - " &amp; VLOOKUP(AJ$1,Enemies[[#All],[Name]:[BotLevelType]],9,FALSE),BotLevelWorld[#Headers],0),FALSE)) + (IFERROR(VLOOKUP(VLOOKUP(AJ$1,Enemies[[Name]:[SpawnedType]],11,FALSE), Enemies[[Name]:[BotLevelType]], 3, FALSE) * VLOOKUP($A25,BotLevelWorld[#All],MATCH("HP Ratio - " &amp; VLOOKUP(VLOOKUP(AJ$1,Enemies[[Name]:[SpawnedType]],11,FALSE),Enemies[[#All],[Name]:[BotLevelType]],9,FALSE),BotLevelWorld[#Headers],0),FALSE) * VLOOKUP(AJ$1,Enemies[[Name]:[SpawnedType]],10,FALSE),0))</f>
        <v>456.17336</v>
      </c>
      <c r="AK25" s="10">
        <f>(VLOOKUP(AK$1,Enemies[[Name]:[BotLevelType]],3,FALSE) * VLOOKUP($A25,BotLevelWorld[#All],MATCH("HP Ratio - " &amp; VLOOKUP(AK$1,Enemies[[#All],[Name]:[BotLevelType]],9,FALSE),BotLevelWorld[#Headers],0),FALSE)) + (IFERROR(VLOOKUP(VLOOKUP(AK$1,Enemies[[Name]:[SpawnedType]],11,FALSE), Enemies[[Name]:[BotLevelType]], 3, FALSE) * VLOOKUP($A25,BotLevelWorld[#All],MATCH("HP Ratio - " &amp; VLOOKUP(VLOOKUP(AK$1,Enemies[[Name]:[SpawnedType]],11,FALSE),Enemies[[#All],[Name]:[BotLevelType]],9,FALSE),BotLevelWorld[#Headers],0),FALSE) * VLOOKUP(AK$1,Enemies[[Name]:[SpawnedType]],10,FALSE),0))</f>
        <v>456.17336</v>
      </c>
      <c r="AL25" s="10">
        <f>(VLOOKUP(AL$1,Enemies[[Name]:[BotLevelType]],3,FALSE) * VLOOKUP($A25,BotLevelWorld[#All],MATCH("HP Ratio - " &amp; VLOOKUP(AL$1,Enemies[[#All],[Name]:[BotLevelType]],9,FALSE),BotLevelWorld[#Headers],0),FALSE)) + (IFERROR(VLOOKUP(VLOOKUP(AL$1,Enemies[[Name]:[SpawnedType]],11,FALSE), Enemies[[Name]:[BotLevelType]], 3, FALSE) * VLOOKUP($A25,BotLevelWorld[#All],MATCH("HP Ratio - " &amp; VLOOKUP(VLOOKUP(AL$1,Enemies[[Name]:[SpawnedType]],11,FALSE),Enemies[[#All],[Name]:[BotLevelType]],9,FALSE),BotLevelWorld[#Headers],0),FALSE) * VLOOKUP(AL$1,Enemies[[Name]:[SpawnedType]],10,FALSE),0))</f>
        <v>570.21669999999995</v>
      </c>
      <c r="AM25" s="10">
        <f>(VLOOKUP(AM$1,Enemies[[Name]:[BotLevelType]],3,FALSE) * VLOOKUP($A25,BotLevelWorld[#All],MATCH("HP Ratio - " &amp; VLOOKUP(AM$1,Enemies[[#All],[Name]:[BotLevelType]],9,FALSE),BotLevelWorld[#Headers],0),FALSE)) + (IFERROR(VLOOKUP(VLOOKUP(AM$1,Enemies[[Name]:[SpawnedType]],11,FALSE), Enemies[[Name]:[BotLevelType]], 3, FALSE) * VLOOKUP($A25,BotLevelWorld[#All],MATCH("HP Ratio - " &amp; VLOOKUP(VLOOKUP(AM$1,Enemies[[Name]:[SpawnedType]],11,FALSE),Enemies[[#All],[Name]:[BotLevelType]],9,FALSE),BotLevelWorld[#Headers],0),FALSE) * VLOOKUP(AM$1,Enemies[[Name]:[SpawnedType]],10,FALSE),0))</f>
        <v>10933.26</v>
      </c>
      <c r="AN25" s="10">
        <f>(VLOOKUP(AN$1,Enemies[[Name]:[BotLevelType]],3,FALSE) * VLOOKUP($A25,BotLevelWorld[#All],MATCH("HP Ratio - " &amp; VLOOKUP(AN$1,Enemies[[#All],[Name]:[BotLevelType]],9,FALSE),BotLevelWorld[#Headers],0),FALSE)) + (IFERROR(VLOOKUP(VLOOKUP(AN$1,Enemies[[Name]:[SpawnedType]],11,FALSE), Enemies[[Name]:[BotLevelType]], 3, FALSE) * VLOOKUP($A25,BotLevelWorld[#All],MATCH("HP Ratio - " &amp; VLOOKUP(VLOOKUP(AN$1,Enemies[[Name]:[SpawnedType]],11,FALSE),Enemies[[#All],[Name]:[BotLevelType]],9,FALSE),BotLevelWorld[#Headers],0),FALSE) * VLOOKUP(AN$1,Enemies[[Name]:[SpawnedType]],10,FALSE),0))</f>
        <v>2851.0835000000002</v>
      </c>
      <c r="AO25" s="10">
        <f>(VLOOKUP(AO$1,Enemies[[Name]:[BotLevelType]],3,FALSE) * VLOOKUP($A25,BotLevelWorld[#All],MATCH("HP Ratio - " &amp; VLOOKUP(AO$1,Enemies[[#All],[Name]:[BotLevelType]],9,FALSE),BotLevelWorld[#Headers],0),FALSE)) + (IFERROR(VLOOKUP(VLOOKUP(AO$1,Enemies[[Name]:[SpawnedType]],11,FALSE), Enemies[[Name]:[BotLevelType]], 3, FALSE) * VLOOKUP($A25,BotLevelWorld[#All],MATCH("HP Ratio - " &amp; VLOOKUP(VLOOKUP(AO$1,Enemies[[Name]:[SpawnedType]],11,FALSE),Enemies[[#All],[Name]:[BotLevelType]],9,FALSE),BotLevelWorld[#Headers],0),FALSE) * VLOOKUP(AO$1,Enemies[[Name]:[SpawnedType]],10,FALSE),0))</f>
        <v>4340.9604200000003</v>
      </c>
      <c r="AP25" s="10">
        <f>(VLOOKUP(AP$1,Enemies[[Name]:[BotLevelType]],3,FALSE) * VLOOKUP($A25,BotLevelWorld[#All],MATCH("HP Ratio - " &amp; VLOOKUP(AP$1,Enemies[[#All],[Name]:[BotLevelType]],9,FALSE),BotLevelWorld[#Headers],0),FALSE)) + (IFERROR(VLOOKUP(VLOOKUP(AP$1,Enemies[[Name]:[SpawnedType]],11,FALSE), Enemies[[Name]:[BotLevelType]], 3, FALSE) * VLOOKUP($A25,BotLevelWorld[#All],MATCH("HP Ratio - " &amp; VLOOKUP(VLOOKUP(AP$1,Enemies[[Name]:[SpawnedType]],11,FALSE),Enemies[[#All],[Name]:[BotLevelType]],9,FALSE),BotLevelWorld[#Headers],0),FALSE) * VLOOKUP(AP$1,Enemies[[Name]:[SpawnedType]],10,FALSE),0))</f>
        <v>4340.9604200000003</v>
      </c>
      <c r="AQ25" s="10">
        <f>(VLOOKUP(AQ$1,Enemies[[Name]:[BotLevelType]],3,FALSE) * VLOOKUP($A25,BotLevelWorld[#All],MATCH("HP Ratio - " &amp; VLOOKUP(AQ$1,Enemies[[#All],[Name]:[BotLevelType]],9,FALSE),BotLevelWorld[#Headers],0),FALSE)) + (IFERROR(VLOOKUP(VLOOKUP(AQ$1,Enemies[[Name]:[SpawnedType]],11,FALSE), Enemies[[Name]:[BotLevelType]], 3, FALSE) * VLOOKUP($A25,BotLevelWorld[#All],MATCH("HP Ratio - " &amp; VLOOKUP(VLOOKUP(AQ$1,Enemies[[Name]:[SpawnedType]],11,FALSE),Enemies[[#All],[Name]:[BotLevelType]],9,FALSE),BotLevelWorld[#Headers],0),FALSE) * VLOOKUP(AQ$1,Enemies[[Name]:[SpawnedType]],10,FALSE),0))</f>
        <v>4340.9604200000003</v>
      </c>
      <c r="AR25" s="10">
        <f>(VLOOKUP(AR$1,Enemies[[Name]:[BotLevelType]],3,FALSE) * VLOOKUP($A25,BotLevelWorld[#All],MATCH("HP Ratio - " &amp; VLOOKUP(AR$1,Enemies[[#All],[Name]:[BotLevelType]],9,FALSE),BotLevelWorld[#Headers],0),FALSE)) + (IFERROR(VLOOKUP(VLOOKUP(AR$1,Enemies[[Name]:[SpawnedType]],11,FALSE), Enemies[[Name]:[BotLevelType]], 3, FALSE) * VLOOKUP($A25,BotLevelWorld[#All],MATCH("HP Ratio - " &amp; VLOOKUP(VLOOKUP(AR$1,Enemies[[Name]:[SpawnedType]],11,FALSE),Enemies[[#All],[Name]:[BotLevelType]],9,FALSE),BotLevelWorld[#Headers],0),FALSE) * VLOOKUP(AR$1,Enemies[[Name]:[SpawnedType]],10,FALSE),0))</f>
        <v>45617.336000000003</v>
      </c>
      <c r="AS25" s="10">
        <f>(VLOOKUP(AS$1,Enemies[[Name]:[BotLevelType]],3,FALSE) * VLOOKUP($A25,BotLevelWorld[#All],MATCH("HP Ratio - " &amp; VLOOKUP(AS$1,Enemies[[#All],[Name]:[BotLevelType]],9,FALSE),BotLevelWorld[#Headers],0),FALSE)) + (IFERROR(VLOOKUP(VLOOKUP(AS$1,Enemies[[Name]:[SpawnedType]],11,FALSE), Enemies[[Name]:[BotLevelType]], 3, FALSE) * VLOOKUP($A25,BotLevelWorld[#All],MATCH("HP Ratio - " &amp; VLOOKUP(VLOOKUP(AS$1,Enemies[[Name]:[SpawnedType]],11,FALSE),Enemies[[#All],[Name]:[BotLevelType]],9,FALSE),BotLevelWorld[#Headers],0),FALSE) * VLOOKUP(AS$1,Enemies[[Name]:[SpawnedType]],10,FALSE),0))</f>
        <v>32799.78</v>
      </c>
      <c r="AT25" s="10">
        <f>(VLOOKUP(AT$1,Enemies[[Name]:[BotLevelType]],3,FALSE) * VLOOKUP($A25,BotLevelWorld[#All],MATCH("HP Ratio - " &amp; VLOOKUP(AT$1,Enemies[[#All],[Name]:[BotLevelType]],9,FALSE),BotLevelWorld[#Headers],0),FALSE)) + (IFERROR(VLOOKUP(VLOOKUP(AT$1,Enemies[[Name]:[SpawnedType]],11,FALSE), Enemies[[Name]:[BotLevelType]], 3, FALSE) * VLOOKUP($A25,BotLevelWorld[#All],MATCH("HP Ratio - " &amp; VLOOKUP(VLOOKUP(AT$1,Enemies[[Name]:[SpawnedType]],11,FALSE),Enemies[[#All],[Name]:[BotLevelType]],9,FALSE),BotLevelWorld[#Headers],0),FALSE) * VLOOKUP(AT$1,Enemies[[Name]:[SpawnedType]],10,FALSE),0))</f>
        <v>26457.507600000001</v>
      </c>
    </row>
    <row r="26" spans="1:46" x14ac:dyDescent="0.25">
      <c r="A26" s="1">
        <v>24</v>
      </c>
      <c r="B26" s="10">
        <f>(VLOOKUP(B$1,Enemies[[Name]:[BotLevelType]],3,FALSE) * VLOOKUP($A26,BotLevelWorld[#All],MATCH("HP Ratio - " &amp; VLOOKUP(B$1,Enemies[[#All],[Name]:[BotLevelType]],9,FALSE),BotLevelWorld[#Headers],0),FALSE)) + (IFERROR(VLOOKUP(VLOOKUP(B$1,Enemies[[Name]:[SpawnedType]],11,FALSE), Enemies[[Name]:[BotLevelType]], 3, FALSE) * VLOOKUP($A26,BotLevelWorld[#All],MATCH("HP Ratio - " &amp; VLOOKUP(VLOOKUP(B$1,Enemies[[Name]:[SpawnedType]],11,FALSE),Enemies[[#All],[Name]:[BotLevelType]],9,FALSE),BotLevelWorld[#Headers],0),FALSE) * VLOOKUP(B$1,Enemies[[Name]:[SpawnedType]],10,FALSE),0))</f>
        <v>177.56931</v>
      </c>
      <c r="C26" s="10">
        <f>(VLOOKUP(C$1,Enemies[[Name]:[BotLevelType]],3,FALSE) * VLOOKUP($A26,BotLevelWorld[#All],MATCH("HP Ratio - " &amp; VLOOKUP(C$1,Enemies[[#All],[Name]:[BotLevelType]],9,FALSE),BotLevelWorld[#Headers],0),FALSE)) + (IFERROR(VLOOKUP(VLOOKUP(C$1,Enemies[[Name]:[SpawnedType]],11,FALSE), Enemies[[Name]:[BotLevelType]], 3, FALSE) * VLOOKUP($A26,BotLevelWorld[#All],MATCH("HP Ratio - " &amp; VLOOKUP(VLOOKUP(C$1,Enemies[[Name]:[SpawnedType]],11,FALSE),Enemies[[#All],[Name]:[BotLevelType]],9,FALSE),BotLevelWorld[#Headers],0),FALSE) * VLOOKUP(C$1,Enemies[[Name]:[SpawnedType]],10,FALSE),0))</f>
        <v>3136.4363800000001</v>
      </c>
      <c r="D26" s="10">
        <f>(VLOOKUP(D$1,Enemies[[Name]:[BotLevelType]],3,FALSE) * VLOOKUP($A26,BotLevelWorld[#All],MATCH("HP Ratio - " &amp; VLOOKUP(D$1,Enemies[[#All],[Name]:[BotLevelType]],9,FALSE),BotLevelWorld[#Headers],0),FALSE)) + (IFERROR(VLOOKUP(VLOOKUP(D$1,Enemies[[Name]:[SpawnedType]],11,FALSE), Enemies[[Name]:[BotLevelType]], 3, FALSE) * VLOOKUP($A26,BotLevelWorld[#All],MATCH("HP Ratio - " &amp; VLOOKUP(VLOOKUP(D$1,Enemies[[Name]:[SpawnedType]],11,FALSE),Enemies[[#All],[Name]:[BotLevelType]],9,FALSE),BotLevelWorld[#Headers],0),FALSE) * VLOOKUP(D$1,Enemies[[Name]:[SpawnedType]],10,FALSE),0))</f>
        <v>7331.9291999999996</v>
      </c>
      <c r="E26" s="10">
        <f>(VLOOKUP(E$1,Enemies[[Name]:[BotLevelType]],3,FALSE) * VLOOKUP($A26,BotLevelWorld[#All],MATCH("HP Ratio - " &amp; VLOOKUP(E$1,Enemies[[#All],[Name]:[BotLevelType]],9,FALSE),BotLevelWorld[#Headers],0),FALSE)) + (IFERROR(VLOOKUP(VLOOKUP(E$1,Enemies[[Name]:[SpawnedType]],11,FALSE), Enemies[[Name]:[BotLevelType]], 3, FALSE) * VLOOKUP($A26,BotLevelWorld[#All],MATCH("HP Ratio - " &amp; VLOOKUP(VLOOKUP(E$1,Enemies[[Name]:[SpawnedType]],11,FALSE),Enemies[[#All],[Name]:[BotLevelType]],9,FALSE),BotLevelWorld[#Headers],0),FALSE) * VLOOKUP(E$1,Enemies[[Name]:[SpawnedType]],10,FALSE),0))</f>
        <v>1575.1141</v>
      </c>
      <c r="F26" s="10">
        <f>(VLOOKUP(F$1,Enemies[[Name]:[BotLevelType]],3,FALSE) * VLOOKUP($A26,BotLevelWorld[#All],MATCH("HP Ratio - " &amp; VLOOKUP(F$1,Enemies[[#All],[Name]:[BotLevelType]],9,FALSE),BotLevelWorld[#Headers],0),FALSE)) + (IFERROR(VLOOKUP(VLOOKUP(F$1,Enemies[[Name]:[SpawnedType]],11,FALSE), Enemies[[Name]:[BotLevelType]], 3, FALSE) * VLOOKUP($A26,BotLevelWorld[#All],MATCH("HP Ratio - " &amp; VLOOKUP(VLOOKUP(F$1,Enemies[[Name]:[SpawnedType]],11,FALSE),Enemies[[#All],[Name]:[BotLevelType]],9,FALSE),BotLevelWorld[#Headers],0),FALSE) * VLOOKUP(F$1,Enemies[[Name]:[SpawnedType]],10,FALSE),0))</f>
        <v>5625.4074999999993</v>
      </c>
      <c r="G26" s="10">
        <f>(VLOOKUP(G$1,Enemies[[Name]:[BotLevelType]],3,FALSE) * VLOOKUP($A26,BotLevelWorld[#All],MATCH("HP Ratio - " &amp; VLOOKUP(G$1,Enemies[[#All],[Name]:[BotLevelType]],9,FALSE),BotLevelWorld[#Headers],0),FALSE)) + (IFERROR(VLOOKUP(VLOOKUP(G$1,Enemies[[Name]:[SpawnedType]],11,FALSE), Enemies[[Name]:[BotLevelType]], 3, FALSE) * VLOOKUP($A26,BotLevelWorld[#All],MATCH("HP Ratio - " &amp; VLOOKUP(VLOOKUP(G$1,Enemies[[Name]:[SpawnedType]],11,FALSE),Enemies[[#All],[Name]:[BotLevelType]],9,FALSE),BotLevelWorld[#Headers],0),FALSE) * VLOOKUP(G$1,Enemies[[Name]:[SpawnedType]],10,FALSE),0))</f>
        <v>11250.814999999999</v>
      </c>
      <c r="H26" s="10">
        <f>(VLOOKUP(H$1,Enemies[[Name]:[BotLevelType]],3,FALSE) * VLOOKUP($A26,BotLevelWorld[#All],MATCH("HP Ratio - " &amp; VLOOKUP(H$1,Enemies[[#All],[Name]:[BotLevelType]],9,FALSE),BotLevelWorld[#Headers],0),FALSE)) + (IFERROR(VLOOKUP(VLOOKUP(H$1,Enemies[[Name]:[SpawnedType]],11,FALSE), Enemies[[Name]:[BotLevelType]], 3, FALSE) * VLOOKUP($A26,BotLevelWorld[#All],MATCH("HP Ratio - " &amp; VLOOKUP(VLOOKUP(H$1,Enemies[[Name]:[SpawnedType]],11,FALSE),Enemies[[#All],[Name]:[BotLevelType]],9,FALSE),BotLevelWorld[#Headers],0),FALSE) * VLOOKUP(H$1,Enemies[[Name]:[SpawnedType]],10,FALSE),0))</f>
        <v>473.51816000000002</v>
      </c>
      <c r="I26" s="10">
        <f>(VLOOKUP(I$1,Enemies[[Name]:[BotLevelType]],3,FALSE) * VLOOKUP($A26,BotLevelWorld[#All],MATCH("HP Ratio - " &amp; VLOOKUP(I$1,Enemies[[#All],[Name]:[BotLevelType]],9,FALSE),BotLevelWorld[#Headers],0),FALSE)) + (IFERROR(VLOOKUP(VLOOKUP(I$1,Enemies[[Name]:[SpawnedType]],11,FALSE), Enemies[[Name]:[BotLevelType]], 3, FALSE) * VLOOKUP($A26,BotLevelWorld[#All],MATCH("HP Ratio - " &amp; VLOOKUP(VLOOKUP(I$1,Enemies[[Name]:[SpawnedType]],11,FALSE),Enemies[[#All],[Name]:[BotLevelType]],9,FALSE),BotLevelWorld[#Headers],0),FALSE) * VLOOKUP(I$1,Enemies[[Name]:[SpawnedType]],10,FALSE),0))</f>
        <v>17.15943</v>
      </c>
      <c r="J26" s="10">
        <f>(VLOOKUP(J$1,Enemies[[Name]:[BotLevelType]],3,FALSE) * VLOOKUP($A26,BotLevelWorld[#All],MATCH("HP Ratio - " &amp; VLOOKUP(J$1,Enemies[[#All],[Name]:[BotLevelType]],9,FALSE),BotLevelWorld[#Headers],0),FALSE)) + (IFERROR(VLOOKUP(VLOOKUP(J$1,Enemies[[Name]:[SpawnedType]],11,FALSE), Enemies[[Name]:[BotLevelType]], 3, FALSE) * VLOOKUP($A26,BotLevelWorld[#All],MATCH("HP Ratio - " &amp; VLOOKUP(VLOOKUP(J$1,Enemies[[Name]:[SpawnedType]],11,FALSE),Enemies[[#All],[Name]:[BotLevelType]],9,FALSE),BotLevelWorld[#Headers],0),FALSE) * VLOOKUP(J$1,Enemies[[Name]:[SpawnedType]],10,FALSE),0))</f>
        <v>285.9905</v>
      </c>
      <c r="K26" s="10">
        <f>(VLOOKUP(K$1,Enemies[[Name]:[BotLevelType]],3,FALSE) * VLOOKUP($A26,BotLevelWorld[#All],MATCH("HP Ratio - " &amp; VLOOKUP(K$1,Enemies[[#All],[Name]:[BotLevelType]],9,FALSE),BotLevelWorld[#Headers],0),FALSE)) + (IFERROR(VLOOKUP(VLOOKUP(K$1,Enemies[[Name]:[SpawnedType]],11,FALSE), Enemies[[Name]:[BotLevelType]], 3, FALSE) * VLOOKUP($A26,BotLevelWorld[#All],MATCH("HP Ratio - " &amp; VLOOKUP(VLOOKUP(K$1,Enemies[[Name]:[SpawnedType]],11,FALSE),Enemies[[#All],[Name]:[BotLevelType]],9,FALSE),BotLevelWorld[#Headers],0),FALSE) * VLOOKUP(K$1,Enemies[[Name]:[SpawnedType]],10,FALSE),0))</f>
        <v>71.497624999999999</v>
      </c>
      <c r="L26" s="10">
        <f>(VLOOKUP(L$1,Enemies[[Name]:[BotLevelType]],3,FALSE) * VLOOKUP($A26,BotLevelWorld[#All],MATCH("HP Ratio - " &amp; VLOOKUP(L$1,Enemies[[#All],[Name]:[BotLevelType]],9,FALSE),BotLevelWorld[#Headers],0),FALSE)) + (IFERROR(VLOOKUP(VLOOKUP(L$1,Enemies[[Name]:[SpawnedType]],11,FALSE), Enemies[[Name]:[BotLevelType]], 3, FALSE) * VLOOKUP($A26,BotLevelWorld[#All],MATCH("HP Ratio - " &amp; VLOOKUP(VLOOKUP(L$1,Enemies[[Name]:[SpawnedType]],11,FALSE),Enemies[[#All],[Name]:[BotLevelType]],9,FALSE),BotLevelWorld[#Headers],0),FALSE) * VLOOKUP(L$1,Enemies[[Name]:[SpawnedType]],10,FALSE),0))</f>
        <v>3375.2444999999998</v>
      </c>
      <c r="M26" s="10">
        <f>(VLOOKUP(M$1,Enemies[[Name]:[BotLevelType]],3,FALSE) * VLOOKUP($A26,BotLevelWorld[#All],MATCH("HP Ratio - " &amp; VLOOKUP(M$1,Enemies[[#All],[Name]:[BotLevelType]],9,FALSE),BotLevelWorld[#Headers],0),FALSE)) + (IFERROR(VLOOKUP(VLOOKUP(M$1,Enemies[[Name]:[SpawnedType]],11,FALSE), Enemies[[Name]:[BotLevelType]], 3, FALSE) * VLOOKUP($A26,BotLevelWorld[#All],MATCH("HP Ratio - " &amp; VLOOKUP(VLOOKUP(M$1,Enemies[[Name]:[SpawnedType]],11,FALSE),Enemies[[#All],[Name]:[BotLevelType]],9,FALSE),BotLevelWorld[#Headers],0),FALSE) * VLOOKUP(M$1,Enemies[[Name]:[SpawnedType]],10,FALSE),0))</f>
        <v>7875.5704999999998</v>
      </c>
      <c r="N26" s="10">
        <f>(VLOOKUP(N$1,Enemies[[Name]:[BotLevelType]],3,FALSE) * VLOOKUP($A26,BotLevelWorld[#All],MATCH("HP Ratio - " &amp; VLOOKUP(N$1,Enemies[[#All],[Name]:[BotLevelType]],9,FALSE),BotLevelWorld[#Headers],0),FALSE)) + (IFERROR(VLOOKUP(VLOOKUP(N$1,Enemies[[Name]:[SpawnedType]],11,FALSE), Enemies[[Name]:[BotLevelType]], 3, FALSE) * VLOOKUP($A26,BotLevelWorld[#All],MATCH("HP Ratio - " &amp; VLOOKUP(VLOOKUP(N$1,Enemies[[Name]:[SpawnedType]],11,FALSE),Enemies[[#All],[Name]:[BotLevelType]],9,FALSE),BotLevelWorld[#Headers],0),FALSE) * VLOOKUP(N$1,Enemies[[Name]:[SpawnedType]],10,FALSE),0))</f>
        <v>5625.4074999999993</v>
      </c>
      <c r="O26" s="10">
        <f>(VLOOKUP(O$1,Enemies[[Name]:[BotLevelType]],3,FALSE) * VLOOKUP($A26,BotLevelWorld[#All],MATCH("HP Ratio - " &amp; VLOOKUP(O$1,Enemies[[#All],[Name]:[BotLevelType]],9,FALSE),BotLevelWorld[#Headers],0),FALSE)) + (IFERROR(VLOOKUP(VLOOKUP(O$1,Enemies[[Name]:[SpawnedType]],11,FALSE), Enemies[[Name]:[BotLevelType]], 3, FALSE) * VLOOKUP($A26,BotLevelWorld[#All],MATCH("HP Ratio - " &amp; VLOOKUP(VLOOKUP(O$1,Enemies[[Name]:[SpawnedType]],11,FALSE),Enemies[[#All],[Name]:[BotLevelType]],9,FALSE),BotLevelWorld[#Headers],0),FALSE) * VLOOKUP(O$1,Enemies[[Name]:[SpawnedType]],10,FALSE),0))</f>
        <v>1425.6529</v>
      </c>
      <c r="P26" s="10">
        <f>(VLOOKUP(P$1,Enemies[[Name]:[BotLevelType]],3,FALSE) * VLOOKUP($A26,BotLevelWorld[#All],MATCH("HP Ratio - " &amp; VLOOKUP(P$1,Enemies[[#All],[Name]:[BotLevelType]],9,FALSE),BotLevelWorld[#Headers],0),FALSE)) + (IFERROR(VLOOKUP(VLOOKUP(P$1,Enemies[[Name]:[SpawnedType]],11,FALSE), Enemies[[Name]:[BotLevelType]], 3, FALSE) * VLOOKUP($A26,BotLevelWorld[#All],MATCH("HP Ratio - " &amp; VLOOKUP(VLOOKUP(P$1,Enemies[[Name]:[SpawnedType]],11,FALSE),Enemies[[#All],[Name]:[BotLevelType]],9,FALSE),BotLevelWorld[#Headers],0),FALSE) * VLOOKUP(P$1,Enemies[[Name]:[SpawnedType]],10,FALSE),0))</f>
        <v>22501.629999999997</v>
      </c>
      <c r="Q26" s="10">
        <f>(VLOOKUP(Q$1,Enemies[[Name]:[BotLevelType]],3,FALSE) * VLOOKUP($A26,BotLevelWorld[#All],MATCH("HP Ratio - " &amp; VLOOKUP(Q$1,Enemies[[#All],[Name]:[BotLevelType]],9,FALSE),BotLevelWorld[#Headers],0),FALSE)) + (IFERROR(VLOOKUP(VLOOKUP(Q$1,Enemies[[Name]:[SpawnedType]],11,FALSE), Enemies[[Name]:[BotLevelType]], 3, FALSE) * VLOOKUP($A26,BotLevelWorld[#All],MATCH("HP Ratio - " &amp; VLOOKUP(VLOOKUP(Q$1,Enemies[[Name]:[SpawnedType]],11,FALSE),Enemies[[#All],[Name]:[BotLevelType]],9,FALSE),BotLevelWorld[#Headers],0),FALSE) * VLOOKUP(Q$1,Enemies[[Name]:[SpawnedType]],10,FALSE),0))</f>
        <v>5918.9769999999999</v>
      </c>
      <c r="R26" s="10">
        <f>(VLOOKUP(R$1,Enemies[[Name]:[BotLevelType]],3,FALSE) * VLOOKUP($A26,BotLevelWorld[#All],MATCH("HP Ratio - " &amp; VLOOKUP(R$1,Enemies[[#All],[Name]:[BotLevelType]],9,FALSE),BotLevelWorld[#Headers],0),FALSE)) + (IFERROR(VLOOKUP(VLOOKUP(R$1,Enemies[[Name]:[SpawnedType]],11,FALSE), Enemies[[Name]:[BotLevelType]], 3, FALSE) * VLOOKUP($A26,BotLevelWorld[#All],MATCH("HP Ratio - " &amp; VLOOKUP(VLOOKUP(R$1,Enemies[[Name]:[SpawnedType]],11,FALSE),Enemies[[#All],[Name]:[BotLevelType]],9,FALSE),BotLevelWorld[#Headers],0),FALSE) * VLOOKUP(R$1,Enemies[[Name]:[SpawnedType]],10,FALSE),0))</f>
        <v>20366.47</v>
      </c>
      <c r="S26" s="10">
        <f>(VLOOKUP(S$1,Enemies[[Name]:[BotLevelType]],3,FALSE) * VLOOKUP($A26,BotLevelWorld[#All],MATCH("HP Ratio - " &amp; VLOOKUP(S$1,Enemies[[#All],[Name]:[BotLevelType]],9,FALSE),BotLevelWorld[#Headers],0),FALSE)) + (IFERROR(VLOOKUP(VLOOKUP(S$1,Enemies[[Name]:[SpawnedType]],11,FALSE), Enemies[[Name]:[BotLevelType]], 3, FALSE) * VLOOKUP($A26,BotLevelWorld[#All],MATCH("HP Ratio - " &amp; VLOOKUP(VLOOKUP(S$1,Enemies[[Name]:[SpawnedType]],11,FALSE),Enemies[[#All],[Name]:[BotLevelType]],9,FALSE),BotLevelWorld[#Headers],0),FALSE) * VLOOKUP(S$1,Enemies[[Name]:[SpawnedType]],10,FALSE),0))</f>
        <v>1932.2654400000001</v>
      </c>
      <c r="T26" s="10">
        <f>(VLOOKUP(T$1,Enemies[[Name]:[BotLevelType]],3,FALSE) * VLOOKUP($A26,BotLevelWorld[#All],MATCH("HP Ratio - " &amp; VLOOKUP(T$1,Enemies[[#All],[Name]:[BotLevelType]],9,FALSE),BotLevelWorld[#Headers],0),FALSE)) + (IFERROR(VLOOKUP(VLOOKUP(T$1,Enemies[[Name]:[SpawnedType]],11,FALSE), Enemies[[Name]:[BotLevelType]], 3, FALSE) * VLOOKUP($A26,BotLevelWorld[#All],MATCH("HP Ratio - " &amp; VLOOKUP(VLOOKUP(T$1,Enemies[[Name]:[SpawnedType]],11,FALSE),Enemies[[#All],[Name]:[BotLevelType]],9,FALSE),BotLevelWorld[#Headers],0),FALSE) * VLOOKUP(T$1,Enemies[[Name]:[SpawnedType]],10,FALSE),0))</f>
        <v>6517.2703999999994</v>
      </c>
      <c r="U26" s="10">
        <f>(VLOOKUP(U$1,Enemies[[Name]:[BotLevelType]],3,FALSE) * VLOOKUP($A26,BotLevelWorld[#All],MATCH("HP Ratio - " &amp; VLOOKUP(U$1,Enemies[[#All],[Name]:[BotLevelType]],9,FALSE),BotLevelWorld[#Headers],0),FALSE)) + (IFERROR(VLOOKUP(VLOOKUP(U$1,Enemies[[Name]:[SpawnedType]],11,FALSE), Enemies[[Name]:[BotLevelType]], 3, FALSE) * VLOOKUP($A26,BotLevelWorld[#All],MATCH("HP Ratio - " &amp; VLOOKUP(VLOOKUP(U$1,Enemies[[Name]:[SpawnedType]],11,FALSE),Enemies[[#All],[Name]:[BotLevelType]],9,FALSE),BotLevelWorld[#Headers],0),FALSE) * VLOOKUP(U$1,Enemies[[Name]:[SpawnedType]],10,FALSE),0))</f>
        <v>3258.6351999999997</v>
      </c>
      <c r="V26" s="10">
        <f>(VLOOKUP(V$1,Enemies[[Name]:[BotLevelType]],3,FALSE) * VLOOKUP($A26,BotLevelWorld[#All],MATCH("HP Ratio - " &amp; VLOOKUP(V$1,Enemies[[#All],[Name]:[BotLevelType]],9,FALSE),BotLevelWorld[#Headers],0),FALSE)) + (IFERROR(VLOOKUP(VLOOKUP(V$1,Enemies[[Name]:[SpawnedType]],11,FALSE), Enemies[[Name]:[BotLevelType]], 3, FALSE) * VLOOKUP($A26,BotLevelWorld[#All],MATCH("HP Ratio - " &amp; VLOOKUP(VLOOKUP(V$1,Enemies[[Name]:[SpawnedType]],11,FALSE),Enemies[[#All],[Name]:[BotLevelType]],9,FALSE),BotLevelWorld[#Headers],0),FALSE) * VLOOKUP(V$1,Enemies[[Name]:[SpawnedType]],10,FALSE),0))</f>
        <v>1629.3175999999999</v>
      </c>
      <c r="W26" s="10">
        <f>(VLOOKUP(W$1,Enemies[[Name]:[BotLevelType]],3,FALSE) * VLOOKUP($A26,BotLevelWorld[#All],MATCH("HP Ratio - " &amp; VLOOKUP(W$1,Enemies[[#All],[Name]:[BotLevelType]],9,FALSE),BotLevelWorld[#Headers],0),FALSE)) + (IFERROR(VLOOKUP(VLOOKUP(W$1,Enemies[[Name]:[SpawnedType]],11,FALSE), Enemies[[Name]:[BotLevelType]], 3, FALSE) * VLOOKUP($A26,BotLevelWorld[#All],MATCH("HP Ratio - " &amp; VLOOKUP(VLOOKUP(W$1,Enemies[[Name]:[SpawnedType]],11,FALSE),Enemies[[#All],[Name]:[BotLevelType]],9,FALSE),BotLevelWorld[#Headers],0),FALSE) * VLOOKUP(W$1,Enemies[[Name]:[SpawnedType]],10,FALSE),0))</f>
        <v>407.32939999999996</v>
      </c>
      <c r="X26" s="10">
        <f>(VLOOKUP(X$1,Enemies[[Name]:[BotLevelType]],3,FALSE) * VLOOKUP($A26,BotLevelWorld[#All],MATCH("HP Ratio - " &amp; VLOOKUP(X$1,Enemies[[#All],[Name]:[BotLevelType]],9,FALSE),BotLevelWorld[#Headers],0),FALSE)) + (IFERROR(VLOOKUP(VLOOKUP(X$1,Enemies[[Name]:[SpawnedType]],11,FALSE), Enemies[[Name]:[BotLevelType]], 3, FALSE) * VLOOKUP($A26,BotLevelWorld[#All],MATCH("HP Ratio - " &amp; VLOOKUP(VLOOKUP(X$1,Enemies[[Name]:[SpawnedType]],11,FALSE),Enemies[[#All],[Name]:[BotLevelType]],9,FALSE),BotLevelWorld[#Headers],0),FALSE) * VLOOKUP(X$1,Enemies[[Name]:[SpawnedType]],10,FALSE),0))</f>
        <v>325.86351999999999</v>
      </c>
      <c r="Y26" s="10">
        <f>(VLOOKUP(Y$1,Enemies[[Name]:[BotLevelType]],3,FALSE) * VLOOKUP($A26,BotLevelWorld[#All],MATCH("HP Ratio - " &amp; VLOOKUP(Y$1,Enemies[[#All],[Name]:[BotLevelType]],9,FALSE),BotLevelWorld[#Headers],0),FALSE)) + (IFERROR(VLOOKUP(VLOOKUP(Y$1,Enemies[[Name]:[SpawnedType]],11,FALSE), Enemies[[Name]:[BotLevelType]], 3, FALSE) * VLOOKUP($A26,BotLevelWorld[#All],MATCH("HP Ratio - " &amp; VLOOKUP(VLOOKUP(Y$1,Enemies[[Name]:[SpawnedType]],11,FALSE),Enemies[[#All],[Name]:[BotLevelType]],9,FALSE),BotLevelWorld[#Headers],0),FALSE) * VLOOKUP(Y$1,Enemies[[Name]:[SpawnedType]],10,FALSE),0))</f>
        <v>11250.815000000001</v>
      </c>
      <c r="Z26" s="10">
        <f>(VLOOKUP(Z$1,Enemies[[Name]:[BotLevelType]],3,FALSE) * VLOOKUP($A26,BotLevelWorld[#All],MATCH("HP Ratio - " &amp; VLOOKUP(Z$1,Enemies[[#All],[Name]:[BotLevelType]],9,FALSE),BotLevelWorld[#Headers],0),FALSE)) + (IFERROR(VLOOKUP(VLOOKUP(Z$1,Enemies[[Name]:[SpawnedType]],11,FALSE), Enemies[[Name]:[BotLevelType]], 3, FALSE) * VLOOKUP($A26,BotLevelWorld[#All],MATCH("HP Ratio - " &amp; VLOOKUP(VLOOKUP(Z$1,Enemies[[Name]:[SpawnedType]],11,FALSE),Enemies[[#All],[Name]:[BotLevelType]],9,FALSE),BotLevelWorld[#Headers],0),FALSE) * VLOOKUP(Z$1,Enemies[[Name]:[SpawnedType]],10,FALSE),0))</f>
        <v>4500.326</v>
      </c>
      <c r="AA26" s="10">
        <f>(VLOOKUP(AA$1,Enemies[[Name]:[BotLevelType]],3,FALSE) * VLOOKUP($A26,BotLevelWorld[#All],MATCH("HP Ratio - " &amp; VLOOKUP(AA$1,Enemies[[#All],[Name]:[BotLevelType]],9,FALSE),BotLevelWorld[#Headers],0),FALSE)) + (IFERROR(VLOOKUP(VLOOKUP(AA$1,Enemies[[Name]:[SpawnedType]],11,FALSE), Enemies[[Name]:[BotLevelType]], 3, FALSE) * VLOOKUP($A26,BotLevelWorld[#All],MATCH("HP Ratio - " &amp; VLOOKUP(VLOOKUP(AA$1,Enemies[[Name]:[SpawnedType]],11,FALSE),Enemies[[#All],[Name]:[BotLevelType]],9,FALSE),BotLevelWorld[#Headers],0),FALSE) * VLOOKUP(AA$1,Enemies[[Name]:[SpawnedType]],10,FALSE),0))</f>
        <v>2250.163</v>
      </c>
      <c r="AB26" s="10">
        <f>(VLOOKUP(AB$1,Enemies[[Name]:[BotLevelType]],3,FALSE) * VLOOKUP($A26,BotLevelWorld[#All],MATCH("HP Ratio - " &amp; VLOOKUP(AB$1,Enemies[[#All],[Name]:[BotLevelType]],9,FALSE),BotLevelWorld[#Headers],0),FALSE)) + (IFERROR(VLOOKUP(VLOOKUP(AB$1,Enemies[[Name]:[SpawnedType]],11,FALSE), Enemies[[Name]:[BotLevelType]], 3, FALSE) * VLOOKUP($A26,BotLevelWorld[#All],MATCH("HP Ratio - " &amp; VLOOKUP(VLOOKUP(AB$1,Enemies[[Name]:[SpawnedType]],11,FALSE),Enemies[[#All],[Name]:[BotLevelType]],9,FALSE),BotLevelWorld[#Headers],0),FALSE) * VLOOKUP(AB$1,Enemies[[Name]:[SpawnedType]],10,FALSE),0))</f>
        <v>1102.57987</v>
      </c>
      <c r="AC26" s="10">
        <f>(VLOOKUP(AC$1,Enemies[[Name]:[BotLevelType]],3,FALSE) * VLOOKUP($A26,BotLevelWorld[#All],MATCH("HP Ratio - " &amp; VLOOKUP(AC$1,Enemies[[#All],[Name]:[BotLevelType]],9,FALSE),BotLevelWorld[#Headers],0),FALSE)) + (IFERROR(VLOOKUP(VLOOKUP(AC$1,Enemies[[Name]:[SpawnedType]],11,FALSE), Enemies[[Name]:[BotLevelType]], 3, FALSE) * VLOOKUP($A26,BotLevelWorld[#All],MATCH("HP Ratio - " &amp; VLOOKUP(VLOOKUP(AC$1,Enemies[[Name]:[SpawnedType]],11,FALSE),Enemies[[#All],[Name]:[BotLevelType]],9,FALSE),BotLevelWorld[#Headers],0),FALSE) * VLOOKUP(AC$1,Enemies[[Name]:[SpawnedType]],10,FALSE),0))</f>
        <v>540.03911999999991</v>
      </c>
      <c r="AD26" s="10">
        <f>(VLOOKUP(AD$1,Enemies[[Name]:[BotLevelType]],3,FALSE) * VLOOKUP($A26,BotLevelWorld[#All],MATCH("HP Ratio - " &amp; VLOOKUP(AD$1,Enemies[[#All],[Name]:[BotLevelType]],9,FALSE),BotLevelWorld[#Headers],0),FALSE)) + (IFERROR(VLOOKUP(VLOOKUP(AD$1,Enemies[[Name]:[SpawnedType]],11,FALSE), Enemies[[Name]:[BotLevelType]], 3, FALSE) * VLOOKUP($A26,BotLevelWorld[#All],MATCH("HP Ratio - " &amp; VLOOKUP(VLOOKUP(AD$1,Enemies[[Name]:[SpawnedType]],11,FALSE),Enemies[[#All],[Name]:[BotLevelType]],9,FALSE),BotLevelWorld[#Headers],0),FALSE) * VLOOKUP(AD$1,Enemies[[Name]:[SpawnedType]],10,FALSE),0))</f>
        <v>135.00977999999998</v>
      </c>
      <c r="AE26" s="10">
        <f>(VLOOKUP(AE$1,Enemies[[Name]:[BotLevelType]],3,FALSE) * VLOOKUP($A26,BotLevelWorld[#All],MATCH("HP Ratio - " &amp; VLOOKUP(AE$1,Enemies[[#All],[Name]:[BotLevelType]],9,FALSE),BotLevelWorld[#Headers],0),FALSE)) + (IFERROR(VLOOKUP(VLOOKUP(AE$1,Enemies[[Name]:[SpawnedType]],11,FALSE), Enemies[[Name]:[BotLevelType]], 3, FALSE) * VLOOKUP($A26,BotLevelWorld[#All],MATCH("HP Ratio - " &amp; VLOOKUP(VLOOKUP(AE$1,Enemies[[Name]:[SpawnedType]],11,FALSE),Enemies[[#All],[Name]:[BotLevelType]],9,FALSE),BotLevelWorld[#Headers],0),FALSE) * VLOOKUP(AE$1,Enemies[[Name]:[SpawnedType]],10,FALSE),0))</f>
        <v>3937.7852499999999</v>
      </c>
      <c r="AF26" s="10">
        <f>(VLOOKUP(AF$1,Enemies[[Name]:[BotLevelType]],3,FALSE) * VLOOKUP($A26,BotLevelWorld[#All],MATCH("HP Ratio - " &amp; VLOOKUP(AF$1,Enemies[[#All],[Name]:[BotLevelType]],9,FALSE),BotLevelWorld[#Headers],0),FALSE)) + (IFERROR(VLOOKUP(VLOOKUP(AF$1,Enemies[[Name]:[SpawnedType]],11,FALSE), Enemies[[Name]:[BotLevelType]], 3, FALSE) * VLOOKUP($A26,BotLevelWorld[#All],MATCH("HP Ratio - " &amp; VLOOKUP(VLOOKUP(AF$1,Enemies[[Name]:[SpawnedType]],11,FALSE),Enemies[[#All],[Name]:[BotLevelType]],9,FALSE),BotLevelWorld[#Headers],0),FALSE) * VLOOKUP(AF$1,Enemies[[Name]:[SpawnedType]],10,FALSE),0))</f>
        <v>900.0652</v>
      </c>
      <c r="AG26" s="10">
        <f>(VLOOKUP(AG$1,Enemies[[Name]:[BotLevelType]],3,FALSE) * VLOOKUP($A26,BotLevelWorld[#All],MATCH("HP Ratio - " &amp; VLOOKUP(AG$1,Enemies[[#All],[Name]:[BotLevelType]],9,FALSE),BotLevelWorld[#Headers],0),FALSE)) + (IFERROR(VLOOKUP(VLOOKUP(AG$1,Enemies[[Name]:[SpawnedType]],11,FALSE), Enemies[[Name]:[BotLevelType]], 3, FALSE) * VLOOKUP($A26,BotLevelWorld[#All],MATCH("HP Ratio - " &amp; VLOOKUP(VLOOKUP(AG$1,Enemies[[Name]:[SpawnedType]],11,FALSE),Enemies[[#All],[Name]:[BotLevelType]],9,FALSE),BotLevelWorld[#Headers],0),FALSE) * VLOOKUP(AG$1,Enemies[[Name]:[SpawnedType]],10,FALSE),0))</f>
        <v>3136.4363800000001</v>
      </c>
      <c r="AH26" s="10">
        <f>(VLOOKUP(AH$1,Enemies[[Name]:[BotLevelType]],3,FALSE) * VLOOKUP($A26,BotLevelWorld[#All],MATCH("HP Ratio - " &amp; VLOOKUP(AH$1,Enemies[[#All],[Name]:[BotLevelType]],9,FALSE),BotLevelWorld[#Headers],0),FALSE)) + (IFERROR(VLOOKUP(VLOOKUP(AH$1,Enemies[[Name]:[SpawnedType]],11,FALSE), Enemies[[Name]:[BotLevelType]], 3, FALSE) * VLOOKUP($A26,BotLevelWorld[#All],MATCH("HP Ratio - " &amp; VLOOKUP(VLOOKUP(AH$1,Enemies[[Name]:[SpawnedType]],11,FALSE),Enemies[[#All],[Name]:[BotLevelType]],9,FALSE),BotLevelWorld[#Headers],0),FALSE) * VLOOKUP(AH$1,Enemies[[Name]:[SpawnedType]],10,FALSE),0))</f>
        <v>473.51816000000002</v>
      </c>
      <c r="AI26" s="10">
        <f>(VLOOKUP(AI$1,Enemies[[Name]:[BotLevelType]],3,FALSE) * VLOOKUP($A26,BotLevelWorld[#All],MATCH("HP Ratio - " &amp; VLOOKUP(AI$1,Enemies[[#All],[Name]:[BotLevelType]],9,FALSE),BotLevelWorld[#Headers],0),FALSE)) + (IFERROR(VLOOKUP(VLOOKUP(AI$1,Enemies[[Name]:[SpawnedType]],11,FALSE), Enemies[[Name]:[BotLevelType]], 3, FALSE) * VLOOKUP($A26,BotLevelWorld[#All],MATCH("HP Ratio - " &amp; VLOOKUP(VLOOKUP(AI$1,Enemies[[Name]:[SpawnedType]],11,FALSE),Enemies[[#All],[Name]:[BotLevelType]],9,FALSE),BotLevelWorld[#Headers],0),FALSE) * VLOOKUP(AI$1,Enemies[[Name]:[SpawnedType]],10,FALSE),0))</f>
        <v>6750.4889999999996</v>
      </c>
      <c r="AJ26" s="10">
        <f>(VLOOKUP(AJ$1,Enemies[[Name]:[BotLevelType]],3,FALSE) * VLOOKUP($A26,BotLevelWorld[#All],MATCH("HP Ratio - " &amp; VLOOKUP(AJ$1,Enemies[[#All],[Name]:[BotLevelType]],9,FALSE),BotLevelWorld[#Headers],0),FALSE)) + (IFERROR(VLOOKUP(VLOOKUP(AJ$1,Enemies[[Name]:[SpawnedType]],11,FALSE), Enemies[[Name]:[BotLevelType]], 3, FALSE) * VLOOKUP($A26,BotLevelWorld[#All],MATCH("HP Ratio - " &amp; VLOOKUP(VLOOKUP(AJ$1,Enemies[[Name]:[SpawnedType]],11,FALSE),Enemies[[#All],[Name]:[BotLevelType]],9,FALSE),BotLevelWorld[#Headers],0),FALSE) * VLOOKUP(AJ$1,Enemies[[Name]:[SpawnedType]],10,FALSE),0))</f>
        <v>473.51816000000002</v>
      </c>
      <c r="AK26" s="10">
        <f>(VLOOKUP(AK$1,Enemies[[Name]:[BotLevelType]],3,FALSE) * VLOOKUP($A26,BotLevelWorld[#All],MATCH("HP Ratio - " &amp; VLOOKUP(AK$1,Enemies[[#All],[Name]:[BotLevelType]],9,FALSE),BotLevelWorld[#Headers],0),FALSE)) + (IFERROR(VLOOKUP(VLOOKUP(AK$1,Enemies[[Name]:[SpawnedType]],11,FALSE), Enemies[[Name]:[BotLevelType]], 3, FALSE) * VLOOKUP($A26,BotLevelWorld[#All],MATCH("HP Ratio - " &amp; VLOOKUP(VLOOKUP(AK$1,Enemies[[Name]:[SpawnedType]],11,FALSE),Enemies[[#All],[Name]:[BotLevelType]],9,FALSE),BotLevelWorld[#Headers],0),FALSE) * VLOOKUP(AK$1,Enemies[[Name]:[SpawnedType]],10,FALSE),0))</f>
        <v>473.51816000000002</v>
      </c>
      <c r="AL26" s="10">
        <f>(VLOOKUP(AL$1,Enemies[[Name]:[BotLevelType]],3,FALSE) * VLOOKUP($A26,BotLevelWorld[#All],MATCH("HP Ratio - " &amp; VLOOKUP(AL$1,Enemies[[#All],[Name]:[BotLevelType]],9,FALSE),BotLevelWorld[#Headers],0),FALSE)) + (IFERROR(VLOOKUP(VLOOKUP(AL$1,Enemies[[Name]:[SpawnedType]],11,FALSE), Enemies[[Name]:[BotLevelType]], 3, FALSE) * VLOOKUP($A26,BotLevelWorld[#All],MATCH("HP Ratio - " &amp; VLOOKUP(VLOOKUP(AL$1,Enemies[[Name]:[SpawnedType]],11,FALSE),Enemies[[#All],[Name]:[BotLevelType]],9,FALSE),BotLevelWorld[#Headers],0),FALSE) * VLOOKUP(AL$1,Enemies[[Name]:[SpawnedType]],10,FALSE),0))</f>
        <v>591.89769999999999</v>
      </c>
      <c r="AM26" s="10">
        <f>(VLOOKUP(AM$1,Enemies[[Name]:[BotLevelType]],3,FALSE) * VLOOKUP($A26,BotLevelWorld[#All],MATCH("HP Ratio - " &amp; VLOOKUP(AM$1,Enemies[[#All],[Name]:[BotLevelType]],9,FALSE),BotLevelWorld[#Headers],0),FALSE)) + (IFERROR(VLOOKUP(VLOOKUP(AM$1,Enemies[[Name]:[SpawnedType]],11,FALSE), Enemies[[Name]:[BotLevelType]], 3, FALSE) * VLOOKUP($A26,BotLevelWorld[#All],MATCH("HP Ratio - " &amp; VLOOKUP(VLOOKUP(AM$1,Enemies[[Name]:[SpawnedType]],11,FALSE),Enemies[[#All],[Name]:[BotLevelType]],9,FALSE),BotLevelWorld[#Headers],0),FALSE) * VLOOKUP(AM$1,Enemies[[Name]:[SpawnedType]],10,FALSE),0))</f>
        <v>11250.814999999999</v>
      </c>
      <c r="AN26" s="10">
        <f>(VLOOKUP(AN$1,Enemies[[Name]:[BotLevelType]],3,FALSE) * VLOOKUP($A26,BotLevelWorld[#All],MATCH("HP Ratio - " &amp; VLOOKUP(AN$1,Enemies[[#All],[Name]:[BotLevelType]],9,FALSE),BotLevelWorld[#Headers],0),FALSE)) + (IFERROR(VLOOKUP(VLOOKUP(AN$1,Enemies[[Name]:[SpawnedType]],11,FALSE), Enemies[[Name]:[BotLevelType]], 3, FALSE) * VLOOKUP($A26,BotLevelWorld[#All],MATCH("HP Ratio - " &amp; VLOOKUP(VLOOKUP(AN$1,Enemies[[Name]:[SpawnedType]],11,FALSE),Enemies[[#All],[Name]:[BotLevelType]],9,FALSE),BotLevelWorld[#Headers],0),FALSE) * VLOOKUP(AN$1,Enemies[[Name]:[SpawnedType]],10,FALSE),0))</f>
        <v>2959.4884999999999</v>
      </c>
      <c r="AO26" s="10">
        <f>(VLOOKUP(AO$1,Enemies[[Name]:[BotLevelType]],3,FALSE) * VLOOKUP($A26,BotLevelWorld[#All],MATCH("HP Ratio - " &amp; VLOOKUP(AO$1,Enemies[[#All],[Name]:[BotLevelType]],9,FALSE),BotLevelWorld[#Headers],0),FALSE)) + (IFERROR(VLOOKUP(VLOOKUP(AO$1,Enemies[[Name]:[SpawnedType]],11,FALSE), Enemies[[Name]:[BotLevelType]], 3, FALSE) * VLOOKUP($A26,BotLevelWorld[#All],MATCH("HP Ratio - " &amp; VLOOKUP(VLOOKUP(AO$1,Enemies[[Name]:[SpawnedType]],11,FALSE),Enemies[[#All],[Name]:[BotLevelType]],9,FALSE),BotLevelWorld[#Headers],0),FALSE) * VLOOKUP(AO$1,Enemies[[Name]:[SpawnedType]],10,FALSE),0))</f>
        <v>4536.6153199999999</v>
      </c>
      <c r="AP26" s="10">
        <f>(VLOOKUP(AP$1,Enemies[[Name]:[BotLevelType]],3,FALSE) * VLOOKUP($A26,BotLevelWorld[#All],MATCH("HP Ratio - " &amp; VLOOKUP(AP$1,Enemies[[#All],[Name]:[BotLevelType]],9,FALSE),BotLevelWorld[#Headers],0),FALSE)) + (IFERROR(VLOOKUP(VLOOKUP(AP$1,Enemies[[Name]:[SpawnedType]],11,FALSE), Enemies[[Name]:[BotLevelType]], 3, FALSE) * VLOOKUP($A26,BotLevelWorld[#All],MATCH("HP Ratio - " &amp; VLOOKUP(VLOOKUP(AP$1,Enemies[[Name]:[SpawnedType]],11,FALSE),Enemies[[#All],[Name]:[BotLevelType]],9,FALSE),BotLevelWorld[#Headers],0),FALSE) * VLOOKUP(AP$1,Enemies[[Name]:[SpawnedType]],10,FALSE),0))</f>
        <v>4536.6153199999999</v>
      </c>
      <c r="AQ26" s="10">
        <f>(VLOOKUP(AQ$1,Enemies[[Name]:[BotLevelType]],3,FALSE) * VLOOKUP($A26,BotLevelWorld[#All],MATCH("HP Ratio - " &amp; VLOOKUP(AQ$1,Enemies[[#All],[Name]:[BotLevelType]],9,FALSE),BotLevelWorld[#Headers],0),FALSE)) + (IFERROR(VLOOKUP(VLOOKUP(AQ$1,Enemies[[Name]:[SpawnedType]],11,FALSE), Enemies[[Name]:[BotLevelType]], 3, FALSE) * VLOOKUP($A26,BotLevelWorld[#All],MATCH("HP Ratio - " &amp; VLOOKUP(VLOOKUP(AQ$1,Enemies[[Name]:[SpawnedType]],11,FALSE),Enemies[[#All],[Name]:[BotLevelType]],9,FALSE),BotLevelWorld[#Headers],0),FALSE) * VLOOKUP(AQ$1,Enemies[[Name]:[SpawnedType]],10,FALSE),0))</f>
        <v>4536.6153199999999</v>
      </c>
      <c r="AR26" s="10">
        <f>(VLOOKUP(AR$1,Enemies[[Name]:[BotLevelType]],3,FALSE) * VLOOKUP($A26,BotLevelWorld[#All],MATCH("HP Ratio - " &amp; VLOOKUP(AR$1,Enemies[[#All],[Name]:[BotLevelType]],9,FALSE),BotLevelWorld[#Headers],0),FALSE)) + (IFERROR(VLOOKUP(VLOOKUP(AR$1,Enemies[[Name]:[SpawnedType]],11,FALSE), Enemies[[Name]:[BotLevelType]], 3, FALSE) * VLOOKUP($A26,BotLevelWorld[#All],MATCH("HP Ratio - " &amp; VLOOKUP(VLOOKUP(AR$1,Enemies[[Name]:[SpawnedType]],11,FALSE),Enemies[[#All],[Name]:[BotLevelType]],9,FALSE),BotLevelWorld[#Headers],0),FALSE) * VLOOKUP(AR$1,Enemies[[Name]:[SpawnedType]],10,FALSE),0))</f>
        <v>47351.815999999999</v>
      </c>
      <c r="AS26" s="10">
        <f>(VLOOKUP(AS$1,Enemies[[Name]:[BotLevelType]],3,FALSE) * VLOOKUP($A26,BotLevelWorld[#All],MATCH("HP Ratio - " &amp; VLOOKUP(AS$1,Enemies[[#All],[Name]:[BotLevelType]],9,FALSE),BotLevelWorld[#Headers],0),FALSE)) + (IFERROR(VLOOKUP(VLOOKUP(AS$1,Enemies[[Name]:[SpawnedType]],11,FALSE), Enemies[[Name]:[BotLevelType]], 3, FALSE) * VLOOKUP($A26,BotLevelWorld[#All],MATCH("HP Ratio - " &amp; VLOOKUP(VLOOKUP(AS$1,Enemies[[Name]:[SpawnedType]],11,FALSE),Enemies[[#All],[Name]:[BotLevelType]],9,FALSE),BotLevelWorld[#Headers],0),FALSE) * VLOOKUP(AS$1,Enemies[[Name]:[SpawnedType]],10,FALSE),0))</f>
        <v>33752.445</v>
      </c>
      <c r="AT26" s="10">
        <f>(VLOOKUP(AT$1,Enemies[[Name]:[BotLevelType]],3,FALSE) * VLOOKUP($A26,BotLevelWorld[#All],MATCH("HP Ratio - " &amp; VLOOKUP(AT$1,Enemies[[#All],[Name]:[BotLevelType]],9,FALSE),BotLevelWorld[#Headers],0),FALSE)) + (IFERROR(VLOOKUP(VLOOKUP(AT$1,Enemies[[Name]:[SpawnedType]],11,FALSE), Enemies[[Name]:[BotLevelType]], 3, FALSE) * VLOOKUP($A26,BotLevelWorld[#All],MATCH("HP Ratio - " &amp; VLOOKUP(VLOOKUP(AT$1,Enemies[[Name]:[SpawnedType]],11,FALSE),Enemies[[#All],[Name]:[BotLevelType]],9,FALSE),BotLevelWorld[#Headers],0),FALSE) * VLOOKUP(AT$1,Enemies[[Name]:[SpawnedType]],10,FALSE),0))</f>
        <v>27389.582799999996</v>
      </c>
    </row>
    <row r="27" spans="1:46" x14ac:dyDescent="0.25">
      <c r="A27" s="1">
        <v>25</v>
      </c>
      <c r="B27" s="10">
        <f>(VLOOKUP(B$1,Enemies[[Name]:[BotLevelType]],3,FALSE) * VLOOKUP($A27,BotLevelWorld[#All],MATCH("HP Ratio - " &amp; VLOOKUP(B$1,Enemies[[#All],[Name]:[BotLevelType]],9,FALSE),BotLevelWorld[#Headers],0),FALSE)) + (IFERROR(VLOOKUP(VLOOKUP(B$1,Enemies[[Name]:[SpawnedType]],11,FALSE), Enemies[[Name]:[BotLevelType]], 3, FALSE) * VLOOKUP($A27,BotLevelWorld[#All],MATCH("HP Ratio - " &amp; VLOOKUP(VLOOKUP(B$1,Enemies[[Name]:[SpawnedType]],11,FALSE),Enemies[[#All],[Name]:[BotLevelType]],9,FALSE),BotLevelWorld[#Headers],0),FALSE) * VLOOKUP(B$1,Enemies[[Name]:[SpawnedType]],10,FALSE),0))</f>
        <v>183.85011</v>
      </c>
      <c r="C27" s="10">
        <f>(VLOOKUP(C$1,Enemies[[Name]:[BotLevelType]],3,FALSE) * VLOOKUP($A27,BotLevelWorld[#All],MATCH("HP Ratio - " &amp; VLOOKUP(C$1,Enemies[[#All],[Name]:[BotLevelType]],9,FALSE),BotLevelWorld[#Headers],0),FALSE)) + (IFERROR(VLOOKUP(VLOOKUP(C$1,Enemies[[Name]:[SpawnedType]],11,FALSE), Enemies[[Name]:[BotLevelType]], 3, FALSE) * VLOOKUP($A27,BotLevelWorld[#All],MATCH("HP Ratio - " &amp; VLOOKUP(VLOOKUP(C$1,Enemies[[Name]:[SpawnedType]],11,FALSE),Enemies[[#All],[Name]:[BotLevelType]],9,FALSE),BotLevelWorld[#Headers],0),FALSE) * VLOOKUP(C$1,Enemies[[Name]:[SpawnedType]],10,FALSE),0))</f>
        <v>3331.2533100000001</v>
      </c>
      <c r="D27" s="10">
        <f>(VLOOKUP(D$1,Enemies[[Name]:[BotLevelType]],3,FALSE) * VLOOKUP($A27,BotLevelWorld[#All],MATCH("HP Ratio - " &amp; VLOOKUP(D$1,Enemies[[#All],[Name]:[BotLevelType]],9,FALSE),BotLevelWorld[#Headers],0),FALSE)) + (IFERROR(VLOOKUP(VLOOKUP(D$1,Enemies[[Name]:[SpawnedType]],11,FALSE), Enemies[[Name]:[BotLevelType]], 3, FALSE) * VLOOKUP($A27,BotLevelWorld[#All],MATCH("HP Ratio - " &amp; VLOOKUP(VLOOKUP(D$1,Enemies[[Name]:[SpawnedType]],11,FALSE),Enemies[[#All],[Name]:[BotLevelType]],9,FALSE),BotLevelWorld[#Headers],0),FALSE) * VLOOKUP(D$1,Enemies[[Name]:[SpawnedType]],10,FALSE),0))</f>
        <v>7787.3454000000002</v>
      </c>
      <c r="E27" s="10">
        <f>(VLOOKUP(E$1,Enemies[[Name]:[BotLevelType]],3,FALSE) * VLOOKUP($A27,BotLevelWorld[#All],MATCH("HP Ratio - " &amp; VLOOKUP(E$1,Enemies[[#All],[Name]:[BotLevelType]],9,FALSE),BotLevelWorld[#Headers],0),FALSE)) + (IFERROR(VLOOKUP(VLOOKUP(E$1,Enemies[[Name]:[SpawnedType]],11,FALSE), Enemies[[Name]:[BotLevelType]], 3, FALSE) * VLOOKUP($A27,BotLevelWorld[#All],MATCH("HP Ratio - " &amp; VLOOKUP(VLOOKUP(E$1,Enemies[[Name]:[SpawnedType]],11,FALSE),Enemies[[#All],[Name]:[BotLevelType]],9,FALSE),BotLevelWorld[#Headers],0),FALSE) * VLOOKUP(E$1,Enemies[[Name]:[SpawnedType]],10,FALSE),0))</f>
        <v>1619.9827</v>
      </c>
      <c r="F27" s="10">
        <f>(VLOOKUP(F$1,Enemies[[Name]:[BotLevelType]],3,FALSE) * VLOOKUP($A27,BotLevelWorld[#All],MATCH("HP Ratio - " &amp; VLOOKUP(F$1,Enemies[[#All],[Name]:[BotLevelType]],9,FALSE),BotLevelWorld[#Headers],0),FALSE)) + (IFERROR(VLOOKUP(VLOOKUP(F$1,Enemies[[Name]:[SpawnedType]],11,FALSE), Enemies[[Name]:[BotLevelType]], 3, FALSE) * VLOOKUP($A27,BotLevelWorld[#All],MATCH("HP Ratio - " &amp; VLOOKUP(VLOOKUP(F$1,Enemies[[Name]:[SpawnedType]],11,FALSE),Enemies[[#All],[Name]:[BotLevelType]],9,FALSE),BotLevelWorld[#Headers],0),FALSE) * VLOOKUP(F$1,Enemies[[Name]:[SpawnedType]],10,FALSE),0))</f>
        <v>5785.6525000000001</v>
      </c>
      <c r="G27" s="10">
        <f>(VLOOKUP(G$1,Enemies[[Name]:[BotLevelType]],3,FALSE) * VLOOKUP($A27,BotLevelWorld[#All],MATCH("HP Ratio - " &amp; VLOOKUP(G$1,Enemies[[#All],[Name]:[BotLevelType]],9,FALSE),BotLevelWorld[#Headers],0),FALSE)) + (IFERROR(VLOOKUP(VLOOKUP(G$1,Enemies[[Name]:[SpawnedType]],11,FALSE), Enemies[[Name]:[BotLevelType]], 3, FALSE) * VLOOKUP($A27,BotLevelWorld[#All],MATCH("HP Ratio - " &amp; VLOOKUP(VLOOKUP(G$1,Enemies[[Name]:[SpawnedType]],11,FALSE),Enemies[[#All],[Name]:[BotLevelType]],9,FALSE),BotLevelWorld[#Headers],0),FALSE) * VLOOKUP(G$1,Enemies[[Name]:[SpawnedType]],10,FALSE),0))</f>
        <v>11571.305</v>
      </c>
      <c r="H27" s="10">
        <f>(VLOOKUP(H$1,Enemies[[Name]:[BotLevelType]],3,FALSE) * VLOOKUP($A27,BotLevelWorld[#All],MATCH("HP Ratio - " &amp; VLOOKUP(H$1,Enemies[[#All],[Name]:[BotLevelType]],9,FALSE),BotLevelWorld[#Headers],0),FALSE)) + (IFERROR(VLOOKUP(VLOOKUP(H$1,Enemies[[Name]:[SpawnedType]],11,FALSE), Enemies[[Name]:[BotLevelType]], 3, FALSE) * VLOOKUP($A27,BotLevelWorld[#All],MATCH("HP Ratio - " &amp; VLOOKUP(VLOOKUP(H$1,Enemies[[Name]:[SpawnedType]],11,FALSE),Enemies[[#All],[Name]:[BotLevelType]],9,FALSE),BotLevelWorld[#Headers],0),FALSE) * VLOOKUP(H$1,Enemies[[Name]:[SpawnedType]],10,FALSE),0))</f>
        <v>490.26695999999998</v>
      </c>
      <c r="I27" s="10">
        <f>(VLOOKUP(I$1,Enemies[[Name]:[BotLevelType]],3,FALSE) * VLOOKUP($A27,BotLevelWorld[#All],MATCH("HP Ratio - " &amp; VLOOKUP(I$1,Enemies[[#All],[Name]:[BotLevelType]],9,FALSE),BotLevelWorld[#Headers],0),FALSE)) + (IFERROR(VLOOKUP(VLOOKUP(I$1,Enemies[[Name]:[SpawnedType]],11,FALSE), Enemies[[Name]:[BotLevelType]], 3, FALSE) * VLOOKUP($A27,BotLevelWorld[#All],MATCH("HP Ratio - " &amp; VLOOKUP(VLOOKUP(I$1,Enemies[[Name]:[SpawnedType]],11,FALSE),Enemies[[#All],[Name]:[BotLevelType]],9,FALSE),BotLevelWorld[#Headers],0),FALSE) * VLOOKUP(I$1,Enemies[[Name]:[SpawnedType]],10,FALSE),0))</f>
        <v>17.343888</v>
      </c>
      <c r="J27" s="10">
        <f>(VLOOKUP(J$1,Enemies[[Name]:[BotLevelType]],3,FALSE) * VLOOKUP($A27,BotLevelWorld[#All],MATCH("HP Ratio - " &amp; VLOOKUP(J$1,Enemies[[#All],[Name]:[BotLevelType]],9,FALSE),BotLevelWorld[#Headers],0),FALSE)) + (IFERROR(VLOOKUP(VLOOKUP(J$1,Enemies[[Name]:[SpawnedType]],11,FALSE), Enemies[[Name]:[BotLevelType]], 3, FALSE) * VLOOKUP($A27,BotLevelWorld[#All],MATCH("HP Ratio - " &amp; VLOOKUP(VLOOKUP(J$1,Enemies[[Name]:[SpawnedType]],11,FALSE),Enemies[[#All],[Name]:[BotLevelType]],9,FALSE),BotLevelWorld[#Headers],0),FALSE) * VLOOKUP(J$1,Enemies[[Name]:[SpawnedType]],10,FALSE),0))</f>
        <v>289.06479999999999</v>
      </c>
      <c r="K27" s="10">
        <f>(VLOOKUP(K$1,Enemies[[Name]:[BotLevelType]],3,FALSE) * VLOOKUP($A27,BotLevelWorld[#All],MATCH("HP Ratio - " &amp; VLOOKUP(K$1,Enemies[[#All],[Name]:[BotLevelType]],9,FALSE),BotLevelWorld[#Headers],0),FALSE)) + (IFERROR(VLOOKUP(VLOOKUP(K$1,Enemies[[Name]:[SpawnedType]],11,FALSE), Enemies[[Name]:[BotLevelType]], 3, FALSE) * VLOOKUP($A27,BotLevelWorld[#All],MATCH("HP Ratio - " &amp; VLOOKUP(VLOOKUP(K$1,Enemies[[Name]:[SpawnedType]],11,FALSE),Enemies[[#All],[Name]:[BotLevelType]],9,FALSE),BotLevelWorld[#Headers],0),FALSE) * VLOOKUP(K$1,Enemies[[Name]:[SpawnedType]],10,FALSE),0))</f>
        <v>72.266199999999998</v>
      </c>
      <c r="L27" s="10">
        <f>(VLOOKUP(L$1,Enemies[[Name]:[BotLevelType]],3,FALSE) * VLOOKUP($A27,BotLevelWorld[#All],MATCH("HP Ratio - " &amp; VLOOKUP(L$1,Enemies[[#All],[Name]:[BotLevelType]],9,FALSE),BotLevelWorld[#Headers],0),FALSE)) + (IFERROR(VLOOKUP(VLOOKUP(L$1,Enemies[[Name]:[SpawnedType]],11,FALSE), Enemies[[Name]:[BotLevelType]], 3, FALSE) * VLOOKUP($A27,BotLevelWorld[#All],MATCH("HP Ratio - " &amp; VLOOKUP(VLOOKUP(L$1,Enemies[[Name]:[SpawnedType]],11,FALSE),Enemies[[#All],[Name]:[BotLevelType]],9,FALSE),BotLevelWorld[#Headers],0),FALSE) * VLOOKUP(L$1,Enemies[[Name]:[SpawnedType]],10,FALSE),0))</f>
        <v>3471.3915000000002</v>
      </c>
      <c r="M27" s="10">
        <f>(VLOOKUP(M$1,Enemies[[Name]:[BotLevelType]],3,FALSE) * VLOOKUP($A27,BotLevelWorld[#All],MATCH("HP Ratio - " &amp; VLOOKUP(M$1,Enemies[[#All],[Name]:[BotLevelType]],9,FALSE),BotLevelWorld[#Headers],0),FALSE)) + (IFERROR(VLOOKUP(VLOOKUP(M$1,Enemies[[Name]:[SpawnedType]],11,FALSE), Enemies[[Name]:[BotLevelType]], 3, FALSE) * VLOOKUP($A27,BotLevelWorld[#All],MATCH("HP Ratio - " &amp; VLOOKUP(VLOOKUP(M$1,Enemies[[Name]:[SpawnedType]],11,FALSE),Enemies[[#All],[Name]:[BotLevelType]],9,FALSE),BotLevelWorld[#Headers],0),FALSE) * VLOOKUP(M$1,Enemies[[Name]:[SpawnedType]],10,FALSE),0))</f>
        <v>8099.9135000000006</v>
      </c>
      <c r="N27" s="10">
        <f>(VLOOKUP(N$1,Enemies[[Name]:[BotLevelType]],3,FALSE) * VLOOKUP($A27,BotLevelWorld[#All],MATCH("HP Ratio - " &amp; VLOOKUP(N$1,Enemies[[#All],[Name]:[BotLevelType]],9,FALSE),BotLevelWorld[#Headers],0),FALSE)) + (IFERROR(VLOOKUP(VLOOKUP(N$1,Enemies[[Name]:[SpawnedType]],11,FALSE), Enemies[[Name]:[BotLevelType]], 3, FALSE) * VLOOKUP($A27,BotLevelWorld[#All],MATCH("HP Ratio - " &amp; VLOOKUP(VLOOKUP(N$1,Enemies[[Name]:[SpawnedType]],11,FALSE),Enemies[[#All],[Name]:[BotLevelType]],9,FALSE),BotLevelWorld[#Headers],0),FALSE) * VLOOKUP(N$1,Enemies[[Name]:[SpawnedType]],10,FALSE),0))</f>
        <v>5785.6525000000001</v>
      </c>
      <c r="O27" s="10">
        <f>(VLOOKUP(O$1,Enemies[[Name]:[BotLevelType]],3,FALSE) * VLOOKUP($A27,BotLevelWorld[#All],MATCH("HP Ratio - " &amp; VLOOKUP(O$1,Enemies[[#All],[Name]:[BotLevelType]],9,FALSE),BotLevelWorld[#Headers],0),FALSE)) + (IFERROR(VLOOKUP(VLOOKUP(O$1,Enemies[[Name]:[SpawnedType]],11,FALSE), Enemies[[Name]:[BotLevelType]], 3, FALSE) * VLOOKUP($A27,BotLevelWorld[#All],MATCH("HP Ratio - " &amp; VLOOKUP(VLOOKUP(O$1,Enemies[[Name]:[SpawnedType]],11,FALSE),Enemies[[#All],[Name]:[BotLevelType]],9,FALSE),BotLevelWorld[#Headers],0),FALSE) * VLOOKUP(O$1,Enemies[[Name]:[SpawnedType]],10,FALSE),0))</f>
        <v>1514.20605</v>
      </c>
      <c r="P27" s="10">
        <f>(VLOOKUP(P$1,Enemies[[Name]:[BotLevelType]],3,FALSE) * VLOOKUP($A27,BotLevelWorld[#All],MATCH("HP Ratio - " &amp; VLOOKUP(P$1,Enemies[[#All],[Name]:[BotLevelType]],9,FALSE),BotLevelWorld[#Headers],0),FALSE)) + (IFERROR(VLOOKUP(VLOOKUP(P$1,Enemies[[Name]:[SpawnedType]],11,FALSE), Enemies[[Name]:[BotLevelType]], 3, FALSE) * VLOOKUP($A27,BotLevelWorld[#All],MATCH("HP Ratio - " &amp; VLOOKUP(VLOOKUP(P$1,Enemies[[Name]:[SpawnedType]],11,FALSE),Enemies[[#All],[Name]:[BotLevelType]],9,FALSE),BotLevelWorld[#Headers],0),FALSE) * VLOOKUP(P$1,Enemies[[Name]:[SpawnedType]],10,FALSE),0))</f>
        <v>23142.61</v>
      </c>
      <c r="Q27" s="10">
        <f>(VLOOKUP(Q$1,Enemies[[Name]:[BotLevelType]],3,FALSE) * VLOOKUP($A27,BotLevelWorld[#All],MATCH("HP Ratio - " &amp; VLOOKUP(Q$1,Enemies[[#All],[Name]:[BotLevelType]],9,FALSE),BotLevelWorld[#Headers],0),FALSE)) + (IFERROR(VLOOKUP(VLOOKUP(Q$1,Enemies[[Name]:[SpawnedType]],11,FALSE), Enemies[[Name]:[BotLevelType]], 3, FALSE) * VLOOKUP($A27,BotLevelWorld[#All],MATCH("HP Ratio - " &amp; VLOOKUP(VLOOKUP(Q$1,Enemies[[Name]:[SpawnedType]],11,FALSE),Enemies[[#All],[Name]:[BotLevelType]],9,FALSE),BotLevelWorld[#Headers],0),FALSE) * VLOOKUP(Q$1,Enemies[[Name]:[SpawnedType]],10,FALSE),0))</f>
        <v>6128.3369999999995</v>
      </c>
      <c r="R27" s="10">
        <f>(VLOOKUP(R$1,Enemies[[Name]:[BotLevelType]],3,FALSE) * VLOOKUP($A27,BotLevelWorld[#All],MATCH("HP Ratio - " &amp; VLOOKUP(R$1,Enemies[[#All],[Name]:[BotLevelType]],9,FALSE),BotLevelWorld[#Headers],0),FALSE)) + (IFERROR(VLOOKUP(VLOOKUP(R$1,Enemies[[Name]:[SpawnedType]],11,FALSE), Enemies[[Name]:[BotLevelType]], 3, FALSE) * VLOOKUP($A27,BotLevelWorld[#All],MATCH("HP Ratio - " &amp; VLOOKUP(VLOOKUP(R$1,Enemies[[Name]:[SpawnedType]],11,FALSE),Enemies[[#All],[Name]:[BotLevelType]],9,FALSE),BotLevelWorld[#Headers],0),FALSE) * VLOOKUP(R$1,Enemies[[Name]:[SpawnedType]],10,FALSE),0))</f>
        <v>21631.514999999999</v>
      </c>
      <c r="S27" s="10">
        <f>(VLOOKUP(S$1,Enemies[[Name]:[BotLevelType]],3,FALSE) * VLOOKUP($A27,BotLevelWorld[#All],MATCH("HP Ratio - " &amp; VLOOKUP(S$1,Enemies[[#All],[Name]:[BotLevelType]],9,FALSE),BotLevelWorld[#Headers],0),FALSE)) + (IFERROR(VLOOKUP(VLOOKUP(S$1,Enemies[[Name]:[SpawnedType]],11,FALSE), Enemies[[Name]:[BotLevelType]], 3, FALSE) * VLOOKUP($A27,BotLevelWorld[#All],MATCH("HP Ratio - " &amp; VLOOKUP(VLOOKUP(S$1,Enemies[[Name]:[SpawnedType]],11,FALSE),Enemies[[#All],[Name]:[BotLevelType]],9,FALSE),BotLevelWorld[#Headers],0),FALSE) * VLOOKUP(S$1,Enemies[[Name]:[SpawnedType]],10,FALSE),0))</f>
        <v>2033.2913400000002</v>
      </c>
      <c r="T27" s="10">
        <f>(VLOOKUP(T$1,Enemies[[Name]:[BotLevelType]],3,FALSE) * VLOOKUP($A27,BotLevelWorld[#All],MATCH("HP Ratio - " &amp; VLOOKUP(T$1,Enemies[[#All],[Name]:[BotLevelType]],9,FALSE),BotLevelWorld[#Headers],0),FALSE)) + (IFERROR(VLOOKUP(VLOOKUP(T$1,Enemies[[Name]:[SpawnedType]],11,FALSE), Enemies[[Name]:[BotLevelType]], 3, FALSE) * VLOOKUP($A27,BotLevelWorld[#All],MATCH("HP Ratio - " &amp; VLOOKUP(VLOOKUP(T$1,Enemies[[Name]:[SpawnedType]],11,FALSE),Enemies[[#All],[Name]:[BotLevelType]],9,FALSE),BotLevelWorld[#Headers],0),FALSE) * VLOOKUP(T$1,Enemies[[Name]:[SpawnedType]],10,FALSE),0))</f>
        <v>6922.0848000000005</v>
      </c>
      <c r="U27" s="10">
        <f>(VLOOKUP(U$1,Enemies[[Name]:[BotLevelType]],3,FALSE) * VLOOKUP($A27,BotLevelWorld[#All],MATCH("HP Ratio - " &amp; VLOOKUP(U$1,Enemies[[#All],[Name]:[BotLevelType]],9,FALSE),BotLevelWorld[#Headers],0),FALSE)) + (IFERROR(VLOOKUP(VLOOKUP(U$1,Enemies[[Name]:[SpawnedType]],11,FALSE), Enemies[[Name]:[BotLevelType]], 3, FALSE) * VLOOKUP($A27,BotLevelWorld[#All],MATCH("HP Ratio - " &amp; VLOOKUP(VLOOKUP(U$1,Enemies[[Name]:[SpawnedType]],11,FALSE),Enemies[[#All],[Name]:[BotLevelType]],9,FALSE),BotLevelWorld[#Headers],0),FALSE) * VLOOKUP(U$1,Enemies[[Name]:[SpawnedType]],10,FALSE),0))</f>
        <v>3461.0424000000003</v>
      </c>
      <c r="V27" s="10">
        <f>(VLOOKUP(V$1,Enemies[[Name]:[BotLevelType]],3,FALSE) * VLOOKUP($A27,BotLevelWorld[#All],MATCH("HP Ratio - " &amp; VLOOKUP(V$1,Enemies[[#All],[Name]:[BotLevelType]],9,FALSE),BotLevelWorld[#Headers],0),FALSE)) + (IFERROR(VLOOKUP(VLOOKUP(V$1,Enemies[[Name]:[SpawnedType]],11,FALSE), Enemies[[Name]:[BotLevelType]], 3, FALSE) * VLOOKUP($A27,BotLevelWorld[#All],MATCH("HP Ratio - " &amp; VLOOKUP(VLOOKUP(V$1,Enemies[[Name]:[SpawnedType]],11,FALSE),Enemies[[#All],[Name]:[BotLevelType]],9,FALSE),BotLevelWorld[#Headers],0),FALSE) * VLOOKUP(V$1,Enemies[[Name]:[SpawnedType]],10,FALSE),0))</f>
        <v>1730.5212000000001</v>
      </c>
      <c r="W27" s="10">
        <f>(VLOOKUP(W$1,Enemies[[Name]:[BotLevelType]],3,FALSE) * VLOOKUP($A27,BotLevelWorld[#All],MATCH("HP Ratio - " &amp; VLOOKUP(W$1,Enemies[[#All],[Name]:[BotLevelType]],9,FALSE),BotLevelWorld[#Headers],0),FALSE)) + (IFERROR(VLOOKUP(VLOOKUP(W$1,Enemies[[Name]:[SpawnedType]],11,FALSE), Enemies[[Name]:[BotLevelType]], 3, FALSE) * VLOOKUP($A27,BotLevelWorld[#All],MATCH("HP Ratio - " &amp; VLOOKUP(VLOOKUP(W$1,Enemies[[Name]:[SpawnedType]],11,FALSE),Enemies[[#All],[Name]:[BotLevelType]],9,FALSE),BotLevelWorld[#Headers],0),FALSE) * VLOOKUP(W$1,Enemies[[Name]:[SpawnedType]],10,FALSE),0))</f>
        <v>432.63030000000003</v>
      </c>
      <c r="X27" s="10">
        <f>(VLOOKUP(X$1,Enemies[[Name]:[BotLevelType]],3,FALSE) * VLOOKUP($A27,BotLevelWorld[#All],MATCH("HP Ratio - " &amp; VLOOKUP(X$1,Enemies[[#All],[Name]:[BotLevelType]],9,FALSE),BotLevelWorld[#Headers],0),FALSE)) + (IFERROR(VLOOKUP(VLOOKUP(X$1,Enemies[[Name]:[SpawnedType]],11,FALSE), Enemies[[Name]:[BotLevelType]], 3, FALSE) * VLOOKUP($A27,BotLevelWorld[#All],MATCH("HP Ratio - " &amp; VLOOKUP(VLOOKUP(X$1,Enemies[[Name]:[SpawnedType]],11,FALSE),Enemies[[#All],[Name]:[BotLevelType]],9,FALSE),BotLevelWorld[#Headers],0),FALSE) * VLOOKUP(X$1,Enemies[[Name]:[SpawnedType]],10,FALSE),0))</f>
        <v>346.10424</v>
      </c>
      <c r="Y27" s="10">
        <f>(VLOOKUP(Y$1,Enemies[[Name]:[BotLevelType]],3,FALSE) * VLOOKUP($A27,BotLevelWorld[#All],MATCH("HP Ratio - " &amp; VLOOKUP(Y$1,Enemies[[#All],[Name]:[BotLevelType]],9,FALSE),BotLevelWorld[#Headers],0),FALSE)) + (IFERROR(VLOOKUP(VLOOKUP(Y$1,Enemies[[Name]:[SpawnedType]],11,FALSE), Enemies[[Name]:[BotLevelType]], 3, FALSE) * VLOOKUP($A27,BotLevelWorld[#All],MATCH("HP Ratio - " &amp; VLOOKUP(VLOOKUP(Y$1,Enemies[[Name]:[SpawnedType]],11,FALSE),Enemies[[#All],[Name]:[BotLevelType]],9,FALSE),BotLevelWorld[#Headers],0),FALSE) * VLOOKUP(Y$1,Enemies[[Name]:[SpawnedType]],10,FALSE),0))</f>
        <v>11571.305000000002</v>
      </c>
      <c r="Z27" s="10">
        <f>(VLOOKUP(Z$1,Enemies[[Name]:[BotLevelType]],3,FALSE) * VLOOKUP($A27,BotLevelWorld[#All],MATCH("HP Ratio - " &amp; VLOOKUP(Z$1,Enemies[[#All],[Name]:[BotLevelType]],9,FALSE),BotLevelWorld[#Headers],0),FALSE)) + (IFERROR(VLOOKUP(VLOOKUP(Z$1,Enemies[[Name]:[SpawnedType]],11,FALSE), Enemies[[Name]:[BotLevelType]], 3, FALSE) * VLOOKUP($A27,BotLevelWorld[#All],MATCH("HP Ratio - " &amp; VLOOKUP(VLOOKUP(Z$1,Enemies[[Name]:[SpawnedType]],11,FALSE),Enemies[[#All],[Name]:[BotLevelType]],9,FALSE),BotLevelWorld[#Headers],0),FALSE) * VLOOKUP(Z$1,Enemies[[Name]:[SpawnedType]],10,FALSE),0))</f>
        <v>4628.5219999999999</v>
      </c>
      <c r="AA27" s="10">
        <f>(VLOOKUP(AA$1,Enemies[[Name]:[BotLevelType]],3,FALSE) * VLOOKUP($A27,BotLevelWorld[#All],MATCH("HP Ratio - " &amp; VLOOKUP(AA$1,Enemies[[#All],[Name]:[BotLevelType]],9,FALSE),BotLevelWorld[#Headers],0),FALSE)) + (IFERROR(VLOOKUP(VLOOKUP(AA$1,Enemies[[Name]:[SpawnedType]],11,FALSE), Enemies[[Name]:[BotLevelType]], 3, FALSE) * VLOOKUP($A27,BotLevelWorld[#All],MATCH("HP Ratio - " &amp; VLOOKUP(VLOOKUP(AA$1,Enemies[[Name]:[SpawnedType]],11,FALSE),Enemies[[#All],[Name]:[BotLevelType]],9,FALSE),BotLevelWorld[#Headers],0),FALSE) * VLOOKUP(AA$1,Enemies[[Name]:[SpawnedType]],10,FALSE),0))</f>
        <v>2314.261</v>
      </c>
      <c r="AB27" s="10">
        <f>(VLOOKUP(AB$1,Enemies[[Name]:[BotLevelType]],3,FALSE) * VLOOKUP($A27,BotLevelWorld[#All],MATCH("HP Ratio - " &amp; VLOOKUP(AB$1,Enemies[[#All],[Name]:[BotLevelType]],9,FALSE),BotLevelWorld[#Headers],0),FALSE)) + (IFERROR(VLOOKUP(VLOOKUP(AB$1,Enemies[[Name]:[SpawnedType]],11,FALSE), Enemies[[Name]:[BotLevelType]], 3, FALSE) * VLOOKUP($A27,BotLevelWorld[#All],MATCH("HP Ratio - " &amp; VLOOKUP(VLOOKUP(AB$1,Enemies[[Name]:[SpawnedType]],11,FALSE),Enemies[[#All],[Name]:[BotLevelType]],9,FALSE),BotLevelWorld[#Headers],0),FALSE) * VLOOKUP(AB$1,Enemies[[Name]:[SpawnedType]],10,FALSE),0))</f>
        <v>1133.9878899999999</v>
      </c>
      <c r="AC27" s="10">
        <f>(VLOOKUP(AC$1,Enemies[[Name]:[BotLevelType]],3,FALSE) * VLOOKUP($A27,BotLevelWorld[#All],MATCH("HP Ratio - " &amp; VLOOKUP(AC$1,Enemies[[#All],[Name]:[BotLevelType]],9,FALSE),BotLevelWorld[#Headers],0),FALSE)) + (IFERROR(VLOOKUP(VLOOKUP(AC$1,Enemies[[Name]:[SpawnedType]],11,FALSE), Enemies[[Name]:[BotLevelType]], 3, FALSE) * VLOOKUP($A27,BotLevelWorld[#All],MATCH("HP Ratio - " &amp; VLOOKUP(VLOOKUP(AC$1,Enemies[[Name]:[SpawnedType]],11,FALSE),Enemies[[#All],[Name]:[BotLevelType]],9,FALSE),BotLevelWorld[#Headers],0),FALSE) * VLOOKUP(AC$1,Enemies[[Name]:[SpawnedType]],10,FALSE),0))</f>
        <v>555.42264</v>
      </c>
      <c r="AD27" s="10">
        <f>(VLOOKUP(AD$1,Enemies[[Name]:[BotLevelType]],3,FALSE) * VLOOKUP($A27,BotLevelWorld[#All],MATCH("HP Ratio - " &amp; VLOOKUP(AD$1,Enemies[[#All],[Name]:[BotLevelType]],9,FALSE),BotLevelWorld[#Headers],0),FALSE)) + (IFERROR(VLOOKUP(VLOOKUP(AD$1,Enemies[[Name]:[SpawnedType]],11,FALSE), Enemies[[Name]:[BotLevelType]], 3, FALSE) * VLOOKUP($A27,BotLevelWorld[#All],MATCH("HP Ratio - " &amp; VLOOKUP(VLOOKUP(AD$1,Enemies[[Name]:[SpawnedType]],11,FALSE),Enemies[[#All],[Name]:[BotLevelType]],9,FALSE),BotLevelWorld[#Headers],0),FALSE) * VLOOKUP(AD$1,Enemies[[Name]:[SpawnedType]],10,FALSE),0))</f>
        <v>138.85566</v>
      </c>
      <c r="AE27" s="10">
        <f>(VLOOKUP(AE$1,Enemies[[Name]:[BotLevelType]],3,FALSE) * VLOOKUP($A27,BotLevelWorld[#All],MATCH("HP Ratio - " &amp; VLOOKUP(AE$1,Enemies[[#All],[Name]:[BotLevelType]],9,FALSE),BotLevelWorld[#Headers],0),FALSE)) + (IFERROR(VLOOKUP(VLOOKUP(AE$1,Enemies[[Name]:[SpawnedType]],11,FALSE), Enemies[[Name]:[BotLevelType]], 3, FALSE) * VLOOKUP($A27,BotLevelWorld[#All],MATCH("HP Ratio - " &amp; VLOOKUP(VLOOKUP(AE$1,Enemies[[Name]:[SpawnedType]],11,FALSE),Enemies[[#All],[Name]:[BotLevelType]],9,FALSE),BotLevelWorld[#Headers],0),FALSE) * VLOOKUP(AE$1,Enemies[[Name]:[SpawnedType]],10,FALSE),0))</f>
        <v>4049.9567500000003</v>
      </c>
      <c r="AF27" s="10">
        <f>(VLOOKUP(AF$1,Enemies[[Name]:[BotLevelType]],3,FALSE) * VLOOKUP($A27,BotLevelWorld[#All],MATCH("HP Ratio - " &amp; VLOOKUP(AF$1,Enemies[[#All],[Name]:[BotLevelType]],9,FALSE),BotLevelWorld[#Headers],0),FALSE)) + (IFERROR(VLOOKUP(VLOOKUP(AF$1,Enemies[[Name]:[SpawnedType]],11,FALSE), Enemies[[Name]:[BotLevelType]], 3, FALSE) * VLOOKUP($A27,BotLevelWorld[#All],MATCH("HP Ratio - " &amp; VLOOKUP(VLOOKUP(AF$1,Enemies[[Name]:[SpawnedType]],11,FALSE),Enemies[[#All],[Name]:[BotLevelType]],9,FALSE),BotLevelWorld[#Headers],0),FALSE) * VLOOKUP(AF$1,Enemies[[Name]:[SpawnedType]],10,FALSE),0))</f>
        <v>925.70440000000008</v>
      </c>
      <c r="AG27" s="10">
        <f>(VLOOKUP(AG$1,Enemies[[Name]:[BotLevelType]],3,FALSE) * VLOOKUP($A27,BotLevelWorld[#All],MATCH("HP Ratio - " &amp; VLOOKUP(AG$1,Enemies[[#All],[Name]:[BotLevelType]],9,FALSE),BotLevelWorld[#Headers],0),FALSE)) + (IFERROR(VLOOKUP(VLOOKUP(AG$1,Enemies[[Name]:[SpawnedType]],11,FALSE), Enemies[[Name]:[BotLevelType]], 3, FALSE) * VLOOKUP($A27,BotLevelWorld[#All],MATCH("HP Ratio - " &amp; VLOOKUP(VLOOKUP(AG$1,Enemies[[Name]:[SpawnedType]],11,FALSE),Enemies[[#All],[Name]:[BotLevelType]],9,FALSE),BotLevelWorld[#Headers],0),FALSE) * VLOOKUP(AG$1,Enemies[[Name]:[SpawnedType]],10,FALSE),0))</f>
        <v>3331.2533100000001</v>
      </c>
      <c r="AH27" s="10">
        <f>(VLOOKUP(AH$1,Enemies[[Name]:[BotLevelType]],3,FALSE) * VLOOKUP($A27,BotLevelWorld[#All],MATCH("HP Ratio - " &amp; VLOOKUP(AH$1,Enemies[[#All],[Name]:[BotLevelType]],9,FALSE),BotLevelWorld[#Headers],0),FALSE)) + (IFERROR(VLOOKUP(VLOOKUP(AH$1,Enemies[[Name]:[SpawnedType]],11,FALSE), Enemies[[Name]:[BotLevelType]], 3, FALSE) * VLOOKUP($A27,BotLevelWorld[#All],MATCH("HP Ratio - " &amp; VLOOKUP(VLOOKUP(AH$1,Enemies[[Name]:[SpawnedType]],11,FALSE),Enemies[[#All],[Name]:[BotLevelType]],9,FALSE),BotLevelWorld[#Headers],0),FALSE) * VLOOKUP(AH$1,Enemies[[Name]:[SpawnedType]],10,FALSE),0))</f>
        <v>490.26695999999998</v>
      </c>
      <c r="AI27" s="10">
        <f>(VLOOKUP(AI$1,Enemies[[Name]:[BotLevelType]],3,FALSE) * VLOOKUP($A27,BotLevelWorld[#All],MATCH("HP Ratio - " &amp; VLOOKUP(AI$1,Enemies[[#All],[Name]:[BotLevelType]],9,FALSE),BotLevelWorld[#Headers],0),FALSE)) + (IFERROR(VLOOKUP(VLOOKUP(AI$1,Enemies[[Name]:[SpawnedType]],11,FALSE), Enemies[[Name]:[BotLevelType]], 3, FALSE) * VLOOKUP($A27,BotLevelWorld[#All],MATCH("HP Ratio - " &amp; VLOOKUP(VLOOKUP(AI$1,Enemies[[Name]:[SpawnedType]],11,FALSE),Enemies[[#All],[Name]:[BotLevelType]],9,FALSE),BotLevelWorld[#Headers],0),FALSE) * VLOOKUP(AI$1,Enemies[[Name]:[SpawnedType]],10,FALSE),0))</f>
        <v>6942.7830000000004</v>
      </c>
      <c r="AJ27" s="10">
        <f>(VLOOKUP(AJ$1,Enemies[[Name]:[BotLevelType]],3,FALSE) * VLOOKUP($A27,BotLevelWorld[#All],MATCH("HP Ratio - " &amp; VLOOKUP(AJ$1,Enemies[[#All],[Name]:[BotLevelType]],9,FALSE),BotLevelWorld[#Headers],0),FALSE)) + (IFERROR(VLOOKUP(VLOOKUP(AJ$1,Enemies[[Name]:[SpawnedType]],11,FALSE), Enemies[[Name]:[BotLevelType]], 3, FALSE) * VLOOKUP($A27,BotLevelWorld[#All],MATCH("HP Ratio - " &amp; VLOOKUP(VLOOKUP(AJ$1,Enemies[[Name]:[SpawnedType]],11,FALSE),Enemies[[#All],[Name]:[BotLevelType]],9,FALSE),BotLevelWorld[#Headers],0),FALSE) * VLOOKUP(AJ$1,Enemies[[Name]:[SpawnedType]],10,FALSE),0))</f>
        <v>490.26695999999998</v>
      </c>
      <c r="AK27" s="10">
        <f>(VLOOKUP(AK$1,Enemies[[Name]:[BotLevelType]],3,FALSE) * VLOOKUP($A27,BotLevelWorld[#All],MATCH("HP Ratio - " &amp; VLOOKUP(AK$1,Enemies[[#All],[Name]:[BotLevelType]],9,FALSE),BotLevelWorld[#Headers],0),FALSE)) + (IFERROR(VLOOKUP(VLOOKUP(AK$1,Enemies[[Name]:[SpawnedType]],11,FALSE), Enemies[[Name]:[BotLevelType]], 3, FALSE) * VLOOKUP($A27,BotLevelWorld[#All],MATCH("HP Ratio - " &amp; VLOOKUP(VLOOKUP(AK$1,Enemies[[Name]:[SpawnedType]],11,FALSE),Enemies[[#All],[Name]:[BotLevelType]],9,FALSE),BotLevelWorld[#Headers],0),FALSE) * VLOOKUP(AK$1,Enemies[[Name]:[SpawnedType]],10,FALSE),0))</f>
        <v>490.26695999999998</v>
      </c>
      <c r="AL27" s="10">
        <f>(VLOOKUP(AL$1,Enemies[[Name]:[BotLevelType]],3,FALSE) * VLOOKUP($A27,BotLevelWorld[#All],MATCH("HP Ratio - " &amp; VLOOKUP(AL$1,Enemies[[#All],[Name]:[BotLevelType]],9,FALSE),BotLevelWorld[#Headers],0),FALSE)) + (IFERROR(VLOOKUP(VLOOKUP(AL$1,Enemies[[Name]:[SpawnedType]],11,FALSE), Enemies[[Name]:[BotLevelType]], 3, FALSE) * VLOOKUP($A27,BotLevelWorld[#All],MATCH("HP Ratio - " &amp; VLOOKUP(VLOOKUP(AL$1,Enemies[[Name]:[SpawnedType]],11,FALSE),Enemies[[#All],[Name]:[BotLevelType]],9,FALSE),BotLevelWorld[#Headers],0),FALSE) * VLOOKUP(AL$1,Enemies[[Name]:[SpawnedType]],10,FALSE),0))</f>
        <v>612.83370000000002</v>
      </c>
      <c r="AM27" s="10">
        <f>(VLOOKUP(AM$1,Enemies[[Name]:[BotLevelType]],3,FALSE) * VLOOKUP($A27,BotLevelWorld[#All],MATCH("HP Ratio - " &amp; VLOOKUP(AM$1,Enemies[[#All],[Name]:[BotLevelType]],9,FALSE),BotLevelWorld[#Headers],0),FALSE)) + (IFERROR(VLOOKUP(VLOOKUP(AM$1,Enemies[[Name]:[SpawnedType]],11,FALSE), Enemies[[Name]:[BotLevelType]], 3, FALSE) * VLOOKUP($A27,BotLevelWorld[#All],MATCH("HP Ratio - " &amp; VLOOKUP(VLOOKUP(AM$1,Enemies[[Name]:[SpawnedType]],11,FALSE),Enemies[[#All],[Name]:[BotLevelType]],9,FALSE),BotLevelWorld[#Headers],0),FALSE) * VLOOKUP(AM$1,Enemies[[Name]:[SpawnedType]],10,FALSE),0))</f>
        <v>11571.305</v>
      </c>
      <c r="AN27" s="10">
        <f>(VLOOKUP(AN$1,Enemies[[Name]:[BotLevelType]],3,FALSE) * VLOOKUP($A27,BotLevelWorld[#All],MATCH("HP Ratio - " &amp; VLOOKUP(AN$1,Enemies[[#All],[Name]:[BotLevelType]],9,FALSE),BotLevelWorld[#Headers],0),FALSE)) + (IFERROR(VLOOKUP(VLOOKUP(AN$1,Enemies[[Name]:[SpawnedType]],11,FALSE), Enemies[[Name]:[BotLevelType]], 3, FALSE) * VLOOKUP($A27,BotLevelWorld[#All],MATCH("HP Ratio - " &amp; VLOOKUP(VLOOKUP(AN$1,Enemies[[Name]:[SpawnedType]],11,FALSE),Enemies[[#All],[Name]:[BotLevelType]],9,FALSE),BotLevelWorld[#Headers],0),FALSE) * VLOOKUP(AN$1,Enemies[[Name]:[SpawnedType]],10,FALSE),0))</f>
        <v>3064.1684999999998</v>
      </c>
      <c r="AO27" s="10">
        <f>(VLOOKUP(AO$1,Enemies[[Name]:[BotLevelType]],3,FALSE) * VLOOKUP($A27,BotLevelWorld[#All],MATCH("HP Ratio - " &amp; VLOOKUP(AO$1,Enemies[[#All],[Name]:[BotLevelType]],9,FALSE),BotLevelWorld[#Headers],0),FALSE)) + (IFERROR(VLOOKUP(VLOOKUP(AO$1,Enemies[[Name]:[SpawnedType]],11,FALSE), Enemies[[Name]:[BotLevelType]], 3, FALSE) * VLOOKUP($A27,BotLevelWorld[#All],MATCH("HP Ratio - " &amp; VLOOKUP(VLOOKUP(AO$1,Enemies[[Name]:[SpawnedType]],11,FALSE),Enemies[[#All],[Name]:[BotLevelType]],9,FALSE),BotLevelWorld[#Headers],0),FALSE) * VLOOKUP(AO$1,Enemies[[Name]:[SpawnedType]],10,FALSE),0))</f>
        <v>4729.7596199999998</v>
      </c>
      <c r="AP27" s="10">
        <f>(VLOOKUP(AP$1,Enemies[[Name]:[BotLevelType]],3,FALSE) * VLOOKUP($A27,BotLevelWorld[#All],MATCH("HP Ratio - " &amp; VLOOKUP(AP$1,Enemies[[#All],[Name]:[BotLevelType]],9,FALSE),BotLevelWorld[#Headers],0),FALSE)) + (IFERROR(VLOOKUP(VLOOKUP(AP$1,Enemies[[Name]:[SpawnedType]],11,FALSE), Enemies[[Name]:[BotLevelType]], 3, FALSE) * VLOOKUP($A27,BotLevelWorld[#All],MATCH("HP Ratio - " &amp; VLOOKUP(VLOOKUP(AP$1,Enemies[[Name]:[SpawnedType]],11,FALSE),Enemies[[#All],[Name]:[BotLevelType]],9,FALSE),BotLevelWorld[#Headers],0),FALSE) * VLOOKUP(AP$1,Enemies[[Name]:[SpawnedType]],10,FALSE),0))</f>
        <v>4729.7596199999998</v>
      </c>
      <c r="AQ27" s="10">
        <f>(VLOOKUP(AQ$1,Enemies[[Name]:[BotLevelType]],3,FALSE) * VLOOKUP($A27,BotLevelWorld[#All],MATCH("HP Ratio - " &amp; VLOOKUP(AQ$1,Enemies[[#All],[Name]:[BotLevelType]],9,FALSE),BotLevelWorld[#Headers],0),FALSE)) + (IFERROR(VLOOKUP(VLOOKUP(AQ$1,Enemies[[Name]:[SpawnedType]],11,FALSE), Enemies[[Name]:[BotLevelType]], 3, FALSE) * VLOOKUP($A27,BotLevelWorld[#All],MATCH("HP Ratio - " &amp; VLOOKUP(VLOOKUP(AQ$1,Enemies[[Name]:[SpawnedType]],11,FALSE),Enemies[[#All],[Name]:[BotLevelType]],9,FALSE),BotLevelWorld[#Headers],0),FALSE) * VLOOKUP(AQ$1,Enemies[[Name]:[SpawnedType]],10,FALSE),0))</f>
        <v>4729.7596199999998</v>
      </c>
      <c r="AR27" s="10">
        <f>(VLOOKUP(AR$1,Enemies[[Name]:[BotLevelType]],3,FALSE) * VLOOKUP($A27,BotLevelWorld[#All],MATCH("HP Ratio - " &amp; VLOOKUP(AR$1,Enemies[[#All],[Name]:[BotLevelType]],9,FALSE),BotLevelWorld[#Headers],0),FALSE)) + (IFERROR(VLOOKUP(VLOOKUP(AR$1,Enemies[[Name]:[SpawnedType]],11,FALSE), Enemies[[Name]:[BotLevelType]], 3, FALSE) * VLOOKUP($A27,BotLevelWorld[#All],MATCH("HP Ratio - " &amp; VLOOKUP(VLOOKUP(AR$1,Enemies[[Name]:[SpawnedType]],11,FALSE),Enemies[[#All],[Name]:[BotLevelType]],9,FALSE),BotLevelWorld[#Headers],0),FALSE) * VLOOKUP(AR$1,Enemies[[Name]:[SpawnedType]],10,FALSE),0))</f>
        <v>49026.695999999996</v>
      </c>
      <c r="AS27" s="10">
        <f>(VLOOKUP(AS$1,Enemies[[Name]:[BotLevelType]],3,FALSE) * VLOOKUP($A27,BotLevelWorld[#All],MATCH("HP Ratio - " &amp; VLOOKUP(AS$1,Enemies[[#All],[Name]:[BotLevelType]],9,FALSE),BotLevelWorld[#Headers],0),FALSE)) + (IFERROR(VLOOKUP(VLOOKUP(AS$1,Enemies[[Name]:[SpawnedType]],11,FALSE), Enemies[[Name]:[BotLevelType]], 3, FALSE) * VLOOKUP($A27,BotLevelWorld[#All],MATCH("HP Ratio - " &amp; VLOOKUP(VLOOKUP(AS$1,Enemies[[Name]:[SpawnedType]],11,FALSE),Enemies[[#All],[Name]:[BotLevelType]],9,FALSE),BotLevelWorld[#Headers],0),FALSE) * VLOOKUP(AS$1,Enemies[[Name]:[SpawnedType]],10,FALSE),0))</f>
        <v>34713.915000000001</v>
      </c>
      <c r="AT27" s="10">
        <f>(VLOOKUP(AT$1,Enemies[[Name]:[BotLevelType]],3,FALSE) * VLOOKUP($A27,BotLevelWorld[#All],MATCH("HP Ratio - " &amp; VLOOKUP(AT$1,Enemies[[#All],[Name]:[BotLevelType]],9,FALSE),BotLevelWorld[#Headers],0),FALSE)) + (IFERROR(VLOOKUP(VLOOKUP(AT$1,Enemies[[Name]:[SpawnedType]],11,FALSE), Enemies[[Name]:[BotLevelType]], 3, FALSE) * VLOOKUP($A27,BotLevelWorld[#All],MATCH("HP Ratio - " &amp; VLOOKUP(VLOOKUP(AT$1,Enemies[[Name]:[SpawnedType]],11,FALSE),Enemies[[#All],[Name]:[BotLevelType]],9,FALSE),BotLevelWorld[#Headers],0),FALSE) * VLOOKUP(AT$1,Enemies[[Name]:[SpawnedType]],10,FALSE),0))</f>
        <v>28334.173600000002</v>
      </c>
    </row>
    <row r="28" spans="1:46" x14ac:dyDescent="0.25">
      <c r="A28" s="1">
        <v>26</v>
      </c>
      <c r="B28" s="10">
        <f>(VLOOKUP(B$1,Enemies[[Name]:[BotLevelType]],3,FALSE) * VLOOKUP($A28,BotLevelWorld[#All],MATCH("HP Ratio - " &amp; VLOOKUP(B$1,Enemies[[#All],[Name]:[BotLevelType]],9,FALSE),BotLevelWorld[#Headers],0),FALSE)) + (IFERROR(VLOOKUP(VLOOKUP(B$1,Enemies[[Name]:[SpawnedType]],11,FALSE), Enemies[[Name]:[BotLevelType]], 3, FALSE) * VLOOKUP($A28,BotLevelWorld[#All],MATCH("HP Ratio - " &amp; VLOOKUP(VLOOKUP(B$1,Enemies[[Name]:[SpawnedType]],11,FALSE),Enemies[[#All],[Name]:[BotLevelType]],9,FALSE),BotLevelWorld[#Headers],0),FALSE) * VLOOKUP(B$1,Enemies[[Name]:[SpawnedType]],10,FALSE),0))</f>
        <v>189.92853000000002</v>
      </c>
      <c r="C28" s="10">
        <f>(VLOOKUP(C$1,Enemies[[Name]:[BotLevelType]],3,FALSE) * VLOOKUP($A28,BotLevelWorld[#All],MATCH("HP Ratio - " &amp; VLOOKUP(C$1,Enemies[[#All],[Name]:[BotLevelType]],9,FALSE),BotLevelWorld[#Headers],0),FALSE)) + (IFERROR(VLOOKUP(VLOOKUP(C$1,Enemies[[Name]:[SpawnedType]],11,FALSE), Enemies[[Name]:[BotLevelType]], 3, FALSE) * VLOOKUP($A28,BotLevelWorld[#All],MATCH("HP Ratio - " &amp; VLOOKUP(VLOOKUP(C$1,Enemies[[Name]:[SpawnedType]],11,FALSE),Enemies[[#All],[Name]:[BotLevelType]],9,FALSE),BotLevelWorld[#Headers],0),FALSE) * VLOOKUP(C$1,Enemies[[Name]:[SpawnedType]],10,FALSE),0))</f>
        <v>3530.02034</v>
      </c>
      <c r="D28" s="10">
        <f>(VLOOKUP(D$1,Enemies[[Name]:[BotLevelType]],3,FALSE) * VLOOKUP($A28,BotLevelWorld[#All],MATCH("HP Ratio - " &amp; VLOOKUP(D$1,Enemies[[#All],[Name]:[BotLevelType]],9,FALSE),BotLevelWorld[#Headers],0),FALSE)) + (IFERROR(VLOOKUP(VLOOKUP(D$1,Enemies[[Name]:[SpawnedType]],11,FALSE), Enemies[[Name]:[BotLevelType]], 3, FALSE) * VLOOKUP($A28,BotLevelWorld[#All],MATCH("HP Ratio - " &amp; VLOOKUP(VLOOKUP(D$1,Enemies[[Name]:[SpawnedType]],11,FALSE),Enemies[[#All],[Name]:[BotLevelType]],9,FALSE),BotLevelWorld[#Headers],0),FALSE) * VLOOKUP(D$1,Enemies[[Name]:[SpawnedType]],10,FALSE),0))</f>
        <v>8251.9956000000002</v>
      </c>
      <c r="E28" s="10">
        <f>(VLOOKUP(E$1,Enemies[[Name]:[BotLevelType]],3,FALSE) * VLOOKUP($A28,BotLevelWorld[#All],MATCH("HP Ratio - " &amp; VLOOKUP(E$1,Enemies[[#All],[Name]:[BotLevelType]],9,FALSE),BotLevelWorld[#Headers],0),FALSE)) + (IFERROR(VLOOKUP(VLOOKUP(E$1,Enemies[[Name]:[SpawnedType]],11,FALSE), Enemies[[Name]:[BotLevelType]], 3, FALSE) * VLOOKUP($A28,BotLevelWorld[#All],MATCH("HP Ratio - " &amp; VLOOKUP(VLOOKUP(E$1,Enemies[[Name]:[SpawnedType]],11,FALSE),Enemies[[#All],[Name]:[BotLevelType]],9,FALSE),BotLevelWorld[#Headers],0),FALSE) * VLOOKUP(E$1,Enemies[[Name]:[SpawnedType]],10,FALSE),0))</f>
        <v>1665.2348999999999</v>
      </c>
      <c r="F28" s="10">
        <f>(VLOOKUP(F$1,Enemies[[Name]:[BotLevelType]],3,FALSE) * VLOOKUP($A28,BotLevelWorld[#All],MATCH("HP Ratio - " &amp; VLOOKUP(F$1,Enemies[[#All],[Name]:[BotLevelType]],9,FALSE),BotLevelWorld[#Headers],0),FALSE)) + (IFERROR(VLOOKUP(VLOOKUP(F$1,Enemies[[Name]:[SpawnedType]],11,FALSE), Enemies[[Name]:[BotLevelType]], 3, FALSE) * VLOOKUP($A28,BotLevelWorld[#All],MATCH("HP Ratio - " &amp; VLOOKUP(VLOOKUP(F$1,Enemies[[Name]:[SpawnedType]],11,FALSE),Enemies[[#All],[Name]:[BotLevelType]],9,FALSE),BotLevelWorld[#Headers],0),FALSE) * VLOOKUP(F$1,Enemies[[Name]:[SpawnedType]],10,FALSE),0))</f>
        <v>5947.2674999999999</v>
      </c>
      <c r="G28" s="10">
        <f>(VLOOKUP(G$1,Enemies[[Name]:[BotLevelType]],3,FALSE) * VLOOKUP($A28,BotLevelWorld[#All],MATCH("HP Ratio - " &amp; VLOOKUP(G$1,Enemies[[#All],[Name]:[BotLevelType]],9,FALSE),BotLevelWorld[#Headers],0),FALSE)) + (IFERROR(VLOOKUP(VLOOKUP(G$1,Enemies[[Name]:[SpawnedType]],11,FALSE), Enemies[[Name]:[BotLevelType]], 3, FALSE) * VLOOKUP($A28,BotLevelWorld[#All],MATCH("HP Ratio - " &amp; VLOOKUP(VLOOKUP(G$1,Enemies[[Name]:[SpawnedType]],11,FALSE),Enemies[[#All],[Name]:[BotLevelType]],9,FALSE),BotLevelWorld[#Headers],0),FALSE) * VLOOKUP(G$1,Enemies[[Name]:[SpawnedType]],10,FALSE),0))</f>
        <v>11894.535</v>
      </c>
      <c r="H28" s="10">
        <f>(VLOOKUP(H$1,Enemies[[Name]:[BotLevelType]],3,FALSE) * VLOOKUP($A28,BotLevelWorld[#All],MATCH("HP Ratio - " &amp; VLOOKUP(H$1,Enemies[[#All],[Name]:[BotLevelType]],9,FALSE),BotLevelWorld[#Headers],0),FALSE)) + (IFERROR(VLOOKUP(VLOOKUP(H$1,Enemies[[Name]:[SpawnedType]],11,FALSE), Enemies[[Name]:[BotLevelType]], 3, FALSE) * VLOOKUP($A28,BotLevelWorld[#All],MATCH("HP Ratio - " &amp; VLOOKUP(VLOOKUP(H$1,Enemies[[Name]:[SpawnedType]],11,FALSE),Enemies[[#All],[Name]:[BotLevelType]],9,FALSE),BotLevelWorld[#Headers],0),FALSE) * VLOOKUP(H$1,Enemies[[Name]:[SpawnedType]],10,FALSE),0))</f>
        <v>506.47608000000002</v>
      </c>
      <c r="I28" s="10">
        <f>(VLOOKUP(I$1,Enemies[[Name]:[BotLevelType]],3,FALSE) * VLOOKUP($A28,BotLevelWorld[#All],MATCH("HP Ratio - " &amp; VLOOKUP(I$1,Enemies[[#All],[Name]:[BotLevelType]],9,FALSE),BotLevelWorld[#Headers],0),FALSE)) + (IFERROR(VLOOKUP(VLOOKUP(I$1,Enemies[[Name]:[SpawnedType]],11,FALSE), Enemies[[Name]:[BotLevelType]], 3, FALSE) * VLOOKUP($A28,BotLevelWorld[#All],MATCH("HP Ratio - " &amp; VLOOKUP(VLOOKUP(I$1,Enemies[[Name]:[SpawnedType]],11,FALSE),Enemies[[#All],[Name]:[BotLevelType]],9,FALSE),BotLevelWorld[#Headers],0),FALSE) * VLOOKUP(I$1,Enemies[[Name]:[SpawnedType]],10,FALSE),0))</f>
        <v>17.537057999999998</v>
      </c>
      <c r="J28" s="10">
        <f>(VLOOKUP(J$1,Enemies[[Name]:[BotLevelType]],3,FALSE) * VLOOKUP($A28,BotLevelWorld[#All],MATCH("HP Ratio - " &amp; VLOOKUP(J$1,Enemies[[#All],[Name]:[BotLevelType]],9,FALSE),BotLevelWorld[#Headers],0),FALSE)) + (IFERROR(VLOOKUP(VLOOKUP(J$1,Enemies[[Name]:[SpawnedType]],11,FALSE), Enemies[[Name]:[BotLevelType]], 3, FALSE) * VLOOKUP($A28,BotLevelWorld[#All],MATCH("HP Ratio - " &amp; VLOOKUP(VLOOKUP(J$1,Enemies[[Name]:[SpawnedType]],11,FALSE),Enemies[[#All],[Name]:[BotLevelType]],9,FALSE),BotLevelWorld[#Headers],0),FALSE) * VLOOKUP(J$1,Enemies[[Name]:[SpawnedType]],10,FALSE),0))</f>
        <v>292.28429999999997</v>
      </c>
      <c r="K28" s="10">
        <f>(VLOOKUP(K$1,Enemies[[Name]:[BotLevelType]],3,FALSE) * VLOOKUP($A28,BotLevelWorld[#All],MATCH("HP Ratio - " &amp; VLOOKUP(K$1,Enemies[[#All],[Name]:[BotLevelType]],9,FALSE),BotLevelWorld[#Headers],0),FALSE)) + (IFERROR(VLOOKUP(VLOOKUP(K$1,Enemies[[Name]:[SpawnedType]],11,FALSE), Enemies[[Name]:[BotLevelType]], 3, FALSE) * VLOOKUP($A28,BotLevelWorld[#All],MATCH("HP Ratio - " &amp; VLOOKUP(VLOOKUP(K$1,Enemies[[Name]:[SpawnedType]],11,FALSE),Enemies[[#All],[Name]:[BotLevelType]],9,FALSE),BotLevelWorld[#Headers],0),FALSE) * VLOOKUP(K$1,Enemies[[Name]:[SpawnedType]],10,FALSE),0))</f>
        <v>73.071074999999993</v>
      </c>
      <c r="L28" s="10">
        <f>(VLOOKUP(L$1,Enemies[[Name]:[BotLevelType]],3,FALSE) * VLOOKUP($A28,BotLevelWorld[#All],MATCH("HP Ratio - " &amp; VLOOKUP(L$1,Enemies[[#All],[Name]:[BotLevelType]],9,FALSE),BotLevelWorld[#Headers],0),FALSE)) + (IFERROR(VLOOKUP(VLOOKUP(L$1,Enemies[[Name]:[SpawnedType]],11,FALSE), Enemies[[Name]:[BotLevelType]], 3, FALSE) * VLOOKUP($A28,BotLevelWorld[#All],MATCH("HP Ratio - " &amp; VLOOKUP(VLOOKUP(L$1,Enemies[[Name]:[SpawnedType]],11,FALSE),Enemies[[#All],[Name]:[BotLevelType]],9,FALSE),BotLevelWorld[#Headers],0),FALSE) * VLOOKUP(L$1,Enemies[[Name]:[SpawnedType]],10,FALSE),0))</f>
        <v>3568.3604999999998</v>
      </c>
      <c r="M28" s="10">
        <f>(VLOOKUP(M$1,Enemies[[Name]:[BotLevelType]],3,FALSE) * VLOOKUP($A28,BotLevelWorld[#All],MATCH("HP Ratio - " &amp; VLOOKUP(M$1,Enemies[[#All],[Name]:[BotLevelType]],9,FALSE),BotLevelWorld[#Headers],0),FALSE)) + (IFERROR(VLOOKUP(VLOOKUP(M$1,Enemies[[Name]:[SpawnedType]],11,FALSE), Enemies[[Name]:[BotLevelType]], 3, FALSE) * VLOOKUP($A28,BotLevelWorld[#All],MATCH("HP Ratio - " &amp; VLOOKUP(VLOOKUP(M$1,Enemies[[Name]:[SpawnedType]],11,FALSE),Enemies[[#All],[Name]:[BotLevelType]],9,FALSE),BotLevelWorld[#Headers],0),FALSE) * VLOOKUP(M$1,Enemies[[Name]:[SpawnedType]],10,FALSE),0))</f>
        <v>8326.1744999999992</v>
      </c>
      <c r="N28" s="10">
        <f>(VLOOKUP(N$1,Enemies[[Name]:[BotLevelType]],3,FALSE) * VLOOKUP($A28,BotLevelWorld[#All],MATCH("HP Ratio - " &amp; VLOOKUP(N$1,Enemies[[#All],[Name]:[BotLevelType]],9,FALSE),BotLevelWorld[#Headers],0),FALSE)) + (IFERROR(VLOOKUP(VLOOKUP(N$1,Enemies[[Name]:[SpawnedType]],11,FALSE), Enemies[[Name]:[BotLevelType]], 3, FALSE) * VLOOKUP($A28,BotLevelWorld[#All],MATCH("HP Ratio - " &amp; VLOOKUP(VLOOKUP(N$1,Enemies[[Name]:[SpawnedType]],11,FALSE),Enemies[[#All],[Name]:[BotLevelType]],9,FALSE),BotLevelWorld[#Headers],0),FALSE) * VLOOKUP(N$1,Enemies[[Name]:[SpawnedType]],10,FALSE),0))</f>
        <v>5947.2674999999999</v>
      </c>
      <c r="O28" s="10">
        <f>(VLOOKUP(O$1,Enemies[[Name]:[BotLevelType]],3,FALSE) * VLOOKUP($A28,BotLevelWorld[#All],MATCH("HP Ratio - " &amp; VLOOKUP(O$1,Enemies[[#All],[Name]:[BotLevelType]],9,FALSE),BotLevelWorld[#Headers],0),FALSE)) + (IFERROR(VLOOKUP(VLOOKUP(O$1,Enemies[[Name]:[SpawnedType]],11,FALSE), Enemies[[Name]:[BotLevelType]], 3, FALSE) * VLOOKUP($A28,BotLevelWorld[#All],MATCH("HP Ratio - " &amp; VLOOKUP(VLOOKUP(O$1,Enemies[[Name]:[SpawnedType]],11,FALSE),Enemies[[#All],[Name]:[BotLevelType]],9,FALSE),BotLevelWorld[#Headers],0),FALSE) * VLOOKUP(O$1,Enemies[[Name]:[SpawnedType]],10,FALSE),0))</f>
        <v>1604.5546999999999</v>
      </c>
      <c r="P28" s="10">
        <f>(VLOOKUP(P$1,Enemies[[Name]:[BotLevelType]],3,FALSE) * VLOOKUP($A28,BotLevelWorld[#All],MATCH("HP Ratio - " &amp; VLOOKUP(P$1,Enemies[[#All],[Name]:[BotLevelType]],9,FALSE),BotLevelWorld[#Headers],0),FALSE)) + (IFERROR(VLOOKUP(VLOOKUP(P$1,Enemies[[Name]:[SpawnedType]],11,FALSE), Enemies[[Name]:[BotLevelType]], 3, FALSE) * VLOOKUP($A28,BotLevelWorld[#All],MATCH("HP Ratio - " &amp; VLOOKUP(VLOOKUP(P$1,Enemies[[Name]:[SpawnedType]],11,FALSE),Enemies[[#All],[Name]:[BotLevelType]],9,FALSE),BotLevelWorld[#Headers],0),FALSE) * VLOOKUP(P$1,Enemies[[Name]:[SpawnedType]],10,FALSE),0))</f>
        <v>23789.07</v>
      </c>
      <c r="Q28" s="10">
        <f>(VLOOKUP(Q$1,Enemies[[Name]:[BotLevelType]],3,FALSE) * VLOOKUP($A28,BotLevelWorld[#All],MATCH("HP Ratio - " &amp; VLOOKUP(Q$1,Enemies[[#All],[Name]:[BotLevelType]],9,FALSE),BotLevelWorld[#Headers],0),FALSE)) + (IFERROR(VLOOKUP(VLOOKUP(Q$1,Enemies[[Name]:[SpawnedType]],11,FALSE), Enemies[[Name]:[BotLevelType]], 3, FALSE) * VLOOKUP($A28,BotLevelWorld[#All],MATCH("HP Ratio - " &amp; VLOOKUP(VLOOKUP(Q$1,Enemies[[Name]:[SpawnedType]],11,FALSE),Enemies[[#All],[Name]:[BotLevelType]],9,FALSE),BotLevelWorld[#Headers],0),FALSE) * VLOOKUP(Q$1,Enemies[[Name]:[SpawnedType]],10,FALSE),0))</f>
        <v>6330.951</v>
      </c>
      <c r="R28" s="10">
        <f>(VLOOKUP(R$1,Enemies[[Name]:[BotLevelType]],3,FALSE) * VLOOKUP($A28,BotLevelWorld[#All],MATCH("HP Ratio - " &amp; VLOOKUP(R$1,Enemies[[#All],[Name]:[BotLevelType]],9,FALSE),BotLevelWorld[#Headers],0),FALSE)) + (IFERROR(VLOOKUP(VLOOKUP(R$1,Enemies[[Name]:[SpawnedType]],11,FALSE), Enemies[[Name]:[BotLevelType]], 3, FALSE) * VLOOKUP($A28,BotLevelWorld[#All],MATCH("HP Ratio - " &amp; VLOOKUP(VLOOKUP(R$1,Enemies[[Name]:[SpawnedType]],11,FALSE),Enemies[[#All],[Name]:[BotLevelType]],9,FALSE),BotLevelWorld[#Headers],0),FALSE) * VLOOKUP(R$1,Enemies[[Name]:[SpawnedType]],10,FALSE),0))</f>
        <v>22922.21</v>
      </c>
      <c r="S28" s="10">
        <f>(VLOOKUP(S$1,Enemies[[Name]:[BotLevelType]],3,FALSE) * VLOOKUP($A28,BotLevelWorld[#All],MATCH("HP Ratio - " &amp; VLOOKUP(S$1,Enemies[[#All],[Name]:[BotLevelType]],9,FALSE),BotLevelWorld[#Headers],0),FALSE)) + (IFERROR(VLOOKUP(VLOOKUP(S$1,Enemies[[Name]:[SpawnedType]],11,FALSE), Enemies[[Name]:[BotLevelType]], 3, FALSE) * VLOOKUP($A28,BotLevelWorld[#All],MATCH("HP Ratio - " &amp; VLOOKUP(VLOOKUP(S$1,Enemies[[Name]:[SpawnedType]],11,FALSE),Enemies[[#All],[Name]:[BotLevelType]],9,FALSE),BotLevelWorld[#Headers],0),FALSE) * VLOOKUP(S$1,Enemies[[Name]:[SpawnedType]],10,FALSE),0))</f>
        <v>2135.0467200000003</v>
      </c>
      <c r="T28" s="10">
        <f>(VLOOKUP(T$1,Enemies[[Name]:[BotLevelType]],3,FALSE) * VLOOKUP($A28,BotLevelWorld[#All],MATCH("HP Ratio - " &amp; VLOOKUP(T$1,Enemies[[#All],[Name]:[BotLevelType]],9,FALSE),BotLevelWorld[#Headers],0),FALSE)) + (IFERROR(VLOOKUP(VLOOKUP(T$1,Enemies[[Name]:[SpawnedType]],11,FALSE), Enemies[[Name]:[BotLevelType]], 3, FALSE) * VLOOKUP($A28,BotLevelWorld[#All],MATCH("HP Ratio - " &amp; VLOOKUP(VLOOKUP(T$1,Enemies[[Name]:[SpawnedType]],11,FALSE),Enemies[[#All],[Name]:[BotLevelType]],9,FALSE),BotLevelWorld[#Headers],0),FALSE) * VLOOKUP(T$1,Enemies[[Name]:[SpawnedType]],10,FALSE),0))</f>
        <v>7335.1072000000004</v>
      </c>
      <c r="U28" s="10">
        <f>(VLOOKUP(U$1,Enemies[[Name]:[BotLevelType]],3,FALSE) * VLOOKUP($A28,BotLevelWorld[#All],MATCH("HP Ratio - " &amp; VLOOKUP(U$1,Enemies[[#All],[Name]:[BotLevelType]],9,FALSE),BotLevelWorld[#Headers],0),FALSE)) + (IFERROR(VLOOKUP(VLOOKUP(U$1,Enemies[[Name]:[SpawnedType]],11,FALSE), Enemies[[Name]:[BotLevelType]], 3, FALSE) * VLOOKUP($A28,BotLevelWorld[#All],MATCH("HP Ratio - " &amp; VLOOKUP(VLOOKUP(U$1,Enemies[[Name]:[SpawnedType]],11,FALSE),Enemies[[#All],[Name]:[BotLevelType]],9,FALSE),BotLevelWorld[#Headers],0),FALSE) * VLOOKUP(U$1,Enemies[[Name]:[SpawnedType]],10,FALSE),0))</f>
        <v>3667.5536000000002</v>
      </c>
      <c r="V28" s="10">
        <f>(VLOOKUP(V$1,Enemies[[Name]:[BotLevelType]],3,FALSE) * VLOOKUP($A28,BotLevelWorld[#All],MATCH("HP Ratio - " &amp; VLOOKUP(V$1,Enemies[[#All],[Name]:[BotLevelType]],9,FALSE),BotLevelWorld[#Headers],0),FALSE)) + (IFERROR(VLOOKUP(VLOOKUP(V$1,Enemies[[Name]:[SpawnedType]],11,FALSE), Enemies[[Name]:[BotLevelType]], 3, FALSE) * VLOOKUP($A28,BotLevelWorld[#All],MATCH("HP Ratio - " &amp; VLOOKUP(VLOOKUP(V$1,Enemies[[Name]:[SpawnedType]],11,FALSE),Enemies[[#All],[Name]:[BotLevelType]],9,FALSE),BotLevelWorld[#Headers],0),FALSE) * VLOOKUP(V$1,Enemies[[Name]:[SpawnedType]],10,FALSE),0))</f>
        <v>1833.7768000000001</v>
      </c>
      <c r="W28" s="10">
        <f>(VLOOKUP(W$1,Enemies[[Name]:[BotLevelType]],3,FALSE) * VLOOKUP($A28,BotLevelWorld[#All],MATCH("HP Ratio - " &amp; VLOOKUP(W$1,Enemies[[#All],[Name]:[BotLevelType]],9,FALSE),BotLevelWorld[#Headers],0),FALSE)) + (IFERROR(VLOOKUP(VLOOKUP(W$1,Enemies[[Name]:[SpawnedType]],11,FALSE), Enemies[[Name]:[BotLevelType]], 3, FALSE) * VLOOKUP($A28,BotLevelWorld[#All],MATCH("HP Ratio - " &amp; VLOOKUP(VLOOKUP(W$1,Enemies[[Name]:[SpawnedType]],11,FALSE),Enemies[[#All],[Name]:[BotLevelType]],9,FALSE),BotLevelWorld[#Headers],0),FALSE) * VLOOKUP(W$1,Enemies[[Name]:[SpawnedType]],10,FALSE),0))</f>
        <v>458.44420000000002</v>
      </c>
      <c r="X28" s="10">
        <f>(VLOOKUP(X$1,Enemies[[Name]:[BotLevelType]],3,FALSE) * VLOOKUP($A28,BotLevelWorld[#All],MATCH("HP Ratio - " &amp; VLOOKUP(X$1,Enemies[[#All],[Name]:[BotLevelType]],9,FALSE),BotLevelWorld[#Headers],0),FALSE)) + (IFERROR(VLOOKUP(VLOOKUP(X$1,Enemies[[Name]:[SpawnedType]],11,FALSE), Enemies[[Name]:[BotLevelType]], 3, FALSE) * VLOOKUP($A28,BotLevelWorld[#All],MATCH("HP Ratio - " &amp; VLOOKUP(VLOOKUP(X$1,Enemies[[Name]:[SpawnedType]],11,FALSE),Enemies[[#All],[Name]:[BotLevelType]],9,FALSE),BotLevelWorld[#Headers],0),FALSE) * VLOOKUP(X$1,Enemies[[Name]:[SpawnedType]],10,FALSE),0))</f>
        <v>366.75536</v>
      </c>
      <c r="Y28" s="10">
        <f>(VLOOKUP(Y$1,Enemies[[Name]:[BotLevelType]],3,FALSE) * VLOOKUP($A28,BotLevelWorld[#All],MATCH("HP Ratio - " &amp; VLOOKUP(Y$1,Enemies[[#All],[Name]:[BotLevelType]],9,FALSE),BotLevelWorld[#Headers],0),FALSE)) + (IFERROR(VLOOKUP(VLOOKUP(Y$1,Enemies[[Name]:[SpawnedType]],11,FALSE), Enemies[[Name]:[BotLevelType]], 3, FALSE) * VLOOKUP($A28,BotLevelWorld[#All],MATCH("HP Ratio - " &amp; VLOOKUP(VLOOKUP(Y$1,Enemies[[Name]:[SpawnedType]],11,FALSE),Enemies[[#All],[Name]:[BotLevelType]],9,FALSE),BotLevelWorld[#Headers],0),FALSE) * VLOOKUP(Y$1,Enemies[[Name]:[SpawnedType]],10,FALSE),0))</f>
        <v>11894.534999999998</v>
      </c>
      <c r="Z28" s="10">
        <f>(VLOOKUP(Z$1,Enemies[[Name]:[BotLevelType]],3,FALSE) * VLOOKUP($A28,BotLevelWorld[#All],MATCH("HP Ratio - " &amp; VLOOKUP(Z$1,Enemies[[#All],[Name]:[BotLevelType]],9,FALSE),BotLevelWorld[#Headers],0),FALSE)) + (IFERROR(VLOOKUP(VLOOKUP(Z$1,Enemies[[Name]:[SpawnedType]],11,FALSE), Enemies[[Name]:[BotLevelType]], 3, FALSE) * VLOOKUP($A28,BotLevelWorld[#All],MATCH("HP Ratio - " &amp; VLOOKUP(VLOOKUP(Z$1,Enemies[[Name]:[SpawnedType]],11,FALSE),Enemies[[#All],[Name]:[BotLevelType]],9,FALSE),BotLevelWorld[#Headers],0),FALSE) * VLOOKUP(Z$1,Enemies[[Name]:[SpawnedType]],10,FALSE),0))</f>
        <v>4757.8139999999994</v>
      </c>
      <c r="AA28" s="10">
        <f>(VLOOKUP(AA$1,Enemies[[Name]:[BotLevelType]],3,FALSE) * VLOOKUP($A28,BotLevelWorld[#All],MATCH("HP Ratio - " &amp; VLOOKUP(AA$1,Enemies[[#All],[Name]:[BotLevelType]],9,FALSE),BotLevelWorld[#Headers],0),FALSE)) + (IFERROR(VLOOKUP(VLOOKUP(AA$1,Enemies[[Name]:[SpawnedType]],11,FALSE), Enemies[[Name]:[BotLevelType]], 3, FALSE) * VLOOKUP($A28,BotLevelWorld[#All],MATCH("HP Ratio - " &amp; VLOOKUP(VLOOKUP(AA$1,Enemies[[Name]:[SpawnedType]],11,FALSE),Enemies[[#All],[Name]:[BotLevelType]],9,FALSE),BotLevelWorld[#Headers],0),FALSE) * VLOOKUP(AA$1,Enemies[[Name]:[SpawnedType]],10,FALSE),0))</f>
        <v>2378.9069999999997</v>
      </c>
      <c r="AB28" s="10">
        <f>(VLOOKUP(AB$1,Enemies[[Name]:[BotLevelType]],3,FALSE) * VLOOKUP($A28,BotLevelWorld[#All],MATCH("HP Ratio - " &amp; VLOOKUP(AB$1,Enemies[[#All],[Name]:[BotLevelType]],9,FALSE),BotLevelWorld[#Headers],0),FALSE)) + (IFERROR(VLOOKUP(VLOOKUP(AB$1,Enemies[[Name]:[SpawnedType]],11,FALSE), Enemies[[Name]:[BotLevelType]], 3, FALSE) * VLOOKUP($A28,BotLevelWorld[#All],MATCH("HP Ratio - " &amp; VLOOKUP(VLOOKUP(AB$1,Enemies[[Name]:[SpawnedType]],11,FALSE),Enemies[[#All],[Name]:[BotLevelType]],9,FALSE),BotLevelWorld[#Headers],0),FALSE) * VLOOKUP(AB$1,Enemies[[Name]:[SpawnedType]],10,FALSE),0))</f>
        <v>1165.6644299999998</v>
      </c>
      <c r="AC28" s="10">
        <f>(VLOOKUP(AC$1,Enemies[[Name]:[BotLevelType]],3,FALSE) * VLOOKUP($A28,BotLevelWorld[#All],MATCH("HP Ratio - " &amp; VLOOKUP(AC$1,Enemies[[#All],[Name]:[BotLevelType]],9,FALSE),BotLevelWorld[#Headers],0),FALSE)) + (IFERROR(VLOOKUP(VLOOKUP(AC$1,Enemies[[Name]:[SpawnedType]],11,FALSE), Enemies[[Name]:[BotLevelType]], 3, FALSE) * VLOOKUP($A28,BotLevelWorld[#All],MATCH("HP Ratio - " &amp; VLOOKUP(VLOOKUP(AC$1,Enemies[[Name]:[SpawnedType]],11,FALSE),Enemies[[#All],[Name]:[BotLevelType]],9,FALSE),BotLevelWorld[#Headers],0),FALSE) * VLOOKUP(AC$1,Enemies[[Name]:[SpawnedType]],10,FALSE),0))</f>
        <v>570.93768</v>
      </c>
      <c r="AD28" s="10">
        <f>(VLOOKUP(AD$1,Enemies[[Name]:[BotLevelType]],3,FALSE) * VLOOKUP($A28,BotLevelWorld[#All],MATCH("HP Ratio - " &amp; VLOOKUP(AD$1,Enemies[[#All],[Name]:[BotLevelType]],9,FALSE),BotLevelWorld[#Headers],0),FALSE)) + (IFERROR(VLOOKUP(VLOOKUP(AD$1,Enemies[[Name]:[SpawnedType]],11,FALSE), Enemies[[Name]:[BotLevelType]], 3, FALSE) * VLOOKUP($A28,BotLevelWorld[#All],MATCH("HP Ratio - " &amp; VLOOKUP(VLOOKUP(AD$1,Enemies[[Name]:[SpawnedType]],11,FALSE),Enemies[[#All],[Name]:[BotLevelType]],9,FALSE),BotLevelWorld[#Headers],0),FALSE) * VLOOKUP(AD$1,Enemies[[Name]:[SpawnedType]],10,FALSE),0))</f>
        <v>142.73442</v>
      </c>
      <c r="AE28" s="10">
        <f>(VLOOKUP(AE$1,Enemies[[Name]:[BotLevelType]],3,FALSE) * VLOOKUP($A28,BotLevelWorld[#All],MATCH("HP Ratio - " &amp; VLOOKUP(AE$1,Enemies[[#All],[Name]:[BotLevelType]],9,FALSE),BotLevelWorld[#Headers],0),FALSE)) + (IFERROR(VLOOKUP(VLOOKUP(AE$1,Enemies[[Name]:[SpawnedType]],11,FALSE), Enemies[[Name]:[BotLevelType]], 3, FALSE) * VLOOKUP($A28,BotLevelWorld[#All],MATCH("HP Ratio - " &amp; VLOOKUP(VLOOKUP(AE$1,Enemies[[Name]:[SpawnedType]],11,FALSE),Enemies[[#All],[Name]:[BotLevelType]],9,FALSE),BotLevelWorld[#Headers],0),FALSE) * VLOOKUP(AE$1,Enemies[[Name]:[SpawnedType]],10,FALSE),0))</f>
        <v>4163.0872499999996</v>
      </c>
      <c r="AF28" s="10">
        <f>(VLOOKUP(AF$1,Enemies[[Name]:[BotLevelType]],3,FALSE) * VLOOKUP($A28,BotLevelWorld[#All],MATCH("HP Ratio - " &amp; VLOOKUP(AF$1,Enemies[[#All],[Name]:[BotLevelType]],9,FALSE),BotLevelWorld[#Headers],0),FALSE)) + (IFERROR(VLOOKUP(VLOOKUP(AF$1,Enemies[[Name]:[SpawnedType]],11,FALSE), Enemies[[Name]:[BotLevelType]], 3, FALSE) * VLOOKUP($A28,BotLevelWorld[#All],MATCH("HP Ratio - " &amp; VLOOKUP(VLOOKUP(AF$1,Enemies[[Name]:[SpawnedType]],11,FALSE),Enemies[[#All],[Name]:[BotLevelType]],9,FALSE),BotLevelWorld[#Headers],0),FALSE) * VLOOKUP(AF$1,Enemies[[Name]:[SpawnedType]],10,FALSE),0))</f>
        <v>951.56279999999992</v>
      </c>
      <c r="AG28" s="10">
        <f>(VLOOKUP(AG$1,Enemies[[Name]:[BotLevelType]],3,FALSE) * VLOOKUP($A28,BotLevelWorld[#All],MATCH("HP Ratio - " &amp; VLOOKUP(AG$1,Enemies[[#All],[Name]:[BotLevelType]],9,FALSE),BotLevelWorld[#Headers],0),FALSE)) + (IFERROR(VLOOKUP(VLOOKUP(AG$1,Enemies[[Name]:[SpawnedType]],11,FALSE), Enemies[[Name]:[BotLevelType]], 3, FALSE) * VLOOKUP($A28,BotLevelWorld[#All],MATCH("HP Ratio - " &amp; VLOOKUP(VLOOKUP(AG$1,Enemies[[Name]:[SpawnedType]],11,FALSE),Enemies[[#All],[Name]:[BotLevelType]],9,FALSE),BotLevelWorld[#Headers],0),FALSE) * VLOOKUP(AG$1,Enemies[[Name]:[SpawnedType]],10,FALSE),0))</f>
        <v>3530.02034</v>
      </c>
      <c r="AH28" s="10">
        <f>(VLOOKUP(AH$1,Enemies[[Name]:[BotLevelType]],3,FALSE) * VLOOKUP($A28,BotLevelWorld[#All],MATCH("HP Ratio - " &amp; VLOOKUP(AH$1,Enemies[[#All],[Name]:[BotLevelType]],9,FALSE),BotLevelWorld[#Headers],0),FALSE)) + (IFERROR(VLOOKUP(VLOOKUP(AH$1,Enemies[[Name]:[SpawnedType]],11,FALSE), Enemies[[Name]:[BotLevelType]], 3, FALSE) * VLOOKUP($A28,BotLevelWorld[#All],MATCH("HP Ratio - " &amp; VLOOKUP(VLOOKUP(AH$1,Enemies[[Name]:[SpawnedType]],11,FALSE),Enemies[[#All],[Name]:[BotLevelType]],9,FALSE),BotLevelWorld[#Headers],0),FALSE) * VLOOKUP(AH$1,Enemies[[Name]:[SpawnedType]],10,FALSE),0))</f>
        <v>506.47608000000002</v>
      </c>
      <c r="AI28" s="10">
        <f>(VLOOKUP(AI$1,Enemies[[Name]:[BotLevelType]],3,FALSE) * VLOOKUP($A28,BotLevelWorld[#All],MATCH("HP Ratio - " &amp; VLOOKUP(AI$1,Enemies[[#All],[Name]:[BotLevelType]],9,FALSE),BotLevelWorld[#Headers],0),FALSE)) + (IFERROR(VLOOKUP(VLOOKUP(AI$1,Enemies[[Name]:[SpawnedType]],11,FALSE), Enemies[[Name]:[BotLevelType]], 3, FALSE) * VLOOKUP($A28,BotLevelWorld[#All],MATCH("HP Ratio - " &amp; VLOOKUP(VLOOKUP(AI$1,Enemies[[Name]:[SpawnedType]],11,FALSE),Enemies[[#All],[Name]:[BotLevelType]],9,FALSE),BotLevelWorld[#Headers],0),FALSE) * VLOOKUP(AI$1,Enemies[[Name]:[SpawnedType]],10,FALSE),0))</f>
        <v>7136.7209999999995</v>
      </c>
      <c r="AJ28" s="10">
        <f>(VLOOKUP(AJ$1,Enemies[[Name]:[BotLevelType]],3,FALSE) * VLOOKUP($A28,BotLevelWorld[#All],MATCH("HP Ratio - " &amp; VLOOKUP(AJ$1,Enemies[[#All],[Name]:[BotLevelType]],9,FALSE),BotLevelWorld[#Headers],0),FALSE)) + (IFERROR(VLOOKUP(VLOOKUP(AJ$1,Enemies[[Name]:[SpawnedType]],11,FALSE), Enemies[[Name]:[BotLevelType]], 3, FALSE) * VLOOKUP($A28,BotLevelWorld[#All],MATCH("HP Ratio - " &amp; VLOOKUP(VLOOKUP(AJ$1,Enemies[[Name]:[SpawnedType]],11,FALSE),Enemies[[#All],[Name]:[BotLevelType]],9,FALSE),BotLevelWorld[#Headers],0),FALSE) * VLOOKUP(AJ$1,Enemies[[Name]:[SpawnedType]],10,FALSE),0))</f>
        <v>506.47608000000002</v>
      </c>
      <c r="AK28" s="10">
        <f>(VLOOKUP(AK$1,Enemies[[Name]:[BotLevelType]],3,FALSE) * VLOOKUP($A28,BotLevelWorld[#All],MATCH("HP Ratio - " &amp; VLOOKUP(AK$1,Enemies[[#All],[Name]:[BotLevelType]],9,FALSE),BotLevelWorld[#Headers],0),FALSE)) + (IFERROR(VLOOKUP(VLOOKUP(AK$1,Enemies[[Name]:[SpawnedType]],11,FALSE), Enemies[[Name]:[BotLevelType]], 3, FALSE) * VLOOKUP($A28,BotLevelWorld[#All],MATCH("HP Ratio - " &amp; VLOOKUP(VLOOKUP(AK$1,Enemies[[Name]:[SpawnedType]],11,FALSE),Enemies[[#All],[Name]:[BotLevelType]],9,FALSE),BotLevelWorld[#Headers],0),FALSE) * VLOOKUP(AK$1,Enemies[[Name]:[SpawnedType]],10,FALSE),0))</f>
        <v>506.47608000000002</v>
      </c>
      <c r="AL28" s="10">
        <f>(VLOOKUP(AL$1,Enemies[[Name]:[BotLevelType]],3,FALSE) * VLOOKUP($A28,BotLevelWorld[#All],MATCH("HP Ratio - " &amp; VLOOKUP(AL$1,Enemies[[#All],[Name]:[BotLevelType]],9,FALSE),BotLevelWorld[#Headers],0),FALSE)) + (IFERROR(VLOOKUP(VLOOKUP(AL$1,Enemies[[Name]:[SpawnedType]],11,FALSE), Enemies[[Name]:[BotLevelType]], 3, FALSE) * VLOOKUP($A28,BotLevelWorld[#All],MATCH("HP Ratio - " &amp; VLOOKUP(VLOOKUP(AL$1,Enemies[[Name]:[SpawnedType]],11,FALSE),Enemies[[#All],[Name]:[BotLevelType]],9,FALSE),BotLevelWorld[#Headers],0),FALSE) * VLOOKUP(AL$1,Enemies[[Name]:[SpawnedType]],10,FALSE),0))</f>
        <v>633.0951</v>
      </c>
      <c r="AM28" s="10">
        <f>(VLOOKUP(AM$1,Enemies[[Name]:[BotLevelType]],3,FALSE) * VLOOKUP($A28,BotLevelWorld[#All],MATCH("HP Ratio - " &amp; VLOOKUP(AM$1,Enemies[[#All],[Name]:[BotLevelType]],9,FALSE),BotLevelWorld[#Headers],0),FALSE)) + (IFERROR(VLOOKUP(VLOOKUP(AM$1,Enemies[[Name]:[SpawnedType]],11,FALSE), Enemies[[Name]:[BotLevelType]], 3, FALSE) * VLOOKUP($A28,BotLevelWorld[#All],MATCH("HP Ratio - " &amp; VLOOKUP(VLOOKUP(AM$1,Enemies[[Name]:[SpawnedType]],11,FALSE),Enemies[[#All],[Name]:[BotLevelType]],9,FALSE),BotLevelWorld[#Headers],0),FALSE) * VLOOKUP(AM$1,Enemies[[Name]:[SpawnedType]],10,FALSE),0))</f>
        <v>11894.535</v>
      </c>
      <c r="AN28" s="10">
        <f>(VLOOKUP(AN$1,Enemies[[Name]:[BotLevelType]],3,FALSE) * VLOOKUP($A28,BotLevelWorld[#All],MATCH("HP Ratio - " &amp; VLOOKUP(AN$1,Enemies[[#All],[Name]:[BotLevelType]],9,FALSE),BotLevelWorld[#Headers],0),FALSE)) + (IFERROR(VLOOKUP(VLOOKUP(AN$1,Enemies[[Name]:[SpawnedType]],11,FALSE), Enemies[[Name]:[BotLevelType]], 3, FALSE) * VLOOKUP($A28,BotLevelWorld[#All],MATCH("HP Ratio - " &amp; VLOOKUP(VLOOKUP(AN$1,Enemies[[Name]:[SpawnedType]],11,FALSE),Enemies[[#All],[Name]:[BotLevelType]],9,FALSE),BotLevelWorld[#Headers],0),FALSE) * VLOOKUP(AN$1,Enemies[[Name]:[SpawnedType]],10,FALSE),0))</f>
        <v>3165.4755</v>
      </c>
      <c r="AO28" s="10">
        <f>(VLOOKUP(AO$1,Enemies[[Name]:[BotLevelType]],3,FALSE) * VLOOKUP($A28,BotLevelWorld[#All],MATCH("HP Ratio - " &amp; VLOOKUP(AO$1,Enemies[[#All],[Name]:[BotLevelType]],9,FALSE),BotLevelWorld[#Headers],0),FALSE)) + (IFERROR(VLOOKUP(VLOOKUP(AO$1,Enemies[[Name]:[SpawnedType]],11,FALSE), Enemies[[Name]:[BotLevelType]], 3, FALSE) * VLOOKUP($A28,BotLevelWorld[#All],MATCH("HP Ratio - " &amp; VLOOKUP(VLOOKUP(AO$1,Enemies[[Name]:[SpawnedType]],11,FALSE),Enemies[[#All],[Name]:[BotLevelType]],9,FALSE),BotLevelWorld[#Headers],0),FALSE) * VLOOKUP(AO$1,Enemies[[Name]:[SpawnedType]],10,FALSE),0))</f>
        <v>4920.6651600000005</v>
      </c>
      <c r="AP28" s="10">
        <f>(VLOOKUP(AP$1,Enemies[[Name]:[BotLevelType]],3,FALSE) * VLOOKUP($A28,BotLevelWorld[#All],MATCH("HP Ratio - " &amp; VLOOKUP(AP$1,Enemies[[#All],[Name]:[BotLevelType]],9,FALSE),BotLevelWorld[#Headers],0),FALSE)) + (IFERROR(VLOOKUP(VLOOKUP(AP$1,Enemies[[Name]:[SpawnedType]],11,FALSE), Enemies[[Name]:[BotLevelType]], 3, FALSE) * VLOOKUP($A28,BotLevelWorld[#All],MATCH("HP Ratio - " &amp; VLOOKUP(VLOOKUP(AP$1,Enemies[[Name]:[SpawnedType]],11,FALSE),Enemies[[#All],[Name]:[BotLevelType]],9,FALSE),BotLevelWorld[#Headers],0),FALSE) * VLOOKUP(AP$1,Enemies[[Name]:[SpawnedType]],10,FALSE),0))</f>
        <v>4920.6651600000005</v>
      </c>
      <c r="AQ28" s="10">
        <f>(VLOOKUP(AQ$1,Enemies[[Name]:[BotLevelType]],3,FALSE) * VLOOKUP($A28,BotLevelWorld[#All],MATCH("HP Ratio - " &amp; VLOOKUP(AQ$1,Enemies[[#All],[Name]:[BotLevelType]],9,FALSE),BotLevelWorld[#Headers],0),FALSE)) + (IFERROR(VLOOKUP(VLOOKUP(AQ$1,Enemies[[Name]:[SpawnedType]],11,FALSE), Enemies[[Name]:[BotLevelType]], 3, FALSE) * VLOOKUP($A28,BotLevelWorld[#All],MATCH("HP Ratio - " &amp; VLOOKUP(VLOOKUP(AQ$1,Enemies[[Name]:[SpawnedType]],11,FALSE),Enemies[[#All],[Name]:[BotLevelType]],9,FALSE),BotLevelWorld[#Headers],0),FALSE) * VLOOKUP(AQ$1,Enemies[[Name]:[SpawnedType]],10,FALSE),0))</f>
        <v>4920.6651600000005</v>
      </c>
      <c r="AR28" s="10">
        <f>(VLOOKUP(AR$1,Enemies[[Name]:[BotLevelType]],3,FALSE) * VLOOKUP($A28,BotLevelWorld[#All],MATCH("HP Ratio - " &amp; VLOOKUP(AR$1,Enemies[[#All],[Name]:[BotLevelType]],9,FALSE),BotLevelWorld[#Headers],0),FALSE)) + (IFERROR(VLOOKUP(VLOOKUP(AR$1,Enemies[[Name]:[SpawnedType]],11,FALSE), Enemies[[Name]:[BotLevelType]], 3, FALSE) * VLOOKUP($A28,BotLevelWorld[#All],MATCH("HP Ratio - " &amp; VLOOKUP(VLOOKUP(AR$1,Enemies[[Name]:[SpawnedType]],11,FALSE),Enemies[[#All],[Name]:[BotLevelType]],9,FALSE),BotLevelWorld[#Headers],0),FALSE) * VLOOKUP(AR$1,Enemies[[Name]:[SpawnedType]],10,FALSE),0))</f>
        <v>50647.608</v>
      </c>
      <c r="AS28" s="10">
        <f>(VLOOKUP(AS$1,Enemies[[Name]:[BotLevelType]],3,FALSE) * VLOOKUP($A28,BotLevelWorld[#All],MATCH("HP Ratio - " &amp; VLOOKUP(AS$1,Enemies[[#All],[Name]:[BotLevelType]],9,FALSE),BotLevelWorld[#Headers],0),FALSE)) + (IFERROR(VLOOKUP(VLOOKUP(AS$1,Enemies[[Name]:[SpawnedType]],11,FALSE), Enemies[[Name]:[BotLevelType]], 3, FALSE) * VLOOKUP($A28,BotLevelWorld[#All],MATCH("HP Ratio - " &amp; VLOOKUP(VLOOKUP(AS$1,Enemies[[Name]:[SpawnedType]],11,FALSE),Enemies[[#All],[Name]:[BotLevelType]],9,FALSE),BotLevelWorld[#Headers],0),FALSE) * VLOOKUP(AS$1,Enemies[[Name]:[SpawnedType]],10,FALSE),0))</f>
        <v>35683.604999999996</v>
      </c>
      <c r="AT28" s="10">
        <f>(VLOOKUP(AT$1,Enemies[[Name]:[BotLevelType]],3,FALSE) * VLOOKUP($A28,BotLevelWorld[#All],MATCH("HP Ratio - " &amp; VLOOKUP(AT$1,Enemies[[#All],[Name]:[BotLevelType]],9,FALSE),BotLevelWorld[#Headers],0),FALSE)) + (IFERROR(VLOOKUP(VLOOKUP(AT$1,Enemies[[Name]:[SpawnedType]],11,FALSE), Enemies[[Name]:[BotLevelType]], 3, FALSE) * VLOOKUP($A28,BotLevelWorld[#All],MATCH("HP Ratio - " &amp; VLOOKUP(VLOOKUP(AT$1,Enemies[[Name]:[SpawnedType]],11,FALSE),Enemies[[#All],[Name]:[BotLevelType]],9,FALSE),BotLevelWorld[#Headers],0),FALSE) * VLOOKUP(AT$1,Enemies[[Name]:[SpawnedType]],10,FALSE),0))</f>
        <v>29290.400399999999</v>
      </c>
    </row>
    <row r="29" spans="1:46" x14ac:dyDescent="0.25">
      <c r="A29" s="1">
        <v>27</v>
      </c>
      <c r="B29" s="10">
        <f>(VLOOKUP(B$1,Enemies[[Name]:[BotLevelType]],3,FALSE) * VLOOKUP($A29,BotLevelWorld[#All],MATCH("HP Ratio - " &amp; VLOOKUP(B$1,Enemies[[#All],[Name]:[BotLevelType]],9,FALSE),BotLevelWorld[#Headers],0),FALSE)) + (IFERROR(VLOOKUP(VLOOKUP(B$1,Enemies[[Name]:[SpawnedType]],11,FALSE), Enemies[[Name]:[BotLevelType]], 3, FALSE) * VLOOKUP($A29,BotLevelWorld[#All],MATCH("HP Ratio - " &amp; VLOOKUP(VLOOKUP(B$1,Enemies[[Name]:[SpawnedType]],11,FALSE),Enemies[[#All],[Name]:[BotLevelType]],9,FALSE),BotLevelWorld[#Headers],0),FALSE) * VLOOKUP(B$1,Enemies[[Name]:[SpawnedType]],10,FALSE),0))</f>
        <v>195.82568999999998</v>
      </c>
      <c r="C29" s="10">
        <f>(VLOOKUP(C$1,Enemies[[Name]:[BotLevelType]],3,FALSE) * VLOOKUP($A29,BotLevelWorld[#All],MATCH("HP Ratio - " &amp; VLOOKUP(C$1,Enemies[[#All],[Name]:[BotLevelType]],9,FALSE),BotLevelWorld[#Headers],0),FALSE)) + (IFERROR(VLOOKUP(VLOOKUP(C$1,Enemies[[Name]:[SpawnedType]],11,FALSE), Enemies[[Name]:[BotLevelType]], 3, FALSE) * VLOOKUP($A29,BotLevelWorld[#All],MATCH("HP Ratio - " &amp; VLOOKUP(VLOOKUP(C$1,Enemies[[Name]:[SpawnedType]],11,FALSE),Enemies[[#All],[Name]:[BotLevelType]],9,FALSE),BotLevelWorld[#Headers],0),FALSE) * VLOOKUP(C$1,Enemies[[Name]:[SpawnedType]],10,FALSE),0))</f>
        <v>3732.4233100000001</v>
      </c>
      <c r="D29" s="10">
        <f>(VLOOKUP(D$1,Enemies[[Name]:[BotLevelType]],3,FALSE) * VLOOKUP($A29,BotLevelWorld[#All],MATCH("HP Ratio - " &amp; VLOOKUP(D$1,Enemies[[#All],[Name]:[BotLevelType]],9,FALSE),BotLevelWorld[#Headers],0),FALSE)) + (IFERROR(VLOOKUP(VLOOKUP(D$1,Enemies[[Name]:[SpawnedType]],11,FALSE), Enemies[[Name]:[BotLevelType]], 3, FALSE) * VLOOKUP($A29,BotLevelWorld[#All],MATCH("HP Ratio - " &amp; VLOOKUP(VLOOKUP(D$1,Enemies[[Name]:[SpawnedType]],11,FALSE),Enemies[[#All],[Name]:[BotLevelType]],9,FALSE),BotLevelWorld[#Headers],0),FALSE) * VLOOKUP(D$1,Enemies[[Name]:[SpawnedType]],10,FALSE),0))</f>
        <v>8725.1453999999994</v>
      </c>
      <c r="E29" s="10">
        <f>(VLOOKUP(E$1,Enemies[[Name]:[BotLevelType]],3,FALSE) * VLOOKUP($A29,BotLevelWorld[#All],MATCH("HP Ratio - " &amp; VLOOKUP(E$1,Enemies[[#All],[Name]:[BotLevelType]],9,FALSE),BotLevelWorld[#Headers],0),FALSE)) + (IFERROR(VLOOKUP(VLOOKUP(E$1,Enemies[[Name]:[SpawnedType]],11,FALSE), Enemies[[Name]:[BotLevelType]], 3, FALSE) * VLOOKUP($A29,BotLevelWorld[#All],MATCH("HP Ratio - " &amp; VLOOKUP(VLOOKUP(E$1,Enemies[[Name]:[SpawnedType]],11,FALSE),Enemies[[#All],[Name]:[BotLevelType]],9,FALSE),BotLevelWorld[#Headers],0),FALSE) * VLOOKUP(E$1,Enemies[[Name]:[SpawnedType]],10,FALSE),0))</f>
        <v>1710.8462000000002</v>
      </c>
      <c r="F29" s="10">
        <f>(VLOOKUP(F$1,Enemies[[Name]:[BotLevelType]],3,FALSE) * VLOOKUP($A29,BotLevelWorld[#All],MATCH("HP Ratio - " &amp; VLOOKUP(F$1,Enemies[[#All],[Name]:[BotLevelType]],9,FALSE),BotLevelWorld[#Headers],0),FALSE)) + (IFERROR(VLOOKUP(VLOOKUP(F$1,Enemies[[Name]:[SpawnedType]],11,FALSE), Enemies[[Name]:[BotLevelType]], 3, FALSE) * VLOOKUP($A29,BotLevelWorld[#All],MATCH("HP Ratio - " &amp; VLOOKUP(VLOOKUP(F$1,Enemies[[Name]:[SpawnedType]],11,FALSE),Enemies[[#All],[Name]:[BotLevelType]],9,FALSE),BotLevelWorld[#Headers],0),FALSE) * VLOOKUP(F$1,Enemies[[Name]:[SpawnedType]],10,FALSE),0))</f>
        <v>6110.165</v>
      </c>
      <c r="G29" s="10">
        <f>(VLOOKUP(G$1,Enemies[[Name]:[BotLevelType]],3,FALSE) * VLOOKUP($A29,BotLevelWorld[#All],MATCH("HP Ratio - " &amp; VLOOKUP(G$1,Enemies[[#All],[Name]:[BotLevelType]],9,FALSE),BotLevelWorld[#Headers],0),FALSE)) + (IFERROR(VLOOKUP(VLOOKUP(G$1,Enemies[[Name]:[SpawnedType]],11,FALSE), Enemies[[Name]:[BotLevelType]], 3, FALSE) * VLOOKUP($A29,BotLevelWorld[#All],MATCH("HP Ratio - " &amp; VLOOKUP(VLOOKUP(G$1,Enemies[[Name]:[SpawnedType]],11,FALSE),Enemies[[#All],[Name]:[BotLevelType]],9,FALSE),BotLevelWorld[#Headers],0),FALSE) * VLOOKUP(G$1,Enemies[[Name]:[SpawnedType]],10,FALSE),0))</f>
        <v>12220.33</v>
      </c>
      <c r="H29" s="10">
        <f>(VLOOKUP(H$1,Enemies[[Name]:[BotLevelType]],3,FALSE) * VLOOKUP($A29,BotLevelWorld[#All],MATCH("HP Ratio - " &amp; VLOOKUP(H$1,Enemies[[#All],[Name]:[BotLevelType]],9,FALSE),BotLevelWorld[#Headers],0),FALSE)) + (IFERROR(VLOOKUP(VLOOKUP(H$1,Enemies[[Name]:[SpawnedType]],11,FALSE), Enemies[[Name]:[BotLevelType]], 3, FALSE) * VLOOKUP($A29,BotLevelWorld[#All],MATCH("HP Ratio - " &amp; VLOOKUP(VLOOKUP(H$1,Enemies[[Name]:[SpawnedType]],11,FALSE),Enemies[[#All],[Name]:[BotLevelType]],9,FALSE),BotLevelWorld[#Headers],0),FALSE) * VLOOKUP(H$1,Enemies[[Name]:[SpawnedType]],10,FALSE),0))</f>
        <v>522.20183999999995</v>
      </c>
      <c r="I29" s="10">
        <f>(VLOOKUP(I$1,Enemies[[Name]:[BotLevelType]],3,FALSE) * VLOOKUP($A29,BotLevelWorld[#All],MATCH("HP Ratio - " &amp; VLOOKUP(I$1,Enemies[[#All],[Name]:[BotLevelType]],9,FALSE),BotLevelWorld[#Headers],0),FALSE)) + (IFERROR(VLOOKUP(VLOOKUP(I$1,Enemies[[Name]:[SpawnedType]],11,FALSE), Enemies[[Name]:[BotLevelType]], 3, FALSE) * VLOOKUP($A29,BotLevelWorld[#All],MATCH("HP Ratio - " &amp; VLOOKUP(VLOOKUP(I$1,Enemies[[Name]:[SpawnedType]],11,FALSE),Enemies[[#All],[Name]:[BotLevelType]],9,FALSE),BotLevelWorld[#Headers],0),FALSE) * VLOOKUP(I$1,Enemies[[Name]:[SpawnedType]],10,FALSE),0))</f>
        <v>17.741382000000002</v>
      </c>
      <c r="J29" s="10">
        <f>(VLOOKUP(J$1,Enemies[[Name]:[BotLevelType]],3,FALSE) * VLOOKUP($A29,BotLevelWorld[#All],MATCH("HP Ratio - " &amp; VLOOKUP(J$1,Enemies[[#All],[Name]:[BotLevelType]],9,FALSE),BotLevelWorld[#Headers],0),FALSE)) + (IFERROR(VLOOKUP(VLOOKUP(J$1,Enemies[[Name]:[SpawnedType]],11,FALSE), Enemies[[Name]:[BotLevelType]], 3, FALSE) * VLOOKUP($A29,BotLevelWorld[#All],MATCH("HP Ratio - " &amp; VLOOKUP(VLOOKUP(J$1,Enemies[[Name]:[SpawnedType]],11,FALSE),Enemies[[#All],[Name]:[BotLevelType]],9,FALSE),BotLevelWorld[#Headers],0),FALSE) * VLOOKUP(J$1,Enemies[[Name]:[SpawnedType]],10,FALSE),0))</f>
        <v>295.68970000000002</v>
      </c>
      <c r="K29" s="10">
        <f>(VLOOKUP(K$1,Enemies[[Name]:[BotLevelType]],3,FALSE) * VLOOKUP($A29,BotLevelWorld[#All],MATCH("HP Ratio - " &amp; VLOOKUP(K$1,Enemies[[#All],[Name]:[BotLevelType]],9,FALSE),BotLevelWorld[#Headers],0),FALSE)) + (IFERROR(VLOOKUP(VLOOKUP(K$1,Enemies[[Name]:[SpawnedType]],11,FALSE), Enemies[[Name]:[BotLevelType]], 3, FALSE) * VLOOKUP($A29,BotLevelWorld[#All],MATCH("HP Ratio - " &amp; VLOOKUP(VLOOKUP(K$1,Enemies[[Name]:[SpawnedType]],11,FALSE),Enemies[[#All],[Name]:[BotLevelType]],9,FALSE),BotLevelWorld[#Headers],0),FALSE) * VLOOKUP(K$1,Enemies[[Name]:[SpawnedType]],10,FALSE),0))</f>
        <v>73.922425000000004</v>
      </c>
      <c r="L29" s="10">
        <f>(VLOOKUP(L$1,Enemies[[Name]:[BotLevelType]],3,FALSE) * VLOOKUP($A29,BotLevelWorld[#All],MATCH("HP Ratio - " &amp; VLOOKUP(L$1,Enemies[[#All],[Name]:[BotLevelType]],9,FALSE),BotLevelWorld[#Headers],0),FALSE)) + (IFERROR(VLOOKUP(VLOOKUP(L$1,Enemies[[Name]:[SpawnedType]],11,FALSE), Enemies[[Name]:[BotLevelType]], 3, FALSE) * VLOOKUP($A29,BotLevelWorld[#All],MATCH("HP Ratio - " &amp; VLOOKUP(VLOOKUP(L$1,Enemies[[Name]:[SpawnedType]],11,FALSE),Enemies[[#All],[Name]:[BotLevelType]],9,FALSE),BotLevelWorld[#Headers],0),FALSE) * VLOOKUP(L$1,Enemies[[Name]:[SpawnedType]],10,FALSE),0))</f>
        <v>3666.0990000000002</v>
      </c>
      <c r="M29" s="10">
        <f>(VLOOKUP(M$1,Enemies[[Name]:[BotLevelType]],3,FALSE) * VLOOKUP($A29,BotLevelWorld[#All],MATCH("HP Ratio - " &amp; VLOOKUP(M$1,Enemies[[#All],[Name]:[BotLevelType]],9,FALSE),BotLevelWorld[#Headers],0),FALSE)) + (IFERROR(VLOOKUP(VLOOKUP(M$1,Enemies[[Name]:[SpawnedType]],11,FALSE), Enemies[[Name]:[BotLevelType]], 3, FALSE) * VLOOKUP($A29,BotLevelWorld[#All],MATCH("HP Ratio - " &amp; VLOOKUP(VLOOKUP(M$1,Enemies[[Name]:[SpawnedType]],11,FALSE),Enemies[[#All],[Name]:[BotLevelType]],9,FALSE),BotLevelWorld[#Headers],0),FALSE) * VLOOKUP(M$1,Enemies[[Name]:[SpawnedType]],10,FALSE),0))</f>
        <v>8554.2309999999998</v>
      </c>
      <c r="N29" s="10">
        <f>(VLOOKUP(N$1,Enemies[[Name]:[BotLevelType]],3,FALSE) * VLOOKUP($A29,BotLevelWorld[#All],MATCH("HP Ratio - " &amp; VLOOKUP(N$1,Enemies[[#All],[Name]:[BotLevelType]],9,FALSE),BotLevelWorld[#Headers],0),FALSE)) + (IFERROR(VLOOKUP(VLOOKUP(N$1,Enemies[[Name]:[SpawnedType]],11,FALSE), Enemies[[Name]:[BotLevelType]], 3, FALSE) * VLOOKUP($A29,BotLevelWorld[#All],MATCH("HP Ratio - " &amp; VLOOKUP(VLOOKUP(N$1,Enemies[[Name]:[SpawnedType]],11,FALSE),Enemies[[#All],[Name]:[BotLevelType]],9,FALSE),BotLevelWorld[#Headers],0),FALSE) * VLOOKUP(N$1,Enemies[[Name]:[SpawnedType]],10,FALSE),0))</f>
        <v>6110.165</v>
      </c>
      <c r="O29" s="10">
        <f>(VLOOKUP(O$1,Enemies[[Name]:[BotLevelType]],3,FALSE) * VLOOKUP($A29,BotLevelWorld[#All],MATCH("HP Ratio - " &amp; VLOOKUP(O$1,Enemies[[#All],[Name]:[BotLevelType]],9,FALSE),BotLevelWorld[#Headers],0),FALSE)) + (IFERROR(VLOOKUP(VLOOKUP(O$1,Enemies[[Name]:[SpawnedType]],11,FALSE), Enemies[[Name]:[BotLevelType]], 3, FALSE) * VLOOKUP($A29,BotLevelWorld[#All],MATCH("HP Ratio - " &amp; VLOOKUP(VLOOKUP(O$1,Enemies[[Name]:[SpawnedType]],11,FALSE),Enemies[[#All],[Name]:[BotLevelType]],9,FALSE),BotLevelWorld[#Headers],0),FALSE) * VLOOKUP(O$1,Enemies[[Name]:[SpawnedType]],10,FALSE),0))</f>
        <v>1696.5560500000001</v>
      </c>
      <c r="P29" s="10">
        <f>(VLOOKUP(P$1,Enemies[[Name]:[BotLevelType]],3,FALSE) * VLOOKUP($A29,BotLevelWorld[#All],MATCH("HP Ratio - " &amp; VLOOKUP(P$1,Enemies[[#All],[Name]:[BotLevelType]],9,FALSE),BotLevelWorld[#Headers],0),FALSE)) + (IFERROR(VLOOKUP(VLOOKUP(P$1,Enemies[[Name]:[SpawnedType]],11,FALSE), Enemies[[Name]:[BotLevelType]], 3, FALSE) * VLOOKUP($A29,BotLevelWorld[#All],MATCH("HP Ratio - " &amp; VLOOKUP(VLOOKUP(P$1,Enemies[[Name]:[SpawnedType]],11,FALSE),Enemies[[#All],[Name]:[BotLevelType]],9,FALSE),BotLevelWorld[#Headers],0),FALSE) * VLOOKUP(P$1,Enemies[[Name]:[SpawnedType]],10,FALSE),0))</f>
        <v>24440.66</v>
      </c>
      <c r="Q29" s="10">
        <f>(VLOOKUP(Q$1,Enemies[[Name]:[BotLevelType]],3,FALSE) * VLOOKUP($A29,BotLevelWorld[#All],MATCH("HP Ratio - " &amp; VLOOKUP(Q$1,Enemies[[#All],[Name]:[BotLevelType]],9,FALSE),BotLevelWorld[#Headers],0),FALSE)) + (IFERROR(VLOOKUP(VLOOKUP(Q$1,Enemies[[Name]:[SpawnedType]],11,FALSE), Enemies[[Name]:[BotLevelType]], 3, FALSE) * VLOOKUP($A29,BotLevelWorld[#All],MATCH("HP Ratio - " &amp; VLOOKUP(VLOOKUP(Q$1,Enemies[[Name]:[SpawnedType]],11,FALSE),Enemies[[#All],[Name]:[BotLevelType]],9,FALSE),BotLevelWorld[#Headers],0),FALSE) * VLOOKUP(Q$1,Enemies[[Name]:[SpawnedType]],10,FALSE),0))</f>
        <v>6527.5229999999992</v>
      </c>
      <c r="R29" s="10">
        <f>(VLOOKUP(R$1,Enemies[[Name]:[BotLevelType]],3,FALSE) * VLOOKUP($A29,BotLevelWorld[#All],MATCH("HP Ratio - " &amp; VLOOKUP(R$1,Enemies[[#All],[Name]:[BotLevelType]],9,FALSE),BotLevelWorld[#Headers],0),FALSE)) + (IFERROR(VLOOKUP(VLOOKUP(R$1,Enemies[[Name]:[SpawnedType]],11,FALSE), Enemies[[Name]:[BotLevelType]], 3, FALSE) * VLOOKUP($A29,BotLevelWorld[#All],MATCH("HP Ratio - " &amp; VLOOKUP(VLOOKUP(R$1,Enemies[[Name]:[SpawnedType]],11,FALSE),Enemies[[#All],[Name]:[BotLevelType]],9,FALSE),BotLevelWorld[#Headers],0),FALSE) * VLOOKUP(R$1,Enemies[[Name]:[SpawnedType]],10,FALSE),0))</f>
        <v>24236.514999999999</v>
      </c>
      <c r="S29" s="10">
        <f>(VLOOKUP(S$1,Enemies[[Name]:[BotLevelType]],3,FALSE) * VLOOKUP($A29,BotLevelWorld[#All],MATCH("HP Ratio - " &amp; VLOOKUP(S$1,Enemies[[#All],[Name]:[BotLevelType]],9,FALSE),BotLevelWorld[#Headers],0),FALSE)) + (IFERROR(VLOOKUP(VLOOKUP(S$1,Enemies[[Name]:[SpawnedType]],11,FALSE), Enemies[[Name]:[BotLevelType]], 3, FALSE) * VLOOKUP($A29,BotLevelWorld[#All],MATCH("HP Ratio - " &amp; VLOOKUP(VLOOKUP(S$1,Enemies[[Name]:[SpawnedType]],11,FALSE),Enemies[[#All],[Name]:[BotLevelType]],9,FALSE),BotLevelWorld[#Headers],0),FALSE) * VLOOKUP(S$1,Enemies[[Name]:[SpawnedType]],10,FALSE),0))</f>
        <v>2237.4936600000001</v>
      </c>
      <c r="T29" s="10">
        <f>(VLOOKUP(T$1,Enemies[[Name]:[BotLevelType]],3,FALSE) * VLOOKUP($A29,BotLevelWorld[#All],MATCH("HP Ratio - " &amp; VLOOKUP(T$1,Enemies[[#All],[Name]:[BotLevelType]],9,FALSE),BotLevelWorld[#Headers],0),FALSE)) + (IFERROR(VLOOKUP(VLOOKUP(T$1,Enemies[[Name]:[SpawnedType]],11,FALSE), Enemies[[Name]:[BotLevelType]], 3, FALSE) * VLOOKUP($A29,BotLevelWorld[#All],MATCH("HP Ratio - " &amp; VLOOKUP(VLOOKUP(T$1,Enemies[[Name]:[SpawnedType]],11,FALSE),Enemies[[#All],[Name]:[BotLevelType]],9,FALSE),BotLevelWorld[#Headers],0),FALSE) * VLOOKUP(T$1,Enemies[[Name]:[SpawnedType]],10,FALSE),0))</f>
        <v>7755.6848</v>
      </c>
      <c r="U29" s="10">
        <f>(VLOOKUP(U$1,Enemies[[Name]:[BotLevelType]],3,FALSE) * VLOOKUP($A29,BotLevelWorld[#All],MATCH("HP Ratio - " &amp; VLOOKUP(U$1,Enemies[[#All],[Name]:[BotLevelType]],9,FALSE),BotLevelWorld[#Headers],0),FALSE)) + (IFERROR(VLOOKUP(VLOOKUP(U$1,Enemies[[Name]:[SpawnedType]],11,FALSE), Enemies[[Name]:[BotLevelType]], 3, FALSE) * VLOOKUP($A29,BotLevelWorld[#All],MATCH("HP Ratio - " &amp; VLOOKUP(VLOOKUP(U$1,Enemies[[Name]:[SpawnedType]],11,FALSE),Enemies[[#All],[Name]:[BotLevelType]],9,FALSE),BotLevelWorld[#Headers],0),FALSE) * VLOOKUP(U$1,Enemies[[Name]:[SpawnedType]],10,FALSE),0))</f>
        <v>3877.8424</v>
      </c>
      <c r="V29" s="10">
        <f>(VLOOKUP(V$1,Enemies[[Name]:[BotLevelType]],3,FALSE) * VLOOKUP($A29,BotLevelWorld[#All],MATCH("HP Ratio - " &amp; VLOOKUP(V$1,Enemies[[#All],[Name]:[BotLevelType]],9,FALSE),BotLevelWorld[#Headers],0),FALSE)) + (IFERROR(VLOOKUP(VLOOKUP(V$1,Enemies[[Name]:[SpawnedType]],11,FALSE), Enemies[[Name]:[BotLevelType]], 3, FALSE) * VLOOKUP($A29,BotLevelWorld[#All],MATCH("HP Ratio - " &amp; VLOOKUP(VLOOKUP(V$1,Enemies[[Name]:[SpawnedType]],11,FALSE),Enemies[[#All],[Name]:[BotLevelType]],9,FALSE),BotLevelWorld[#Headers],0),FALSE) * VLOOKUP(V$1,Enemies[[Name]:[SpawnedType]],10,FALSE),0))</f>
        <v>1938.9212</v>
      </c>
      <c r="W29" s="10">
        <f>(VLOOKUP(W$1,Enemies[[Name]:[BotLevelType]],3,FALSE) * VLOOKUP($A29,BotLevelWorld[#All],MATCH("HP Ratio - " &amp; VLOOKUP(W$1,Enemies[[#All],[Name]:[BotLevelType]],9,FALSE),BotLevelWorld[#Headers],0),FALSE)) + (IFERROR(VLOOKUP(VLOOKUP(W$1,Enemies[[Name]:[SpawnedType]],11,FALSE), Enemies[[Name]:[BotLevelType]], 3, FALSE) * VLOOKUP($A29,BotLevelWorld[#All],MATCH("HP Ratio - " &amp; VLOOKUP(VLOOKUP(W$1,Enemies[[Name]:[SpawnedType]],11,FALSE),Enemies[[#All],[Name]:[BotLevelType]],9,FALSE),BotLevelWorld[#Headers],0),FALSE) * VLOOKUP(W$1,Enemies[[Name]:[SpawnedType]],10,FALSE),0))</f>
        <v>484.7303</v>
      </c>
      <c r="X29" s="10">
        <f>(VLOOKUP(X$1,Enemies[[Name]:[BotLevelType]],3,FALSE) * VLOOKUP($A29,BotLevelWorld[#All],MATCH("HP Ratio - " &amp; VLOOKUP(X$1,Enemies[[#All],[Name]:[BotLevelType]],9,FALSE),BotLevelWorld[#Headers],0),FALSE)) + (IFERROR(VLOOKUP(VLOOKUP(X$1,Enemies[[Name]:[SpawnedType]],11,FALSE), Enemies[[Name]:[BotLevelType]], 3, FALSE) * VLOOKUP($A29,BotLevelWorld[#All],MATCH("HP Ratio - " &amp; VLOOKUP(VLOOKUP(X$1,Enemies[[Name]:[SpawnedType]],11,FALSE),Enemies[[#All],[Name]:[BotLevelType]],9,FALSE),BotLevelWorld[#Headers],0),FALSE) * VLOOKUP(X$1,Enemies[[Name]:[SpawnedType]],10,FALSE),0))</f>
        <v>387.78424000000001</v>
      </c>
      <c r="Y29" s="10">
        <f>(VLOOKUP(Y$1,Enemies[[Name]:[BotLevelType]],3,FALSE) * VLOOKUP($A29,BotLevelWorld[#All],MATCH("HP Ratio - " &amp; VLOOKUP(Y$1,Enemies[[#All],[Name]:[BotLevelType]],9,FALSE),BotLevelWorld[#Headers],0),FALSE)) + (IFERROR(VLOOKUP(VLOOKUP(Y$1,Enemies[[Name]:[SpawnedType]],11,FALSE), Enemies[[Name]:[BotLevelType]], 3, FALSE) * VLOOKUP($A29,BotLevelWorld[#All],MATCH("HP Ratio - " &amp; VLOOKUP(VLOOKUP(Y$1,Enemies[[Name]:[SpawnedType]],11,FALSE),Enemies[[#All],[Name]:[BotLevelType]],9,FALSE),BotLevelWorld[#Headers],0),FALSE) * VLOOKUP(Y$1,Enemies[[Name]:[SpawnedType]],10,FALSE),0))</f>
        <v>12220.330000000002</v>
      </c>
      <c r="Z29" s="10">
        <f>(VLOOKUP(Z$1,Enemies[[Name]:[BotLevelType]],3,FALSE) * VLOOKUP($A29,BotLevelWorld[#All],MATCH("HP Ratio - " &amp; VLOOKUP(Z$1,Enemies[[#All],[Name]:[BotLevelType]],9,FALSE),BotLevelWorld[#Headers],0),FALSE)) + (IFERROR(VLOOKUP(VLOOKUP(Z$1,Enemies[[Name]:[SpawnedType]],11,FALSE), Enemies[[Name]:[BotLevelType]], 3, FALSE) * VLOOKUP($A29,BotLevelWorld[#All],MATCH("HP Ratio - " &amp; VLOOKUP(VLOOKUP(Z$1,Enemies[[Name]:[SpawnedType]],11,FALSE),Enemies[[#All],[Name]:[BotLevelType]],9,FALSE),BotLevelWorld[#Headers],0),FALSE) * VLOOKUP(Z$1,Enemies[[Name]:[SpawnedType]],10,FALSE),0))</f>
        <v>4888.1320000000005</v>
      </c>
      <c r="AA29" s="10">
        <f>(VLOOKUP(AA$1,Enemies[[Name]:[BotLevelType]],3,FALSE) * VLOOKUP($A29,BotLevelWorld[#All],MATCH("HP Ratio - " &amp; VLOOKUP(AA$1,Enemies[[#All],[Name]:[BotLevelType]],9,FALSE),BotLevelWorld[#Headers],0),FALSE)) + (IFERROR(VLOOKUP(VLOOKUP(AA$1,Enemies[[Name]:[SpawnedType]],11,FALSE), Enemies[[Name]:[BotLevelType]], 3, FALSE) * VLOOKUP($A29,BotLevelWorld[#All],MATCH("HP Ratio - " &amp; VLOOKUP(VLOOKUP(AA$1,Enemies[[Name]:[SpawnedType]],11,FALSE),Enemies[[#All],[Name]:[BotLevelType]],9,FALSE),BotLevelWorld[#Headers],0),FALSE) * VLOOKUP(AA$1,Enemies[[Name]:[SpawnedType]],10,FALSE),0))</f>
        <v>2444.0660000000003</v>
      </c>
      <c r="AB29" s="10">
        <f>(VLOOKUP(AB$1,Enemies[[Name]:[BotLevelType]],3,FALSE) * VLOOKUP($A29,BotLevelWorld[#All],MATCH("HP Ratio - " &amp; VLOOKUP(AB$1,Enemies[[#All],[Name]:[BotLevelType]],9,FALSE),BotLevelWorld[#Headers],0),FALSE)) + (IFERROR(VLOOKUP(VLOOKUP(AB$1,Enemies[[Name]:[SpawnedType]],11,FALSE), Enemies[[Name]:[BotLevelType]], 3, FALSE) * VLOOKUP($A29,BotLevelWorld[#All],MATCH("HP Ratio - " &amp; VLOOKUP(VLOOKUP(AB$1,Enemies[[Name]:[SpawnedType]],11,FALSE),Enemies[[#All],[Name]:[BotLevelType]],9,FALSE),BotLevelWorld[#Headers],0),FALSE) * VLOOKUP(AB$1,Enemies[[Name]:[SpawnedType]],10,FALSE),0))</f>
        <v>1197.5923400000001</v>
      </c>
      <c r="AC29" s="10">
        <f>(VLOOKUP(AC$1,Enemies[[Name]:[BotLevelType]],3,FALSE) * VLOOKUP($A29,BotLevelWorld[#All],MATCH("HP Ratio - " &amp; VLOOKUP(AC$1,Enemies[[#All],[Name]:[BotLevelType]],9,FALSE),BotLevelWorld[#Headers],0),FALSE)) + (IFERROR(VLOOKUP(VLOOKUP(AC$1,Enemies[[Name]:[SpawnedType]],11,FALSE), Enemies[[Name]:[BotLevelType]], 3, FALSE) * VLOOKUP($A29,BotLevelWorld[#All],MATCH("HP Ratio - " &amp; VLOOKUP(VLOOKUP(AC$1,Enemies[[Name]:[SpawnedType]],11,FALSE),Enemies[[#All],[Name]:[BotLevelType]],9,FALSE),BotLevelWorld[#Headers],0),FALSE) * VLOOKUP(AC$1,Enemies[[Name]:[SpawnedType]],10,FALSE),0))</f>
        <v>586.57583999999997</v>
      </c>
      <c r="AD29" s="10">
        <f>(VLOOKUP(AD$1,Enemies[[Name]:[BotLevelType]],3,FALSE) * VLOOKUP($A29,BotLevelWorld[#All],MATCH("HP Ratio - " &amp; VLOOKUP(AD$1,Enemies[[#All],[Name]:[BotLevelType]],9,FALSE),BotLevelWorld[#Headers],0),FALSE)) + (IFERROR(VLOOKUP(VLOOKUP(AD$1,Enemies[[Name]:[SpawnedType]],11,FALSE), Enemies[[Name]:[BotLevelType]], 3, FALSE) * VLOOKUP($A29,BotLevelWorld[#All],MATCH("HP Ratio - " &amp; VLOOKUP(VLOOKUP(AD$1,Enemies[[Name]:[SpawnedType]],11,FALSE),Enemies[[#All],[Name]:[BotLevelType]],9,FALSE),BotLevelWorld[#Headers],0),FALSE) * VLOOKUP(AD$1,Enemies[[Name]:[SpawnedType]],10,FALSE),0))</f>
        <v>146.64395999999999</v>
      </c>
      <c r="AE29" s="10">
        <f>(VLOOKUP(AE$1,Enemies[[Name]:[BotLevelType]],3,FALSE) * VLOOKUP($A29,BotLevelWorld[#All],MATCH("HP Ratio - " &amp; VLOOKUP(AE$1,Enemies[[#All],[Name]:[BotLevelType]],9,FALSE),BotLevelWorld[#Headers],0),FALSE)) + (IFERROR(VLOOKUP(VLOOKUP(AE$1,Enemies[[Name]:[SpawnedType]],11,FALSE), Enemies[[Name]:[BotLevelType]], 3, FALSE) * VLOOKUP($A29,BotLevelWorld[#All],MATCH("HP Ratio - " &amp; VLOOKUP(VLOOKUP(AE$1,Enemies[[Name]:[SpawnedType]],11,FALSE),Enemies[[#All],[Name]:[BotLevelType]],9,FALSE),BotLevelWorld[#Headers],0),FALSE) * VLOOKUP(AE$1,Enemies[[Name]:[SpawnedType]],10,FALSE),0))</f>
        <v>4277.1154999999999</v>
      </c>
      <c r="AF29" s="10">
        <f>(VLOOKUP(AF$1,Enemies[[Name]:[BotLevelType]],3,FALSE) * VLOOKUP($A29,BotLevelWorld[#All],MATCH("HP Ratio - " &amp; VLOOKUP(AF$1,Enemies[[#All],[Name]:[BotLevelType]],9,FALSE),BotLevelWorld[#Headers],0),FALSE)) + (IFERROR(VLOOKUP(VLOOKUP(AF$1,Enemies[[Name]:[SpawnedType]],11,FALSE), Enemies[[Name]:[BotLevelType]], 3, FALSE) * VLOOKUP($A29,BotLevelWorld[#All],MATCH("HP Ratio - " &amp; VLOOKUP(VLOOKUP(AF$1,Enemies[[Name]:[SpawnedType]],11,FALSE),Enemies[[#All],[Name]:[BotLevelType]],9,FALSE),BotLevelWorld[#Headers],0),FALSE) * VLOOKUP(AF$1,Enemies[[Name]:[SpawnedType]],10,FALSE),0))</f>
        <v>977.6264000000001</v>
      </c>
      <c r="AG29" s="10">
        <f>(VLOOKUP(AG$1,Enemies[[Name]:[BotLevelType]],3,FALSE) * VLOOKUP($A29,BotLevelWorld[#All],MATCH("HP Ratio - " &amp; VLOOKUP(AG$1,Enemies[[#All],[Name]:[BotLevelType]],9,FALSE),BotLevelWorld[#Headers],0),FALSE)) + (IFERROR(VLOOKUP(VLOOKUP(AG$1,Enemies[[Name]:[SpawnedType]],11,FALSE), Enemies[[Name]:[BotLevelType]], 3, FALSE) * VLOOKUP($A29,BotLevelWorld[#All],MATCH("HP Ratio - " &amp; VLOOKUP(VLOOKUP(AG$1,Enemies[[Name]:[SpawnedType]],11,FALSE),Enemies[[#All],[Name]:[BotLevelType]],9,FALSE),BotLevelWorld[#Headers],0),FALSE) * VLOOKUP(AG$1,Enemies[[Name]:[SpawnedType]],10,FALSE),0))</f>
        <v>3732.4233100000001</v>
      </c>
      <c r="AH29" s="10">
        <f>(VLOOKUP(AH$1,Enemies[[Name]:[BotLevelType]],3,FALSE) * VLOOKUP($A29,BotLevelWorld[#All],MATCH("HP Ratio - " &amp; VLOOKUP(AH$1,Enemies[[#All],[Name]:[BotLevelType]],9,FALSE),BotLevelWorld[#Headers],0),FALSE)) + (IFERROR(VLOOKUP(VLOOKUP(AH$1,Enemies[[Name]:[SpawnedType]],11,FALSE), Enemies[[Name]:[BotLevelType]], 3, FALSE) * VLOOKUP($A29,BotLevelWorld[#All],MATCH("HP Ratio - " &amp; VLOOKUP(VLOOKUP(AH$1,Enemies[[Name]:[SpawnedType]],11,FALSE),Enemies[[#All],[Name]:[BotLevelType]],9,FALSE),BotLevelWorld[#Headers],0),FALSE) * VLOOKUP(AH$1,Enemies[[Name]:[SpawnedType]],10,FALSE),0))</f>
        <v>522.20183999999995</v>
      </c>
      <c r="AI29" s="10">
        <f>(VLOOKUP(AI$1,Enemies[[Name]:[BotLevelType]],3,FALSE) * VLOOKUP($A29,BotLevelWorld[#All],MATCH("HP Ratio - " &amp; VLOOKUP(AI$1,Enemies[[#All],[Name]:[BotLevelType]],9,FALSE),BotLevelWorld[#Headers],0),FALSE)) + (IFERROR(VLOOKUP(VLOOKUP(AI$1,Enemies[[Name]:[SpawnedType]],11,FALSE), Enemies[[Name]:[BotLevelType]], 3, FALSE) * VLOOKUP($A29,BotLevelWorld[#All],MATCH("HP Ratio - " &amp; VLOOKUP(VLOOKUP(AI$1,Enemies[[Name]:[SpawnedType]],11,FALSE),Enemies[[#All],[Name]:[BotLevelType]],9,FALSE),BotLevelWorld[#Headers],0),FALSE) * VLOOKUP(AI$1,Enemies[[Name]:[SpawnedType]],10,FALSE),0))</f>
        <v>7332.1980000000003</v>
      </c>
      <c r="AJ29" s="10">
        <f>(VLOOKUP(AJ$1,Enemies[[Name]:[BotLevelType]],3,FALSE) * VLOOKUP($A29,BotLevelWorld[#All],MATCH("HP Ratio - " &amp; VLOOKUP(AJ$1,Enemies[[#All],[Name]:[BotLevelType]],9,FALSE),BotLevelWorld[#Headers],0),FALSE)) + (IFERROR(VLOOKUP(VLOOKUP(AJ$1,Enemies[[Name]:[SpawnedType]],11,FALSE), Enemies[[Name]:[BotLevelType]], 3, FALSE) * VLOOKUP($A29,BotLevelWorld[#All],MATCH("HP Ratio - " &amp; VLOOKUP(VLOOKUP(AJ$1,Enemies[[Name]:[SpawnedType]],11,FALSE),Enemies[[#All],[Name]:[BotLevelType]],9,FALSE),BotLevelWorld[#Headers],0),FALSE) * VLOOKUP(AJ$1,Enemies[[Name]:[SpawnedType]],10,FALSE),0))</f>
        <v>522.20183999999995</v>
      </c>
      <c r="AK29" s="10">
        <f>(VLOOKUP(AK$1,Enemies[[Name]:[BotLevelType]],3,FALSE) * VLOOKUP($A29,BotLevelWorld[#All],MATCH("HP Ratio - " &amp; VLOOKUP(AK$1,Enemies[[#All],[Name]:[BotLevelType]],9,FALSE),BotLevelWorld[#Headers],0),FALSE)) + (IFERROR(VLOOKUP(VLOOKUP(AK$1,Enemies[[Name]:[SpawnedType]],11,FALSE), Enemies[[Name]:[BotLevelType]], 3, FALSE) * VLOOKUP($A29,BotLevelWorld[#All],MATCH("HP Ratio - " &amp; VLOOKUP(VLOOKUP(AK$1,Enemies[[Name]:[SpawnedType]],11,FALSE),Enemies[[#All],[Name]:[BotLevelType]],9,FALSE),BotLevelWorld[#Headers],0),FALSE) * VLOOKUP(AK$1,Enemies[[Name]:[SpawnedType]],10,FALSE),0))</f>
        <v>522.20183999999995</v>
      </c>
      <c r="AL29" s="10">
        <f>(VLOOKUP(AL$1,Enemies[[Name]:[BotLevelType]],3,FALSE) * VLOOKUP($A29,BotLevelWorld[#All],MATCH("HP Ratio - " &amp; VLOOKUP(AL$1,Enemies[[#All],[Name]:[BotLevelType]],9,FALSE),BotLevelWorld[#Headers],0),FALSE)) + (IFERROR(VLOOKUP(VLOOKUP(AL$1,Enemies[[Name]:[SpawnedType]],11,FALSE), Enemies[[Name]:[BotLevelType]], 3, FALSE) * VLOOKUP($A29,BotLevelWorld[#All],MATCH("HP Ratio - " &amp; VLOOKUP(VLOOKUP(AL$1,Enemies[[Name]:[SpawnedType]],11,FALSE),Enemies[[#All],[Name]:[BotLevelType]],9,FALSE),BotLevelWorld[#Headers],0),FALSE) * VLOOKUP(AL$1,Enemies[[Name]:[SpawnedType]],10,FALSE),0))</f>
        <v>652.75229999999988</v>
      </c>
      <c r="AM29" s="10">
        <f>(VLOOKUP(AM$1,Enemies[[Name]:[BotLevelType]],3,FALSE) * VLOOKUP($A29,BotLevelWorld[#All],MATCH("HP Ratio - " &amp; VLOOKUP(AM$1,Enemies[[#All],[Name]:[BotLevelType]],9,FALSE),BotLevelWorld[#Headers],0),FALSE)) + (IFERROR(VLOOKUP(VLOOKUP(AM$1,Enemies[[Name]:[SpawnedType]],11,FALSE), Enemies[[Name]:[BotLevelType]], 3, FALSE) * VLOOKUP($A29,BotLevelWorld[#All],MATCH("HP Ratio - " &amp; VLOOKUP(VLOOKUP(AM$1,Enemies[[Name]:[SpawnedType]],11,FALSE),Enemies[[#All],[Name]:[BotLevelType]],9,FALSE),BotLevelWorld[#Headers],0),FALSE) * VLOOKUP(AM$1,Enemies[[Name]:[SpawnedType]],10,FALSE),0))</f>
        <v>12220.33</v>
      </c>
      <c r="AN29" s="10">
        <f>(VLOOKUP(AN$1,Enemies[[Name]:[BotLevelType]],3,FALSE) * VLOOKUP($A29,BotLevelWorld[#All],MATCH("HP Ratio - " &amp; VLOOKUP(AN$1,Enemies[[#All],[Name]:[BotLevelType]],9,FALSE),BotLevelWorld[#Headers],0),FALSE)) + (IFERROR(VLOOKUP(VLOOKUP(AN$1,Enemies[[Name]:[SpawnedType]],11,FALSE), Enemies[[Name]:[BotLevelType]], 3, FALSE) * VLOOKUP($A29,BotLevelWorld[#All],MATCH("HP Ratio - " &amp; VLOOKUP(VLOOKUP(AN$1,Enemies[[Name]:[SpawnedType]],11,FALSE),Enemies[[#All],[Name]:[BotLevelType]],9,FALSE),BotLevelWorld[#Headers],0),FALSE) * VLOOKUP(AN$1,Enemies[[Name]:[SpawnedType]],10,FALSE),0))</f>
        <v>3263.7614999999996</v>
      </c>
      <c r="AO29" s="10">
        <f>(VLOOKUP(AO$1,Enemies[[Name]:[BotLevelType]],3,FALSE) * VLOOKUP($A29,BotLevelWorld[#All],MATCH("HP Ratio - " &amp; VLOOKUP(AO$1,Enemies[[#All],[Name]:[BotLevelType]],9,FALSE),BotLevelWorld[#Headers],0),FALSE)) + (IFERROR(VLOOKUP(VLOOKUP(AO$1,Enemies[[Name]:[SpawnedType]],11,FALSE), Enemies[[Name]:[BotLevelType]], 3, FALSE) * VLOOKUP($A29,BotLevelWorld[#All],MATCH("HP Ratio - " &amp; VLOOKUP(VLOOKUP(AO$1,Enemies[[Name]:[SpawnedType]],11,FALSE),Enemies[[#All],[Name]:[BotLevelType]],9,FALSE),BotLevelWorld[#Headers],0),FALSE) * VLOOKUP(AO$1,Enemies[[Name]:[SpawnedType]],10,FALSE),0))</f>
        <v>5109.6037799999995</v>
      </c>
      <c r="AP29" s="10">
        <f>(VLOOKUP(AP$1,Enemies[[Name]:[BotLevelType]],3,FALSE) * VLOOKUP($A29,BotLevelWorld[#All],MATCH("HP Ratio - " &amp; VLOOKUP(AP$1,Enemies[[#All],[Name]:[BotLevelType]],9,FALSE),BotLevelWorld[#Headers],0),FALSE)) + (IFERROR(VLOOKUP(VLOOKUP(AP$1,Enemies[[Name]:[SpawnedType]],11,FALSE), Enemies[[Name]:[BotLevelType]], 3, FALSE) * VLOOKUP($A29,BotLevelWorld[#All],MATCH("HP Ratio - " &amp; VLOOKUP(VLOOKUP(AP$1,Enemies[[Name]:[SpawnedType]],11,FALSE),Enemies[[#All],[Name]:[BotLevelType]],9,FALSE),BotLevelWorld[#Headers],0),FALSE) * VLOOKUP(AP$1,Enemies[[Name]:[SpawnedType]],10,FALSE),0))</f>
        <v>5109.6037799999995</v>
      </c>
      <c r="AQ29" s="10">
        <f>(VLOOKUP(AQ$1,Enemies[[Name]:[BotLevelType]],3,FALSE) * VLOOKUP($A29,BotLevelWorld[#All],MATCH("HP Ratio - " &amp; VLOOKUP(AQ$1,Enemies[[#All],[Name]:[BotLevelType]],9,FALSE),BotLevelWorld[#Headers],0),FALSE)) + (IFERROR(VLOOKUP(VLOOKUP(AQ$1,Enemies[[Name]:[SpawnedType]],11,FALSE), Enemies[[Name]:[BotLevelType]], 3, FALSE) * VLOOKUP($A29,BotLevelWorld[#All],MATCH("HP Ratio - " &amp; VLOOKUP(VLOOKUP(AQ$1,Enemies[[Name]:[SpawnedType]],11,FALSE),Enemies[[#All],[Name]:[BotLevelType]],9,FALSE),BotLevelWorld[#Headers],0),FALSE) * VLOOKUP(AQ$1,Enemies[[Name]:[SpawnedType]],10,FALSE),0))</f>
        <v>5109.6037799999995</v>
      </c>
      <c r="AR29" s="10">
        <f>(VLOOKUP(AR$1,Enemies[[Name]:[BotLevelType]],3,FALSE) * VLOOKUP($A29,BotLevelWorld[#All],MATCH("HP Ratio - " &amp; VLOOKUP(AR$1,Enemies[[#All],[Name]:[BotLevelType]],9,FALSE),BotLevelWorld[#Headers],0),FALSE)) + (IFERROR(VLOOKUP(VLOOKUP(AR$1,Enemies[[Name]:[SpawnedType]],11,FALSE), Enemies[[Name]:[BotLevelType]], 3, FALSE) * VLOOKUP($A29,BotLevelWorld[#All],MATCH("HP Ratio - " &amp; VLOOKUP(VLOOKUP(AR$1,Enemies[[Name]:[SpawnedType]],11,FALSE),Enemies[[#All],[Name]:[BotLevelType]],9,FALSE),BotLevelWorld[#Headers],0),FALSE) * VLOOKUP(AR$1,Enemies[[Name]:[SpawnedType]],10,FALSE),0))</f>
        <v>52220.183999999994</v>
      </c>
      <c r="AS29" s="10">
        <f>(VLOOKUP(AS$1,Enemies[[Name]:[BotLevelType]],3,FALSE) * VLOOKUP($A29,BotLevelWorld[#All],MATCH("HP Ratio - " &amp; VLOOKUP(AS$1,Enemies[[#All],[Name]:[BotLevelType]],9,FALSE),BotLevelWorld[#Headers],0),FALSE)) + (IFERROR(VLOOKUP(VLOOKUP(AS$1,Enemies[[Name]:[SpawnedType]],11,FALSE), Enemies[[Name]:[BotLevelType]], 3, FALSE) * VLOOKUP($A29,BotLevelWorld[#All],MATCH("HP Ratio - " &amp; VLOOKUP(VLOOKUP(AS$1,Enemies[[Name]:[SpawnedType]],11,FALSE),Enemies[[#All],[Name]:[BotLevelType]],9,FALSE),BotLevelWorld[#Headers],0),FALSE) * VLOOKUP(AS$1,Enemies[[Name]:[SpawnedType]],10,FALSE),0))</f>
        <v>36660.990000000005</v>
      </c>
      <c r="AT29" s="10">
        <f>(VLOOKUP(AT$1,Enemies[[Name]:[BotLevelType]],3,FALSE) * VLOOKUP($A29,BotLevelWorld[#All],MATCH("HP Ratio - " &amp; VLOOKUP(AT$1,Enemies[[#All],[Name]:[BotLevelType]],9,FALSE),BotLevelWorld[#Headers],0),FALSE)) + (IFERROR(VLOOKUP(VLOOKUP(AT$1,Enemies[[Name]:[SpawnedType]],11,FALSE), Enemies[[Name]:[BotLevelType]], 3, FALSE) * VLOOKUP($A29,BotLevelWorld[#All],MATCH("HP Ratio - " &amp; VLOOKUP(VLOOKUP(AT$1,Enemies[[Name]:[SpawnedType]],11,FALSE),Enemies[[#All],[Name]:[BotLevelType]],9,FALSE),BotLevelWorld[#Headers],0),FALSE) * VLOOKUP(AT$1,Enemies[[Name]:[SpawnedType]],10,FALSE),0))</f>
        <v>30257.423600000002</v>
      </c>
    </row>
    <row r="30" spans="1:46" x14ac:dyDescent="0.25">
      <c r="A30" s="1">
        <v>28</v>
      </c>
      <c r="B30" s="10">
        <f>(VLOOKUP(B$1,Enemies[[Name]:[BotLevelType]],3,FALSE) * VLOOKUP($A30,BotLevelWorld[#All],MATCH("HP Ratio - " &amp; VLOOKUP(B$1,Enemies[[#All],[Name]:[BotLevelType]],9,FALSE),BotLevelWorld[#Headers],0),FALSE)) + (IFERROR(VLOOKUP(VLOOKUP(B$1,Enemies[[Name]:[SpawnedType]],11,FALSE), Enemies[[Name]:[BotLevelType]], 3, FALSE) * VLOOKUP($A30,BotLevelWorld[#All],MATCH("HP Ratio - " &amp; VLOOKUP(VLOOKUP(B$1,Enemies[[Name]:[SpawnedType]],11,FALSE),Enemies[[#All],[Name]:[BotLevelType]],9,FALSE),BotLevelWorld[#Headers],0),FALSE) * VLOOKUP(B$1,Enemies[[Name]:[SpawnedType]],10,FALSE),0))</f>
        <v>201.56273999999999</v>
      </c>
      <c r="C30" s="10">
        <f>(VLOOKUP(C$1,Enemies[[Name]:[BotLevelType]],3,FALSE) * VLOOKUP($A30,BotLevelWorld[#All],MATCH("HP Ratio - " &amp; VLOOKUP(C$1,Enemies[[#All],[Name]:[BotLevelType]],9,FALSE),BotLevelWorld[#Headers],0),FALSE)) + (IFERROR(VLOOKUP(VLOOKUP(C$1,Enemies[[Name]:[SpawnedType]],11,FALSE), Enemies[[Name]:[BotLevelType]], 3, FALSE) * VLOOKUP($A30,BotLevelWorld[#All],MATCH("HP Ratio - " &amp; VLOOKUP(VLOOKUP(C$1,Enemies[[Name]:[SpawnedType]],11,FALSE),Enemies[[#All],[Name]:[BotLevelType]],9,FALSE),BotLevelWorld[#Headers],0),FALSE) * VLOOKUP(C$1,Enemies[[Name]:[SpawnedType]],10,FALSE),0))</f>
        <v>3938.1488300000001</v>
      </c>
      <c r="D30" s="10">
        <f>(VLOOKUP(D$1,Enemies[[Name]:[BotLevelType]],3,FALSE) * VLOOKUP($A30,BotLevelWorld[#All],MATCH("HP Ratio - " &amp; VLOOKUP(D$1,Enemies[[#All],[Name]:[BotLevelType]],9,FALSE),BotLevelWorld[#Headers],0),FALSE)) + (IFERROR(VLOOKUP(VLOOKUP(D$1,Enemies[[Name]:[SpawnedType]],11,FALSE), Enemies[[Name]:[BotLevelType]], 3, FALSE) * VLOOKUP($A30,BotLevelWorld[#All],MATCH("HP Ratio - " &amp; VLOOKUP(VLOOKUP(D$1,Enemies[[Name]:[SpawnedType]],11,FALSE),Enemies[[#All],[Name]:[BotLevelType]],9,FALSE),BotLevelWorld[#Headers],0),FALSE) * VLOOKUP(D$1,Enemies[[Name]:[SpawnedType]],10,FALSE),0))</f>
        <v>9206.0622000000003</v>
      </c>
      <c r="E30" s="10">
        <f>(VLOOKUP(E$1,Enemies[[Name]:[BotLevelType]],3,FALSE) * VLOOKUP($A30,BotLevelWorld[#All],MATCH("HP Ratio - " &amp; VLOOKUP(E$1,Enemies[[#All],[Name]:[BotLevelType]],9,FALSE),BotLevelWorld[#Headers],0),FALSE)) + (IFERROR(VLOOKUP(VLOOKUP(E$1,Enemies[[Name]:[SpawnedType]],11,FALSE), Enemies[[Name]:[BotLevelType]], 3, FALSE) * VLOOKUP($A30,BotLevelWorld[#All],MATCH("HP Ratio - " &amp; VLOOKUP(VLOOKUP(E$1,Enemies[[Name]:[SpawnedType]],11,FALSE),Enemies[[#All],[Name]:[BotLevelType]],9,FALSE),BotLevelWorld[#Headers],0),FALSE) * VLOOKUP(E$1,Enemies[[Name]:[SpawnedType]],10,FALSE),0))</f>
        <v>1756.7914000000001</v>
      </c>
      <c r="F30" s="10">
        <f>(VLOOKUP(F$1,Enemies[[Name]:[BotLevelType]],3,FALSE) * VLOOKUP($A30,BotLevelWorld[#All],MATCH("HP Ratio - " &amp; VLOOKUP(F$1,Enemies[[#All],[Name]:[BotLevelType]],9,FALSE),BotLevelWorld[#Headers],0),FALSE)) + (IFERROR(VLOOKUP(VLOOKUP(F$1,Enemies[[Name]:[SpawnedType]],11,FALSE), Enemies[[Name]:[BotLevelType]], 3, FALSE) * VLOOKUP($A30,BotLevelWorld[#All],MATCH("HP Ratio - " &amp; VLOOKUP(VLOOKUP(F$1,Enemies[[Name]:[SpawnedType]],11,FALSE),Enemies[[#All],[Name]:[BotLevelType]],9,FALSE),BotLevelWorld[#Headers],0),FALSE) * VLOOKUP(F$1,Enemies[[Name]:[SpawnedType]],10,FALSE),0))</f>
        <v>6274.2550000000001</v>
      </c>
      <c r="G30" s="10">
        <f>(VLOOKUP(G$1,Enemies[[Name]:[BotLevelType]],3,FALSE) * VLOOKUP($A30,BotLevelWorld[#All],MATCH("HP Ratio - " &amp; VLOOKUP(G$1,Enemies[[#All],[Name]:[BotLevelType]],9,FALSE),BotLevelWorld[#Headers],0),FALSE)) + (IFERROR(VLOOKUP(VLOOKUP(G$1,Enemies[[Name]:[SpawnedType]],11,FALSE), Enemies[[Name]:[BotLevelType]], 3, FALSE) * VLOOKUP($A30,BotLevelWorld[#All],MATCH("HP Ratio - " &amp; VLOOKUP(VLOOKUP(G$1,Enemies[[Name]:[SpawnedType]],11,FALSE),Enemies[[#All],[Name]:[BotLevelType]],9,FALSE),BotLevelWorld[#Headers],0),FALSE) * VLOOKUP(G$1,Enemies[[Name]:[SpawnedType]],10,FALSE),0))</f>
        <v>12548.51</v>
      </c>
      <c r="H30" s="10">
        <f>(VLOOKUP(H$1,Enemies[[Name]:[BotLevelType]],3,FALSE) * VLOOKUP($A30,BotLevelWorld[#All],MATCH("HP Ratio - " &amp; VLOOKUP(H$1,Enemies[[#All],[Name]:[BotLevelType]],9,FALSE),BotLevelWorld[#Headers],0),FALSE)) + (IFERROR(VLOOKUP(VLOOKUP(H$1,Enemies[[Name]:[SpawnedType]],11,FALSE), Enemies[[Name]:[BotLevelType]], 3, FALSE) * VLOOKUP($A30,BotLevelWorld[#All],MATCH("HP Ratio - " &amp; VLOOKUP(VLOOKUP(H$1,Enemies[[Name]:[SpawnedType]],11,FALSE),Enemies[[#All],[Name]:[BotLevelType]],9,FALSE),BotLevelWorld[#Headers],0),FALSE) * VLOOKUP(H$1,Enemies[[Name]:[SpawnedType]],10,FALSE),0))</f>
        <v>537.50063999999998</v>
      </c>
      <c r="I30" s="10">
        <f>(VLOOKUP(I$1,Enemies[[Name]:[BotLevelType]],3,FALSE) * VLOOKUP($A30,BotLevelWorld[#All],MATCH("HP Ratio - " &amp; VLOOKUP(I$1,Enemies[[#All],[Name]:[BotLevelType]],9,FALSE),BotLevelWorld[#Headers],0),FALSE)) + (IFERROR(VLOOKUP(VLOOKUP(I$1,Enemies[[Name]:[SpawnedType]],11,FALSE), Enemies[[Name]:[BotLevelType]], 3, FALSE) * VLOOKUP($A30,BotLevelWorld[#All],MATCH("HP Ratio - " &amp; VLOOKUP(VLOOKUP(I$1,Enemies[[Name]:[SpawnedType]],11,FALSE),Enemies[[#All],[Name]:[BotLevelType]],9,FALSE),BotLevelWorld[#Headers],0),FALSE) * VLOOKUP(I$1,Enemies[[Name]:[SpawnedType]],10,FALSE),0))</f>
        <v>17.959308</v>
      </c>
      <c r="J30" s="10">
        <f>(VLOOKUP(J$1,Enemies[[Name]:[BotLevelType]],3,FALSE) * VLOOKUP($A30,BotLevelWorld[#All],MATCH("HP Ratio - " &amp; VLOOKUP(J$1,Enemies[[#All],[Name]:[BotLevelType]],9,FALSE),BotLevelWorld[#Headers],0),FALSE)) + (IFERROR(VLOOKUP(VLOOKUP(J$1,Enemies[[Name]:[SpawnedType]],11,FALSE), Enemies[[Name]:[BotLevelType]], 3, FALSE) * VLOOKUP($A30,BotLevelWorld[#All],MATCH("HP Ratio - " &amp; VLOOKUP(VLOOKUP(J$1,Enemies[[Name]:[SpawnedType]],11,FALSE),Enemies[[#All],[Name]:[BotLevelType]],9,FALSE),BotLevelWorld[#Headers],0),FALSE) * VLOOKUP(J$1,Enemies[[Name]:[SpawnedType]],10,FALSE),0))</f>
        <v>299.3218</v>
      </c>
      <c r="K30" s="10">
        <f>(VLOOKUP(K$1,Enemies[[Name]:[BotLevelType]],3,FALSE) * VLOOKUP($A30,BotLevelWorld[#All],MATCH("HP Ratio - " &amp; VLOOKUP(K$1,Enemies[[#All],[Name]:[BotLevelType]],9,FALSE),BotLevelWorld[#Headers],0),FALSE)) + (IFERROR(VLOOKUP(VLOOKUP(K$1,Enemies[[Name]:[SpawnedType]],11,FALSE), Enemies[[Name]:[BotLevelType]], 3, FALSE) * VLOOKUP($A30,BotLevelWorld[#All],MATCH("HP Ratio - " &amp; VLOOKUP(VLOOKUP(K$1,Enemies[[Name]:[SpawnedType]],11,FALSE),Enemies[[#All],[Name]:[BotLevelType]],9,FALSE),BotLevelWorld[#Headers],0),FALSE) * VLOOKUP(K$1,Enemies[[Name]:[SpawnedType]],10,FALSE),0))</f>
        <v>74.830449999999999</v>
      </c>
      <c r="L30" s="10">
        <f>(VLOOKUP(L$1,Enemies[[Name]:[BotLevelType]],3,FALSE) * VLOOKUP($A30,BotLevelWorld[#All],MATCH("HP Ratio - " &amp; VLOOKUP(L$1,Enemies[[#All],[Name]:[BotLevelType]],9,FALSE),BotLevelWorld[#Headers],0),FALSE)) + (IFERROR(VLOOKUP(VLOOKUP(L$1,Enemies[[Name]:[SpawnedType]],11,FALSE), Enemies[[Name]:[BotLevelType]], 3, FALSE) * VLOOKUP($A30,BotLevelWorld[#All],MATCH("HP Ratio - " &amp; VLOOKUP(VLOOKUP(L$1,Enemies[[Name]:[SpawnedType]],11,FALSE),Enemies[[#All],[Name]:[BotLevelType]],9,FALSE),BotLevelWorld[#Headers],0),FALSE) * VLOOKUP(L$1,Enemies[[Name]:[SpawnedType]],10,FALSE),0))</f>
        <v>3764.5529999999999</v>
      </c>
      <c r="M30" s="10">
        <f>(VLOOKUP(M$1,Enemies[[Name]:[BotLevelType]],3,FALSE) * VLOOKUP($A30,BotLevelWorld[#All],MATCH("HP Ratio - " &amp; VLOOKUP(M$1,Enemies[[#All],[Name]:[BotLevelType]],9,FALSE),BotLevelWorld[#Headers],0),FALSE)) + (IFERROR(VLOOKUP(VLOOKUP(M$1,Enemies[[Name]:[SpawnedType]],11,FALSE), Enemies[[Name]:[BotLevelType]], 3, FALSE) * VLOOKUP($A30,BotLevelWorld[#All],MATCH("HP Ratio - " &amp; VLOOKUP(VLOOKUP(M$1,Enemies[[Name]:[SpawnedType]],11,FALSE),Enemies[[#All],[Name]:[BotLevelType]],9,FALSE),BotLevelWorld[#Headers],0),FALSE) * VLOOKUP(M$1,Enemies[[Name]:[SpawnedType]],10,FALSE),0))</f>
        <v>8783.9570000000003</v>
      </c>
      <c r="N30" s="10">
        <f>(VLOOKUP(N$1,Enemies[[Name]:[BotLevelType]],3,FALSE) * VLOOKUP($A30,BotLevelWorld[#All],MATCH("HP Ratio - " &amp; VLOOKUP(N$1,Enemies[[#All],[Name]:[BotLevelType]],9,FALSE),BotLevelWorld[#Headers],0),FALSE)) + (IFERROR(VLOOKUP(VLOOKUP(N$1,Enemies[[Name]:[SpawnedType]],11,FALSE), Enemies[[Name]:[BotLevelType]], 3, FALSE) * VLOOKUP($A30,BotLevelWorld[#All],MATCH("HP Ratio - " &amp; VLOOKUP(VLOOKUP(N$1,Enemies[[Name]:[SpawnedType]],11,FALSE),Enemies[[#All],[Name]:[BotLevelType]],9,FALSE),BotLevelWorld[#Headers],0),FALSE) * VLOOKUP(N$1,Enemies[[Name]:[SpawnedType]],10,FALSE),0))</f>
        <v>6274.2550000000001</v>
      </c>
      <c r="O30" s="10">
        <f>(VLOOKUP(O$1,Enemies[[Name]:[BotLevelType]],3,FALSE) * VLOOKUP($A30,BotLevelWorld[#All],MATCH("HP Ratio - " &amp; VLOOKUP(O$1,Enemies[[#All],[Name]:[BotLevelType]],9,FALSE),BotLevelWorld[#Headers],0),FALSE)) + (IFERROR(VLOOKUP(VLOOKUP(O$1,Enemies[[Name]:[SpawnedType]],11,FALSE), Enemies[[Name]:[BotLevelType]], 3, FALSE) * VLOOKUP($A30,BotLevelWorld[#All],MATCH("HP Ratio - " &amp; VLOOKUP(VLOOKUP(O$1,Enemies[[Name]:[SpawnedType]],11,FALSE),Enemies[[#All],[Name]:[BotLevelType]],9,FALSE),BotLevelWorld[#Headers],0),FALSE) * VLOOKUP(O$1,Enemies[[Name]:[SpawnedType]],10,FALSE),0))</f>
        <v>1790.06765</v>
      </c>
      <c r="P30" s="10">
        <f>(VLOOKUP(P$1,Enemies[[Name]:[BotLevelType]],3,FALSE) * VLOOKUP($A30,BotLevelWorld[#All],MATCH("HP Ratio - " &amp; VLOOKUP(P$1,Enemies[[#All],[Name]:[BotLevelType]],9,FALSE),BotLevelWorld[#Headers],0),FALSE)) + (IFERROR(VLOOKUP(VLOOKUP(P$1,Enemies[[Name]:[SpawnedType]],11,FALSE), Enemies[[Name]:[BotLevelType]], 3, FALSE) * VLOOKUP($A30,BotLevelWorld[#All],MATCH("HP Ratio - " &amp; VLOOKUP(VLOOKUP(P$1,Enemies[[Name]:[SpawnedType]],11,FALSE),Enemies[[#All],[Name]:[BotLevelType]],9,FALSE),BotLevelWorld[#Headers],0),FALSE) * VLOOKUP(P$1,Enemies[[Name]:[SpawnedType]],10,FALSE),0))</f>
        <v>25097.02</v>
      </c>
      <c r="Q30" s="10">
        <f>(VLOOKUP(Q$1,Enemies[[Name]:[BotLevelType]],3,FALSE) * VLOOKUP($A30,BotLevelWorld[#All],MATCH("HP Ratio - " &amp; VLOOKUP(Q$1,Enemies[[#All],[Name]:[BotLevelType]],9,FALSE),BotLevelWorld[#Headers],0),FALSE)) + (IFERROR(VLOOKUP(VLOOKUP(Q$1,Enemies[[Name]:[SpawnedType]],11,FALSE), Enemies[[Name]:[BotLevelType]], 3, FALSE) * VLOOKUP($A30,BotLevelWorld[#All],MATCH("HP Ratio - " &amp; VLOOKUP(VLOOKUP(Q$1,Enemies[[Name]:[SpawnedType]],11,FALSE),Enemies[[#All],[Name]:[BotLevelType]],9,FALSE),BotLevelWorld[#Headers],0),FALSE) * VLOOKUP(Q$1,Enemies[[Name]:[SpawnedType]],10,FALSE),0))</f>
        <v>6718.7579999999998</v>
      </c>
      <c r="R30" s="10">
        <f>(VLOOKUP(R$1,Enemies[[Name]:[BotLevelType]],3,FALSE) * VLOOKUP($A30,BotLevelWorld[#All],MATCH("HP Ratio - " &amp; VLOOKUP(R$1,Enemies[[#All],[Name]:[BotLevelType]],9,FALSE),BotLevelWorld[#Headers],0),FALSE)) + (IFERROR(VLOOKUP(VLOOKUP(R$1,Enemies[[Name]:[SpawnedType]],11,FALSE), Enemies[[Name]:[BotLevelType]], 3, FALSE) * VLOOKUP($A30,BotLevelWorld[#All],MATCH("HP Ratio - " &amp; VLOOKUP(VLOOKUP(R$1,Enemies[[Name]:[SpawnedType]],11,FALSE),Enemies[[#All],[Name]:[BotLevelType]],9,FALSE),BotLevelWorld[#Headers],0),FALSE) * VLOOKUP(R$1,Enemies[[Name]:[SpawnedType]],10,FALSE),0))</f>
        <v>25572.395</v>
      </c>
      <c r="S30" s="10">
        <f>(VLOOKUP(S$1,Enemies[[Name]:[BotLevelType]],3,FALSE) * VLOOKUP($A30,BotLevelWorld[#All],MATCH("HP Ratio - " &amp; VLOOKUP(S$1,Enemies[[#All],[Name]:[BotLevelType]],9,FALSE),BotLevelWorld[#Headers],0),FALSE)) + (IFERROR(VLOOKUP(VLOOKUP(S$1,Enemies[[Name]:[SpawnedType]],11,FALSE), Enemies[[Name]:[BotLevelType]], 3, FALSE) * VLOOKUP($A30,BotLevelWorld[#All],MATCH("HP Ratio - " &amp; VLOOKUP(VLOOKUP(S$1,Enemies[[Name]:[SpawnedType]],11,FALSE),Enemies[[#All],[Name]:[BotLevelType]],9,FALSE),BotLevelWorld[#Headers],0),FALSE) * VLOOKUP(S$1,Enemies[[Name]:[SpawnedType]],10,FALSE),0))</f>
        <v>2340.5946599999997</v>
      </c>
      <c r="T30" s="10">
        <f>(VLOOKUP(T$1,Enemies[[Name]:[BotLevelType]],3,FALSE) * VLOOKUP($A30,BotLevelWorld[#All],MATCH("HP Ratio - " &amp; VLOOKUP(T$1,Enemies[[#All],[Name]:[BotLevelType]],9,FALSE),BotLevelWorld[#Headers],0),FALSE)) + (IFERROR(VLOOKUP(VLOOKUP(T$1,Enemies[[Name]:[SpawnedType]],11,FALSE), Enemies[[Name]:[BotLevelType]], 3, FALSE) * VLOOKUP($A30,BotLevelWorld[#All],MATCH("HP Ratio - " &amp; VLOOKUP(VLOOKUP(T$1,Enemies[[Name]:[SpawnedType]],11,FALSE),Enemies[[#All],[Name]:[BotLevelType]],9,FALSE),BotLevelWorld[#Headers],0),FALSE) * VLOOKUP(T$1,Enemies[[Name]:[SpawnedType]],10,FALSE),0))</f>
        <v>8183.1664000000001</v>
      </c>
      <c r="U30" s="10">
        <f>(VLOOKUP(U$1,Enemies[[Name]:[BotLevelType]],3,FALSE) * VLOOKUP($A30,BotLevelWorld[#All],MATCH("HP Ratio - " &amp; VLOOKUP(U$1,Enemies[[#All],[Name]:[BotLevelType]],9,FALSE),BotLevelWorld[#Headers],0),FALSE)) + (IFERROR(VLOOKUP(VLOOKUP(U$1,Enemies[[Name]:[SpawnedType]],11,FALSE), Enemies[[Name]:[BotLevelType]], 3, FALSE) * VLOOKUP($A30,BotLevelWorld[#All],MATCH("HP Ratio - " &amp; VLOOKUP(VLOOKUP(U$1,Enemies[[Name]:[SpawnedType]],11,FALSE),Enemies[[#All],[Name]:[BotLevelType]],9,FALSE),BotLevelWorld[#Headers],0),FALSE) * VLOOKUP(U$1,Enemies[[Name]:[SpawnedType]],10,FALSE),0))</f>
        <v>4091.5832</v>
      </c>
      <c r="V30" s="10">
        <f>(VLOOKUP(V$1,Enemies[[Name]:[BotLevelType]],3,FALSE) * VLOOKUP($A30,BotLevelWorld[#All],MATCH("HP Ratio - " &amp; VLOOKUP(V$1,Enemies[[#All],[Name]:[BotLevelType]],9,FALSE),BotLevelWorld[#Headers],0),FALSE)) + (IFERROR(VLOOKUP(VLOOKUP(V$1,Enemies[[Name]:[SpawnedType]],11,FALSE), Enemies[[Name]:[BotLevelType]], 3, FALSE) * VLOOKUP($A30,BotLevelWorld[#All],MATCH("HP Ratio - " &amp; VLOOKUP(VLOOKUP(V$1,Enemies[[Name]:[SpawnedType]],11,FALSE),Enemies[[#All],[Name]:[BotLevelType]],9,FALSE),BotLevelWorld[#Headers],0),FALSE) * VLOOKUP(V$1,Enemies[[Name]:[SpawnedType]],10,FALSE),0))</f>
        <v>2045.7916</v>
      </c>
      <c r="W30" s="10">
        <f>(VLOOKUP(W$1,Enemies[[Name]:[BotLevelType]],3,FALSE) * VLOOKUP($A30,BotLevelWorld[#All],MATCH("HP Ratio - " &amp; VLOOKUP(W$1,Enemies[[#All],[Name]:[BotLevelType]],9,FALSE),BotLevelWorld[#Headers],0),FALSE)) + (IFERROR(VLOOKUP(VLOOKUP(W$1,Enemies[[Name]:[SpawnedType]],11,FALSE), Enemies[[Name]:[BotLevelType]], 3, FALSE) * VLOOKUP($A30,BotLevelWorld[#All],MATCH("HP Ratio - " &amp; VLOOKUP(VLOOKUP(W$1,Enemies[[Name]:[SpawnedType]],11,FALSE),Enemies[[#All],[Name]:[BotLevelType]],9,FALSE),BotLevelWorld[#Headers],0),FALSE) * VLOOKUP(W$1,Enemies[[Name]:[SpawnedType]],10,FALSE),0))</f>
        <v>511.4479</v>
      </c>
      <c r="X30" s="10">
        <f>(VLOOKUP(X$1,Enemies[[Name]:[BotLevelType]],3,FALSE) * VLOOKUP($A30,BotLevelWorld[#All],MATCH("HP Ratio - " &amp; VLOOKUP(X$1,Enemies[[#All],[Name]:[BotLevelType]],9,FALSE),BotLevelWorld[#Headers],0),FALSE)) + (IFERROR(VLOOKUP(VLOOKUP(X$1,Enemies[[Name]:[SpawnedType]],11,FALSE), Enemies[[Name]:[BotLevelType]], 3, FALSE) * VLOOKUP($A30,BotLevelWorld[#All],MATCH("HP Ratio - " &amp; VLOOKUP(VLOOKUP(X$1,Enemies[[Name]:[SpawnedType]],11,FALSE),Enemies[[#All],[Name]:[BotLevelType]],9,FALSE),BotLevelWorld[#Headers],0),FALSE) * VLOOKUP(X$1,Enemies[[Name]:[SpawnedType]],10,FALSE),0))</f>
        <v>409.15832</v>
      </c>
      <c r="Y30" s="10">
        <f>(VLOOKUP(Y$1,Enemies[[Name]:[BotLevelType]],3,FALSE) * VLOOKUP($A30,BotLevelWorld[#All],MATCH("HP Ratio - " &amp; VLOOKUP(Y$1,Enemies[[#All],[Name]:[BotLevelType]],9,FALSE),BotLevelWorld[#Headers],0),FALSE)) + (IFERROR(VLOOKUP(VLOOKUP(Y$1,Enemies[[Name]:[SpawnedType]],11,FALSE), Enemies[[Name]:[BotLevelType]], 3, FALSE) * VLOOKUP($A30,BotLevelWorld[#All],MATCH("HP Ratio - " &amp; VLOOKUP(VLOOKUP(Y$1,Enemies[[Name]:[SpawnedType]],11,FALSE),Enemies[[#All],[Name]:[BotLevelType]],9,FALSE),BotLevelWorld[#Headers],0),FALSE) * VLOOKUP(Y$1,Enemies[[Name]:[SpawnedType]],10,FALSE),0))</f>
        <v>12548.510000000002</v>
      </c>
      <c r="Z30" s="10">
        <f>(VLOOKUP(Z$1,Enemies[[Name]:[BotLevelType]],3,FALSE) * VLOOKUP($A30,BotLevelWorld[#All],MATCH("HP Ratio - " &amp; VLOOKUP(Z$1,Enemies[[#All],[Name]:[BotLevelType]],9,FALSE),BotLevelWorld[#Headers],0),FALSE)) + (IFERROR(VLOOKUP(VLOOKUP(Z$1,Enemies[[Name]:[SpawnedType]],11,FALSE), Enemies[[Name]:[BotLevelType]], 3, FALSE) * VLOOKUP($A30,BotLevelWorld[#All],MATCH("HP Ratio - " &amp; VLOOKUP(VLOOKUP(Z$1,Enemies[[Name]:[SpawnedType]],11,FALSE),Enemies[[#All],[Name]:[BotLevelType]],9,FALSE),BotLevelWorld[#Headers],0),FALSE) * VLOOKUP(Z$1,Enemies[[Name]:[SpawnedType]],10,FALSE),0))</f>
        <v>5019.4040000000005</v>
      </c>
      <c r="AA30" s="10">
        <f>(VLOOKUP(AA$1,Enemies[[Name]:[BotLevelType]],3,FALSE) * VLOOKUP($A30,BotLevelWorld[#All],MATCH("HP Ratio - " &amp; VLOOKUP(AA$1,Enemies[[#All],[Name]:[BotLevelType]],9,FALSE),BotLevelWorld[#Headers],0),FALSE)) + (IFERROR(VLOOKUP(VLOOKUP(AA$1,Enemies[[Name]:[SpawnedType]],11,FALSE), Enemies[[Name]:[BotLevelType]], 3, FALSE) * VLOOKUP($A30,BotLevelWorld[#All],MATCH("HP Ratio - " &amp; VLOOKUP(VLOOKUP(AA$1,Enemies[[Name]:[SpawnedType]],11,FALSE),Enemies[[#All],[Name]:[BotLevelType]],9,FALSE),BotLevelWorld[#Headers],0),FALSE) * VLOOKUP(AA$1,Enemies[[Name]:[SpawnedType]],10,FALSE),0))</f>
        <v>2509.7020000000002</v>
      </c>
      <c r="AB30" s="10">
        <f>(VLOOKUP(AB$1,Enemies[[Name]:[BotLevelType]],3,FALSE) * VLOOKUP($A30,BotLevelWorld[#All],MATCH("HP Ratio - " &amp; VLOOKUP(AB$1,Enemies[[#All],[Name]:[BotLevelType]],9,FALSE),BotLevelWorld[#Headers],0),FALSE)) + (IFERROR(VLOOKUP(VLOOKUP(AB$1,Enemies[[Name]:[SpawnedType]],11,FALSE), Enemies[[Name]:[BotLevelType]], 3, FALSE) * VLOOKUP($A30,BotLevelWorld[#All],MATCH("HP Ratio - " &amp; VLOOKUP(VLOOKUP(AB$1,Enemies[[Name]:[SpawnedType]],11,FALSE),Enemies[[#All],[Name]:[BotLevelType]],9,FALSE),BotLevelWorld[#Headers],0),FALSE) * VLOOKUP(AB$1,Enemies[[Name]:[SpawnedType]],10,FALSE),0))</f>
        <v>1229.75398</v>
      </c>
      <c r="AC30" s="10">
        <f>(VLOOKUP(AC$1,Enemies[[Name]:[BotLevelType]],3,FALSE) * VLOOKUP($A30,BotLevelWorld[#All],MATCH("HP Ratio - " &amp; VLOOKUP(AC$1,Enemies[[#All],[Name]:[BotLevelType]],9,FALSE),BotLevelWorld[#Headers],0),FALSE)) + (IFERROR(VLOOKUP(VLOOKUP(AC$1,Enemies[[Name]:[SpawnedType]],11,FALSE), Enemies[[Name]:[BotLevelType]], 3, FALSE) * VLOOKUP($A30,BotLevelWorld[#All],MATCH("HP Ratio - " &amp; VLOOKUP(VLOOKUP(AC$1,Enemies[[Name]:[SpawnedType]],11,FALSE),Enemies[[#All],[Name]:[BotLevelType]],9,FALSE),BotLevelWorld[#Headers],0),FALSE) * VLOOKUP(AC$1,Enemies[[Name]:[SpawnedType]],10,FALSE),0))</f>
        <v>602.32848000000001</v>
      </c>
      <c r="AD30" s="10">
        <f>(VLOOKUP(AD$1,Enemies[[Name]:[BotLevelType]],3,FALSE) * VLOOKUP($A30,BotLevelWorld[#All],MATCH("HP Ratio - " &amp; VLOOKUP(AD$1,Enemies[[#All],[Name]:[BotLevelType]],9,FALSE),BotLevelWorld[#Headers],0),FALSE)) + (IFERROR(VLOOKUP(VLOOKUP(AD$1,Enemies[[Name]:[SpawnedType]],11,FALSE), Enemies[[Name]:[BotLevelType]], 3, FALSE) * VLOOKUP($A30,BotLevelWorld[#All],MATCH("HP Ratio - " &amp; VLOOKUP(VLOOKUP(AD$1,Enemies[[Name]:[SpawnedType]],11,FALSE),Enemies[[#All],[Name]:[BotLevelType]],9,FALSE),BotLevelWorld[#Headers],0),FALSE) * VLOOKUP(AD$1,Enemies[[Name]:[SpawnedType]],10,FALSE),0))</f>
        <v>150.58212</v>
      </c>
      <c r="AE30" s="10">
        <f>(VLOOKUP(AE$1,Enemies[[Name]:[BotLevelType]],3,FALSE) * VLOOKUP($A30,BotLevelWorld[#All],MATCH("HP Ratio - " &amp; VLOOKUP(AE$1,Enemies[[#All],[Name]:[BotLevelType]],9,FALSE),BotLevelWorld[#Headers],0),FALSE)) + (IFERROR(VLOOKUP(VLOOKUP(AE$1,Enemies[[Name]:[SpawnedType]],11,FALSE), Enemies[[Name]:[BotLevelType]], 3, FALSE) * VLOOKUP($A30,BotLevelWorld[#All],MATCH("HP Ratio - " &amp; VLOOKUP(VLOOKUP(AE$1,Enemies[[Name]:[SpawnedType]],11,FALSE),Enemies[[#All],[Name]:[BotLevelType]],9,FALSE),BotLevelWorld[#Headers],0),FALSE) * VLOOKUP(AE$1,Enemies[[Name]:[SpawnedType]],10,FALSE),0))</f>
        <v>4391.9785000000002</v>
      </c>
      <c r="AF30" s="10">
        <f>(VLOOKUP(AF$1,Enemies[[Name]:[BotLevelType]],3,FALSE) * VLOOKUP($A30,BotLevelWorld[#All],MATCH("HP Ratio - " &amp; VLOOKUP(AF$1,Enemies[[#All],[Name]:[BotLevelType]],9,FALSE),BotLevelWorld[#Headers],0),FALSE)) + (IFERROR(VLOOKUP(VLOOKUP(AF$1,Enemies[[Name]:[SpawnedType]],11,FALSE), Enemies[[Name]:[BotLevelType]], 3, FALSE) * VLOOKUP($A30,BotLevelWorld[#All],MATCH("HP Ratio - " &amp; VLOOKUP(VLOOKUP(AF$1,Enemies[[Name]:[SpawnedType]],11,FALSE),Enemies[[#All],[Name]:[BotLevelType]],9,FALSE),BotLevelWorld[#Headers],0),FALSE) * VLOOKUP(AF$1,Enemies[[Name]:[SpawnedType]],10,FALSE),0))</f>
        <v>1003.8808</v>
      </c>
      <c r="AG30" s="10">
        <f>(VLOOKUP(AG$1,Enemies[[Name]:[BotLevelType]],3,FALSE) * VLOOKUP($A30,BotLevelWorld[#All],MATCH("HP Ratio - " &amp; VLOOKUP(AG$1,Enemies[[#All],[Name]:[BotLevelType]],9,FALSE),BotLevelWorld[#Headers],0),FALSE)) + (IFERROR(VLOOKUP(VLOOKUP(AG$1,Enemies[[Name]:[SpawnedType]],11,FALSE), Enemies[[Name]:[BotLevelType]], 3, FALSE) * VLOOKUP($A30,BotLevelWorld[#All],MATCH("HP Ratio - " &amp; VLOOKUP(VLOOKUP(AG$1,Enemies[[Name]:[SpawnedType]],11,FALSE),Enemies[[#All],[Name]:[BotLevelType]],9,FALSE),BotLevelWorld[#Headers],0),FALSE) * VLOOKUP(AG$1,Enemies[[Name]:[SpawnedType]],10,FALSE),0))</f>
        <v>3938.1488300000001</v>
      </c>
      <c r="AH30" s="10">
        <f>(VLOOKUP(AH$1,Enemies[[Name]:[BotLevelType]],3,FALSE) * VLOOKUP($A30,BotLevelWorld[#All],MATCH("HP Ratio - " &amp; VLOOKUP(AH$1,Enemies[[#All],[Name]:[BotLevelType]],9,FALSE),BotLevelWorld[#Headers],0),FALSE)) + (IFERROR(VLOOKUP(VLOOKUP(AH$1,Enemies[[Name]:[SpawnedType]],11,FALSE), Enemies[[Name]:[BotLevelType]], 3, FALSE) * VLOOKUP($A30,BotLevelWorld[#All],MATCH("HP Ratio - " &amp; VLOOKUP(VLOOKUP(AH$1,Enemies[[Name]:[SpawnedType]],11,FALSE),Enemies[[#All],[Name]:[BotLevelType]],9,FALSE),BotLevelWorld[#Headers],0),FALSE) * VLOOKUP(AH$1,Enemies[[Name]:[SpawnedType]],10,FALSE),0))</f>
        <v>537.50063999999998</v>
      </c>
      <c r="AI30" s="10">
        <f>(VLOOKUP(AI$1,Enemies[[Name]:[BotLevelType]],3,FALSE) * VLOOKUP($A30,BotLevelWorld[#All],MATCH("HP Ratio - " &amp; VLOOKUP(AI$1,Enemies[[#All],[Name]:[BotLevelType]],9,FALSE),BotLevelWorld[#Headers],0),FALSE)) + (IFERROR(VLOOKUP(VLOOKUP(AI$1,Enemies[[Name]:[SpawnedType]],11,FALSE), Enemies[[Name]:[BotLevelType]], 3, FALSE) * VLOOKUP($A30,BotLevelWorld[#All],MATCH("HP Ratio - " &amp; VLOOKUP(VLOOKUP(AI$1,Enemies[[Name]:[SpawnedType]],11,FALSE),Enemies[[#All],[Name]:[BotLevelType]],9,FALSE),BotLevelWorld[#Headers],0),FALSE) * VLOOKUP(AI$1,Enemies[[Name]:[SpawnedType]],10,FALSE),0))</f>
        <v>7529.1059999999998</v>
      </c>
      <c r="AJ30" s="10">
        <f>(VLOOKUP(AJ$1,Enemies[[Name]:[BotLevelType]],3,FALSE) * VLOOKUP($A30,BotLevelWorld[#All],MATCH("HP Ratio - " &amp; VLOOKUP(AJ$1,Enemies[[#All],[Name]:[BotLevelType]],9,FALSE),BotLevelWorld[#Headers],0),FALSE)) + (IFERROR(VLOOKUP(VLOOKUP(AJ$1,Enemies[[Name]:[SpawnedType]],11,FALSE), Enemies[[Name]:[BotLevelType]], 3, FALSE) * VLOOKUP($A30,BotLevelWorld[#All],MATCH("HP Ratio - " &amp; VLOOKUP(VLOOKUP(AJ$1,Enemies[[Name]:[SpawnedType]],11,FALSE),Enemies[[#All],[Name]:[BotLevelType]],9,FALSE),BotLevelWorld[#Headers],0),FALSE) * VLOOKUP(AJ$1,Enemies[[Name]:[SpawnedType]],10,FALSE),0))</f>
        <v>537.50063999999998</v>
      </c>
      <c r="AK30" s="10">
        <f>(VLOOKUP(AK$1,Enemies[[Name]:[BotLevelType]],3,FALSE) * VLOOKUP($A30,BotLevelWorld[#All],MATCH("HP Ratio - " &amp; VLOOKUP(AK$1,Enemies[[#All],[Name]:[BotLevelType]],9,FALSE),BotLevelWorld[#Headers],0),FALSE)) + (IFERROR(VLOOKUP(VLOOKUP(AK$1,Enemies[[Name]:[SpawnedType]],11,FALSE), Enemies[[Name]:[BotLevelType]], 3, FALSE) * VLOOKUP($A30,BotLevelWorld[#All],MATCH("HP Ratio - " &amp; VLOOKUP(VLOOKUP(AK$1,Enemies[[Name]:[SpawnedType]],11,FALSE),Enemies[[#All],[Name]:[BotLevelType]],9,FALSE),BotLevelWorld[#Headers],0),FALSE) * VLOOKUP(AK$1,Enemies[[Name]:[SpawnedType]],10,FALSE),0))</f>
        <v>537.50063999999998</v>
      </c>
      <c r="AL30" s="10">
        <f>(VLOOKUP(AL$1,Enemies[[Name]:[BotLevelType]],3,FALSE) * VLOOKUP($A30,BotLevelWorld[#All],MATCH("HP Ratio - " &amp; VLOOKUP(AL$1,Enemies[[#All],[Name]:[BotLevelType]],9,FALSE),BotLevelWorld[#Headers],0),FALSE)) + (IFERROR(VLOOKUP(VLOOKUP(AL$1,Enemies[[Name]:[SpawnedType]],11,FALSE), Enemies[[Name]:[BotLevelType]], 3, FALSE) * VLOOKUP($A30,BotLevelWorld[#All],MATCH("HP Ratio - " &amp; VLOOKUP(VLOOKUP(AL$1,Enemies[[Name]:[SpawnedType]],11,FALSE),Enemies[[#All],[Name]:[BotLevelType]],9,FALSE),BotLevelWorld[#Headers],0),FALSE) * VLOOKUP(AL$1,Enemies[[Name]:[SpawnedType]],10,FALSE),0))</f>
        <v>671.87580000000003</v>
      </c>
      <c r="AM30" s="10">
        <f>(VLOOKUP(AM$1,Enemies[[Name]:[BotLevelType]],3,FALSE) * VLOOKUP($A30,BotLevelWorld[#All],MATCH("HP Ratio - " &amp; VLOOKUP(AM$1,Enemies[[#All],[Name]:[BotLevelType]],9,FALSE),BotLevelWorld[#Headers],0),FALSE)) + (IFERROR(VLOOKUP(VLOOKUP(AM$1,Enemies[[Name]:[SpawnedType]],11,FALSE), Enemies[[Name]:[BotLevelType]], 3, FALSE) * VLOOKUP($A30,BotLevelWorld[#All],MATCH("HP Ratio - " &amp; VLOOKUP(VLOOKUP(AM$1,Enemies[[Name]:[SpawnedType]],11,FALSE),Enemies[[#All],[Name]:[BotLevelType]],9,FALSE),BotLevelWorld[#Headers],0),FALSE) * VLOOKUP(AM$1,Enemies[[Name]:[SpawnedType]],10,FALSE),0))</f>
        <v>12548.51</v>
      </c>
      <c r="AN30" s="10">
        <f>(VLOOKUP(AN$1,Enemies[[Name]:[BotLevelType]],3,FALSE) * VLOOKUP($A30,BotLevelWorld[#All],MATCH("HP Ratio - " &amp; VLOOKUP(AN$1,Enemies[[#All],[Name]:[BotLevelType]],9,FALSE),BotLevelWorld[#Headers],0),FALSE)) + (IFERROR(VLOOKUP(VLOOKUP(AN$1,Enemies[[Name]:[SpawnedType]],11,FALSE), Enemies[[Name]:[BotLevelType]], 3, FALSE) * VLOOKUP($A30,BotLevelWorld[#All],MATCH("HP Ratio - " &amp; VLOOKUP(VLOOKUP(AN$1,Enemies[[Name]:[SpawnedType]],11,FALSE),Enemies[[#All],[Name]:[BotLevelType]],9,FALSE),BotLevelWorld[#Headers],0),FALSE) * VLOOKUP(AN$1,Enemies[[Name]:[SpawnedType]],10,FALSE),0))</f>
        <v>3359.3789999999999</v>
      </c>
      <c r="AO30" s="10">
        <f>(VLOOKUP(AO$1,Enemies[[Name]:[BotLevelType]],3,FALSE) * VLOOKUP($A30,BotLevelWorld[#All],MATCH("HP Ratio - " &amp; VLOOKUP(AO$1,Enemies[[#All],[Name]:[BotLevelType]],9,FALSE),BotLevelWorld[#Headers],0),FALSE)) + (IFERROR(VLOOKUP(VLOOKUP(AO$1,Enemies[[Name]:[SpawnedType]],11,FALSE), Enemies[[Name]:[BotLevelType]], 3, FALSE) * VLOOKUP($A30,BotLevelWorld[#All],MATCH("HP Ratio - " &amp; VLOOKUP(VLOOKUP(AO$1,Enemies[[Name]:[SpawnedType]],11,FALSE),Enemies[[#All],[Name]:[BotLevelType]],9,FALSE),BotLevelWorld[#Headers],0),FALSE) * VLOOKUP(AO$1,Enemies[[Name]:[SpawnedType]],10,FALSE),0))</f>
        <v>5296.848179999999</v>
      </c>
      <c r="AP30" s="10">
        <f>(VLOOKUP(AP$1,Enemies[[Name]:[BotLevelType]],3,FALSE) * VLOOKUP($A30,BotLevelWorld[#All],MATCH("HP Ratio - " &amp; VLOOKUP(AP$1,Enemies[[#All],[Name]:[BotLevelType]],9,FALSE),BotLevelWorld[#Headers],0),FALSE)) + (IFERROR(VLOOKUP(VLOOKUP(AP$1,Enemies[[Name]:[SpawnedType]],11,FALSE), Enemies[[Name]:[BotLevelType]], 3, FALSE) * VLOOKUP($A30,BotLevelWorld[#All],MATCH("HP Ratio - " &amp; VLOOKUP(VLOOKUP(AP$1,Enemies[[Name]:[SpawnedType]],11,FALSE),Enemies[[#All],[Name]:[BotLevelType]],9,FALSE),BotLevelWorld[#Headers],0),FALSE) * VLOOKUP(AP$1,Enemies[[Name]:[SpawnedType]],10,FALSE),0))</f>
        <v>5296.848179999999</v>
      </c>
      <c r="AQ30" s="10">
        <f>(VLOOKUP(AQ$1,Enemies[[Name]:[BotLevelType]],3,FALSE) * VLOOKUP($A30,BotLevelWorld[#All],MATCH("HP Ratio - " &amp; VLOOKUP(AQ$1,Enemies[[#All],[Name]:[BotLevelType]],9,FALSE),BotLevelWorld[#Headers],0),FALSE)) + (IFERROR(VLOOKUP(VLOOKUP(AQ$1,Enemies[[Name]:[SpawnedType]],11,FALSE), Enemies[[Name]:[BotLevelType]], 3, FALSE) * VLOOKUP($A30,BotLevelWorld[#All],MATCH("HP Ratio - " &amp; VLOOKUP(VLOOKUP(AQ$1,Enemies[[Name]:[SpawnedType]],11,FALSE),Enemies[[#All],[Name]:[BotLevelType]],9,FALSE),BotLevelWorld[#Headers],0),FALSE) * VLOOKUP(AQ$1,Enemies[[Name]:[SpawnedType]],10,FALSE),0))</f>
        <v>5296.848179999999</v>
      </c>
      <c r="AR30" s="10">
        <f>(VLOOKUP(AR$1,Enemies[[Name]:[BotLevelType]],3,FALSE) * VLOOKUP($A30,BotLevelWorld[#All],MATCH("HP Ratio - " &amp; VLOOKUP(AR$1,Enemies[[#All],[Name]:[BotLevelType]],9,FALSE),BotLevelWorld[#Headers],0),FALSE)) + (IFERROR(VLOOKUP(VLOOKUP(AR$1,Enemies[[Name]:[SpawnedType]],11,FALSE), Enemies[[Name]:[BotLevelType]], 3, FALSE) * VLOOKUP($A30,BotLevelWorld[#All],MATCH("HP Ratio - " &amp; VLOOKUP(VLOOKUP(AR$1,Enemies[[Name]:[SpawnedType]],11,FALSE),Enemies[[#All],[Name]:[BotLevelType]],9,FALSE),BotLevelWorld[#Headers],0),FALSE) * VLOOKUP(AR$1,Enemies[[Name]:[SpawnedType]],10,FALSE),0))</f>
        <v>53750.063999999998</v>
      </c>
      <c r="AS30" s="10">
        <f>(VLOOKUP(AS$1,Enemies[[Name]:[BotLevelType]],3,FALSE) * VLOOKUP($A30,BotLevelWorld[#All],MATCH("HP Ratio - " &amp; VLOOKUP(AS$1,Enemies[[#All],[Name]:[BotLevelType]],9,FALSE),BotLevelWorld[#Headers],0),FALSE)) + (IFERROR(VLOOKUP(VLOOKUP(AS$1,Enemies[[Name]:[SpawnedType]],11,FALSE), Enemies[[Name]:[BotLevelType]], 3, FALSE) * VLOOKUP($A30,BotLevelWorld[#All],MATCH("HP Ratio - " &amp; VLOOKUP(VLOOKUP(AS$1,Enemies[[Name]:[SpawnedType]],11,FALSE),Enemies[[#All],[Name]:[BotLevelType]],9,FALSE),BotLevelWorld[#Headers],0),FALSE) * VLOOKUP(AS$1,Enemies[[Name]:[SpawnedType]],10,FALSE),0))</f>
        <v>37645.53</v>
      </c>
      <c r="AT30" s="10">
        <f>(VLOOKUP(AT$1,Enemies[[Name]:[BotLevelType]],3,FALSE) * VLOOKUP($A30,BotLevelWorld[#All],MATCH("HP Ratio - " &amp; VLOOKUP(AT$1,Enemies[[#All],[Name]:[BotLevelType]],9,FALSE),BotLevelWorld[#Headers],0),FALSE)) + (IFERROR(VLOOKUP(VLOOKUP(AT$1,Enemies[[Name]:[SpawnedType]],11,FALSE), Enemies[[Name]:[BotLevelType]], 3, FALSE) * VLOOKUP($A30,BotLevelWorld[#All],MATCH("HP Ratio - " &amp; VLOOKUP(VLOOKUP(AT$1,Enemies[[Name]:[SpawnedType]],11,FALSE),Enemies[[#All],[Name]:[BotLevelType]],9,FALSE),BotLevelWorld[#Headers],0),FALSE) * VLOOKUP(AT$1,Enemies[[Name]:[SpawnedType]],10,FALSE),0))</f>
        <v>31234.394800000002</v>
      </c>
    </row>
    <row r="31" spans="1:46" x14ac:dyDescent="0.25">
      <c r="A31" s="1">
        <v>29</v>
      </c>
      <c r="B31" s="10">
        <f>(VLOOKUP(B$1,Enemies[[Name]:[BotLevelType]],3,FALSE) * VLOOKUP($A31,BotLevelWorld[#All],MATCH("HP Ratio - " &amp; VLOOKUP(B$1,Enemies[[#All],[Name]:[BotLevelType]],9,FALSE),BotLevelWorld[#Headers],0),FALSE)) + (IFERROR(VLOOKUP(VLOOKUP(B$1,Enemies[[Name]:[SpawnedType]],11,FALSE), Enemies[[Name]:[BotLevelType]], 3, FALSE) * VLOOKUP($A31,BotLevelWorld[#All],MATCH("HP Ratio - " &amp; VLOOKUP(VLOOKUP(B$1,Enemies[[Name]:[SpawnedType]],11,FALSE),Enemies[[#All],[Name]:[BotLevelType]],9,FALSE),BotLevelWorld[#Headers],0),FALSE) * VLOOKUP(B$1,Enemies[[Name]:[SpawnedType]],10,FALSE),0))</f>
        <v>207.16070999999999</v>
      </c>
      <c r="C31" s="10">
        <f>(VLOOKUP(C$1,Enemies[[Name]:[BotLevelType]],3,FALSE) * VLOOKUP($A31,BotLevelWorld[#All],MATCH("HP Ratio - " &amp; VLOOKUP(C$1,Enemies[[#All],[Name]:[BotLevelType]],9,FALSE),BotLevelWorld[#Headers],0),FALSE)) + (IFERROR(VLOOKUP(VLOOKUP(C$1,Enemies[[Name]:[SpawnedType]],11,FALSE), Enemies[[Name]:[BotLevelType]], 3, FALSE) * VLOOKUP($A31,BotLevelWorld[#All],MATCH("HP Ratio - " &amp; VLOOKUP(VLOOKUP(C$1,Enemies[[Name]:[SpawnedType]],11,FALSE),Enemies[[#All],[Name]:[BotLevelType]],9,FALSE),BotLevelWorld[#Headers],0),FALSE) * VLOOKUP(C$1,Enemies[[Name]:[SpawnedType]],10,FALSE),0))</f>
        <v>4146.8835099999997</v>
      </c>
      <c r="D31" s="10">
        <f>(VLOOKUP(D$1,Enemies[[Name]:[BotLevelType]],3,FALSE) * VLOOKUP($A31,BotLevelWorld[#All],MATCH("HP Ratio - " &amp; VLOOKUP(D$1,Enemies[[#All],[Name]:[BotLevelType]],9,FALSE),BotLevelWorld[#Headers],0),FALSE)) + (IFERROR(VLOOKUP(VLOOKUP(D$1,Enemies[[Name]:[SpawnedType]],11,FALSE), Enemies[[Name]:[BotLevelType]], 3, FALSE) * VLOOKUP($A31,BotLevelWorld[#All],MATCH("HP Ratio - " &amp; VLOOKUP(VLOOKUP(D$1,Enemies[[Name]:[SpawnedType]],11,FALSE),Enemies[[#All],[Name]:[BotLevelType]],9,FALSE),BotLevelWorld[#Headers],0),FALSE) * VLOOKUP(D$1,Enemies[[Name]:[SpawnedType]],10,FALSE),0))</f>
        <v>9694.0133999999998</v>
      </c>
      <c r="E31" s="10">
        <f>(VLOOKUP(E$1,Enemies[[Name]:[BotLevelType]],3,FALSE) * VLOOKUP($A31,BotLevelWorld[#All],MATCH("HP Ratio - " &amp; VLOOKUP(E$1,Enemies[[#All],[Name]:[BotLevelType]],9,FALSE),BotLevelWorld[#Headers],0),FALSE)) + (IFERROR(VLOOKUP(VLOOKUP(E$1,Enemies[[Name]:[SpawnedType]],11,FALSE), Enemies[[Name]:[BotLevelType]], 3, FALSE) * VLOOKUP($A31,BotLevelWorld[#All],MATCH("HP Ratio - " &amp; VLOOKUP(VLOOKUP(E$1,Enemies[[Name]:[SpawnedType]],11,FALSE),Enemies[[#All],[Name]:[BotLevelType]],9,FALSE),BotLevelWorld[#Headers],0),FALSE) * VLOOKUP(E$1,Enemies[[Name]:[SpawnedType]],10,FALSE),0))</f>
        <v>1803.0432000000001</v>
      </c>
      <c r="F31" s="10">
        <f>(VLOOKUP(F$1,Enemies[[Name]:[BotLevelType]],3,FALSE) * VLOOKUP($A31,BotLevelWorld[#All],MATCH("HP Ratio - " &amp; VLOOKUP(F$1,Enemies[[#All],[Name]:[BotLevelType]],9,FALSE),BotLevelWorld[#Headers],0),FALSE)) + (IFERROR(VLOOKUP(VLOOKUP(F$1,Enemies[[Name]:[SpawnedType]],11,FALSE), Enemies[[Name]:[BotLevelType]], 3, FALSE) * VLOOKUP($A31,BotLevelWorld[#All],MATCH("HP Ratio - " &amp; VLOOKUP(VLOOKUP(F$1,Enemies[[Name]:[SpawnedType]],11,FALSE),Enemies[[#All],[Name]:[BotLevelType]],9,FALSE),BotLevelWorld[#Headers],0),FALSE) * VLOOKUP(F$1,Enemies[[Name]:[SpawnedType]],10,FALSE),0))</f>
        <v>6439.4400000000005</v>
      </c>
      <c r="G31" s="10">
        <f>(VLOOKUP(G$1,Enemies[[Name]:[BotLevelType]],3,FALSE) * VLOOKUP($A31,BotLevelWorld[#All],MATCH("HP Ratio - " &amp; VLOOKUP(G$1,Enemies[[#All],[Name]:[BotLevelType]],9,FALSE),BotLevelWorld[#Headers],0),FALSE)) + (IFERROR(VLOOKUP(VLOOKUP(G$1,Enemies[[Name]:[SpawnedType]],11,FALSE), Enemies[[Name]:[BotLevelType]], 3, FALSE) * VLOOKUP($A31,BotLevelWorld[#All],MATCH("HP Ratio - " &amp; VLOOKUP(VLOOKUP(G$1,Enemies[[Name]:[SpawnedType]],11,FALSE),Enemies[[#All],[Name]:[BotLevelType]],9,FALSE),BotLevelWorld[#Headers],0),FALSE) * VLOOKUP(G$1,Enemies[[Name]:[SpawnedType]],10,FALSE),0))</f>
        <v>12878.880000000001</v>
      </c>
      <c r="H31" s="10">
        <f>(VLOOKUP(H$1,Enemies[[Name]:[BotLevelType]],3,FALSE) * VLOOKUP($A31,BotLevelWorld[#All],MATCH("HP Ratio - " &amp; VLOOKUP(H$1,Enemies[[#All],[Name]:[BotLevelType]],9,FALSE),BotLevelWorld[#Headers],0),FALSE)) + (IFERROR(VLOOKUP(VLOOKUP(H$1,Enemies[[Name]:[SpawnedType]],11,FALSE), Enemies[[Name]:[BotLevelType]], 3, FALSE) * VLOOKUP($A31,BotLevelWorld[#All],MATCH("HP Ratio - " &amp; VLOOKUP(VLOOKUP(H$1,Enemies[[Name]:[SpawnedType]],11,FALSE),Enemies[[#All],[Name]:[BotLevelType]],9,FALSE),BotLevelWorld[#Headers],0),FALSE) * VLOOKUP(H$1,Enemies[[Name]:[SpawnedType]],10,FALSE),0))</f>
        <v>552.42855999999995</v>
      </c>
      <c r="I31" s="10">
        <f>(VLOOKUP(I$1,Enemies[[Name]:[BotLevelType]],3,FALSE) * VLOOKUP($A31,BotLevelWorld[#All],MATCH("HP Ratio - " &amp; VLOOKUP(I$1,Enemies[[#All],[Name]:[BotLevelType]],9,FALSE),BotLevelWorld[#Headers],0),FALSE)) + (IFERROR(VLOOKUP(VLOOKUP(I$1,Enemies[[Name]:[SpawnedType]],11,FALSE), Enemies[[Name]:[BotLevelType]], 3, FALSE) * VLOOKUP($A31,BotLevelWorld[#All],MATCH("HP Ratio - " &amp; VLOOKUP(VLOOKUP(I$1,Enemies[[Name]:[SpawnedType]],11,FALSE),Enemies[[#All],[Name]:[BotLevelType]],9,FALSE),BotLevelWorld[#Headers],0),FALSE) * VLOOKUP(I$1,Enemies[[Name]:[SpawnedType]],10,FALSE),0))</f>
        <v>18.193272</v>
      </c>
      <c r="J31" s="10">
        <f>(VLOOKUP(J$1,Enemies[[Name]:[BotLevelType]],3,FALSE) * VLOOKUP($A31,BotLevelWorld[#All],MATCH("HP Ratio - " &amp; VLOOKUP(J$1,Enemies[[#All],[Name]:[BotLevelType]],9,FALSE),BotLevelWorld[#Headers],0),FALSE)) + (IFERROR(VLOOKUP(VLOOKUP(J$1,Enemies[[Name]:[SpawnedType]],11,FALSE), Enemies[[Name]:[BotLevelType]], 3, FALSE) * VLOOKUP($A31,BotLevelWorld[#All],MATCH("HP Ratio - " &amp; VLOOKUP(VLOOKUP(J$1,Enemies[[Name]:[SpawnedType]],11,FALSE),Enemies[[#All],[Name]:[BotLevelType]],9,FALSE),BotLevelWorld[#Headers],0),FALSE) * VLOOKUP(J$1,Enemies[[Name]:[SpawnedType]],10,FALSE),0))</f>
        <v>303.22120000000001</v>
      </c>
      <c r="K31" s="10">
        <f>(VLOOKUP(K$1,Enemies[[Name]:[BotLevelType]],3,FALSE) * VLOOKUP($A31,BotLevelWorld[#All],MATCH("HP Ratio - " &amp; VLOOKUP(K$1,Enemies[[#All],[Name]:[BotLevelType]],9,FALSE),BotLevelWorld[#Headers],0),FALSE)) + (IFERROR(VLOOKUP(VLOOKUP(K$1,Enemies[[Name]:[SpawnedType]],11,FALSE), Enemies[[Name]:[BotLevelType]], 3, FALSE) * VLOOKUP($A31,BotLevelWorld[#All],MATCH("HP Ratio - " &amp; VLOOKUP(VLOOKUP(K$1,Enemies[[Name]:[SpawnedType]],11,FALSE),Enemies[[#All],[Name]:[BotLevelType]],9,FALSE),BotLevelWorld[#Headers],0),FALSE) * VLOOKUP(K$1,Enemies[[Name]:[SpawnedType]],10,FALSE),0))</f>
        <v>75.805300000000003</v>
      </c>
      <c r="L31" s="10">
        <f>(VLOOKUP(L$1,Enemies[[Name]:[BotLevelType]],3,FALSE) * VLOOKUP($A31,BotLevelWorld[#All],MATCH("HP Ratio - " &amp; VLOOKUP(L$1,Enemies[[#All],[Name]:[BotLevelType]],9,FALSE),BotLevelWorld[#Headers],0),FALSE)) + (IFERROR(VLOOKUP(VLOOKUP(L$1,Enemies[[Name]:[SpawnedType]],11,FALSE), Enemies[[Name]:[BotLevelType]], 3, FALSE) * VLOOKUP($A31,BotLevelWorld[#All],MATCH("HP Ratio - " &amp; VLOOKUP(VLOOKUP(L$1,Enemies[[Name]:[SpawnedType]],11,FALSE),Enemies[[#All],[Name]:[BotLevelType]],9,FALSE),BotLevelWorld[#Headers],0),FALSE) * VLOOKUP(L$1,Enemies[[Name]:[SpawnedType]],10,FALSE),0))</f>
        <v>3863.6640000000002</v>
      </c>
      <c r="M31" s="10">
        <f>(VLOOKUP(M$1,Enemies[[Name]:[BotLevelType]],3,FALSE) * VLOOKUP($A31,BotLevelWorld[#All],MATCH("HP Ratio - " &amp; VLOOKUP(M$1,Enemies[[#All],[Name]:[BotLevelType]],9,FALSE),BotLevelWorld[#Headers],0),FALSE)) + (IFERROR(VLOOKUP(VLOOKUP(M$1,Enemies[[Name]:[SpawnedType]],11,FALSE), Enemies[[Name]:[BotLevelType]], 3, FALSE) * VLOOKUP($A31,BotLevelWorld[#All],MATCH("HP Ratio - " &amp; VLOOKUP(VLOOKUP(M$1,Enemies[[Name]:[SpawnedType]],11,FALSE),Enemies[[#All],[Name]:[BotLevelType]],9,FALSE),BotLevelWorld[#Headers],0),FALSE) * VLOOKUP(M$1,Enemies[[Name]:[SpawnedType]],10,FALSE),0))</f>
        <v>9015.2160000000003</v>
      </c>
      <c r="N31" s="10">
        <f>(VLOOKUP(N$1,Enemies[[Name]:[BotLevelType]],3,FALSE) * VLOOKUP($A31,BotLevelWorld[#All],MATCH("HP Ratio - " &amp; VLOOKUP(N$1,Enemies[[#All],[Name]:[BotLevelType]],9,FALSE),BotLevelWorld[#Headers],0),FALSE)) + (IFERROR(VLOOKUP(VLOOKUP(N$1,Enemies[[Name]:[SpawnedType]],11,FALSE), Enemies[[Name]:[BotLevelType]], 3, FALSE) * VLOOKUP($A31,BotLevelWorld[#All],MATCH("HP Ratio - " &amp; VLOOKUP(VLOOKUP(N$1,Enemies[[Name]:[SpawnedType]],11,FALSE),Enemies[[#All],[Name]:[BotLevelType]],9,FALSE),BotLevelWorld[#Headers],0),FALSE) * VLOOKUP(N$1,Enemies[[Name]:[SpawnedType]],10,FALSE),0))</f>
        <v>6439.4400000000005</v>
      </c>
      <c r="O31" s="10">
        <f>(VLOOKUP(O$1,Enemies[[Name]:[BotLevelType]],3,FALSE) * VLOOKUP($A31,BotLevelWorld[#All],MATCH("HP Ratio - " &amp; VLOOKUP(O$1,Enemies[[#All],[Name]:[BotLevelType]],9,FALSE),BotLevelWorld[#Headers],0),FALSE)) + (IFERROR(VLOOKUP(VLOOKUP(O$1,Enemies[[Name]:[SpawnedType]],11,FALSE), Enemies[[Name]:[BotLevelType]], 3, FALSE) * VLOOKUP($A31,BotLevelWorld[#All],MATCH("HP Ratio - " &amp; VLOOKUP(VLOOKUP(O$1,Enemies[[Name]:[SpawnedType]],11,FALSE),Enemies[[#All],[Name]:[BotLevelType]],9,FALSE),BotLevelWorld[#Headers],0),FALSE) * VLOOKUP(O$1,Enemies[[Name]:[SpawnedType]],10,FALSE),0))</f>
        <v>1884.94705</v>
      </c>
      <c r="P31" s="10">
        <f>(VLOOKUP(P$1,Enemies[[Name]:[BotLevelType]],3,FALSE) * VLOOKUP($A31,BotLevelWorld[#All],MATCH("HP Ratio - " &amp; VLOOKUP(P$1,Enemies[[#All],[Name]:[BotLevelType]],9,FALSE),BotLevelWorld[#Headers],0),FALSE)) + (IFERROR(VLOOKUP(VLOOKUP(P$1,Enemies[[Name]:[SpawnedType]],11,FALSE), Enemies[[Name]:[BotLevelType]], 3, FALSE) * VLOOKUP($A31,BotLevelWorld[#All],MATCH("HP Ratio - " &amp; VLOOKUP(VLOOKUP(P$1,Enemies[[Name]:[SpawnedType]],11,FALSE),Enemies[[#All],[Name]:[BotLevelType]],9,FALSE),BotLevelWorld[#Headers],0),FALSE) * VLOOKUP(P$1,Enemies[[Name]:[SpawnedType]],10,FALSE),0))</f>
        <v>25757.760000000002</v>
      </c>
      <c r="Q31" s="10">
        <f>(VLOOKUP(Q$1,Enemies[[Name]:[BotLevelType]],3,FALSE) * VLOOKUP($A31,BotLevelWorld[#All],MATCH("HP Ratio - " &amp; VLOOKUP(Q$1,Enemies[[#All],[Name]:[BotLevelType]],9,FALSE),BotLevelWorld[#Headers],0),FALSE)) + (IFERROR(VLOOKUP(VLOOKUP(Q$1,Enemies[[Name]:[SpawnedType]],11,FALSE), Enemies[[Name]:[BotLevelType]], 3, FALSE) * VLOOKUP($A31,BotLevelWorld[#All],MATCH("HP Ratio - " &amp; VLOOKUP(VLOOKUP(Q$1,Enemies[[Name]:[SpawnedType]],11,FALSE),Enemies[[#All],[Name]:[BotLevelType]],9,FALSE),BotLevelWorld[#Headers],0),FALSE) * VLOOKUP(Q$1,Enemies[[Name]:[SpawnedType]],10,FALSE),0))</f>
        <v>6905.3569999999991</v>
      </c>
      <c r="R31" s="10">
        <f>(VLOOKUP(R$1,Enemies[[Name]:[BotLevelType]],3,FALSE) * VLOOKUP($A31,BotLevelWorld[#All],MATCH("HP Ratio - " &amp; VLOOKUP(R$1,Enemies[[#All],[Name]:[BotLevelType]],9,FALSE),BotLevelWorld[#Headers],0),FALSE)) + (IFERROR(VLOOKUP(VLOOKUP(R$1,Enemies[[Name]:[SpawnedType]],11,FALSE), Enemies[[Name]:[BotLevelType]], 3, FALSE) * VLOOKUP($A31,BotLevelWorld[#All],MATCH("HP Ratio - " &amp; VLOOKUP(VLOOKUP(R$1,Enemies[[Name]:[SpawnedType]],11,FALSE),Enemies[[#All],[Name]:[BotLevelType]],9,FALSE),BotLevelWorld[#Headers],0),FALSE) * VLOOKUP(R$1,Enemies[[Name]:[SpawnedType]],10,FALSE),0))</f>
        <v>26927.814999999999</v>
      </c>
      <c r="S31" s="10">
        <f>(VLOOKUP(S$1,Enemies[[Name]:[BotLevelType]],3,FALSE) * VLOOKUP($A31,BotLevelWorld[#All],MATCH("HP Ratio - " &amp; VLOOKUP(S$1,Enemies[[#All],[Name]:[BotLevelType]],9,FALSE),BotLevelWorld[#Headers],0),FALSE)) + (IFERROR(VLOOKUP(VLOOKUP(S$1,Enemies[[Name]:[SpawnedType]],11,FALSE), Enemies[[Name]:[BotLevelType]], 3, FALSE) * VLOOKUP($A31,BotLevelWorld[#All],MATCH("HP Ratio - " &amp; VLOOKUP(VLOOKUP(S$1,Enemies[[Name]:[SpawnedType]],11,FALSE),Enemies[[#All],[Name]:[BotLevelType]],9,FALSE),BotLevelWorld[#Headers],0),FALSE) * VLOOKUP(S$1,Enemies[[Name]:[SpawnedType]],10,FALSE),0))</f>
        <v>2444.3117400000001</v>
      </c>
      <c r="T31" s="10">
        <f>(VLOOKUP(T$1,Enemies[[Name]:[BotLevelType]],3,FALSE) * VLOOKUP($A31,BotLevelWorld[#All],MATCH("HP Ratio - " &amp; VLOOKUP(T$1,Enemies[[#All],[Name]:[BotLevelType]],9,FALSE),BotLevelWorld[#Headers],0),FALSE)) + (IFERROR(VLOOKUP(VLOOKUP(T$1,Enemies[[Name]:[SpawnedType]],11,FALSE), Enemies[[Name]:[BotLevelType]], 3, FALSE) * VLOOKUP($A31,BotLevelWorld[#All],MATCH("HP Ratio - " &amp; VLOOKUP(VLOOKUP(T$1,Enemies[[Name]:[SpawnedType]],11,FALSE),Enemies[[#All],[Name]:[BotLevelType]],9,FALSE),BotLevelWorld[#Headers],0),FALSE) * VLOOKUP(T$1,Enemies[[Name]:[SpawnedType]],10,FALSE),0))</f>
        <v>8616.9007999999994</v>
      </c>
      <c r="U31" s="10">
        <f>(VLOOKUP(U$1,Enemies[[Name]:[BotLevelType]],3,FALSE) * VLOOKUP($A31,BotLevelWorld[#All],MATCH("HP Ratio - " &amp; VLOOKUP(U$1,Enemies[[#All],[Name]:[BotLevelType]],9,FALSE),BotLevelWorld[#Headers],0),FALSE)) + (IFERROR(VLOOKUP(VLOOKUP(U$1,Enemies[[Name]:[SpawnedType]],11,FALSE), Enemies[[Name]:[BotLevelType]], 3, FALSE) * VLOOKUP($A31,BotLevelWorld[#All],MATCH("HP Ratio - " &amp; VLOOKUP(VLOOKUP(U$1,Enemies[[Name]:[SpawnedType]],11,FALSE),Enemies[[#All],[Name]:[BotLevelType]],9,FALSE),BotLevelWorld[#Headers],0),FALSE) * VLOOKUP(U$1,Enemies[[Name]:[SpawnedType]],10,FALSE),0))</f>
        <v>4308.4503999999997</v>
      </c>
      <c r="V31" s="10">
        <f>(VLOOKUP(V$1,Enemies[[Name]:[BotLevelType]],3,FALSE) * VLOOKUP($A31,BotLevelWorld[#All],MATCH("HP Ratio - " &amp; VLOOKUP(V$1,Enemies[[#All],[Name]:[BotLevelType]],9,FALSE),BotLevelWorld[#Headers],0),FALSE)) + (IFERROR(VLOOKUP(VLOOKUP(V$1,Enemies[[Name]:[SpawnedType]],11,FALSE), Enemies[[Name]:[BotLevelType]], 3, FALSE) * VLOOKUP($A31,BotLevelWorld[#All],MATCH("HP Ratio - " &amp; VLOOKUP(VLOOKUP(V$1,Enemies[[Name]:[SpawnedType]],11,FALSE),Enemies[[#All],[Name]:[BotLevelType]],9,FALSE),BotLevelWorld[#Headers],0),FALSE) * VLOOKUP(V$1,Enemies[[Name]:[SpawnedType]],10,FALSE),0))</f>
        <v>2154.2251999999999</v>
      </c>
      <c r="W31" s="10">
        <f>(VLOOKUP(W$1,Enemies[[Name]:[BotLevelType]],3,FALSE) * VLOOKUP($A31,BotLevelWorld[#All],MATCH("HP Ratio - " &amp; VLOOKUP(W$1,Enemies[[#All],[Name]:[BotLevelType]],9,FALSE),BotLevelWorld[#Headers],0),FALSE)) + (IFERROR(VLOOKUP(VLOOKUP(W$1,Enemies[[Name]:[SpawnedType]],11,FALSE), Enemies[[Name]:[BotLevelType]], 3, FALSE) * VLOOKUP($A31,BotLevelWorld[#All],MATCH("HP Ratio - " &amp; VLOOKUP(VLOOKUP(W$1,Enemies[[Name]:[SpawnedType]],11,FALSE),Enemies[[#All],[Name]:[BotLevelType]],9,FALSE),BotLevelWorld[#Headers],0),FALSE) * VLOOKUP(W$1,Enemies[[Name]:[SpawnedType]],10,FALSE),0))</f>
        <v>538.55629999999996</v>
      </c>
      <c r="X31" s="10">
        <f>(VLOOKUP(X$1,Enemies[[Name]:[BotLevelType]],3,FALSE) * VLOOKUP($A31,BotLevelWorld[#All],MATCH("HP Ratio - " &amp; VLOOKUP(X$1,Enemies[[#All],[Name]:[BotLevelType]],9,FALSE),BotLevelWorld[#Headers],0),FALSE)) + (IFERROR(VLOOKUP(VLOOKUP(X$1,Enemies[[Name]:[SpawnedType]],11,FALSE), Enemies[[Name]:[BotLevelType]], 3, FALSE) * VLOOKUP($A31,BotLevelWorld[#All],MATCH("HP Ratio - " &amp; VLOOKUP(VLOOKUP(X$1,Enemies[[Name]:[SpawnedType]],11,FALSE),Enemies[[#All],[Name]:[BotLevelType]],9,FALSE),BotLevelWorld[#Headers],0),FALSE) * VLOOKUP(X$1,Enemies[[Name]:[SpawnedType]],10,FALSE),0))</f>
        <v>430.84503999999998</v>
      </c>
      <c r="Y31" s="10">
        <f>(VLOOKUP(Y$1,Enemies[[Name]:[BotLevelType]],3,FALSE) * VLOOKUP($A31,BotLevelWorld[#All],MATCH("HP Ratio - " &amp; VLOOKUP(Y$1,Enemies[[#All],[Name]:[BotLevelType]],9,FALSE),BotLevelWorld[#Headers],0),FALSE)) + (IFERROR(VLOOKUP(VLOOKUP(Y$1,Enemies[[Name]:[SpawnedType]],11,FALSE), Enemies[[Name]:[BotLevelType]], 3, FALSE) * VLOOKUP($A31,BotLevelWorld[#All],MATCH("HP Ratio - " &amp; VLOOKUP(VLOOKUP(Y$1,Enemies[[Name]:[SpawnedType]],11,FALSE),Enemies[[#All],[Name]:[BotLevelType]],9,FALSE),BotLevelWorld[#Headers],0),FALSE) * VLOOKUP(Y$1,Enemies[[Name]:[SpawnedType]],10,FALSE),0))</f>
        <v>12878.880000000001</v>
      </c>
      <c r="Z31" s="10">
        <f>(VLOOKUP(Z$1,Enemies[[Name]:[BotLevelType]],3,FALSE) * VLOOKUP($A31,BotLevelWorld[#All],MATCH("HP Ratio - " &amp; VLOOKUP(Z$1,Enemies[[#All],[Name]:[BotLevelType]],9,FALSE),BotLevelWorld[#Headers],0),FALSE)) + (IFERROR(VLOOKUP(VLOOKUP(Z$1,Enemies[[Name]:[SpawnedType]],11,FALSE), Enemies[[Name]:[BotLevelType]], 3, FALSE) * VLOOKUP($A31,BotLevelWorld[#All],MATCH("HP Ratio - " &amp; VLOOKUP(VLOOKUP(Z$1,Enemies[[Name]:[SpawnedType]],11,FALSE),Enemies[[#All],[Name]:[BotLevelType]],9,FALSE),BotLevelWorld[#Headers],0),FALSE) * VLOOKUP(Z$1,Enemies[[Name]:[SpawnedType]],10,FALSE),0))</f>
        <v>5151.5520000000006</v>
      </c>
      <c r="AA31" s="10">
        <f>(VLOOKUP(AA$1,Enemies[[Name]:[BotLevelType]],3,FALSE) * VLOOKUP($A31,BotLevelWorld[#All],MATCH("HP Ratio - " &amp; VLOOKUP(AA$1,Enemies[[#All],[Name]:[BotLevelType]],9,FALSE),BotLevelWorld[#Headers],0),FALSE)) + (IFERROR(VLOOKUP(VLOOKUP(AA$1,Enemies[[Name]:[SpawnedType]],11,FALSE), Enemies[[Name]:[BotLevelType]], 3, FALSE) * VLOOKUP($A31,BotLevelWorld[#All],MATCH("HP Ratio - " &amp; VLOOKUP(VLOOKUP(AA$1,Enemies[[Name]:[SpawnedType]],11,FALSE),Enemies[[#All],[Name]:[BotLevelType]],9,FALSE),BotLevelWorld[#Headers],0),FALSE) * VLOOKUP(AA$1,Enemies[[Name]:[SpawnedType]],10,FALSE),0))</f>
        <v>2575.7760000000003</v>
      </c>
      <c r="AB31" s="10">
        <f>(VLOOKUP(AB$1,Enemies[[Name]:[BotLevelType]],3,FALSE) * VLOOKUP($A31,BotLevelWorld[#All],MATCH("HP Ratio - " &amp; VLOOKUP(AB$1,Enemies[[#All],[Name]:[BotLevelType]],9,FALSE),BotLevelWorld[#Headers],0),FALSE)) + (IFERROR(VLOOKUP(VLOOKUP(AB$1,Enemies[[Name]:[SpawnedType]],11,FALSE), Enemies[[Name]:[BotLevelType]], 3, FALSE) * VLOOKUP($A31,BotLevelWorld[#All],MATCH("HP Ratio - " &amp; VLOOKUP(VLOOKUP(AB$1,Enemies[[Name]:[SpawnedType]],11,FALSE),Enemies[[#All],[Name]:[BotLevelType]],9,FALSE),BotLevelWorld[#Headers],0),FALSE) * VLOOKUP(AB$1,Enemies[[Name]:[SpawnedType]],10,FALSE),0))</f>
        <v>1262.13024</v>
      </c>
      <c r="AC31" s="10">
        <f>(VLOOKUP(AC$1,Enemies[[Name]:[BotLevelType]],3,FALSE) * VLOOKUP($A31,BotLevelWorld[#All],MATCH("HP Ratio - " &amp; VLOOKUP(AC$1,Enemies[[#All],[Name]:[BotLevelType]],9,FALSE),BotLevelWorld[#Headers],0),FALSE)) + (IFERROR(VLOOKUP(VLOOKUP(AC$1,Enemies[[Name]:[SpawnedType]],11,FALSE), Enemies[[Name]:[BotLevelType]], 3, FALSE) * VLOOKUP($A31,BotLevelWorld[#All],MATCH("HP Ratio - " &amp; VLOOKUP(VLOOKUP(AC$1,Enemies[[Name]:[SpawnedType]],11,FALSE),Enemies[[#All],[Name]:[BotLevelType]],9,FALSE),BotLevelWorld[#Headers],0),FALSE) * VLOOKUP(AC$1,Enemies[[Name]:[SpawnedType]],10,FALSE),0))</f>
        <v>618.18624</v>
      </c>
      <c r="AD31" s="10">
        <f>(VLOOKUP(AD$1,Enemies[[Name]:[BotLevelType]],3,FALSE) * VLOOKUP($A31,BotLevelWorld[#All],MATCH("HP Ratio - " &amp; VLOOKUP(AD$1,Enemies[[#All],[Name]:[BotLevelType]],9,FALSE),BotLevelWorld[#Headers],0),FALSE)) + (IFERROR(VLOOKUP(VLOOKUP(AD$1,Enemies[[Name]:[SpawnedType]],11,FALSE), Enemies[[Name]:[BotLevelType]], 3, FALSE) * VLOOKUP($A31,BotLevelWorld[#All],MATCH("HP Ratio - " &amp; VLOOKUP(VLOOKUP(AD$1,Enemies[[Name]:[SpawnedType]],11,FALSE),Enemies[[#All],[Name]:[BotLevelType]],9,FALSE),BotLevelWorld[#Headers],0),FALSE) * VLOOKUP(AD$1,Enemies[[Name]:[SpawnedType]],10,FALSE),0))</f>
        <v>154.54656</v>
      </c>
      <c r="AE31" s="10">
        <f>(VLOOKUP(AE$1,Enemies[[Name]:[BotLevelType]],3,FALSE) * VLOOKUP($A31,BotLevelWorld[#All],MATCH("HP Ratio - " &amp; VLOOKUP(AE$1,Enemies[[#All],[Name]:[BotLevelType]],9,FALSE),BotLevelWorld[#Headers],0),FALSE)) + (IFERROR(VLOOKUP(VLOOKUP(AE$1,Enemies[[Name]:[SpawnedType]],11,FALSE), Enemies[[Name]:[BotLevelType]], 3, FALSE) * VLOOKUP($A31,BotLevelWorld[#All],MATCH("HP Ratio - " &amp; VLOOKUP(VLOOKUP(AE$1,Enemies[[Name]:[SpawnedType]],11,FALSE),Enemies[[#All],[Name]:[BotLevelType]],9,FALSE),BotLevelWorld[#Headers],0),FALSE) * VLOOKUP(AE$1,Enemies[[Name]:[SpawnedType]],10,FALSE),0))</f>
        <v>4507.6080000000002</v>
      </c>
      <c r="AF31" s="10">
        <f>(VLOOKUP(AF$1,Enemies[[Name]:[BotLevelType]],3,FALSE) * VLOOKUP($A31,BotLevelWorld[#All],MATCH("HP Ratio - " &amp; VLOOKUP(AF$1,Enemies[[#All],[Name]:[BotLevelType]],9,FALSE),BotLevelWorld[#Headers],0),FALSE)) + (IFERROR(VLOOKUP(VLOOKUP(AF$1,Enemies[[Name]:[SpawnedType]],11,FALSE), Enemies[[Name]:[BotLevelType]], 3, FALSE) * VLOOKUP($A31,BotLevelWorld[#All],MATCH("HP Ratio - " &amp; VLOOKUP(VLOOKUP(AF$1,Enemies[[Name]:[SpawnedType]],11,FALSE),Enemies[[#All],[Name]:[BotLevelType]],9,FALSE),BotLevelWorld[#Headers],0),FALSE) * VLOOKUP(AF$1,Enemies[[Name]:[SpawnedType]],10,FALSE),0))</f>
        <v>1030.3104000000001</v>
      </c>
      <c r="AG31" s="10">
        <f>(VLOOKUP(AG$1,Enemies[[Name]:[BotLevelType]],3,FALSE) * VLOOKUP($A31,BotLevelWorld[#All],MATCH("HP Ratio - " &amp; VLOOKUP(AG$1,Enemies[[#All],[Name]:[BotLevelType]],9,FALSE),BotLevelWorld[#Headers],0),FALSE)) + (IFERROR(VLOOKUP(VLOOKUP(AG$1,Enemies[[Name]:[SpawnedType]],11,FALSE), Enemies[[Name]:[BotLevelType]], 3, FALSE) * VLOOKUP($A31,BotLevelWorld[#All],MATCH("HP Ratio - " &amp; VLOOKUP(VLOOKUP(AG$1,Enemies[[Name]:[SpawnedType]],11,FALSE),Enemies[[#All],[Name]:[BotLevelType]],9,FALSE),BotLevelWorld[#Headers],0),FALSE) * VLOOKUP(AG$1,Enemies[[Name]:[SpawnedType]],10,FALSE),0))</f>
        <v>4146.8835099999997</v>
      </c>
      <c r="AH31" s="10">
        <f>(VLOOKUP(AH$1,Enemies[[Name]:[BotLevelType]],3,FALSE) * VLOOKUP($A31,BotLevelWorld[#All],MATCH("HP Ratio - " &amp; VLOOKUP(AH$1,Enemies[[#All],[Name]:[BotLevelType]],9,FALSE),BotLevelWorld[#Headers],0),FALSE)) + (IFERROR(VLOOKUP(VLOOKUP(AH$1,Enemies[[Name]:[SpawnedType]],11,FALSE), Enemies[[Name]:[BotLevelType]], 3, FALSE) * VLOOKUP($A31,BotLevelWorld[#All],MATCH("HP Ratio - " &amp; VLOOKUP(VLOOKUP(AH$1,Enemies[[Name]:[SpawnedType]],11,FALSE),Enemies[[#All],[Name]:[BotLevelType]],9,FALSE),BotLevelWorld[#Headers],0),FALSE) * VLOOKUP(AH$1,Enemies[[Name]:[SpawnedType]],10,FALSE),0))</f>
        <v>552.42855999999995</v>
      </c>
      <c r="AI31" s="10">
        <f>(VLOOKUP(AI$1,Enemies[[Name]:[BotLevelType]],3,FALSE) * VLOOKUP($A31,BotLevelWorld[#All],MATCH("HP Ratio - " &amp; VLOOKUP(AI$1,Enemies[[#All],[Name]:[BotLevelType]],9,FALSE),BotLevelWorld[#Headers],0),FALSE)) + (IFERROR(VLOOKUP(VLOOKUP(AI$1,Enemies[[Name]:[SpawnedType]],11,FALSE), Enemies[[Name]:[BotLevelType]], 3, FALSE) * VLOOKUP($A31,BotLevelWorld[#All],MATCH("HP Ratio - " &amp; VLOOKUP(VLOOKUP(AI$1,Enemies[[Name]:[SpawnedType]],11,FALSE),Enemies[[#All],[Name]:[BotLevelType]],9,FALSE),BotLevelWorld[#Headers],0),FALSE) * VLOOKUP(AI$1,Enemies[[Name]:[SpawnedType]],10,FALSE),0))</f>
        <v>7727.3280000000004</v>
      </c>
      <c r="AJ31" s="10">
        <f>(VLOOKUP(AJ$1,Enemies[[Name]:[BotLevelType]],3,FALSE) * VLOOKUP($A31,BotLevelWorld[#All],MATCH("HP Ratio - " &amp; VLOOKUP(AJ$1,Enemies[[#All],[Name]:[BotLevelType]],9,FALSE),BotLevelWorld[#Headers],0),FALSE)) + (IFERROR(VLOOKUP(VLOOKUP(AJ$1,Enemies[[Name]:[SpawnedType]],11,FALSE), Enemies[[Name]:[BotLevelType]], 3, FALSE) * VLOOKUP($A31,BotLevelWorld[#All],MATCH("HP Ratio - " &amp; VLOOKUP(VLOOKUP(AJ$1,Enemies[[Name]:[SpawnedType]],11,FALSE),Enemies[[#All],[Name]:[BotLevelType]],9,FALSE),BotLevelWorld[#Headers],0),FALSE) * VLOOKUP(AJ$1,Enemies[[Name]:[SpawnedType]],10,FALSE),0))</f>
        <v>552.42855999999995</v>
      </c>
      <c r="AK31" s="10">
        <f>(VLOOKUP(AK$1,Enemies[[Name]:[BotLevelType]],3,FALSE) * VLOOKUP($A31,BotLevelWorld[#All],MATCH("HP Ratio - " &amp; VLOOKUP(AK$1,Enemies[[#All],[Name]:[BotLevelType]],9,FALSE),BotLevelWorld[#Headers],0),FALSE)) + (IFERROR(VLOOKUP(VLOOKUP(AK$1,Enemies[[Name]:[SpawnedType]],11,FALSE), Enemies[[Name]:[BotLevelType]], 3, FALSE) * VLOOKUP($A31,BotLevelWorld[#All],MATCH("HP Ratio - " &amp; VLOOKUP(VLOOKUP(AK$1,Enemies[[Name]:[SpawnedType]],11,FALSE),Enemies[[#All],[Name]:[BotLevelType]],9,FALSE),BotLevelWorld[#Headers],0),FALSE) * VLOOKUP(AK$1,Enemies[[Name]:[SpawnedType]],10,FALSE),0))</f>
        <v>552.42855999999995</v>
      </c>
      <c r="AL31" s="10">
        <f>(VLOOKUP(AL$1,Enemies[[Name]:[BotLevelType]],3,FALSE) * VLOOKUP($A31,BotLevelWorld[#All],MATCH("HP Ratio - " &amp; VLOOKUP(AL$1,Enemies[[#All],[Name]:[BotLevelType]],9,FALSE),BotLevelWorld[#Headers],0),FALSE)) + (IFERROR(VLOOKUP(VLOOKUP(AL$1,Enemies[[Name]:[SpawnedType]],11,FALSE), Enemies[[Name]:[BotLevelType]], 3, FALSE) * VLOOKUP($A31,BotLevelWorld[#All],MATCH("HP Ratio - " &amp; VLOOKUP(VLOOKUP(AL$1,Enemies[[Name]:[SpawnedType]],11,FALSE),Enemies[[#All],[Name]:[BotLevelType]],9,FALSE),BotLevelWorld[#Headers],0),FALSE) * VLOOKUP(AL$1,Enemies[[Name]:[SpawnedType]],10,FALSE),0))</f>
        <v>690.53569999999991</v>
      </c>
      <c r="AM31" s="10">
        <f>(VLOOKUP(AM$1,Enemies[[Name]:[BotLevelType]],3,FALSE) * VLOOKUP($A31,BotLevelWorld[#All],MATCH("HP Ratio - " &amp; VLOOKUP(AM$1,Enemies[[#All],[Name]:[BotLevelType]],9,FALSE),BotLevelWorld[#Headers],0),FALSE)) + (IFERROR(VLOOKUP(VLOOKUP(AM$1,Enemies[[Name]:[SpawnedType]],11,FALSE), Enemies[[Name]:[BotLevelType]], 3, FALSE) * VLOOKUP($A31,BotLevelWorld[#All],MATCH("HP Ratio - " &amp; VLOOKUP(VLOOKUP(AM$1,Enemies[[Name]:[SpawnedType]],11,FALSE),Enemies[[#All],[Name]:[BotLevelType]],9,FALSE),BotLevelWorld[#Headers],0),FALSE) * VLOOKUP(AM$1,Enemies[[Name]:[SpawnedType]],10,FALSE),0))</f>
        <v>12878.880000000001</v>
      </c>
      <c r="AN31" s="10">
        <f>(VLOOKUP(AN$1,Enemies[[Name]:[BotLevelType]],3,FALSE) * VLOOKUP($A31,BotLevelWorld[#All],MATCH("HP Ratio - " &amp; VLOOKUP(AN$1,Enemies[[#All],[Name]:[BotLevelType]],9,FALSE),BotLevelWorld[#Headers],0),FALSE)) + (IFERROR(VLOOKUP(VLOOKUP(AN$1,Enemies[[Name]:[SpawnedType]],11,FALSE), Enemies[[Name]:[BotLevelType]], 3, FALSE) * VLOOKUP($A31,BotLevelWorld[#All],MATCH("HP Ratio - " &amp; VLOOKUP(VLOOKUP(AN$1,Enemies[[Name]:[SpawnedType]],11,FALSE),Enemies[[#All],[Name]:[BotLevelType]],9,FALSE),BotLevelWorld[#Headers],0),FALSE) * VLOOKUP(AN$1,Enemies[[Name]:[SpawnedType]],10,FALSE),0))</f>
        <v>3452.6784999999995</v>
      </c>
      <c r="AO31" s="10">
        <f>(VLOOKUP(AO$1,Enemies[[Name]:[BotLevelType]],3,FALSE) * VLOOKUP($A31,BotLevelWorld[#All],MATCH("HP Ratio - " &amp; VLOOKUP(AO$1,Enemies[[#All],[Name]:[BotLevelType]],9,FALSE),BotLevelWorld[#Headers],0),FALSE)) + (IFERROR(VLOOKUP(VLOOKUP(AO$1,Enemies[[Name]:[SpawnedType]],11,FALSE), Enemies[[Name]:[BotLevelType]], 3, FALSE) * VLOOKUP($A31,BotLevelWorld[#All],MATCH("HP Ratio - " &amp; VLOOKUP(VLOOKUP(AO$1,Enemies[[Name]:[SpawnedType]],11,FALSE),Enemies[[#All],[Name]:[BotLevelType]],9,FALSE),BotLevelWorld[#Headers],0),FALSE) * VLOOKUP(AO$1,Enemies[[Name]:[SpawnedType]],10,FALSE),0))</f>
        <v>5482.6688199999999</v>
      </c>
      <c r="AP31" s="10">
        <f>(VLOOKUP(AP$1,Enemies[[Name]:[BotLevelType]],3,FALSE) * VLOOKUP($A31,BotLevelWorld[#All],MATCH("HP Ratio - " &amp; VLOOKUP(AP$1,Enemies[[#All],[Name]:[BotLevelType]],9,FALSE),BotLevelWorld[#Headers],0),FALSE)) + (IFERROR(VLOOKUP(VLOOKUP(AP$1,Enemies[[Name]:[SpawnedType]],11,FALSE), Enemies[[Name]:[BotLevelType]], 3, FALSE) * VLOOKUP($A31,BotLevelWorld[#All],MATCH("HP Ratio - " &amp; VLOOKUP(VLOOKUP(AP$1,Enemies[[Name]:[SpawnedType]],11,FALSE),Enemies[[#All],[Name]:[BotLevelType]],9,FALSE),BotLevelWorld[#Headers],0),FALSE) * VLOOKUP(AP$1,Enemies[[Name]:[SpawnedType]],10,FALSE),0))</f>
        <v>5482.6688199999999</v>
      </c>
      <c r="AQ31" s="10">
        <f>(VLOOKUP(AQ$1,Enemies[[Name]:[BotLevelType]],3,FALSE) * VLOOKUP($A31,BotLevelWorld[#All],MATCH("HP Ratio - " &amp; VLOOKUP(AQ$1,Enemies[[#All],[Name]:[BotLevelType]],9,FALSE),BotLevelWorld[#Headers],0),FALSE)) + (IFERROR(VLOOKUP(VLOOKUP(AQ$1,Enemies[[Name]:[SpawnedType]],11,FALSE), Enemies[[Name]:[BotLevelType]], 3, FALSE) * VLOOKUP($A31,BotLevelWorld[#All],MATCH("HP Ratio - " &amp; VLOOKUP(VLOOKUP(AQ$1,Enemies[[Name]:[SpawnedType]],11,FALSE),Enemies[[#All],[Name]:[BotLevelType]],9,FALSE),BotLevelWorld[#Headers],0),FALSE) * VLOOKUP(AQ$1,Enemies[[Name]:[SpawnedType]],10,FALSE),0))</f>
        <v>5482.6688199999999</v>
      </c>
      <c r="AR31" s="10">
        <f>(VLOOKUP(AR$1,Enemies[[Name]:[BotLevelType]],3,FALSE) * VLOOKUP($A31,BotLevelWorld[#All],MATCH("HP Ratio - " &amp; VLOOKUP(AR$1,Enemies[[#All],[Name]:[BotLevelType]],9,FALSE),BotLevelWorld[#Headers],0),FALSE)) + (IFERROR(VLOOKUP(VLOOKUP(AR$1,Enemies[[Name]:[SpawnedType]],11,FALSE), Enemies[[Name]:[BotLevelType]], 3, FALSE) * VLOOKUP($A31,BotLevelWorld[#All],MATCH("HP Ratio - " &amp; VLOOKUP(VLOOKUP(AR$1,Enemies[[Name]:[SpawnedType]],11,FALSE),Enemies[[#All],[Name]:[BotLevelType]],9,FALSE),BotLevelWorld[#Headers],0),FALSE) * VLOOKUP(AR$1,Enemies[[Name]:[SpawnedType]],10,FALSE),0))</f>
        <v>55242.855999999992</v>
      </c>
      <c r="AS31" s="10">
        <f>(VLOOKUP(AS$1,Enemies[[Name]:[BotLevelType]],3,FALSE) * VLOOKUP($A31,BotLevelWorld[#All],MATCH("HP Ratio - " &amp; VLOOKUP(AS$1,Enemies[[#All],[Name]:[BotLevelType]],9,FALSE),BotLevelWorld[#Headers],0),FALSE)) + (IFERROR(VLOOKUP(VLOOKUP(AS$1,Enemies[[Name]:[SpawnedType]],11,FALSE), Enemies[[Name]:[BotLevelType]], 3, FALSE) * VLOOKUP($A31,BotLevelWorld[#All],MATCH("HP Ratio - " &amp; VLOOKUP(VLOOKUP(AS$1,Enemies[[Name]:[SpawnedType]],11,FALSE),Enemies[[#All],[Name]:[BotLevelType]],9,FALSE),BotLevelWorld[#Headers],0),FALSE) * VLOOKUP(AS$1,Enemies[[Name]:[SpawnedType]],10,FALSE),0))</f>
        <v>38636.639999999999</v>
      </c>
      <c r="AT31" s="10">
        <f>(VLOOKUP(AT$1,Enemies[[Name]:[BotLevelType]],3,FALSE) * VLOOKUP($A31,BotLevelWorld[#All],MATCH("HP Ratio - " &amp; VLOOKUP(AT$1,Enemies[[#All],[Name]:[BotLevelType]],9,FALSE),BotLevelWorld[#Headers],0),FALSE)) + (IFERROR(VLOOKUP(VLOOKUP(AT$1,Enemies[[Name]:[SpawnedType]],11,FALSE), Enemies[[Name]:[BotLevelType]], 3, FALSE) * VLOOKUP($A31,BotLevelWorld[#All],MATCH("HP Ratio - " &amp; VLOOKUP(VLOOKUP(AT$1,Enemies[[Name]:[SpawnedType]],11,FALSE),Enemies[[#All],[Name]:[BotLevelType]],9,FALSE),BotLevelWorld[#Headers],0),FALSE) * VLOOKUP(AT$1,Enemies[[Name]:[SpawnedType]],10,FALSE),0))</f>
        <v>32220.435600000001</v>
      </c>
    </row>
    <row r="32" spans="1:46" x14ac:dyDescent="0.25">
      <c r="A32" s="1">
        <v>30</v>
      </c>
      <c r="B32" s="10">
        <f>(VLOOKUP(B$1,Enemies[[Name]:[BotLevelType]],3,FALSE) * VLOOKUP($A32,BotLevelWorld[#All],MATCH("HP Ratio - " &amp; VLOOKUP(B$1,Enemies[[#All],[Name]:[BotLevelType]],9,FALSE),BotLevelWorld[#Headers],0),FALSE)) + (IFERROR(VLOOKUP(VLOOKUP(B$1,Enemies[[Name]:[SpawnedType]],11,FALSE), Enemies[[Name]:[BotLevelType]], 3, FALSE) * VLOOKUP($A32,BotLevelWorld[#All],MATCH("HP Ratio - " &amp; VLOOKUP(VLOOKUP(B$1,Enemies[[Name]:[SpawnedType]],11,FALSE),Enemies[[#All],[Name]:[BotLevelType]],9,FALSE),BotLevelWorld[#Headers],0),FALSE) * VLOOKUP(B$1,Enemies[[Name]:[SpawnedType]],10,FALSE),0))</f>
        <v>212.64078000000001</v>
      </c>
      <c r="C32" s="10">
        <f>(VLOOKUP(C$1,Enemies[[Name]:[BotLevelType]],3,FALSE) * VLOOKUP($A32,BotLevelWorld[#All],MATCH("HP Ratio - " &amp; VLOOKUP(C$1,Enemies[[#All],[Name]:[BotLevelType]],9,FALSE),BotLevelWorld[#Headers],0),FALSE)) + (IFERROR(VLOOKUP(VLOOKUP(C$1,Enemies[[Name]:[SpawnedType]],11,FALSE), Enemies[[Name]:[BotLevelType]], 3, FALSE) * VLOOKUP($A32,BotLevelWorld[#All],MATCH("HP Ratio - " &amp; VLOOKUP(VLOOKUP(C$1,Enemies[[Name]:[SpawnedType]],11,FALSE),Enemies[[#All],[Name]:[BotLevelType]],9,FALSE),BotLevelWorld[#Headers],0),FALSE) * VLOOKUP(C$1,Enemies[[Name]:[SpawnedType]],10,FALSE),0))</f>
        <v>4358.3131899999998</v>
      </c>
      <c r="D32" s="10">
        <f>(VLOOKUP(D$1,Enemies[[Name]:[BotLevelType]],3,FALSE) * VLOOKUP($A32,BotLevelWorld[#All],MATCH("HP Ratio - " &amp; VLOOKUP(D$1,Enemies[[#All],[Name]:[BotLevelType]],9,FALSE),BotLevelWorld[#Headers],0),FALSE)) + (IFERROR(VLOOKUP(VLOOKUP(D$1,Enemies[[Name]:[SpawnedType]],11,FALSE), Enemies[[Name]:[BotLevelType]], 3, FALSE) * VLOOKUP($A32,BotLevelWorld[#All],MATCH("HP Ratio - " &amp; VLOOKUP(VLOOKUP(D$1,Enemies[[Name]:[SpawnedType]],11,FALSE),Enemies[[#All],[Name]:[BotLevelType]],9,FALSE),BotLevelWorld[#Headers],0),FALSE) * VLOOKUP(D$1,Enemies[[Name]:[SpawnedType]],10,FALSE),0))</f>
        <v>10188.2646</v>
      </c>
      <c r="E32" s="10">
        <f>(VLOOKUP(E$1,Enemies[[Name]:[BotLevelType]],3,FALSE) * VLOOKUP($A32,BotLevelWorld[#All],MATCH("HP Ratio - " &amp; VLOOKUP(E$1,Enemies[[#All],[Name]:[BotLevelType]],9,FALSE),BotLevelWorld[#Headers],0),FALSE)) + (IFERROR(VLOOKUP(VLOOKUP(E$1,Enemies[[Name]:[SpawnedType]],11,FALSE), Enemies[[Name]:[BotLevelType]], 3, FALSE) * VLOOKUP($A32,BotLevelWorld[#All],MATCH("HP Ratio - " &amp; VLOOKUP(VLOOKUP(E$1,Enemies[[Name]:[SpawnedType]],11,FALSE),Enemies[[#All],[Name]:[BotLevelType]],9,FALSE),BotLevelWorld[#Headers],0),FALSE) * VLOOKUP(E$1,Enemies[[Name]:[SpawnedType]],10,FALSE),0))</f>
        <v>1849.5778</v>
      </c>
      <c r="F32" s="10">
        <f>(VLOOKUP(F$1,Enemies[[Name]:[BotLevelType]],3,FALSE) * VLOOKUP($A32,BotLevelWorld[#All],MATCH("HP Ratio - " &amp; VLOOKUP(F$1,Enemies[[#All],[Name]:[BotLevelType]],9,FALSE),BotLevelWorld[#Headers],0),FALSE)) + (IFERROR(VLOOKUP(VLOOKUP(F$1,Enemies[[Name]:[SpawnedType]],11,FALSE), Enemies[[Name]:[BotLevelType]], 3, FALSE) * VLOOKUP($A32,BotLevelWorld[#All],MATCH("HP Ratio - " &amp; VLOOKUP(VLOOKUP(F$1,Enemies[[Name]:[SpawnedType]],11,FALSE),Enemies[[#All],[Name]:[BotLevelType]],9,FALSE),BotLevelWorld[#Headers],0),FALSE) * VLOOKUP(F$1,Enemies[[Name]:[SpawnedType]],10,FALSE),0))</f>
        <v>6605.6350000000002</v>
      </c>
      <c r="G32" s="10">
        <f>(VLOOKUP(G$1,Enemies[[Name]:[BotLevelType]],3,FALSE) * VLOOKUP($A32,BotLevelWorld[#All],MATCH("HP Ratio - " &amp; VLOOKUP(G$1,Enemies[[#All],[Name]:[BotLevelType]],9,FALSE),BotLevelWorld[#Headers],0),FALSE)) + (IFERROR(VLOOKUP(VLOOKUP(G$1,Enemies[[Name]:[SpawnedType]],11,FALSE), Enemies[[Name]:[BotLevelType]], 3, FALSE) * VLOOKUP($A32,BotLevelWorld[#All],MATCH("HP Ratio - " &amp; VLOOKUP(VLOOKUP(G$1,Enemies[[Name]:[SpawnedType]],11,FALSE),Enemies[[#All],[Name]:[BotLevelType]],9,FALSE),BotLevelWorld[#Headers],0),FALSE) * VLOOKUP(G$1,Enemies[[Name]:[SpawnedType]],10,FALSE),0))</f>
        <v>13211.27</v>
      </c>
      <c r="H32" s="10">
        <f>(VLOOKUP(H$1,Enemies[[Name]:[BotLevelType]],3,FALSE) * VLOOKUP($A32,BotLevelWorld[#All],MATCH("HP Ratio - " &amp; VLOOKUP(H$1,Enemies[[#All],[Name]:[BotLevelType]],9,FALSE),BotLevelWorld[#Headers],0),FALSE)) + (IFERROR(VLOOKUP(VLOOKUP(H$1,Enemies[[Name]:[SpawnedType]],11,FALSE), Enemies[[Name]:[BotLevelType]], 3, FALSE) * VLOOKUP($A32,BotLevelWorld[#All],MATCH("HP Ratio - " &amp; VLOOKUP(VLOOKUP(H$1,Enemies[[Name]:[SpawnedType]],11,FALSE),Enemies[[#All],[Name]:[BotLevelType]],9,FALSE),BotLevelWorld[#Headers],0),FALSE) * VLOOKUP(H$1,Enemies[[Name]:[SpawnedType]],10,FALSE),0))</f>
        <v>567.04208000000006</v>
      </c>
      <c r="I32" s="10">
        <f>(VLOOKUP(I$1,Enemies[[Name]:[BotLevelType]],3,FALSE) * VLOOKUP($A32,BotLevelWorld[#All],MATCH("HP Ratio - " &amp; VLOOKUP(I$1,Enemies[[#All],[Name]:[BotLevelType]],9,FALSE),BotLevelWorld[#Headers],0),FALSE)) + (IFERROR(VLOOKUP(VLOOKUP(I$1,Enemies[[Name]:[SpawnedType]],11,FALSE), Enemies[[Name]:[BotLevelType]], 3, FALSE) * VLOOKUP($A32,BotLevelWorld[#All],MATCH("HP Ratio - " &amp; VLOOKUP(VLOOKUP(I$1,Enemies[[Name]:[SpawnedType]],11,FALSE),Enemies[[#All],[Name]:[BotLevelType]],9,FALSE),BotLevelWorld[#Headers],0),FALSE) * VLOOKUP(I$1,Enemies[[Name]:[SpawnedType]],10,FALSE),0))</f>
        <v>18.445715999999997</v>
      </c>
      <c r="J32" s="10">
        <f>(VLOOKUP(J$1,Enemies[[Name]:[BotLevelType]],3,FALSE) * VLOOKUP($A32,BotLevelWorld[#All],MATCH("HP Ratio - " &amp; VLOOKUP(J$1,Enemies[[#All],[Name]:[BotLevelType]],9,FALSE),BotLevelWorld[#Headers],0),FALSE)) + (IFERROR(VLOOKUP(VLOOKUP(J$1,Enemies[[Name]:[SpawnedType]],11,FALSE), Enemies[[Name]:[BotLevelType]], 3, FALSE) * VLOOKUP($A32,BotLevelWorld[#All],MATCH("HP Ratio - " &amp; VLOOKUP(VLOOKUP(J$1,Enemies[[Name]:[SpawnedType]],11,FALSE),Enemies[[#All],[Name]:[BotLevelType]],9,FALSE),BotLevelWorld[#Headers],0),FALSE) * VLOOKUP(J$1,Enemies[[Name]:[SpawnedType]],10,FALSE),0))</f>
        <v>307.42859999999996</v>
      </c>
      <c r="K32" s="10">
        <f>(VLOOKUP(K$1,Enemies[[Name]:[BotLevelType]],3,FALSE) * VLOOKUP($A32,BotLevelWorld[#All],MATCH("HP Ratio - " &amp; VLOOKUP(K$1,Enemies[[#All],[Name]:[BotLevelType]],9,FALSE),BotLevelWorld[#Headers],0),FALSE)) + (IFERROR(VLOOKUP(VLOOKUP(K$1,Enemies[[Name]:[SpawnedType]],11,FALSE), Enemies[[Name]:[BotLevelType]], 3, FALSE) * VLOOKUP($A32,BotLevelWorld[#All],MATCH("HP Ratio - " &amp; VLOOKUP(VLOOKUP(K$1,Enemies[[Name]:[SpawnedType]],11,FALSE),Enemies[[#All],[Name]:[BotLevelType]],9,FALSE),BotLevelWorld[#Headers],0),FALSE) * VLOOKUP(K$1,Enemies[[Name]:[SpawnedType]],10,FALSE),0))</f>
        <v>76.85714999999999</v>
      </c>
      <c r="L32" s="10">
        <f>(VLOOKUP(L$1,Enemies[[Name]:[BotLevelType]],3,FALSE) * VLOOKUP($A32,BotLevelWorld[#All],MATCH("HP Ratio - " &amp; VLOOKUP(L$1,Enemies[[#All],[Name]:[BotLevelType]],9,FALSE),BotLevelWorld[#Headers],0),FALSE)) + (IFERROR(VLOOKUP(VLOOKUP(L$1,Enemies[[Name]:[SpawnedType]],11,FALSE), Enemies[[Name]:[BotLevelType]], 3, FALSE) * VLOOKUP($A32,BotLevelWorld[#All],MATCH("HP Ratio - " &amp; VLOOKUP(VLOOKUP(L$1,Enemies[[Name]:[SpawnedType]],11,FALSE),Enemies[[#All],[Name]:[BotLevelType]],9,FALSE),BotLevelWorld[#Headers],0),FALSE) * VLOOKUP(L$1,Enemies[[Name]:[SpawnedType]],10,FALSE),0))</f>
        <v>3963.3810000000003</v>
      </c>
      <c r="M32" s="10">
        <f>(VLOOKUP(M$1,Enemies[[Name]:[BotLevelType]],3,FALSE) * VLOOKUP($A32,BotLevelWorld[#All],MATCH("HP Ratio - " &amp; VLOOKUP(M$1,Enemies[[#All],[Name]:[BotLevelType]],9,FALSE),BotLevelWorld[#Headers],0),FALSE)) + (IFERROR(VLOOKUP(VLOOKUP(M$1,Enemies[[Name]:[SpawnedType]],11,FALSE), Enemies[[Name]:[BotLevelType]], 3, FALSE) * VLOOKUP($A32,BotLevelWorld[#All],MATCH("HP Ratio - " &amp; VLOOKUP(VLOOKUP(M$1,Enemies[[Name]:[SpawnedType]],11,FALSE),Enemies[[#All],[Name]:[BotLevelType]],9,FALSE),BotLevelWorld[#Headers],0),FALSE) * VLOOKUP(M$1,Enemies[[Name]:[SpawnedType]],10,FALSE),0))</f>
        <v>9247.889000000001</v>
      </c>
      <c r="N32" s="10">
        <f>(VLOOKUP(N$1,Enemies[[Name]:[BotLevelType]],3,FALSE) * VLOOKUP($A32,BotLevelWorld[#All],MATCH("HP Ratio - " &amp; VLOOKUP(N$1,Enemies[[#All],[Name]:[BotLevelType]],9,FALSE),BotLevelWorld[#Headers],0),FALSE)) + (IFERROR(VLOOKUP(VLOOKUP(N$1,Enemies[[Name]:[SpawnedType]],11,FALSE), Enemies[[Name]:[BotLevelType]], 3, FALSE) * VLOOKUP($A32,BotLevelWorld[#All],MATCH("HP Ratio - " &amp; VLOOKUP(VLOOKUP(N$1,Enemies[[Name]:[SpawnedType]],11,FALSE),Enemies[[#All],[Name]:[BotLevelType]],9,FALSE),BotLevelWorld[#Headers],0),FALSE) * VLOOKUP(N$1,Enemies[[Name]:[SpawnedType]],10,FALSE),0))</f>
        <v>6605.6350000000002</v>
      </c>
      <c r="O32" s="10">
        <f>(VLOOKUP(O$1,Enemies[[Name]:[BotLevelType]],3,FALSE) * VLOOKUP($A32,BotLevelWorld[#All],MATCH("HP Ratio - " &amp; VLOOKUP(O$1,Enemies[[#All],[Name]:[BotLevelType]],9,FALSE),BotLevelWorld[#Headers],0),FALSE)) + (IFERROR(VLOOKUP(VLOOKUP(O$1,Enemies[[Name]:[SpawnedType]],11,FALSE), Enemies[[Name]:[BotLevelType]], 3, FALSE) * VLOOKUP($A32,BotLevelWorld[#All],MATCH("HP Ratio - " &amp; VLOOKUP(VLOOKUP(O$1,Enemies[[Name]:[SpawnedType]],11,FALSE),Enemies[[#All],[Name]:[BotLevelType]],9,FALSE),BotLevelWorld[#Headers],0),FALSE) * VLOOKUP(O$1,Enemies[[Name]:[SpawnedType]],10,FALSE),0))</f>
        <v>1981.0514499999999</v>
      </c>
      <c r="P32" s="10">
        <f>(VLOOKUP(P$1,Enemies[[Name]:[BotLevelType]],3,FALSE) * VLOOKUP($A32,BotLevelWorld[#All],MATCH("HP Ratio - " &amp; VLOOKUP(P$1,Enemies[[#All],[Name]:[BotLevelType]],9,FALSE),BotLevelWorld[#Headers],0),FALSE)) + (IFERROR(VLOOKUP(VLOOKUP(P$1,Enemies[[Name]:[SpawnedType]],11,FALSE), Enemies[[Name]:[BotLevelType]], 3, FALSE) * VLOOKUP($A32,BotLevelWorld[#All],MATCH("HP Ratio - " &amp; VLOOKUP(VLOOKUP(P$1,Enemies[[Name]:[SpawnedType]],11,FALSE),Enemies[[#All],[Name]:[BotLevelType]],9,FALSE),BotLevelWorld[#Headers],0),FALSE) * VLOOKUP(P$1,Enemies[[Name]:[SpawnedType]],10,FALSE),0))</f>
        <v>26422.54</v>
      </c>
      <c r="Q32" s="10">
        <f>(VLOOKUP(Q$1,Enemies[[Name]:[BotLevelType]],3,FALSE) * VLOOKUP($A32,BotLevelWorld[#All],MATCH("HP Ratio - " &amp; VLOOKUP(Q$1,Enemies[[#All],[Name]:[BotLevelType]],9,FALSE),BotLevelWorld[#Headers],0),FALSE)) + (IFERROR(VLOOKUP(VLOOKUP(Q$1,Enemies[[Name]:[SpawnedType]],11,FALSE), Enemies[[Name]:[BotLevelType]], 3, FALSE) * VLOOKUP($A32,BotLevelWorld[#All],MATCH("HP Ratio - " &amp; VLOOKUP(VLOOKUP(Q$1,Enemies[[Name]:[SpawnedType]],11,FALSE),Enemies[[#All],[Name]:[BotLevelType]],9,FALSE),BotLevelWorld[#Headers],0),FALSE) * VLOOKUP(Q$1,Enemies[[Name]:[SpawnedType]],10,FALSE),0))</f>
        <v>7088.0260000000007</v>
      </c>
      <c r="R32" s="10">
        <f>(VLOOKUP(R$1,Enemies[[Name]:[BotLevelType]],3,FALSE) * VLOOKUP($A32,BotLevelWorld[#All],MATCH("HP Ratio - " &amp; VLOOKUP(R$1,Enemies[[#All],[Name]:[BotLevelType]],9,FALSE),BotLevelWorld[#Headers],0),FALSE)) + (IFERROR(VLOOKUP(VLOOKUP(R$1,Enemies[[Name]:[SpawnedType]],11,FALSE), Enemies[[Name]:[BotLevelType]], 3, FALSE) * VLOOKUP($A32,BotLevelWorld[#All],MATCH("HP Ratio - " &amp; VLOOKUP(VLOOKUP(R$1,Enemies[[Name]:[SpawnedType]],11,FALSE),Enemies[[#All],[Name]:[BotLevelType]],9,FALSE),BotLevelWorld[#Headers],0),FALSE) * VLOOKUP(R$1,Enemies[[Name]:[SpawnedType]],10,FALSE),0))</f>
        <v>28300.735000000001</v>
      </c>
      <c r="S32" s="10">
        <f>(VLOOKUP(S$1,Enemies[[Name]:[BotLevelType]],3,FALSE) * VLOOKUP($A32,BotLevelWorld[#All],MATCH("HP Ratio - " &amp; VLOOKUP(S$1,Enemies[[#All],[Name]:[BotLevelType]],9,FALSE),BotLevelWorld[#Headers],0),FALSE)) + (IFERROR(VLOOKUP(VLOOKUP(S$1,Enemies[[Name]:[SpawnedType]],11,FALSE), Enemies[[Name]:[BotLevelType]], 3, FALSE) * VLOOKUP($A32,BotLevelWorld[#All],MATCH("HP Ratio - " &amp; VLOOKUP(VLOOKUP(S$1,Enemies[[Name]:[SpawnedType]],11,FALSE),Enemies[[#All],[Name]:[BotLevelType]],9,FALSE),BotLevelWorld[#Headers],0),FALSE) * VLOOKUP(S$1,Enemies[[Name]:[SpawnedType]],10,FALSE),0))</f>
        <v>2548.6072199999999</v>
      </c>
      <c r="T32" s="10">
        <f>(VLOOKUP(T$1,Enemies[[Name]:[BotLevelType]],3,FALSE) * VLOOKUP($A32,BotLevelWorld[#All],MATCH("HP Ratio - " &amp; VLOOKUP(T$1,Enemies[[#All],[Name]:[BotLevelType]],9,FALSE),BotLevelWorld[#Headers],0),FALSE)) + (IFERROR(VLOOKUP(VLOOKUP(T$1,Enemies[[Name]:[SpawnedType]],11,FALSE), Enemies[[Name]:[BotLevelType]], 3, FALSE) * VLOOKUP($A32,BotLevelWorld[#All],MATCH("HP Ratio - " &amp; VLOOKUP(VLOOKUP(T$1,Enemies[[Name]:[SpawnedType]],11,FALSE),Enemies[[#All],[Name]:[BotLevelType]],9,FALSE),BotLevelWorld[#Headers],0),FALSE) * VLOOKUP(T$1,Enemies[[Name]:[SpawnedType]],10,FALSE),0))</f>
        <v>9056.2351999999992</v>
      </c>
      <c r="U32" s="10">
        <f>(VLOOKUP(U$1,Enemies[[Name]:[BotLevelType]],3,FALSE) * VLOOKUP($A32,BotLevelWorld[#All],MATCH("HP Ratio - " &amp; VLOOKUP(U$1,Enemies[[#All],[Name]:[BotLevelType]],9,FALSE),BotLevelWorld[#Headers],0),FALSE)) + (IFERROR(VLOOKUP(VLOOKUP(U$1,Enemies[[Name]:[SpawnedType]],11,FALSE), Enemies[[Name]:[BotLevelType]], 3, FALSE) * VLOOKUP($A32,BotLevelWorld[#All],MATCH("HP Ratio - " &amp; VLOOKUP(VLOOKUP(U$1,Enemies[[Name]:[SpawnedType]],11,FALSE),Enemies[[#All],[Name]:[BotLevelType]],9,FALSE),BotLevelWorld[#Headers],0),FALSE) * VLOOKUP(U$1,Enemies[[Name]:[SpawnedType]],10,FALSE),0))</f>
        <v>4528.1175999999996</v>
      </c>
      <c r="V32" s="10">
        <f>(VLOOKUP(V$1,Enemies[[Name]:[BotLevelType]],3,FALSE) * VLOOKUP($A32,BotLevelWorld[#All],MATCH("HP Ratio - " &amp; VLOOKUP(V$1,Enemies[[#All],[Name]:[BotLevelType]],9,FALSE),BotLevelWorld[#Headers],0),FALSE)) + (IFERROR(VLOOKUP(VLOOKUP(V$1,Enemies[[Name]:[SpawnedType]],11,FALSE), Enemies[[Name]:[BotLevelType]], 3, FALSE) * VLOOKUP($A32,BotLevelWorld[#All],MATCH("HP Ratio - " &amp; VLOOKUP(VLOOKUP(V$1,Enemies[[Name]:[SpawnedType]],11,FALSE),Enemies[[#All],[Name]:[BotLevelType]],9,FALSE),BotLevelWorld[#Headers],0),FALSE) * VLOOKUP(V$1,Enemies[[Name]:[SpawnedType]],10,FALSE),0))</f>
        <v>2264.0587999999998</v>
      </c>
      <c r="W32" s="10">
        <f>(VLOOKUP(W$1,Enemies[[Name]:[BotLevelType]],3,FALSE) * VLOOKUP($A32,BotLevelWorld[#All],MATCH("HP Ratio - " &amp; VLOOKUP(W$1,Enemies[[#All],[Name]:[BotLevelType]],9,FALSE),BotLevelWorld[#Headers],0),FALSE)) + (IFERROR(VLOOKUP(VLOOKUP(W$1,Enemies[[Name]:[SpawnedType]],11,FALSE), Enemies[[Name]:[BotLevelType]], 3, FALSE) * VLOOKUP($A32,BotLevelWorld[#All],MATCH("HP Ratio - " &amp; VLOOKUP(VLOOKUP(W$1,Enemies[[Name]:[SpawnedType]],11,FALSE),Enemies[[#All],[Name]:[BotLevelType]],9,FALSE),BotLevelWorld[#Headers],0),FALSE) * VLOOKUP(W$1,Enemies[[Name]:[SpawnedType]],10,FALSE),0))</f>
        <v>566.01469999999995</v>
      </c>
      <c r="X32" s="10">
        <f>(VLOOKUP(X$1,Enemies[[Name]:[BotLevelType]],3,FALSE) * VLOOKUP($A32,BotLevelWorld[#All],MATCH("HP Ratio - " &amp; VLOOKUP(X$1,Enemies[[#All],[Name]:[BotLevelType]],9,FALSE),BotLevelWorld[#Headers],0),FALSE)) + (IFERROR(VLOOKUP(VLOOKUP(X$1,Enemies[[Name]:[SpawnedType]],11,FALSE), Enemies[[Name]:[BotLevelType]], 3, FALSE) * VLOOKUP($A32,BotLevelWorld[#All],MATCH("HP Ratio - " &amp; VLOOKUP(VLOOKUP(X$1,Enemies[[Name]:[SpawnedType]],11,FALSE),Enemies[[#All],[Name]:[BotLevelType]],9,FALSE),BotLevelWorld[#Headers],0),FALSE) * VLOOKUP(X$1,Enemies[[Name]:[SpawnedType]],10,FALSE),0))</f>
        <v>452.81175999999999</v>
      </c>
      <c r="Y32" s="10">
        <f>(VLOOKUP(Y$1,Enemies[[Name]:[BotLevelType]],3,FALSE) * VLOOKUP($A32,BotLevelWorld[#All],MATCH("HP Ratio - " &amp; VLOOKUP(Y$1,Enemies[[#All],[Name]:[BotLevelType]],9,FALSE),BotLevelWorld[#Headers],0),FALSE)) + (IFERROR(VLOOKUP(VLOOKUP(Y$1,Enemies[[Name]:[SpawnedType]],11,FALSE), Enemies[[Name]:[BotLevelType]], 3, FALSE) * VLOOKUP($A32,BotLevelWorld[#All],MATCH("HP Ratio - " &amp; VLOOKUP(VLOOKUP(Y$1,Enemies[[Name]:[SpawnedType]],11,FALSE),Enemies[[#All],[Name]:[BotLevelType]],9,FALSE),BotLevelWorld[#Headers],0),FALSE) * VLOOKUP(Y$1,Enemies[[Name]:[SpawnedType]],10,FALSE),0))</f>
        <v>13211.270000000002</v>
      </c>
      <c r="Z32" s="10">
        <f>(VLOOKUP(Z$1,Enemies[[Name]:[BotLevelType]],3,FALSE) * VLOOKUP($A32,BotLevelWorld[#All],MATCH("HP Ratio - " &amp; VLOOKUP(Z$1,Enemies[[#All],[Name]:[BotLevelType]],9,FALSE),BotLevelWorld[#Headers],0),FALSE)) + (IFERROR(VLOOKUP(VLOOKUP(Z$1,Enemies[[Name]:[SpawnedType]],11,FALSE), Enemies[[Name]:[BotLevelType]], 3, FALSE) * VLOOKUP($A32,BotLevelWorld[#All],MATCH("HP Ratio - " &amp; VLOOKUP(VLOOKUP(Z$1,Enemies[[Name]:[SpawnedType]],11,FALSE),Enemies[[#All],[Name]:[BotLevelType]],9,FALSE),BotLevelWorld[#Headers],0),FALSE) * VLOOKUP(Z$1,Enemies[[Name]:[SpawnedType]],10,FALSE),0))</f>
        <v>5284.5080000000007</v>
      </c>
      <c r="AA32" s="10">
        <f>(VLOOKUP(AA$1,Enemies[[Name]:[BotLevelType]],3,FALSE) * VLOOKUP($A32,BotLevelWorld[#All],MATCH("HP Ratio - " &amp; VLOOKUP(AA$1,Enemies[[#All],[Name]:[BotLevelType]],9,FALSE),BotLevelWorld[#Headers],0),FALSE)) + (IFERROR(VLOOKUP(VLOOKUP(AA$1,Enemies[[Name]:[SpawnedType]],11,FALSE), Enemies[[Name]:[BotLevelType]], 3, FALSE) * VLOOKUP($A32,BotLevelWorld[#All],MATCH("HP Ratio - " &amp; VLOOKUP(VLOOKUP(AA$1,Enemies[[Name]:[SpawnedType]],11,FALSE),Enemies[[#All],[Name]:[BotLevelType]],9,FALSE),BotLevelWorld[#Headers],0),FALSE) * VLOOKUP(AA$1,Enemies[[Name]:[SpawnedType]],10,FALSE),0))</f>
        <v>2642.2540000000004</v>
      </c>
      <c r="AB32" s="10">
        <f>(VLOOKUP(AB$1,Enemies[[Name]:[BotLevelType]],3,FALSE) * VLOOKUP($A32,BotLevelWorld[#All],MATCH("HP Ratio - " &amp; VLOOKUP(AB$1,Enemies[[#All],[Name]:[BotLevelType]],9,FALSE),BotLevelWorld[#Headers],0),FALSE)) + (IFERROR(VLOOKUP(VLOOKUP(AB$1,Enemies[[Name]:[SpawnedType]],11,FALSE), Enemies[[Name]:[BotLevelType]], 3, FALSE) * VLOOKUP($A32,BotLevelWorld[#All],MATCH("HP Ratio - " &amp; VLOOKUP(VLOOKUP(AB$1,Enemies[[Name]:[SpawnedType]],11,FALSE),Enemies[[#All],[Name]:[BotLevelType]],9,FALSE),BotLevelWorld[#Headers],0),FALSE) * VLOOKUP(AB$1,Enemies[[Name]:[SpawnedType]],10,FALSE),0))</f>
        <v>1294.7044600000002</v>
      </c>
      <c r="AC32" s="10">
        <f>(VLOOKUP(AC$1,Enemies[[Name]:[BotLevelType]],3,FALSE) * VLOOKUP($A32,BotLevelWorld[#All],MATCH("HP Ratio - " &amp; VLOOKUP(AC$1,Enemies[[#All],[Name]:[BotLevelType]],9,FALSE),BotLevelWorld[#Headers],0),FALSE)) + (IFERROR(VLOOKUP(VLOOKUP(AC$1,Enemies[[Name]:[SpawnedType]],11,FALSE), Enemies[[Name]:[BotLevelType]], 3, FALSE) * VLOOKUP($A32,BotLevelWorld[#All],MATCH("HP Ratio - " &amp; VLOOKUP(VLOOKUP(AC$1,Enemies[[Name]:[SpawnedType]],11,FALSE),Enemies[[#All],[Name]:[BotLevelType]],9,FALSE),BotLevelWorld[#Headers],0),FALSE) * VLOOKUP(AC$1,Enemies[[Name]:[SpawnedType]],10,FALSE),0))</f>
        <v>634.14096000000006</v>
      </c>
      <c r="AD32" s="10">
        <f>(VLOOKUP(AD$1,Enemies[[Name]:[BotLevelType]],3,FALSE) * VLOOKUP($A32,BotLevelWorld[#All],MATCH("HP Ratio - " &amp; VLOOKUP(AD$1,Enemies[[#All],[Name]:[BotLevelType]],9,FALSE),BotLevelWorld[#Headers],0),FALSE)) + (IFERROR(VLOOKUP(VLOOKUP(AD$1,Enemies[[Name]:[SpawnedType]],11,FALSE), Enemies[[Name]:[BotLevelType]], 3, FALSE) * VLOOKUP($A32,BotLevelWorld[#All],MATCH("HP Ratio - " &amp; VLOOKUP(VLOOKUP(AD$1,Enemies[[Name]:[SpawnedType]],11,FALSE),Enemies[[#All],[Name]:[BotLevelType]],9,FALSE),BotLevelWorld[#Headers],0),FALSE) * VLOOKUP(AD$1,Enemies[[Name]:[SpawnedType]],10,FALSE),0))</f>
        <v>158.53524000000002</v>
      </c>
      <c r="AE32" s="10">
        <f>(VLOOKUP(AE$1,Enemies[[Name]:[BotLevelType]],3,FALSE) * VLOOKUP($A32,BotLevelWorld[#All],MATCH("HP Ratio - " &amp; VLOOKUP(AE$1,Enemies[[#All],[Name]:[BotLevelType]],9,FALSE),BotLevelWorld[#Headers],0),FALSE)) + (IFERROR(VLOOKUP(VLOOKUP(AE$1,Enemies[[Name]:[SpawnedType]],11,FALSE), Enemies[[Name]:[BotLevelType]], 3, FALSE) * VLOOKUP($A32,BotLevelWorld[#All],MATCH("HP Ratio - " &amp; VLOOKUP(VLOOKUP(AE$1,Enemies[[Name]:[SpawnedType]],11,FALSE),Enemies[[#All],[Name]:[BotLevelType]],9,FALSE),BotLevelWorld[#Headers],0),FALSE) * VLOOKUP(AE$1,Enemies[[Name]:[SpawnedType]],10,FALSE),0))</f>
        <v>4623.9445000000005</v>
      </c>
      <c r="AF32" s="10">
        <f>(VLOOKUP(AF$1,Enemies[[Name]:[BotLevelType]],3,FALSE) * VLOOKUP($A32,BotLevelWorld[#All],MATCH("HP Ratio - " &amp; VLOOKUP(AF$1,Enemies[[#All],[Name]:[BotLevelType]],9,FALSE),BotLevelWorld[#Headers],0),FALSE)) + (IFERROR(VLOOKUP(VLOOKUP(AF$1,Enemies[[Name]:[SpawnedType]],11,FALSE), Enemies[[Name]:[BotLevelType]], 3, FALSE) * VLOOKUP($A32,BotLevelWorld[#All],MATCH("HP Ratio - " &amp; VLOOKUP(VLOOKUP(AF$1,Enemies[[Name]:[SpawnedType]],11,FALSE),Enemies[[#All],[Name]:[BotLevelType]],9,FALSE),BotLevelWorld[#Headers],0),FALSE) * VLOOKUP(AF$1,Enemies[[Name]:[SpawnedType]],10,FALSE),0))</f>
        <v>1056.9016000000001</v>
      </c>
      <c r="AG32" s="10">
        <f>(VLOOKUP(AG$1,Enemies[[Name]:[BotLevelType]],3,FALSE) * VLOOKUP($A32,BotLevelWorld[#All],MATCH("HP Ratio - " &amp; VLOOKUP(AG$1,Enemies[[#All],[Name]:[BotLevelType]],9,FALSE),BotLevelWorld[#Headers],0),FALSE)) + (IFERROR(VLOOKUP(VLOOKUP(AG$1,Enemies[[Name]:[SpawnedType]],11,FALSE), Enemies[[Name]:[BotLevelType]], 3, FALSE) * VLOOKUP($A32,BotLevelWorld[#All],MATCH("HP Ratio - " &amp; VLOOKUP(VLOOKUP(AG$1,Enemies[[Name]:[SpawnedType]],11,FALSE),Enemies[[#All],[Name]:[BotLevelType]],9,FALSE),BotLevelWorld[#Headers],0),FALSE) * VLOOKUP(AG$1,Enemies[[Name]:[SpawnedType]],10,FALSE),0))</f>
        <v>4358.3131899999998</v>
      </c>
      <c r="AH32" s="10">
        <f>(VLOOKUP(AH$1,Enemies[[Name]:[BotLevelType]],3,FALSE) * VLOOKUP($A32,BotLevelWorld[#All],MATCH("HP Ratio - " &amp; VLOOKUP(AH$1,Enemies[[#All],[Name]:[BotLevelType]],9,FALSE),BotLevelWorld[#Headers],0),FALSE)) + (IFERROR(VLOOKUP(VLOOKUP(AH$1,Enemies[[Name]:[SpawnedType]],11,FALSE), Enemies[[Name]:[BotLevelType]], 3, FALSE) * VLOOKUP($A32,BotLevelWorld[#All],MATCH("HP Ratio - " &amp; VLOOKUP(VLOOKUP(AH$1,Enemies[[Name]:[SpawnedType]],11,FALSE),Enemies[[#All],[Name]:[BotLevelType]],9,FALSE),BotLevelWorld[#Headers],0),FALSE) * VLOOKUP(AH$1,Enemies[[Name]:[SpawnedType]],10,FALSE),0))</f>
        <v>567.04208000000006</v>
      </c>
      <c r="AI32" s="10">
        <f>(VLOOKUP(AI$1,Enemies[[Name]:[BotLevelType]],3,FALSE) * VLOOKUP($A32,BotLevelWorld[#All],MATCH("HP Ratio - " &amp; VLOOKUP(AI$1,Enemies[[#All],[Name]:[BotLevelType]],9,FALSE),BotLevelWorld[#Headers],0),FALSE)) + (IFERROR(VLOOKUP(VLOOKUP(AI$1,Enemies[[Name]:[SpawnedType]],11,FALSE), Enemies[[Name]:[BotLevelType]], 3, FALSE) * VLOOKUP($A32,BotLevelWorld[#All],MATCH("HP Ratio - " &amp; VLOOKUP(VLOOKUP(AI$1,Enemies[[Name]:[SpawnedType]],11,FALSE),Enemies[[#All],[Name]:[BotLevelType]],9,FALSE),BotLevelWorld[#Headers],0),FALSE) * VLOOKUP(AI$1,Enemies[[Name]:[SpawnedType]],10,FALSE),0))</f>
        <v>7926.7620000000006</v>
      </c>
      <c r="AJ32" s="10">
        <f>(VLOOKUP(AJ$1,Enemies[[Name]:[BotLevelType]],3,FALSE) * VLOOKUP($A32,BotLevelWorld[#All],MATCH("HP Ratio - " &amp; VLOOKUP(AJ$1,Enemies[[#All],[Name]:[BotLevelType]],9,FALSE),BotLevelWorld[#Headers],0),FALSE)) + (IFERROR(VLOOKUP(VLOOKUP(AJ$1,Enemies[[Name]:[SpawnedType]],11,FALSE), Enemies[[Name]:[BotLevelType]], 3, FALSE) * VLOOKUP($A32,BotLevelWorld[#All],MATCH("HP Ratio - " &amp; VLOOKUP(VLOOKUP(AJ$1,Enemies[[Name]:[SpawnedType]],11,FALSE),Enemies[[#All],[Name]:[BotLevelType]],9,FALSE),BotLevelWorld[#Headers],0),FALSE) * VLOOKUP(AJ$1,Enemies[[Name]:[SpawnedType]],10,FALSE),0))</f>
        <v>567.04208000000006</v>
      </c>
      <c r="AK32" s="10">
        <f>(VLOOKUP(AK$1,Enemies[[Name]:[BotLevelType]],3,FALSE) * VLOOKUP($A32,BotLevelWorld[#All],MATCH("HP Ratio - " &amp; VLOOKUP(AK$1,Enemies[[#All],[Name]:[BotLevelType]],9,FALSE),BotLevelWorld[#Headers],0),FALSE)) + (IFERROR(VLOOKUP(VLOOKUP(AK$1,Enemies[[Name]:[SpawnedType]],11,FALSE), Enemies[[Name]:[BotLevelType]], 3, FALSE) * VLOOKUP($A32,BotLevelWorld[#All],MATCH("HP Ratio - " &amp; VLOOKUP(VLOOKUP(AK$1,Enemies[[Name]:[SpawnedType]],11,FALSE),Enemies[[#All],[Name]:[BotLevelType]],9,FALSE),BotLevelWorld[#Headers],0),FALSE) * VLOOKUP(AK$1,Enemies[[Name]:[SpawnedType]],10,FALSE),0))</f>
        <v>567.04208000000006</v>
      </c>
      <c r="AL32" s="10">
        <f>(VLOOKUP(AL$1,Enemies[[Name]:[BotLevelType]],3,FALSE) * VLOOKUP($A32,BotLevelWorld[#All],MATCH("HP Ratio - " &amp; VLOOKUP(AL$1,Enemies[[#All],[Name]:[BotLevelType]],9,FALSE),BotLevelWorld[#Headers],0),FALSE)) + (IFERROR(VLOOKUP(VLOOKUP(AL$1,Enemies[[Name]:[SpawnedType]],11,FALSE), Enemies[[Name]:[BotLevelType]], 3, FALSE) * VLOOKUP($A32,BotLevelWorld[#All],MATCH("HP Ratio - " &amp; VLOOKUP(VLOOKUP(AL$1,Enemies[[Name]:[SpawnedType]],11,FALSE),Enemies[[#All],[Name]:[BotLevelType]],9,FALSE),BotLevelWorld[#Headers],0),FALSE) * VLOOKUP(AL$1,Enemies[[Name]:[SpawnedType]],10,FALSE),0))</f>
        <v>708.8026000000001</v>
      </c>
      <c r="AM32" s="10">
        <f>(VLOOKUP(AM$1,Enemies[[Name]:[BotLevelType]],3,FALSE) * VLOOKUP($A32,BotLevelWorld[#All],MATCH("HP Ratio - " &amp; VLOOKUP(AM$1,Enemies[[#All],[Name]:[BotLevelType]],9,FALSE),BotLevelWorld[#Headers],0),FALSE)) + (IFERROR(VLOOKUP(VLOOKUP(AM$1,Enemies[[Name]:[SpawnedType]],11,FALSE), Enemies[[Name]:[BotLevelType]], 3, FALSE) * VLOOKUP($A32,BotLevelWorld[#All],MATCH("HP Ratio - " &amp; VLOOKUP(VLOOKUP(AM$1,Enemies[[Name]:[SpawnedType]],11,FALSE),Enemies[[#All],[Name]:[BotLevelType]],9,FALSE),BotLevelWorld[#Headers],0),FALSE) * VLOOKUP(AM$1,Enemies[[Name]:[SpawnedType]],10,FALSE),0))</f>
        <v>13211.27</v>
      </c>
      <c r="AN32" s="10">
        <f>(VLOOKUP(AN$1,Enemies[[Name]:[BotLevelType]],3,FALSE) * VLOOKUP($A32,BotLevelWorld[#All],MATCH("HP Ratio - " &amp; VLOOKUP(AN$1,Enemies[[#All],[Name]:[BotLevelType]],9,FALSE),BotLevelWorld[#Headers],0),FALSE)) + (IFERROR(VLOOKUP(VLOOKUP(AN$1,Enemies[[Name]:[SpawnedType]],11,FALSE), Enemies[[Name]:[BotLevelType]], 3, FALSE) * VLOOKUP($A32,BotLevelWorld[#All],MATCH("HP Ratio - " &amp; VLOOKUP(VLOOKUP(AN$1,Enemies[[Name]:[SpawnedType]],11,FALSE),Enemies[[#All],[Name]:[BotLevelType]],9,FALSE),BotLevelWorld[#Headers],0),FALSE) * VLOOKUP(AN$1,Enemies[[Name]:[SpawnedType]],10,FALSE),0))</f>
        <v>3544.0130000000004</v>
      </c>
      <c r="AO32" s="10">
        <f>(VLOOKUP(AO$1,Enemies[[Name]:[BotLevelType]],3,FALSE) * VLOOKUP($A32,BotLevelWorld[#All],MATCH("HP Ratio - " &amp; VLOOKUP(AO$1,Enemies[[#All],[Name]:[BotLevelType]],9,FALSE),BotLevelWorld[#Headers],0),FALSE)) + (IFERROR(VLOOKUP(VLOOKUP(AO$1,Enemies[[Name]:[SpawnedType]],11,FALSE), Enemies[[Name]:[BotLevelType]], 3, FALSE) * VLOOKUP($A32,BotLevelWorld[#All],MATCH("HP Ratio - " &amp; VLOOKUP(VLOOKUP(AO$1,Enemies[[Name]:[SpawnedType]],11,FALSE),Enemies[[#All],[Name]:[BotLevelType]],9,FALSE),BotLevelWorld[#Headers],0),FALSE) * VLOOKUP(AO$1,Enemies[[Name]:[SpawnedType]],10,FALSE),0))</f>
        <v>5667.3386600000003</v>
      </c>
      <c r="AP32" s="10">
        <f>(VLOOKUP(AP$1,Enemies[[Name]:[BotLevelType]],3,FALSE) * VLOOKUP($A32,BotLevelWorld[#All],MATCH("HP Ratio - " &amp; VLOOKUP(AP$1,Enemies[[#All],[Name]:[BotLevelType]],9,FALSE),BotLevelWorld[#Headers],0),FALSE)) + (IFERROR(VLOOKUP(VLOOKUP(AP$1,Enemies[[Name]:[SpawnedType]],11,FALSE), Enemies[[Name]:[BotLevelType]], 3, FALSE) * VLOOKUP($A32,BotLevelWorld[#All],MATCH("HP Ratio - " &amp; VLOOKUP(VLOOKUP(AP$1,Enemies[[Name]:[SpawnedType]],11,FALSE),Enemies[[#All],[Name]:[BotLevelType]],9,FALSE),BotLevelWorld[#Headers],0),FALSE) * VLOOKUP(AP$1,Enemies[[Name]:[SpawnedType]],10,FALSE),0))</f>
        <v>5667.3386600000003</v>
      </c>
      <c r="AQ32" s="10">
        <f>(VLOOKUP(AQ$1,Enemies[[Name]:[BotLevelType]],3,FALSE) * VLOOKUP($A32,BotLevelWorld[#All],MATCH("HP Ratio - " &amp; VLOOKUP(AQ$1,Enemies[[#All],[Name]:[BotLevelType]],9,FALSE),BotLevelWorld[#Headers],0),FALSE)) + (IFERROR(VLOOKUP(VLOOKUP(AQ$1,Enemies[[Name]:[SpawnedType]],11,FALSE), Enemies[[Name]:[BotLevelType]], 3, FALSE) * VLOOKUP($A32,BotLevelWorld[#All],MATCH("HP Ratio - " &amp; VLOOKUP(VLOOKUP(AQ$1,Enemies[[Name]:[SpawnedType]],11,FALSE),Enemies[[#All],[Name]:[BotLevelType]],9,FALSE),BotLevelWorld[#Headers],0),FALSE) * VLOOKUP(AQ$1,Enemies[[Name]:[SpawnedType]],10,FALSE),0))</f>
        <v>5667.3386600000003</v>
      </c>
      <c r="AR32" s="10">
        <f>(VLOOKUP(AR$1,Enemies[[Name]:[BotLevelType]],3,FALSE) * VLOOKUP($A32,BotLevelWorld[#All],MATCH("HP Ratio - " &amp; VLOOKUP(AR$1,Enemies[[#All],[Name]:[BotLevelType]],9,FALSE),BotLevelWorld[#Headers],0),FALSE)) + (IFERROR(VLOOKUP(VLOOKUP(AR$1,Enemies[[Name]:[SpawnedType]],11,FALSE), Enemies[[Name]:[BotLevelType]], 3, FALSE) * VLOOKUP($A32,BotLevelWorld[#All],MATCH("HP Ratio - " &amp; VLOOKUP(VLOOKUP(AR$1,Enemies[[Name]:[SpawnedType]],11,FALSE),Enemies[[#All],[Name]:[BotLevelType]],9,FALSE),BotLevelWorld[#Headers],0),FALSE) * VLOOKUP(AR$1,Enemies[[Name]:[SpawnedType]],10,FALSE),0))</f>
        <v>56704.208000000006</v>
      </c>
      <c r="AS32" s="10">
        <f>(VLOOKUP(AS$1,Enemies[[Name]:[BotLevelType]],3,FALSE) * VLOOKUP($A32,BotLevelWorld[#All],MATCH("HP Ratio - " &amp; VLOOKUP(AS$1,Enemies[[#All],[Name]:[BotLevelType]],9,FALSE),BotLevelWorld[#Headers],0),FALSE)) + (IFERROR(VLOOKUP(VLOOKUP(AS$1,Enemies[[Name]:[SpawnedType]],11,FALSE), Enemies[[Name]:[BotLevelType]], 3, FALSE) * VLOOKUP($A32,BotLevelWorld[#All],MATCH("HP Ratio - " &amp; VLOOKUP(VLOOKUP(AS$1,Enemies[[Name]:[SpawnedType]],11,FALSE),Enemies[[#All],[Name]:[BotLevelType]],9,FALSE),BotLevelWorld[#Headers],0),FALSE) * VLOOKUP(AS$1,Enemies[[Name]:[SpawnedType]],10,FALSE),0))</f>
        <v>39633.810000000005</v>
      </c>
      <c r="AT32" s="10">
        <f>(VLOOKUP(AT$1,Enemies[[Name]:[BotLevelType]],3,FALSE) * VLOOKUP($A32,BotLevelWorld[#All],MATCH("HP Ratio - " &amp; VLOOKUP(AT$1,Enemies[[#All],[Name]:[BotLevelType]],9,FALSE),BotLevelWorld[#Headers],0),FALSE)) + (IFERROR(VLOOKUP(VLOOKUP(AT$1,Enemies[[Name]:[SpawnedType]],11,FALSE), Enemies[[Name]:[BotLevelType]], 3, FALSE) * VLOOKUP($A32,BotLevelWorld[#All],MATCH("HP Ratio - " &amp; VLOOKUP(VLOOKUP(AT$1,Enemies[[Name]:[SpawnedType]],11,FALSE),Enemies[[#All],[Name]:[BotLevelType]],9,FALSE),BotLevelWorld[#Headers],0),FALSE) * VLOOKUP(AT$1,Enemies[[Name]:[SpawnedType]],10,FALSE),0))</f>
        <v>33214.716400000005</v>
      </c>
    </row>
    <row r="33" spans="1:46" x14ac:dyDescent="0.25">
      <c r="A33" s="1">
        <v>31</v>
      </c>
      <c r="B33" s="10">
        <f>(VLOOKUP(B$1,Enemies[[Name]:[BotLevelType]],3,FALSE) * VLOOKUP($A33,BotLevelWorld[#All],MATCH("HP Ratio - " &amp; VLOOKUP(B$1,Enemies[[#All],[Name]:[BotLevelType]],9,FALSE),BotLevelWorld[#Headers],0),FALSE)) + (IFERROR(VLOOKUP(VLOOKUP(B$1,Enemies[[Name]:[SpawnedType]],11,FALSE), Enemies[[Name]:[BotLevelType]], 3, FALSE) * VLOOKUP($A33,BotLevelWorld[#All],MATCH("HP Ratio - " &amp; VLOOKUP(VLOOKUP(B$1,Enemies[[Name]:[SpawnedType]],11,FALSE),Enemies[[#All],[Name]:[BotLevelType]],9,FALSE),BotLevelWorld[#Headers],0),FALSE) * VLOOKUP(B$1,Enemies[[Name]:[SpawnedType]],10,FALSE),0))</f>
        <v>218.02403999999999</v>
      </c>
      <c r="C33" s="10">
        <f>(VLOOKUP(C$1,Enemies[[Name]:[BotLevelType]],3,FALSE) * VLOOKUP($A33,BotLevelWorld[#All],MATCH("HP Ratio - " &amp; VLOOKUP(C$1,Enemies[[#All],[Name]:[BotLevelType]],9,FALSE),BotLevelWorld[#Headers],0),FALSE)) + (IFERROR(VLOOKUP(VLOOKUP(C$1,Enemies[[Name]:[SpawnedType]],11,FALSE), Enemies[[Name]:[BotLevelType]], 3, FALSE) * VLOOKUP($A33,BotLevelWorld[#All],MATCH("HP Ratio - " &amp; VLOOKUP(VLOOKUP(C$1,Enemies[[Name]:[SpawnedType]],11,FALSE),Enemies[[#All],[Name]:[BotLevelType]],9,FALSE),BotLevelWorld[#Headers],0),FALSE) * VLOOKUP(C$1,Enemies[[Name]:[SpawnedType]],10,FALSE),0))</f>
        <v>4572.1229400000002</v>
      </c>
      <c r="D33" s="10">
        <f>(VLOOKUP(D$1,Enemies[[Name]:[BotLevelType]],3,FALSE) * VLOOKUP($A33,BotLevelWorld[#All],MATCH("HP Ratio - " &amp; VLOOKUP(D$1,Enemies[[#All],[Name]:[BotLevelType]],9,FALSE),BotLevelWorld[#Headers],0),FALSE)) + (IFERROR(VLOOKUP(VLOOKUP(D$1,Enemies[[Name]:[SpawnedType]],11,FALSE), Enemies[[Name]:[BotLevelType]], 3, FALSE) * VLOOKUP($A33,BotLevelWorld[#All],MATCH("HP Ratio - " &amp; VLOOKUP(VLOOKUP(D$1,Enemies[[Name]:[SpawnedType]],11,FALSE),Enemies[[#All],[Name]:[BotLevelType]],9,FALSE),BotLevelWorld[#Headers],0),FALSE) * VLOOKUP(D$1,Enemies[[Name]:[SpawnedType]],10,FALSE),0))</f>
        <v>10688.079599999999</v>
      </c>
      <c r="E33" s="10">
        <f>(VLOOKUP(E$1,Enemies[[Name]:[BotLevelType]],3,FALSE) * VLOOKUP($A33,BotLevelWorld[#All],MATCH("HP Ratio - " &amp; VLOOKUP(E$1,Enemies[[#All],[Name]:[BotLevelType]],9,FALSE),BotLevelWorld[#Headers],0),FALSE)) + (IFERROR(VLOOKUP(VLOOKUP(E$1,Enemies[[Name]:[SpawnedType]],11,FALSE), Enemies[[Name]:[BotLevelType]], 3, FALSE) * VLOOKUP($A33,BotLevelWorld[#All],MATCH("HP Ratio - " &amp; VLOOKUP(VLOOKUP(E$1,Enemies[[Name]:[SpawnedType]],11,FALSE),Enemies[[#All],[Name]:[BotLevelType]],9,FALSE),BotLevelWorld[#Headers],0),FALSE) * VLOOKUP(E$1,Enemies[[Name]:[SpawnedType]],10,FALSE),0))</f>
        <v>1896.3679</v>
      </c>
      <c r="F33" s="10">
        <f>(VLOOKUP(F$1,Enemies[[Name]:[BotLevelType]],3,FALSE) * VLOOKUP($A33,BotLevelWorld[#All],MATCH("HP Ratio - " &amp; VLOOKUP(F$1,Enemies[[#All],[Name]:[BotLevelType]],9,FALSE),BotLevelWorld[#Headers],0),FALSE)) + (IFERROR(VLOOKUP(VLOOKUP(F$1,Enemies[[Name]:[SpawnedType]],11,FALSE), Enemies[[Name]:[BotLevelType]], 3, FALSE) * VLOOKUP($A33,BotLevelWorld[#All],MATCH("HP Ratio - " &amp; VLOOKUP(VLOOKUP(F$1,Enemies[[Name]:[SpawnedType]],11,FALSE),Enemies[[#All],[Name]:[BotLevelType]],9,FALSE),BotLevelWorld[#Headers],0),FALSE) * VLOOKUP(F$1,Enemies[[Name]:[SpawnedType]],10,FALSE),0))</f>
        <v>6772.7424999999994</v>
      </c>
      <c r="G33" s="10">
        <f>(VLOOKUP(G$1,Enemies[[Name]:[BotLevelType]],3,FALSE) * VLOOKUP($A33,BotLevelWorld[#All],MATCH("HP Ratio - " &amp; VLOOKUP(G$1,Enemies[[#All],[Name]:[BotLevelType]],9,FALSE),BotLevelWorld[#Headers],0),FALSE)) + (IFERROR(VLOOKUP(VLOOKUP(G$1,Enemies[[Name]:[SpawnedType]],11,FALSE), Enemies[[Name]:[BotLevelType]], 3, FALSE) * VLOOKUP($A33,BotLevelWorld[#All],MATCH("HP Ratio - " &amp; VLOOKUP(VLOOKUP(G$1,Enemies[[Name]:[SpawnedType]],11,FALSE),Enemies[[#All],[Name]:[BotLevelType]],9,FALSE),BotLevelWorld[#Headers],0),FALSE) * VLOOKUP(G$1,Enemies[[Name]:[SpawnedType]],10,FALSE),0))</f>
        <v>13545.484999999999</v>
      </c>
      <c r="H33" s="10">
        <f>(VLOOKUP(H$1,Enemies[[Name]:[BotLevelType]],3,FALSE) * VLOOKUP($A33,BotLevelWorld[#All],MATCH("HP Ratio - " &amp; VLOOKUP(H$1,Enemies[[#All],[Name]:[BotLevelType]],9,FALSE),BotLevelWorld[#Headers],0),FALSE)) + (IFERROR(VLOOKUP(VLOOKUP(H$1,Enemies[[Name]:[SpawnedType]],11,FALSE), Enemies[[Name]:[BotLevelType]], 3, FALSE) * VLOOKUP($A33,BotLevelWorld[#All],MATCH("HP Ratio - " &amp; VLOOKUP(VLOOKUP(H$1,Enemies[[Name]:[SpawnedType]],11,FALSE),Enemies[[#All],[Name]:[BotLevelType]],9,FALSE),BotLevelWorld[#Headers],0),FALSE) * VLOOKUP(H$1,Enemies[[Name]:[SpawnedType]],10,FALSE),0))</f>
        <v>581.39743999999996</v>
      </c>
      <c r="I33" s="10">
        <f>(VLOOKUP(I$1,Enemies[[Name]:[BotLevelType]],3,FALSE) * VLOOKUP($A33,BotLevelWorld[#All],MATCH("HP Ratio - " &amp; VLOOKUP(I$1,Enemies[[#All],[Name]:[BotLevelType]],9,FALSE),BotLevelWorld[#Headers],0),FALSE)) + (IFERROR(VLOOKUP(VLOOKUP(I$1,Enemies[[Name]:[SpawnedType]],11,FALSE), Enemies[[Name]:[BotLevelType]], 3, FALSE) * VLOOKUP($A33,BotLevelWorld[#All],MATCH("HP Ratio - " &amp; VLOOKUP(VLOOKUP(I$1,Enemies[[Name]:[SpawnedType]],11,FALSE),Enemies[[#All],[Name]:[BotLevelType]],9,FALSE),BotLevelWorld[#Headers],0),FALSE) * VLOOKUP(I$1,Enemies[[Name]:[SpawnedType]],10,FALSE),0))</f>
        <v>18.719076000000001</v>
      </c>
      <c r="J33" s="10">
        <f>(VLOOKUP(J$1,Enemies[[Name]:[BotLevelType]],3,FALSE) * VLOOKUP($A33,BotLevelWorld[#All],MATCH("HP Ratio - " &amp; VLOOKUP(J$1,Enemies[[#All],[Name]:[BotLevelType]],9,FALSE),BotLevelWorld[#Headers],0),FALSE)) + (IFERROR(VLOOKUP(VLOOKUP(J$1,Enemies[[Name]:[SpawnedType]],11,FALSE), Enemies[[Name]:[BotLevelType]], 3, FALSE) * VLOOKUP($A33,BotLevelWorld[#All],MATCH("HP Ratio - " &amp; VLOOKUP(VLOOKUP(J$1,Enemies[[Name]:[SpawnedType]],11,FALSE),Enemies[[#All],[Name]:[BotLevelType]],9,FALSE),BotLevelWorld[#Headers],0),FALSE) * VLOOKUP(J$1,Enemies[[Name]:[SpawnedType]],10,FALSE),0))</f>
        <v>311.9846</v>
      </c>
      <c r="K33" s="10">
        <f>(VLOOKUP(K$1,Enemies[[Name]:[BotLevelType]],3,FALSE) * VLOOKUP($A33,BotLevelWorld[#All],MATCH("HP Ratio - " &amp; VLOOKUP(K$1,Enemies[[#All],[Name]:[BotLevelType]],9,FALSE),BotLevelWorld[#Headers],0),FALSE)) + (IFERROR(VLOOKUP(VLOOKUP(K$1,Enemies[[Name]:[SpawnedType]],11,FALSE), Enemies[[Name]:[BotLevelType]], 3, FALSE) * VLOOKUP($A33,BotLevelWorld[#All],MATCH("HP Ratio - " &amp; VLOOKUP(VLOOKUP(K$1,Enemies[[Name]:[SpawnedType]],11,FALSE),Enemies[[#All],[Name]:[BotLevelType]],9,FALSE),BotLevelWorld[#Headers],0),FALSE) * VLOOKUP(K$1,Enemies[[Name]:[SpawnedType]],10,FALSE),0))</f>
        <v>77.99615</v>
      </c>
      <c r="L33" s="10">
        <f>(VLOOKUP(L$1,Enemies[[Name]:[BotLevelType]],3,FALSE) * VLOOKUP($A33,BotLevelWorld[#All],MATCH("HP Ratio - " &amp; VLOOKUP(L$1,Enemies[[#All],[Name]:[BotLevelType]],9,FALSE),BotLevelWorld[#Headers],0),FALSE)) + (IFERROR(VLOOKUP(VLOOKUP(L$1,Enemies[[Name]:[SpawnedType]],11,FALSE), Enemies[[Name]:[BotLevelType]], 3, FALSE) * VLOOKUP($A33,BotLevelWorld[#All],MATCH("HP Ratio - " &amp; VLOOKUP(VLOOKUP(L$1,Enemies[[Name]:[SpawnedType]],11,FALSE),Enemies[[#All],[Name]:[BotLevelType]],9,FALSE),BotLevelWorld[#Headers],0),FALSE) * VLOOKUP(L$1,Enemies[[Name]:[SpawnedType]],10,FALSE),0))</f>
        <v>4063.6454999999996</v>
      </c>
      <c r="M33" s="10">
        <f>(VLOOKUP(M$1,Enemies[[Name]:[BotLevelType]],3,FALSE) * VLOOKUP($A33,BotLevelWorld[#All],MATCH("HP Ratio - " &amp; VLOOKUP(M$1,Enemies[[#All],[Name]:[BotLevelType]],9,FALSE),BotLevelWorld[#Headers],0),FALSE)) + (IFERROR(VLOOKUP(VLOOKUP(M$1,Enemies[[Name]:[SpawnedType]],11,FALSE), Enemies[[Name]:[BotLevelType]], 3, FALSE) * VLOOKUP($A33,BotLevelWorld[#All],MATCH("HP Ratio - " &amp; VLOOKUP(VLOOKUP(M$1,Enemies[[Name]:[SpawnedType]],11,FALSE),Enemies[[#All],[Name]:[BotLevelType]],9,FALSE),BotLevelWorld[#Headers],0),FALSE) * VLOOKUP(M$1,Enemies[[Name]:[SpawnedType]],10,FALSE),0))</f>
        <v>9481.8395</v>
      </c>
      <c r="N33" s="10">
        <f>(VLOOKUP(N$1,Enemies[[Name]:[BotLevelType]],3,FALSE) * VLOOKUP($A33,BotLevelWorld[#All],MATCH("HP Ratio - " &amp; VLOOKUP(N$1,Enemies[[#All],[Name]:[BotLevelType]],9,FALSE),BotLevelWorld[#Headers],0),FALSE)) + (IFERROR(VLOOKUP(VLOOKUP(N$1,Enemies[[Name]:[SpawnedType]],11,FALSE), Enemies[[Name]:[BotLevelType]], 3, FALSE) * VLOOKUP($A33,BotLevelWorld[#All],MATCH("HP Ratio - " &amp; VLOOKUP(VLOOKUP(N$1,Enemies[[Name]:[SpawnedType]],11,FALSE),Enemies[[#All],[Name]:[BotLevelType]],9,FALSE),BotLevelWorld[#Headers],0),FALSE) * VLOOKUP(N$1,Enemies[[Name]:[SpawnedType]],10,FALSE),0))</f>
        <v>6772.7424999999994</v>
      </c>
      <c r="O33" s="10">
        <f>(VLOOKUP(O$1,Enemies[[Name]:[BotLevelType]],3,FALSE) * VLOOKUP($A33,BotLevelWorld[#All],MATCH("HP Ratio - " &amp; VLOOKUP(O$1,Enemies[[#All],[Name]:[BotLevelType]],9,FALSE),BotLevelWorld[#Headers],0),FALSE)) + (IFERROR(VLOOKUP(VLOOKUP(O$1,Enemies[[Name]:[SpawnedType]],11,FALSE), Enemies[[Name]:[BotLevelType]], 3, FALSE) * VLOOKUP($A33,BotLevelWorld[#All],MATCH("HP Ratio - " &amp; VLOOKUP(VLOOKUP(O$1,Enemies[[Name]:[SpawnedType]],11,FALSE),Enemies[[#All],[Name]:[BotLevelType]],9,FALSE),BotLevelWorld[#Headers],0),FALSE) * VLOOKUP(O$1,Enemies[[Name]:[SpawnedType]],10,FALSE),0))</f>
        <v>2078.2377000000001</v>
      </c>
      <c r="P33" s="10">
        <f>(VLOOKUP(P$1,Enemies[[Name]:[BotLevelType]],3,FALSE) * VLOOKUP($A33,BotLevelWorld[#All],MATCH("HP Ratio - " &amp; VLOOKUP(P$1,Enemies[[#All],[Name]:[BotLevelType]],9,FALSE),BotLevelWorld[#Headers],0),FALSE)) + (IFERROR(VLOOKUP(VLOOKUP(P$1,Enemies[[Name]:[SpawnedType]],11,FALSE), Enemies[[Name]:[BotLevelType]], 3, FALSE) * VLOOKUP($A33,BotLevelWorld[#All],MATCH("HP Ratio - " &amp; VLOOKUP(VLOOKUP(P$1,Enemies[[Name]:[SpawnedType]],11,FALSE),Enemies[[#All],[Name]:[BotLevelType]],9,FALSE),BotLevelWorld[#Headers],0),FALSE) * VLOOKUP(P$1,Enemies[[Name]:[SpawnedType]],10,FALSE),0))</f>
        <v>27090.969999999998</v>
      </c>
      <c r="Q33" s="10">
        <f>(VLOOKUP(Q$1,Enemies[[Name]:[BotLevelType]],3,FALSE) * VLOOKUP($A33,BotLevelWorld[#All],MATCH("HP Ratio - " &amp; VLOOKUP(Q$1,Enemies[[#All],[Name]:[BotLevelType]],9,FALSE),BotLevelWorld[#Headers],0),FALSE)) + (IFERROR(VLOOKUP(VLOOKUP(Q$1,Enemies[[Name]:[SpawnedType]],11,FALSE), Enemies[[Name]:[BotLevelType]], 3, FALSE) * VLOOKUP($A33,BotLevelWorld[#All],MATCH("HP Ratio - " &amp; VLOOKUP(VLOOKUP(Q$1,Enemies[[Name]:[SpawnedType]],11,FALSE),Enemies[[#All],[Name]:[BotLevelType]],9,FALSE),BotLevelWorld[#Headers],0),FALSE) * VLOOKUP(Q$1,Enemies[[Name]:[SpawnedType]],10,FALSE),0))</f>
        <v>7267.4679999999998</v>
      </c>
      <c r="R33" s="10">
        <f>(VLOOKUP(R$1,Enemies[[Name]:[BotLevelType]],3,FALSE) * VLOOKUP($A33,BotLevelWorld[#All],MATCH("HP Ratio - " &amp; VLOOKUP(R$1,Enemies[[#All],[Name]:[BotLevelType]],9,FALSE),BotLevelWorld[#Headers],0),FALSE)) + (IFERROR(VLOOKUP(VLOOKUP(R$1,Enemies[[Name]:[SpawnedType]],11,FALSE), Enemies[[Name]:[BotLevelType]], 3, FALSE) * VLOOKUP($A33,BotLevelWorld[#All],MATCH("HP Ratio - " &amp; VLOOKUP(VLOOKUP(R$1,Enemies[[Name]:[SpawnedType]],11,FALSE),Enemies[[#All],[Name]:[BotLevelType]],9,FALSE),BotLevelWorld[#Headers],0),FALSE) * VLOOKUP(R$1,Enemies[[Name]:[SpawnedType]],10,FALSE),0))</f>
        <v>29689.11</v>
      </c>
      <c r="S33" s="10">
        <f>(VLOOKUP(S$1,Enemies[[Name]:[BotLevelType]],3,FALSE) * VLOOKUP($A33,BotLevelWorld[#All],MATCH("HP Ratio - " &amp; VLOOKUP(S$1,Enemies[[#All],[Name]:[BotLevelType]],9,FALSE),BotLevelWorld[#Headers],0),FALSE)) + (IFERROR(VLOOKUP(VLOOKUP(S$1,Enemies[[Name]:[SpawnedType]],11,FALSE), Enemies[[Name]:[BotLevelType]], 3, FALSE) * VLOOKUP($A33,BotLevelWorld[#All],MATCH("HP Ratio - " &amp; VLOOKUP(VLOOKUP(S$1,Enemies[[Name]:[SpawnedType]],11,FALSE),Enemies[[#All],[Name]:[BotLevelType]],9,FALSE),BotLevelWorld[#Headers],0),FALSE) * VLOOKUP(S$1,Enemies[[Name]:[SpawnedType]],10,FALSE),0))</f>
        <v>2653.4427599999999</v>
      </c>
      <c r="T33" s="10">
        <f>(VLOOKUP(T$1,Enemies[[Name]:[BotLevelType]],3,FALSE) * VLOOKUP($A33,BotLevelWorld[#All],MATCH("HP Ratio - " &amp; VLOOKUP(T$1,Enemies[[#All],[Name]:[BotLevelType]],9,FALSE),BotLevelWorld[#Headers],0),FALSE)) + (IFERROR(VLOOKUP(VLOOKUP(T$1,Enemies[[Name]:[SpawnedType]],11,FALSE), Enemies[[Name]:[BotLevelType]], 3, FALSE) * VLOOKUP($A33,BotLevelWorld[#All],MATCH("HP Ratio - " &amp; VLOOKUP(VLOOKUP(T$1,Enemies[[Name]:[SpawnedType]],11,FALSE),Enemies[[#All],[Name]:[BotLevelType]],9,FALSE),BotLevelWorld[#Headers],0),FALSE) * VLOOKUP(T$1,Enemies[[Name]:[SpawnedType]],10,FALSE),0))</f>
        <v>9500.5151999999998</v>
      </c>
      <c r="U33" s="10">
        <f>(VLOOKUP(U$1,Enemies[[Name]:[BotLevelType]],3,FALSE) * VLOOKUP($A33,BotLevelWorld[#All],MATCH("HP Ratio - " &amp; VLOOKUP(U$1,Enemies[[#All],[Name]:[BotLevelType]],9,FALSE),BotLevelWorld[#Headers],0),FALSE)) + (IFERROR(VLOOKUP(VLOOKUP(U$1,Enemies[[Name]:[SpawnedType]],11,FALSE), Enemies[[Name]:[BotLevelType]], 3, FALSE) * VLOOKUP($A33,BotLevelWorld[#All],MATCH("HP Ratio - " &amp; VLOOKUP(VLOOKUP(U$1,Enemies[[Name]:[SpawnedType]],11,FALSE),Enemies[[#All],[Name]:[BotLevelType]],9,FALSE),BotLevelWorld[#Headers],0),FALSE) * VLOOKUP(U$1,Enemies[[Name]:[SpawnedType]],10,FALSE),0))</f>
        <v>4750.2575999999999</v>
      </c>
      <c r="V33" s="10">
        <f>(VLOOKUP(V$1,Enemies[[Name]:[BotLevelType]],3,FALSE) * VLOOKUP($A33,BotLevelWorld[#All],MATCH("HP Ratio - " &amp; VLOOKUP(V$1,Enemies[[#All],[Name]:[BotLevelType]],9,FALSE),BotLevelWorld[#Headers],0),FALSE)) + (IFERROR(VLOOKUP(VLOOKUP(V$1,Enemies[[Name]:[SpawnedType]],11,FALSE), Enemies[[Name]:[BotLevelType]], 3, FALSE) * VLOOKUP($A33,BotLevelWorld[#All],MATCH("HP Ratio - " &amp; VLOOKUP(VLOOKUP(V$1,Enemies[[Name]:[SpawnedType]],11,FALSE),Enemies[[#All],[Name]:[BotLevelType]],9,FALSE),BotLevelWorld[#Headers],0),FALSE) * VLOOKUP(V$1,Enemies[[Name]:[SpawnedType]],10,FALSE),0))</f>
        <v>2375.1288</v>
      </c>
      <c r="W33" s="10">
        <f>(VLOOKUP(W$1,Enemies[[Name]:[BotLevelType]],3,FALSE) * VLOOKUP($A33,BotLevelWorld[#All],MATCH("HP Ratio - " &amp; VLOOKUP(W$1,Enemies[[#All],[Name]:[BotLevelType]],9,FALSE),BotLevelWorld[#Headers],0),FALSE)) + (IFERROR(VLOOKUP(VLOOKUP(W$1,Enemies[[Name]:[SpawnedType]],11,FALSE), Enemies[[Name]:[BotLevelType]], 3, FALSE) * VLOOKUP($A33,BotLevelWorld[#All],MATCH("HP Ratio - " &amp; VLOOKUP(VLOOKUP(W$1,Enemies[[Name]:[SpawnedType]],11,FALSE),Enemies[[#All],[Name]:[BotLevelType]],9,FALSE),BotLevelWorld[#Headers],0),FALSE) * VLOOKUP(W$1,Enemies[[Name]:[SpawnedType]],10,FALSE),0))</f>
        <v>593.78219999999999</v>
      </c>
      <c r="X33" s="10">
        <f>(VLOOKUP(X$1,Enemies[[Name]:[BotLevelType]],3,FALSE) * VLOOKUP($A33,BotLevelWorld[#All],MATCH("HP Ratio - " &amp; VLOOKUP(X$1,Enemies[[#All],[Name]:[BotLevelType]],9,FALSE),BotLevelWorld[#Headers],0),FALSE)) + (IFERROR(VLOOKUP(VLOOKUP(X$1,Enemies[[Name]:[SpawnedType]],11,FALSE), Enemies[[Name]:[BotLevelType]], 3, FALSE) * VLOOKUP($A33,BotLevelWorld[#All],MATCH("HP Ratio - " &amp; VLOOKUP(VLOOKUP(X$1,Enemies[[Name]:[SpawnedType]],11,FALSE),Enemies[[#All],[Name]:[BotLevelType]],9,FALSE),BotLevelWorld[#Headers],0),FALSE) * VLOOKUP(X$1,Enemies[[Name]:[SpawnedType]],10,FALSE),0))</f>
        <v>475.02575999999999</v>
      </c>
      <c r="Y33" s="10">
        <f>(VLOOKUP(Y$1,Enemies[[Name]:[BotLevelType]],3,FALSE) * VLOOKUP($A33,BotLevelWorld[#All],MATCH("HP Ratio - " &amp; VLOOKUP(Y$1,Enemies[[#All],[Name]:[BotLevelType]],9,FALSE),BotLevelWorld[#Headers],0),FALSE)) + (IFERROR(VLOOKUP(VLOOKUP(Y$1,Enemies[[Name]:[SpawnedType]],11,FALSE), Enemies[[Name]:[BotLevelType]], 3, FALSE) * VLOOKUP($A33,BotLevelWorld[#All],MATCH("HP Ratio - " &amp; VLOOKUP(VLOOKUP(Y$1,Enemies[[Name]:[SpawnedType]],11,FALSE),Enemies[[#All],[Name]:[BotLevelType]],9,FALSE),BotLevelWorld[#Headers],0),FALSE) * VLOOKUP(Y$1,Enemies[[Name]:[SpawnedType]],10,FALSE),0))</f>
        <v>13545.484999999999</v>
      </c>
      <c r="Z33" s="10">
        <f>(VLOOKUP(Z$1,Enemies[[Name]:[BotLevelType]],3,FALSE) * VLOOKUP($A33,BotLevelWorld[#All],MATCH("HP Ratio - " &amp; VLOOKUP(Z$1,Enemies[[#All],[Name]:[BotLevelType]],9,FALSE),BotLevelWorld[#Headers],0),FALSE)) + (IFERROR(VLOOKUP(VLOOKUP(Z$1,Enemies[[Name]:[SpawnedType]],11,FALSE), Enemies[[Name]:[BotLevelType]], 3, FALSE) * VLOOKUP($A33,BotLevelWorld[#All],MATCH("HP Ratio - " &amp; VLOOKUP(VLOOKUP(Z$1,Enemies[[Name]:[SpawnedType]],11,FALSE),Enemies[[#All],[Name]:[BotLevelType]],9,FALSE),BotLevelWorld[#Headers],0),FALSE) * VLOOKUP(Z$1,Enemies[[Name]:[SpawnedType]],10,FALSE),0))</f>
        <v>5418.1939999999995</v>
      </c>
      <c r="AA33" s="10">
        <f>(VLOOKUP(AA$1,Enemies[[Name]:[BotLevelType]],3,FALSE) * VLOOKUP($A33,BotLevelWorld[#All],MATCH("HP Ratio - " &amp; VLOOKUP(AA$1,Enemies[[#All],[Name]:[BotLevelType]],9,FALSE),BotLevelWorld[#Headers],0),FALSE)) + (IFERROR(VLOOKUP(VLOOKUP(AA$1,Enemies[[Name]:[SpawnedType]],11,FALSE), Enemies[[Name]:[BotLevelType]], 3, FALSE) * VLOOKUP($A33,BotLevelWorld[#All],MATCH("HP Ratio - " &amp; VLOOKUP(VLOOKUP(AA$1,Enemies[[Name]:[SpawnedType]],11,FALSE),Enemies[[#All],[Name]:[BotLevelType]],9,FALSE),BotLevelWorld[#Headers],0),FALSE) * VLOOKUP(AA$1,Enemies[[Name]:[SpawnedType]],10,FALSE),0))</f>
        <v>2709.0969999999998</v>
      </c>
      <c r="AB33" s="10">
        <f>(VLOOKUP(AB$1,Enemies[[Name]:[BotLevelType]],3,FALSE) * VLOOKUP($A33,BotLevelWorld[#All],MATCH("HP Ratio - " &amp; VLOOKUP(AB$1,Enemies[[#All],[Name]:[BotLevelType]],9,FALSE),BotLevelWorld[#Headers],0),FALSE)) + (IFERROR(VLOOKUP(VLOOKUP(AB$1,Enemies[[Name]:[SpawnedType]],11,FALSE), Enemies[[Name]:[BotLevelType]], 3, FALSE) * VLOOKUP($A33,BotLevelWorld[#All],MATCH("HP Ratio - " &amp; VLOOKUP(VLOOKUP(AB$1,Enemies[[Name]:[SpawnedType]],11,FALSE),Enemies[[#All],[Name]:[BotLevelType]],9,FALSE),BotLevelWorld[#Headers],0),FALSE) * VLOOKUP(AB$1,Enemies[[Name]:[SpawnedType]],10,FALSE),0))</f>
        <v>1327.4575299999999</v>
      </c>
      <c r="AC33" s="10">
        <f>(VLOOKUP(AC$1,Enemies[[Name]:[BotLevelType]],3,FALSE) * VLOOKUP($A33,BotLevelWorld[#All],MATCH("HP Ratio - " &amp; VLOOKUP(AC$1,Enemies[[#All],[Name]:[BotLevelType]],9,FALSE),BotLevelWorld[#Headers],0),FALSE)) + (IFERROR(VLOOKUP(VLOOKUP(AC$1,Enemies[[Name]:[SpawnedType]],11,FALSE), Enemies[[Name]:[BotLevelType]], 3, FALSE) * VLOOKUP($A33,BotLevelWorld[#All],MATCH("HP Ratio - " &amp; VLOOKUP(VLOOKUP(AC$1,Enemies[[Name]:[SpawnedType]],11,FALSE),Enemies[[#All],[Name]:[BotLevelType]],9,FALSE),BotLevelWorld[#Headers],0),FALSE) * VLOOKUP(AC$1,Enemies[[Name]:[SpawnedType]],10,FALSE),0))</f>
        <v>650.18327999999997</v>
      </c>
      <c r="AD33" s="10">
        <f>(VLOOKUP(AD$1,Enemies[[Name]:[BotLevelType]],3,FALSE) * VLOOKUP($A33,BotLevelWorld[#All],MATCH("HP Ratio - " &amp; VLOOKUP(AD$1,Enemies[[#All],[Name]:[BotLevelType]],9,FALSE),BotLevelWorld[#Headers],0),FALSE)) + (IFERROR(VLOOKUP(VLOOKUP(AD$1,Enemies[[Name]:[SpawnedType]],11,FALSE), Enemies[[Name]:[BotLevelType]], 3, FALSE) * VLOOKUP($A33,BotLevelWorld[#All],MATCH("HP Ratio - " &amp; VLOOKUP(VLOOKUP(AD$1,Enemies[[Name]:[SpawnedType]],11,FALSE),Enemies[[#All],[Name]:[BotLevelType]],9,FALSE),BotLevelWorld[#Headers],0),FALSE) * VLOOKUP(AD$1,Enemies[[Name]:[SpawnedType]],10,FALSE),0))</f>
        <v>162.54581999999999</v>
      </c>
      <c r="AE33" s="10">
        <f>(VLOOKUP(AE$1,Enemies[[Name]:[BotLevelType]],3,FALSE) * VLOOKUP($A33,BotLevelWorld[#All],MATCH("HP Ratio - " &amp; VLOOKUP(AE$1,Enemies[[#All],[Name]:[BotLevelType]],9,FALSE),BotLevelWorld[#Headers],0),FALSE)) + (IFERROR(VLOOKUP(VLOOKUP(AE$1,Enemies[[Name]:[SpawnedType]],11,FALSE), Enemies[[Name]:[BotLevelType]], 3, FALSE) * VLOOKUP($A33,BotLevelWorld[#All],MATCH("HP Ratio - " &amp; VLOOKUP(VLOOKUP(AE$1,Enemies[[Name]:[SpawnedType]],11,FALSE),Enemies[[#All],[Name]:[BotLevelType]],9,FALSE),BotLevelWorld[#Headers],0),FALSE) * VLOOKUP(AE$1,Enemies[[Name]:[SpawnedType]],10,FALSE),0))</f>
        <v>4740.91975</v>
      </c>
      <c r="AF33" s="10">
        <f>(VLOOKUP(AF$1,Enemies[[Name]:[BotLevelType]],3,FALSE) * VLOOKUP($A33,BotLevelWorld[#All],MATCH("HP Ratio - " &amp; VLOOKUP(AF$1,Enemies[[#All],[Name]:[BotLevelType]],9,FALSE),BotLevelWorld[#Headers],0),FALSE)) + (IFERROR(VLOOKUP(VLOOKUP(AF$1,Enemies[[Name]:[SpawnedType]],11,FALSE), Enemies[[Name]:[BotLevelType]], 3, FALSE) * VLOOKUP($A33,BotLevelWorld[#All],MATCH("HP Ratio - " &amp; VLOOKUP(VLOOKUP(AF$1,Enemies[[Name]:[SpawnedType]],11,FALSE),Enemies[[#All],[Name]:[BotLevelType]],9,FALSE),BotLevelWorld[#Headers],0),FALSE) * VLOOKUP(AF$1,Enemies[[Name]:[SpawnedType]],10,FALSE),0))</f>
        <v>1083.6387999999999</v>
      </c>
      <c r="AG33" s="10">
        <f>(VLOOKUP(AG$1,Enemies[[Name]:[BotLevelType]],3,FALSE) * VLOOKUP($A33,BotLevelWorld[#All],MATCH("HP Ratio - " &amp; VLOOKUP(AG$1,Enemies[[#All],[Name]:[BotLevelType]],9,FALSE),BotLevelWorld[#Headers],0),FALSE)) + (IFERROR(VLOOKUP(VLOOKUP(AG$1,Enemies[[Name]:[SpawnedType]],11,FALSE), Enemies[[Name]:[BotLevelType]], 3, FALSE) * VLOOKUP($A33,BotLevelWorld[#All],MATCH("HP Ratio - " &amp; VLOOKUP(VLOOKUP(AG$1,Enemies[[Name]:[SpawnedType]],11,FALSE),Enemies[[#All],[Name]:[BotLevelType]],9,FALSE),BotLevelWorld[#Headers],0),FALSE) * VLOOKUP(AG$1,Enemies[[Name]:[SpawnedType]],10,FALSE),0))</f>
        <v>4572.1229400000002</v>
      </c>
      <c r="AH33" s="10">
        <f>(VLOOKUP(AH$1,Enemies[[Name]:[BotLevelType]],3,FALSE) * VLOOKUP($A33,BotLevelWorld[#All],MATCH("HP Ratio - " &amp; VLOOKUP(AH$1,Enemies[[#All],[Name]:[BotLevelType]],9,FALSE),BotLevelWorld[#Headers],0),FALSE)) + (IFERROR(VLOOKUP(VLOOKUP(AH$1,Enemies[[Name]:[SpawnedType]],11,FALSE), Enemies[[Name]:[BotLevelType]], 3, FALSE) * VLOOKUP($A33,BotLevelWorld[#All],MATCH("HP Ratio - " &amp; VLOOKUP(VLOOKUP(AH$1,Enemies[[Name]:[SpawnedType]],11,FALSE),Enemies[[#All],[Name]:[BotLevelType]],9,FALSE),BotLevelWorld[#Headers],0),FALSE) * VLOOKUP(AH$1,Enemies[[Name]:[SpawnedType]],10,FALSE),0))</f>
        <v>581.39743999999996</v>
      </c>
      <c r="AI33" s="10">
        <f>(VLOOKUP(AI$1,Enemies[[Name]:[BotLevelType]],3,FALSE) * VLOOKUP($A33,BotLevelWorld[#All],MATCH("HP Ratio - " &amp; VLOOKUP(AI$1,Enemies[[#All],[Name]:[BotLevelType]],9,FALSE),BotLevelWorld[#Headers],0),FALSE)) + (IFERROR(VLOOKUP(VLOOKUP(AI$1,Enemies[[Name]:[SpawnedType]],11,FALSE), Enemies[[Name]:[BotLevelType]], 3, FALSE) * VLOOKUP($A33,BotLevelWorld[#All],MATCH("HP Ratio - " &amp; VLOOKUP(VLOOKUP(AI$1,Enemies[[Name]:[SpawnedType]],11,FALSE),Enemies[[#All],[Name]:[BotLevelType]],9,FALSE),BotLevelWorld[#Headers],0),FALSE) * VLOOKUP(AI$1,Enemies[[Name]:[SpawnedType]],10,FALSE),0))</f>
        <v>8127.2909999999993</v>
      </c>
      <c r="AJ33" s="10">
        <f>(VLOOKUP(AJ$1,Enemies[[Name]:[BotLevelType]],3,FALSE) * VLOOKUP($A33,BotLevelWorld[#All],MATCH("HP Ratio - " &amp; VLOOKUP(AJ$1,Enemies[[#All],[Name]:[BotLevelType]],9,FALSE),BotLevelWorld[#Headers],0),FALSE)) + (IFERROR(VLOOKUP(VLOOKUP(AJ$1,Enemies[[Name]:[SpawnedType]],11,FALSE), Enemies[[Name]:[BotLevelType]], 3, FALSE) * VLOOKUP($A33,BotLevelWorld[#All],MATCH("HP Ratio - " &amp; VLOOKUP(VLOOKUP(AJ$1,Enemies[[Name]:[SpawnedType]],11,FALSE),Enemies[[#All],[Name]:[BotLevelType]],9,FALSE),BotLevelWorld[#Headers],0),FALSE) * VLOOKUP(AJ$1,Enemies[[Name]:[SpawnedType]],10,FALSE),0))</f>
        <v>581.39743999999996</v>
      </c>
      <c r="AK33" s="10">
        <f>(VLOOKUP(AK$1,Enemies[[Name]:[BotLevelType]],3,FALSE) * VLOOKUP($A33,BotLevelWorld[#All],MATCH("HP Ratio - " &amp; VLOOKUP(AK$1,Enemies[[#All],[Name]:[BotLevelType]],9,FALSE),BotLevelWorld[#Headers],0),FALSE)) + (IFERROR(VLOOKUP(VLOOKUP(AK$1,Enemies[[Name]:[SpawnedType]],11,FALSE), Enemies[[Name]:[BotLevelType]], 3, FALSE) * VLOOKUP($A33,BotLevelWorld[#All],MATCH("HP Ratio - " &amp; VLOOKUP(VLOOKUP(AK$1,Enemies[[Name]:[SpawnedType]],11,FALSE),Enemies[[#All],[Name]:[BotLevelType]],9,FALSE),BotLevelWorld[#Headers],0),FALSE) * VLOOKUP(AK$1,Enemies[[Name]:[SpawnedType]],10,FALSE),0))</f>
        <v>581.39743999999996</v>
      </c>
      <c r="AL33" s="10">
        <f>(VLOOKUP(AL$1,Enemies[[Name]:[BotLevelType]],3,FALSE) * VLOOKUP($A33,BotLevelWorld[#All],MATCH("HP Ratio - " &amp; VLOOKUP(AL$1,Enemies[[#All],[Name]:[BotLevelType]],9,FALSE),BotLevelWorld[#Headers],0),FALSE)) + (IFERROR(VLOOKUP(VLOOKUP(AL$1,Enemies[[Name]:[SpawnedType]],11,FALSE), Enemies[[Name]:[BotLevelType]], 3, FALSE) * VLOOKUP($A33,BotLevelWorld[#All],MATCH("HP Ratio - " &amp; VLOOKUP(VLOOKUP(AL$1,Enemies[[Name]:[SpawnedType]],11,FALSE),Enemies[[#All],[Name]:[BotLevelType]],9,FALSE),BotLevelWorld[#Headers],0),FALSE) * VLOOKUP(AL$1,Enemies[[Name]:[SpawnedType]],10,FALSE),0))</f>
        <v>726.74679999999989</v>
      </c>
      <c r="AM33" s="10">
        <f>(VLOOKUP(AM$1,Enemies[[Name]:[BotLevelType]],3,FALSE) * VLOOKUP($A33,BotLevelWorld[#All],MATCH("HP Ratio - " &amp; VLOOKUP(AM$1,Enemies[[#All],[Name]:[BotLevelType]],9,FALSE),BotLevelWorld[#Headers],0),FALSE)) + (IFERROR(VLOOKUP(VLOOKUP(AM$1,Enemies[[Name]:[SpawnedType]],11,FALSE), Enemies[[Name]:[BotLevelType]], 3, FALSE) * VLOOKUP($A33,BotLevelWorld[#All],MATCH("HP Ratio - " &amp; VLOOKUP(VLOOKUP(AM$1,Enemies[[Name]:[SpawnedType]],11,FALSE),Enemies[[#All],[Name]:[BotLevelType]],9,FALSE),BotLevelWorld[#Headers],0),FALSE) * VLOOKUP(AM$1,Enemies[[Name]:[SpawnedType]],10,FALSE),0))</f>
        <v>13545.484999999999</v>
      </c>
      <c r="AN33" s="10">
        <f>(VLOOKUP(AN$1,Enemies[[Name]:[BotLevelType]],3,FALSE) * VLOOKUP($A33,BotLevelWorld[#All],MATCH("HP Ratio - " &amp; VLOOKUP(AN$1,Enemies[[#All],[Name]:[BotLevelType]],9,FALSE),BotLevelWorld[#Headers],0),FALSE)) + (IFERROR(VLOOKUP(VLOOKUP(AN$1,Enemies[[Name]:[SpawnedType]],11,FALSE), Enemies[[Name]:[BotLevelType]], 3, FALSE) * VLOOKUP($A33,BotLevelWorld[#All],MATCH("HP Ratio - " &amp; VLOOKUP(VLOOKUP(AN$1,Enemies[[Name]:[SpawnedType]],11,FALSE),Enemies[[#All],[Name]:[BotLevelType]],9,FALSE),BotLevelWorld[#Headers],0),FALSE) * VLOOKUP(AN$1,Enemies[[Name]:[SpawnedType]],10,FALSE),0))</f>
        <v>3633.7339999999999</v>
      </c>
      <c r="AO33" s="10">
        <f>(VLOOKUP(AO$1,Enemies[[Name]:[BotLevelType]],3,FALSE) * VLOOKUP($A33,BotLevelWorld[#All],MATCH("HP Ratio - " &amp; VLOOKUP(AO$1,Enemies[[#All],[Name]:[BotLevelType]],9,FALSE),BotLevelWorld[#Headers],0),FALSE)) + (IFERROR(VLOOKUP(VLOOKUP(AO$1,Enemies[[Name]:[SpawnedType]],11,FALSE), Enemies[[Name]:[BotLevelType]], 3, FALSE) * VLOOKUP($A33,BotLevelWorld[#All],MATCH("HP Ratio - " &amp; VLOOKUP(VLOOKUP(AO$1,Enemies[[Name]:[SpawnedType]],11,FALSE),Enemies[[#All],[Name]:[BotLevelType]],9,FALSE),BotLevelWorld[#Headers],0),FALSE) * VLOOKUP(AO$1,Enemies[[Name]:[SpawnedType]],10,FALSE),0))</f>
        <v>5851.1286799999998</v>
      </c>
      <c r="AP33" s="10">
        <f>(VLOOKUP(AP$1,Enemies[[Name]:[BotLevelType]],3,FALSE) * VLOOKUP($A33,BotLevelWorld[#All],MATCH("HP Ratio - " &amp; VLOOKUP(AP$1,Enemies[[#All],[Name]:[BotLevelType]],9,FALSE),BotLevelWorld[#Headers],0),FALSE)) + (IFERROR(VLOOKUP(VLOOKUP(AP$1,Enemies[[Name]:[SpawnedType]],11,FALSE), Enemies[[Name]:[BotLevelType]], 3, FALSE) * VLOOKUP($A33,BotLevelWorld[#All],MATCH("HP Ratio - " &amp; VLOOKUP(VLOOKUP(AP$1,Enemies[[Name]:[SpawnedType]],11,FALSE),Enemies[[#All],[Name]:[BotLevelType]],9,FALSE),BotLevelWorld[#Headers],0),FALSE) * VLOOKUP(AP$1,Enemies[[Name]:[SpawnedType]],10,FALSE),0))</f>
        <v>5851.1286799999998</v>
      </c>
      <c r="AQ33" s="10">
        <f>(VLOOKUP(AQ$1,Enemies[[Name]:[BotLevelType]],3,FALSE) * VLOOKUP($A33,BotLevelWorld[#All],MATCH("HP Ratio - " &amp; VLOOKUP(AQ$1,Enemies[[#All],[Name]:[BotLevelType]],9,FALSE),BotLevelWorld[#Headers],0),FALSE)) + (IFERROR(VLOOKUP(VLOOKUP(AQ$1,Enemies[[Name]:[SpawnedType]],11,FALSE), Enemies[[Name]:[BotLevelType]], 3, FALSE) * VLOOKUP($A33,BotLevelWorld[#All],MATCH("HP Ratio - " &amp; VLOOKUP(VLOOKUP(AQ$1,Enemies[[Name]:[SpawnedType]],11,FALSE),Enemies[[#All],[Name]:[BotLevelType]],9,FALSE),BotLevelWorld[#Headers],0),FALSE) * VLOOKUP(AQ$1,Enemies[[Name]:[SpawnedType]],10,FALSE),0))</f>
        <v>5851.1286799999998</v>
      </c>
      <c r="AR33" s="10">
        <f>(VLOOKUP(AR$1,Enemies[[Name]:[BotLevelType]],3,FALSE) * VLOOKUP($A33,BotLevelWorld[#All],MATCH("HP Ratio - " &amp; VLOOKUP(AR$1,Enemies[[#All],[Name]:[BotLevelType]],9,FALSE),BotLevelWorld[#Headers],0),FALSE)) + (IFERROR(VLOOKUP(VLOOKUP(AR$1,Enemies[[Name]:[SpawnedType]],11,FALSE), Enemies[[Name]:[BotLevelType]], 3, FALSE) * VLOOKUP($A33,BotLevelWorld[#All],MATCH("HP Ratio - " &amp; VLOOKUP(VLOOKUP(AR$1,Enemies[[Name]:[SpawnedType]],11,FALSE),Enemies[[#All],[Name]:[BotLevelType]],9,FALSE),BotLevelWorld[#Headers],0),FALSE) * VLOOKUP(AR$1,Enemies[[Name]:[SpawnedType]],10,FALSE),0))</f>
        <v>58139.743999999999</v>
      </c>
      <c r="AS33" s="10">
        <f>(VLOOKUP(AS$1,Enemies[[Name]:[BotLevelType]],3,FALSE) * VLOOKUP($A33,BotLevelWorld[#All],MATCH("HP Ratio - " &amp; VLOOKUP(AS$1,Enemies[[#All],[Name]:[BotLevelType]],9,FALSE),BotLevelWorld[#Headers],0),FALSE)) + (IFERROR(VLOOKUP(VLOOKUP(AS$1,Enemies[[Name]:[SpawnedType]],11,FALSE), Enemies[[Name]:[BotLevelType]], 3, FALSE) * VLOOKUP($A33,BotLevelWorld[#All],MATCH("HP Ratio - " &amp; VLOOKUP(VLOOKUP(AS$1,Enemies[[Name]:[SpawnedType]],11,FALSE),Enemies[[#All],[Name]:[BotLevelType]],9,FALSE),BotLevelWorld[#Headers],0),FALSE) * VLOOKUP(AS$1,Enemies[[Name]:[SpawnedType]],10,FALSE),0))</f>
        <v>40636.454999999994</v>
      </c>
      <c r="AT33" s="10">
        <f>(VLOOKUP(AT$1,Enemies[[Name]:[BotLevelType]],3,FALSE) * VLOOKUP($A33,BotLevelWorld[#All],MATCH("HP Ratio - " &amp; VLOOKUP(AT$1,Enemies[[#All],[Name]:[BotLevelType]],9,FALSE),BotLevelWorld[#Headers],0),FALSE)) + (IFERROR(VLOOKUP(VLOOKUP(AT$1,Enemies[[Name]:[SpawnedType]],11,FALSE), Enemies[[Name]:[BotLevelType]], 3, FALSE) * VLOOKUP($A33,BotLevelWorld[#All],MATCH("HP Ratio - " &amp; VLOOKUP(VLOOKUP(AT$1,Enemies[[Name]:[SpawnedType]],11,FALSE),Enemies[[#All],[Name]:[BotLevelType]],9,FALSE),BotLevelWorld[#Headers],0),FALSE) * VLOOKUP(AT$1,Enemies[[Name]:[SpawnedType]],10,FALSE),0))</f>
        <v>34216.356399999997</v>
      </c>
    </row>
    <row r="34" spans="1:46" x14ac:dyDescent="0.25">
      <c r="A34" s="1">
        <v>32</v>
      </c>
      <c r="B34" s="10">
        <f>(VLOOKUP(B$1,Enemies[[Name]:[BotLevelType]],3,FALSE) * VLOOKUP($A34,BotLevelWorld[#All],MATCH("HP Ratio - " &amp; VLOOKUP(B$1,Enemies[[#All],[Name]:[BotLevelType]],9,FALSE),BotLevelWorld[#Headers],0),FALSE)) + (IFERROR(VLOOKUP(VLOOKUP(B$1,Enemies[[Name]:[SpawnedType]],11,FALSE), Enemies[[Name]:[BotLevelType]], 3, FALSE) * VLOOKUP($A34,BotLevelWorld[#All],MATCH("HP Ratio - " &amp; VLOOKUP(VLOOKUP(B$1,Enemies[[Name]:[SpawnedType]],11,FALSE),Enemies[[#All],[Name]:[BotLevelType]],9,FALSE),BotLevelWorld[#Headers],0),FALSE) * VLOOKUP(B$1,Enemies[[Name]:[SpawnedType]],10,FALSE),0))</f>
        <v>223.33166999999997</v>
      </c>
      <c r="C34" s="10">
        <f>(VLOOKUP(C$1,Enemies[[Name]:[BotLevelType]],3,FALSE) * VLOOKUP($A34,BotLevelWorld[#All],MATCH("HP Ratio - " &amp; VLOOKUP(C$1,Enemies[[#All],[Name]:[BotLevelType]],9,FALSE),BotLevelWorld[#Headers],0),FALSE)) + (IFERROR(VLOOKUP(VLOOKUP(C$1,Enemies[[Name]:[SpawnedType]],11,FALSE), Enemies[[Name]:[BotLevelType]], 3, FALSE) * VLOOKUP($A34,BotLevelWorld[#All],MATCH("HP Ratio - " &amp; VLOOKUP(VLOOKUP(C$1,Enemies[[Name]:[SpawnedType]],11,FALSE),Enemies[[#All],[Name]:[BotLevelType]],9,FALSE),BotLevelWorld[#Headers],0),FALSE) * VLOOKUP(C$1,Enemies[[Name]:[SpawnedType]],10,FALSE),0))</f>
        <v>4788.0001400000001</v>
      </c>
      <c r="D34" s="10">
        <f>(VLOOKUP(D$1,Enemies[[Name]:[BotLevelType]],3,FALSE) * VLOOKUP($A34,BotLevelWorld[#All],MATCH("HP Ratio - " &amp; VLOOKUP(D$1,Enemies[[#All],[Name]:[BotLevelType]],9,FALSE),BotLevelWorld[#Headers],0),FALSE)) + (IFERROR(VLOOKUP(VLOOKUP(D$1,Enemies[[Name]:[SpawnedType]],11,FALSE), Enemies[[Name]:[BotLevelType]], 3, FALSE) * VLOOKUP($A34,BotLevelWorld[#All],MATCH("HP Ratio - " &amp; VLOOKUP(VLOOKUP(D$1,Enemies[[Name]:[SpawnedType]],11,FALSE),Enemies[[#All],[Name]:[BotLevelType]],9,FALSE),BotLevelWorld[#Headers],0),FALSE) * VLOOKUP(D$1,Enemies[[Name]:[SpawnedType]],10,FALSE),0))</f>
        <v>11192.7276</v>
      </c>
      <c r="E34" s="10">
        <f>(VLOOKUP(E$1,Enemies[[Name]:[BotLevelType]],3,FALSE) * VLOOKUP($A34,BotLevelWorld[#All],MATCH("HP Ratio - " &amp; VLOOKUP(E$1,Enemies[[#All],[Name]:[BotLevelType]],9,FALSE),BotLevelWorld[#Headers],0),FALSE)) + (IFERROR(VLOOKUP(VLOOKUP(E$1,Enemies[[Name]:[SpawnedType]],11,FALSE), Enemies[[Name]:[BotLevelType]], 3, FALSE) * VLOOKUP($A34,BotLevelWorld[#All],MATCH("HP Ratio - " &amp; VLOOKUP(VLOOKUP(E$1,Enemies[[Name]:[SpawnedType]],11,FALSE),Enemies[[#All],[Name]:[BotLevelType]],9,FALSE),BotLevelWorld[#Headers],0),FALSE) * VLOOKUP(E$1,Enemies[[Name]:[SpawnedType]],10,FALSE),0))</f>
        <v>1943.3896999999999</v>
      </c>
      <c r="F34" s="10">
        <f>(VLOOKUP(F$1,Enemies[[Name]:[BotLevelType]],3,FALSE) * VLOOKUP($A34,BotLevelWorld[#All],MATCH("HP Ratio - " &amp; VLOOKUP(F$1,Enemies[[#All],[Name]:[BotLevelType]],9,FALSE),BotLevelWorld[#Headers],0),FALSE)) + (IFERROR(VLOOKUP(VLOOKUP(F$1,Enemies[[Name]:[SpawnedType]],11,FALSE), Enemies[[Name]:[BotLevelType]], 3, FALSE) * VLOOKUP($A34,BotLevelWorld[#All],MATCH("HP Ratio - " &amp; VLOOKUP(VLOOKUP(F$1,Enemies[[Name]:[SpawnedType]],11,FALSE),Enemies[[#All],[Name]:[BotLevelType]],9,FALSE),BotLevelWorld[#Headers],0),FALSE) * VLOOKUP(F$1,Enemies[[Name]:[SpawnedType]],10,FALSE),0))</f>
        <v>6940.6774999999998</v>
      </c>
      <c r="G34" s="10">
        <f>(VLOOKUP(G$1,Enemies[[Name]:[BotLevelType]],3,FALSE) * VLOOKUP($A34,BotLevelWorld[#All],MATCH("HP Ratio - " &amp; VLOOKUP(G$1,Enemies[[#All],[Name]:[BotLevelType]],9,FALSE),BotLevelWorld[#Headers],0),FALSE)) + (IFERROR(VLOOKUP(VLOOKUP(G$1,Enemies[[Name]:[SpawnedType]],11,FALSE), Enemies[[Name]:[BotLevelType]], 3, FALSE) * VLOOKUP($A34,BotLevelWorld[#All],MATCH("HP Ratio - " &amp; VLOOKUP(VLOOKUP(G$1,Enemies[[Name]:[SpawnedType]],11,FALSE),Enemies[[#All],[Name]:[BotLevelType]],9,FALSE),BotLevelWorld[#Headers],0),FALSE) * VLOOKUP(G$1,Enemies[[Name]:[SpawnedType]],10,FALSE),0))</f>
        <v>13881.355</v>
      </c>
      <c r="H34" s="10">
        <f>(VLOOKUP(H$1,Enemies[[Name]:[BotLevelType]],3,FALSE) * VLOOKUP($A34,BotLevelWorld[#All],MATCH("HP Ratio - " &amp; VLOOKUP(H$1,Enemies[[#All],[Name]:[BotLevelType]],9,FALSE),BotLevelWorld[#Headers],0),FALSE)) + (IFERROR(VLOOKUP(VLOOKUP(H$1,Enemies[[Name]:[SpawnedType]],11,FALSE), Enemies[[Name]:[BotLevelType]], 3, FALSE) * VLOOKUP($A34,BotLevelWorld[#All],MATCH("HP Ratio - " &amp; VLOOKUP(VLOOKUP(H$1,Enemies[[Name]:[SpawnedType]],11,FALSE),Enemies[[#All],[Name]:[BotLevelType]],9,FALSE),BotLevelWorld[#Headers],0),FALSE) * VLOOKUP(H$1,Enemies[[Name]:[SpawnedType]],10,FALSE),0))</f>
        <v>595.55111999999997</v>
      </c>
      <c r="I34" s="10">
        <f>(VLOOKUP(I$1,Enemies[[Name]:[BotLevelType]],3,FALSE) * VLOOKUP($A34,BotLevelWorld[#All],MATCH("HP Ratio - " &amp; VLOOKUP(I$1,Enemies[[#All],[Name]:[BotLevelType]],9,FALSE),BotLevelWorld[#Headers],0),FALSE)) + (IFERROR(VLOOKUP(VLOOKUP(I$1,Enemies[[Name]:[SpawnedType]],11,FALSE), Enemies[[Name]:[BotLevelType]], 3, FALSE) * VLOOKUP($A34,BotLevelWorld[#All],MATCH("HP Ratio - " &amp; VLOOKUP(VLOOKUP(I$1,Enemies[[Name]:[SpawnedType]],11,FALSE),Enemies[[#All],[Name]:[BotLevelType]],9,FALSE),BotLevelWorld[#Headers],0),FALSE) * VLOOKUP(I$1,Enemies[[Name]:[SpawnedType]],10,FALSE),0))</f>
        <v>19.015799999999999</v>
      </c>
      <c r="J34" s="10">
        <f>(VLOOKUP(J$1,Enemies[[Name]:[BotLevelType]],3,FALSE) * VLOOKUP($A34,BotLevelWorld[#All],MATCH("HP Ratio - " &amp; VLOOKUP(J$1,Enemies[[#All],[Name]:[BotLevelType]],9,FALSE),BotLevelWorld[#Headers],0),FALSE)) + (IFERROR(VLOOKUP(VLOOKUP(J$1,Enemies[[Name]:[SpawnedType]],11,FALSE), Enemies[[Name]:[BotLevelType]], 3, FALSE) * VLOOKUP($A34,BotLevelWorld[#All],MATCH("HP Ratio - " &amp; VLOOKUP(VLOOKUP(J$1,Enemies[[Name]:[SpawnedType]],11,FALSE),Enemies[[#All],[Name]:[BotLevelType]],9,FALSE),BotLevelWorld[#Headers],0),FALSE) * VLOOKUP(J$1,Enemies[[Name]:[SpawnedType]],10,FALSE),0))</f>
        <v>316.92999999999995</v>
      </c>
      <c r="K34" s="10">
        <f>(VLOOKUP(K$1,Enemies[[Name]:[BotLevelType]],3,FALSE) * VLOOKUP($A34,BotLevelWorld[#All],MATCH("HP Ratio - " &amp; VLOOKUP(K$1,Enemies[[#All],[Name]:[BotLevelType]],9,FALSE),BotLevelWorld[#Headers],0),FALSE)) + (IFERROR(VLOOKUP(VLOOKUP(K$1,Enemies[[Name]:[SpawnedType]],11,FALSE), Enemies[[Name]:[BotLevelType]], 3, FALSE) * VLOOKUP($A34,BotLevelWorld[#All],MATCH("HP Ratio - " &amp; VLOOKUP(VLOOKUP(K$1,Enemies[[Name]:[SpawnedType]],11,FALSE),Enemies[[#All],[Name]:[BotLevelType]],9,FALSE),BotLevelWorld[#Headers],0),FALSE) * VLOOKUP(K$1,Enemies[[Name]:[SpawnedType]],10,FALSE),0))</f>
        <v>79.232499999999987</v>
      </c>
      <c r="L34" s="10">
        <f>(VLOOKUP(L$1,Enemies[[Name]:[BotLevelType]],3,FALSE) * VLOOKUP($A34,BotLevelWorld[#All],MATCH("HP Ratio - " &amp; VLOOKUP(L$1,Enemies[[#All],[Name]:[BotLevelType]],9,FALSE),BotLevelWorld[#Headers],0),FALSE)) + (IFERROR(VLOOKUP(VLOOKUP(L$1,Enemies[[Name]:[SpawnedType]],11,FALSE), Enemies[[Name]:[BotLevelType]], 3, FALSE) * VLOOKUP($A34,BotLevelWorld[#All],MATCH("HP Ratio - " &amp; VLOOKUP(VLOOKUP(L$1,Enemies[[Name]:[SpawnedType]],11,FALSE),Enemies[[#All],[Name]:[BotLevelType]],9,FALSE),BotLevelWorld[#Headers],0),FALSE) * VLOOKUP(L$1,Enemies[[Name]:[SpawnedType]],10,FALSE),0))</f>
        <v>4164.4065000000001</v>
      </c>
      <c r="M34" s="10">
        <f>(VLOOKUP(M$1,Enemies[[Name]:[BotLevelType]],3,FALSE) * VLOOKUP($A34,BotLevelWorld[#All],MATCH("HP Ratio - " &amp; VLOOKUP(M$1,Enemies[[#All],[Name]:[BotLevelType]],9,FALSE),BotLevelWorld[#Headers],0),FALSE)) + (IFERROR(VLOOKUP(VLOOKUP(M$1,Enemies[[Name]:[SpawnedType]],11,FALSE), Enemies[[Name]:[BotLevelType]], 3, FALSE) * VLOOKUP($A34,BotLevelWorld[#All],MATCH("HP Ratio - " &amp; VLOOKUP(VLOOKUP(M$1,Enemies[[Name]:[SpawnedType]],11,FALSE),Enemies[[#All],[Name]:[BotLevelType]],9,FALSE),BotLevelWorld[#Headers],0),FALSE) * VLOOKUP(M$1,Enemies[[Name]:[SpawnedType]],10,FALSE),0))</f>
        <v>9716.9484999999986</v>
      </c>
      <c r="N34" s="10">
        <f>(VLOOKUP(N$1,Enemies[[Name]:[BotLevelType]],3,FALSE) * VLOOKUP($A34,BotLevelWorld[#All],MATCH("HP Ratio - " &amp; VLOOKUP(N$1,Enemies[[#All],[Name]:[BotLevelType]],9,FALSE),BotLevelWorld[#Headers],0),FALSE)) + (IFERROR(VLOOKUP(VLOOKUP(N$1,Enemies[[Name]:[SpawnedType]],11,FALSE), Enemies[[Name]:[BotLevelType]], 3, FALSE) * VLOOKUP($A34,BotLevelWorld[#All],MATCH("HP Ratio - " &amp; VLOOKUP(VLOOKUP(N$1,Enemies[[Name]:[SpawnedType]],11,FALSE),Enemies[[#All],[Name]:[BotLevelType]],9,FALSE),BotLevelWorld[#Headers],0),FALSE) * VLOOKUP(N$1,Enemies[[Name]:[SpawnedType]],10,FALSE),0))</f>
        <v>6940.6774999999998</v>
      </c>
      <c r="O34" s="10">
        <f>(VLOOKUP(O$1,Enemies[[Name]:[BotLevelType]],3,FALSE) * VLOOKUP($A34,BotLevelWorld[#All],MATCH("HP Ratio - " &amp; VLOOKUP(O$1,Enemies[[#All],[Name]:[BotLevelType]],9,FALSE),BotLevelWorld[#Headers],0),FALSE)) + (IFERROR(VLOOKUP(VLOOKUP(O$1,Enemies[[Name]:[SpawnedType]],11,FALSE), Enemies[[Name]:[BotLevelType]], 3, FALSE) * VLOOKUP($A34,BotLevelWorld[#All],MATCH("HP Ratio - " &amp; VLOOKUP(VLOOKUP(O$1,Enemies[[Name]:[SpawnedType]],11,FALSE),Enemies[[#All],[Name]:[BotLevelType]],9,FALSE),BotLevelWorld[#Headers],0),FALSE) * VLOOKUP(O$1,Enemies[[Name]:[SpawnedType]],10,FALSE),0))</f>
        <v>2176.3636999999999</v>
      </c>
      <c r="P34" s="10">
        <f>(VLOOKUP(P$1,Enemies[[Name]:[BotLevelType]],3,FALSE) * VLOOKUP($A34,BotLevelWorld[#All],MATCH("HP Ratio - " &amp; VLOOKUP(P$1,Enemies[[#All],[Name]:[BotLevelType]],9,FALSE),BotLevelWorld[#Headers],0),FALSE)) + (IFERROR(VLOOKUP(VLOOKUP(P$1,Enemies[[Name]:[SpawnedType]],11,FALSE), Enemies[[Name]:[BotLevelType]], 3, FALSE) * VLOOKUP($A34,BotLevelWorld[#All],MATCH("HP Ratio - " &amp; VLOOKUP(VLOOKUP(P$1,Enemies[[Name]:[SpawnedType]],11,FALSE),Enemies[[#All],[Name]:[BotLevelType]],9,FALSE),BotLevelWorld[#Headers],0),FALSE) * VLOOKUP(P$1,Enemies[[Name]:[SpawnedType]],10,FALSE),0))</f>
        <v>27762.71</v>
      </c>
      <c r="Q34" s="10">
        <f>(VLOOKUP(Q$1,Enemies[[Name]:[BotLevelType]],3,FALSE) * VLOOKUP($A34,BotLevelWorld[#All],MATCH("HP Ratio - " &amp; VLOOKUP(Q$1,Enemies[[#All],[Name]:[BotLevelType]],9,FALSE),BotLevelWorld[#Headers],0),FALSE)) + (IFERROR(VLOOKUP(VLOOKUP(Q$1,Enemies[[Name]:[SpawnedType]],11,FALSE), Enemies[[Name]:[BotLevelType]], 3, FALSE) * VLOOKUP($A34,BotLevelWorld[#All],MATCH("HP Ratio - " &amp; VLOOKUP(VLOOKUP(Q$1,Enemies[[Name]:[SpawnedType]],11,FALSE),Enemies[[#All],[Name]:[BotLevelType]],9,FALSE),BotLevelWorld[#Headers],0),FALSE) * VLOOKUP(Q$1,Enemies[[Name]:[SpawnedType]],10,FALSE),0))</f>
        <v>7444.3889999999992</v>
      </c>
      <c r="R34" s="10">
        <f>(VLOOKUP(R$1,Enemies[[Name]:[BotLevelType]],3,FALSE) * VLOOKUP($A34,BotLevelWorld[#All],MATCH("HP Ratio - " &amp; VLOOKUP(R$1,Enemies[[#All],[Name]:[BotLevelType]],9,FALSE),BotLevelWorld[#Headers],0),FALSE)) + (IFERROR(VLOOKUP(VLOOKUP(R$1,Enemies[[Name]:[SpawnedType]],11,FALSE), Enemies[[Name]:[BotLevelType]], 3, FALSE) * VLOOKUP($A34,BotLevelWorld[#All],MATCH("HP Ratio - " &amp; VLOOKUP(VLOOKUP(R$1,Enemies[[Name]:[SpawnedType]],11,FALSE),Enemies[[#All],[Name]:[BotLevelType]],9,FALSE),BotLevelWorld[#Headers],0),FALSE) * VLOOKUP(R$1,Enemies[[Name]:[SpawnedType]],10,FALSE),0))</f>
        <v>31090.91</v>
      </c>
      <c r="S34" s="10">
        <f>(VLOOKUP(S$1,Enemies[[Name]:[BotLevelType]],3,FALSE) * VLOOKUP($A34,BotLevelWorld[#All],MATCH("HP Ratio - " &amp; VLOOKUP(S$1,Enemies[[#All],[Name]:[BotLevelType]],9,FALSE),BotLevelWorld[#Headers],0),FALSE)) + (IFERROR(VLOOKUP(VLOOKUP(S$1,Enemies[[Name]:[SpawnedType]],11,FALSE), Enemies[[Name]:[BotLevelType]], 3, FALSE) * VLOOKUP($A34,BotLevelWorld[#All],MATCH("HP Ratio - " &amp; VLOOKUP(VLOOKUP(S$1,Enemies[[Name]:[SpawnedType]],11,FALSE),Enemies[[#All],[Name]:[BotLevelType]],9,FALSE),BotLevelWorld[#Headers],0),FALSE) * VLOOKUP(S$1,Enemies[[Name]:[SpawnedType]],10,FALSE),0))</f>
        <v>2758.7812800000002</v>
      </c>
      <c r="T34" s="10">
        <f>(VLOOKUP(T$1,Enemies[[Name]:[BotLevelType]],3,FALSE) * VLOOKUP($A34,BotLevelWorld[#All],MATCH("HP Ratio - " &amp; VLOOKUP(T$1,Enemies[[#All],[Name]:[BotLevelType]],9,FALSE),BotLevelWorld[#Headers],0),FALSE)) + (IFERROR(VLOOKUP(VLOOKUP(T$1,Enemies[[Name]:[SpawnedType]],11,FALSE), Enemies[[Name]:[BotLevelType]], 3, FALSE) * VLOOKUP($A34,BotLevelWorld[#All],MATCH("HP Ratio - " &amp; VLOOKUP(VLOOKUP(T$1,Enemies[[Name]:[SpawnedType]],11,FALSE),Enemies[[#All],[Name]:[BotLevelType]],9,FALSE),BotLevelWorld[#Headers],0),FALSE) * VLOOKUP(T$1,Enemies[[Name]:[SpawnedType]],10,FALSE),0))</f>
        <v>9949.0912000000008</v>
      </c>
      <c r="U34" s="10">
        <f>(VLOOKUP(U$1,Enemies[[Name]:[BotLevelType]],3,FALSE) * VLOOKUP($A34,BotLevelWorld[#All],MATCH("HP Ratio - " &amp; VLOOKUP(U$1,Enemies[[#All],[Name]:[BotLevelType]],9,FALSE),BotLevelWorld[#Headers],0),FALSE)) + (IFERROR(VLOOKUP(VLOOKUP(U$1,Enemies[[Name]:[SpawnedType]],11,FALSE), Enemies[[Name]:[BotLevelType]], 3, FALSE) * VLOOKUP($A34,BotLevelWorld[#All],MATCH("HP Ratio - " &amp; VLOOKUP(VLOOKUP(U$1,Enemies[[Name]:[SpawnedType]],11,FALSE),Enemies[[#All],[Name]:[BotLevelType]],9,FALSE),BotLevelWorld[#Headers],0),FALSE) * VLOOKUP(U$1,Enemies[[Name]:[SpawnedType]],10,FALSE),0))</f>
        <v>4974.5456000000004</v>
      </c>
      <c r="V34" s="10">
        <f>(VLOOKUP(V$1,Enemies[[Name]:[BotLevelType]],3,FALSE) * VLOOKUP($A34,BotLevelWorld[#All],MATCH("HP Ratio - " &amp; VLOOKUP(V$1,Enemies[[#All],[Name]:[BotLevelType]],9,FALSE),BotLevelWorld[#Headers],0),FALSE)) + (IFERROR(VLOOKUP(VLOOKUP(V$1,Enemies[[Name]:[SpawnedType]],11,FALSE), Enemies[[Name]:[BotLevelType]], 3, FALSE) * VLOOKUP($A34,BotLevelWorld[#All],MATCH("HP Ratio - " &amp; VLOOKUP(VLOOKUP(V$1,Enemies[[Name]:[SpawnedType]],11,FALSE),Enemies[[#All],[Name]:[BotLevelType]],9,FALSE),BotLevelWorld[#Headers],0),FALSE) * VLOOKUP(V$1,Enemies[[Name]:[SpawnedType]],10,FALSE),0))</f>
        <v>2487.2728000000002</v>
      </c>
      <c r="W34" s="10">
        <f>(VLOOKUP(W$1,Enemies[[Name]:[BotLevelType]],3,FALSE) * VLOOKUP($A34,BotLevelWorld[#All],MATCH("HP Ratio - " &amp; VLOOKUP(W$1,Enemies[[#All],[Name]:[BotLevelType]],9,FALSE),BotLevelWorld[#Headers],0),FALSE)) + (IFERROR(VLOOKUP(VLOOKUP(W$1,Enemies[[Name]:[SpawnedType]],11,FALSE), Enemies[[Name]:[BotLevelType]], 3, FALSE) * VLOOKUP($A34,BotLevelWorld[#All],MATCH("HP Ratio - " &amp; VLOOKUP(VLOOKUP(W$1,Enemies[[Name]:[SpawnedType]],11,FALSE),Enemies[[#All],[Name]:[BotLevelType]],9,FALSE),BotLevelWorld[#Headers],0),FALSE) * VLOOKUP(W$1,Enemies[[Name]:[SpawnedType]],10,FALSE),0))</f>
        <v>621.81820000000005</v>
      </c>
      <c r="X34" s="10">
        <f>(VLOOKUP(X$1,Enemies[[Name]:[BotLevelType]],3,FALSE) * VLOOKUP($A34,BotLevelWorld[#All],MATCH("HP Ratio - " &amp; VLOOKUP(X$1,Enemies[[#All],[Name]:[BotLevelType]],9,FALSE),BotLevelWorld[#Headers],0),FALSE)) + (IFERROR(VLOOKUP(VLOOKUP(X$1,Enemies[[Name]:[SpawnedType]],11,FALSE), Enemies[[Name]:[BotLevelType]], 3, FALSE) * VLOOKUP($A34,BotLevelWorld[#All],MATCH("HP Ratio - " &amp; VLOOKUP(VLOOKUP(X$1,Enemies[[Name]:[SpawnedType]],11,FALSE),Enemies[[#All],[Name]:[BotLevelType]],9,FALSE),BotLevelWorld[#Headers],0),FALSE) * VLOOKUP(X$1,Enemies[[Name]:[SpawnedType]],10,FALSE),0))</f>
        <v>497.45456000000001</v>
      </c>
      <c r="Y34" s="10">
        <f>(VLOOKUP(Y$1,Enemies[[Name]:[BotLevelType]],3,FALSE) * VLOOKUP($A34,BotLevelWorld[#All],MATCH("HP Ratio - " &amp; VLOOKUP(Y$1,Enemies[[#All],[Name]:[BotLevelType]],9,FALSE),BotLevelWorld[#Headers],0),FALSE)) + (IFERROR(VLOOKUP(VLOOKUP(Y$1,Enemies[[Name]:[SpawnedType]],11,FALSE), Enemies[[Name]:[BotLevelType]], 3, FALSE) * VLOOKUP($A34,BotLevelWorld[#All],MATCH("HP Ratio - " &amp; VLOOKUP(VLOOKUP(Y$1,Enemies[[Name]:[SpawnedType]],11,FALSE),Enemies[[#All],[Name]:[BotLevelType]],9,FALSE),BotLevelWorld[#Headers],0),FALSE) * VLOOKUP(Y$1,Enemies[[Name]:[SpawnedType]],10,FALSE),0))</f>
        <v>13881.355</v>
      </c>
      <c r="Z34" s="10">
        <f>(VLOOKUP(Z$1,Enemies[[Name]:[BotLevelType]],3,FALSE) * VLOOKUP($A34,BotLevelWorld[#All],MATCH("HP Ratio - " &amp; VLOOKUP(Z$1,Enemies[[#All],[Name]:[BotLevelType]],9,FALSE),BotLevelWorld[#Headers],0),FALSE)) + (IFERROR(VLOOKUP(VLOOKUP(Z$1,Enemies[[Name]:[SpawnedType]],11,FALSE), Enemies[[Name]:[BotLevelType]], 3, FALSE) * VLOOKUP($A34,BotLevelWorld[#All],MATCH("HP Ratio - " &amp; VLOOKUP(VLOOKUP(Z$1,Enemies[[Name]:[SpawnedType]],11,FALSE),Enemies[[#All],[Name]:[BotLevelType]],9,FALSE),BotLevelWorld[#Headers],0),FALSE) * VLOOKUP(Z$1,Enemies[[Name]:[SpawnedType]],10,FALSE),0))</f>
        <v>5552.5419999999995</v>
      </c>
      <c r="AA34" s="10">
        <f>(VLOOKUP(AA$1,Enemies[[Name]:[BotLevelType]],3,FALSE) * VLOOKUP($A34,BotLevelWorld[#All],MATCH("HP Ratio - " &amp; VLOOKUP(AA$1,Enemies[[#All],[Name]:[BotLevelType]],9,FALSE),BotLevelWorld[#Headers],0),FALSE)) + (IFERROR(VLOOKUP(VLOOKUP(AA$1,Enemies[[Name]:[SpawnedType]],11,FALSE), Enemies[[Name]:[BotLevelType]], 3, FALSE) * VLOOKUP($A34,BotLevelWorld[#All],MATCH("HP Ratio - " &amp; VLOOKUP(VLOOKUP(AA$1,Enemies[[Name]:[SpawnedType]],11,FALSE),Enemies[[#All],[Name]:[BotLevelType]],9,FALSE),BotLevelWorld[#Headers],0),FALSE) * VLOOKUP(AA$1,Enemies[[Name]:[SpawnedType]],10,FALSE),0))</f>
        <v>2776.2709999999997</v>
      </c>
      <c r="AB34" s="10">
        <f>(VLOOKUP(AB$1,Enemies[[Name]:[BotLevelType]],3,FALSE) * VLOOKUP($A34,BotLevelWorld[#All],MATCH("HP Ratio - " &amp; VLOOKUP(AB$1,Enemies[[#All],[Name]:[BotLevelType]],9,FALSE),BotLevelWorld[#Headers],0),FALSE)) + (IFERROR(VLOOKUP(VLOOKUP(AB$1,Enemies[[Name]:[SpawnedType]],11,FALSE), Enemies[[Name]:[BotLevelType]], 3, FALSE) * VLOOKUP($A34,BotLevelWorld[#All],MATCH("HP Ratio - " &amp; VLOOKUP(VLOOKUP(AB$1,Enemies[[Name]:[SpawnedType]],11,FALSE),Enemies[[#All],[Name]:[BotLevelType]],9,FALSE),BotLevelWorld[#Headers],0),FALSE) * VLOOKUP(AB$1,Enemies[[Name]:[SpawnedType]],10,FALSE),0))</f>
        <v>1360.3727899999999</v>
      </c>
      <c r="AC34" s="10">
        <f>(VLOOKUP(AC$1,Enemies[[Name]:[BotLevelType]],3,FALSE) * VLOOKUP($A34,BotLevelWorld[#All],MATCH("HP Ratio - " &amp; VLOOKUP(AC$1,Enemies[[#All],[Name]:[BotLevelType]],9,FALSE),BotLevelWorld[#Headers],0),FALSE)) + (IFERROR(VLOOKUP(VLOOKUP(AC$1,Enemies[[Name]:[SpawnedType]],11,FALSE), Enemies[[Name]:[BotLevelType]], 3, FALSE) * VLOOKUP($A34,BotLevelWorld[#All],MATCH("HP Ratio - " &amp; VLOOKUP(VLOOKUP(AC$1,Enemies[[Name]:[SpawnedType]],11,FALSE),Enemies[[#All],[Name]:[BotLevelType]],9,FALSE),BotLevelWorld[#Headers],0),FALSE) * VLOOKUP(AC$1,Enemies[[Name]:[SpawnedType]],10,FALSE),0))</f>
        <v>666.30503999999996</v>
      </c>
      <c r="AD34" s="10">
        <f>(VLOOKUP(AD$1,Enemies[[Name]:[BotLevelType]],3,FALSE) * VLOOKUP($A34,BotLevelWorld[#All],MATCH("HP Ratio - " &amp; VLOOKUP(AD$1,Enemies[[#All],[Name]:[BotLevelType]],9,FALSE),BotLevelWorld[#Headers],0),FALSE)) + (IFERROR(VLOOKUP(VLOOKUP(AD$1,Enemies[[Name]:[SpawnedType]],11,FALSE), Enemies[[Name]:[BotLevelType]], 3, FALSE) * VLOOKUP($A34,BotLevelWorld[#All],MATCH("HP Ratio - " &amp; VLOOKUP(VLOOKUP(AD$1,Enemies[[Name]:[SpawnedType]],11,FALSE),Enemies[[#All],[Name]:[BotLevelType]],9,FALSE),BotLevelWorld[#Headers],0),FALSE) * VLOOKUP(AD$1,Enemies[[Name]:[SpawnedType]],10,FALSE),0))</f>
        <v>166.57625999999999</v>
      </c>
      <c r="AE34" s="10">
        <f>(VLOOKUP(AE$1,Enemies[[Name]:[BotLevelType]],3,FALSE) * VLOOKUP($A34,BotLevelWorld[#All],MATCH("HP Ratio - " &amp; VLOOKUP(AE$1,Enemies[[#All],[Name]:[BotLevelType]],9,FALSE),BotLevelWorld[#Headers],0),FALSE)) + (IFERROR(VLOOKUP(VLOOKUP(AE$1,Enemies[[Name]:[SpawnedType]],11,FALSE), Enemies[[Name]:[BotLevelType]], 3, FALSE) * VLOOKUP($A34,BotLevelWorld[#All],MATCH("HP Ratio - " &amp; VLOOKUP(VLOOKUP(AE$1,Enemies[[Name]:[SpawnedType]],11,FALSE),Enemies[[#All],[Name]:[BotLevelType]],9,FALSE),BotLevelWorld[#Headers],0),FALSE) * VLOOKUP(AE$1,Enemies[[Name]:[SpawnedType]],10,FALSE),0))</f>
        <v>4858.4742499999993</v>
      </c>
      <c r="AF34" s="10">
        <f>(VLOOKUP(AF$1,Enemies[[Name]:[BotLevelType]],3,FALSE) * VLOOKUP($A34,BotLevelWorld[#All],MATCH("HP Ratio - " &amp; VLOOKUP(AF$1,Enemies[[#All],[Name]:[BotLevelType]],9,FALSE),BotLevelWorld[#Headers],0),FALSE)) + (IFERROR(VLOOKUP(VLOOKUP(AF$1,Enemies[[Name]:[SpawnedType]],11,FALSE), Enemies[[Name]:[BotLevelType]], 3, FALSE) * VLOOKUP($A34,BotLevelWorld[#All],MATCH("HP Ratio - " &amp; VLOOKUP(VLOOKUP(AF$1,Enemies[[Name]:[SpawnedType]],11,FALSE),Enemies[[#All],[Name]:[BotLevelType]],9,FALSE),BotLevelWorld[#Headers],0),FALSE) * VLOOKUP(AF$1,Enemies[[Name]:[SpawnedType]],10,FALSE),0))</f>
        <v>1110.5083999999999</v>
      </c>
      <c r="AG34" s="10">
        <f>(VLOOKUP(AG$1,Enemies[[Name]:[BotLevelType]],3,FALSE) * VLOOKUP($A34,BotLevelWorld[#All],MATCH("HP Ratio - " &amp; VLOOKUP(AG$1,Enemies[[#All],[Name]:[BotLevelType]],9,FALSE),BotLevelWorld[#Headers],0),FALSE)) + (IFERROR(VLOOKUP(VLOOKUP(AG$1,Enemies[[Name]:[SpawnedType]],11,FALSE), Enemies[[Name]:[BotLevelType]], 3, FALSE) * VLOOKUP($A34,BotLevelWorld[#All],MATCH("HP Ratio - " &amp; VLOOKUP(VLOOKUP(AG$1,Enemies[[Name]:[SpawnedType]],11,FALSE),Enemies[[#All],[Name]:[BotLevelType]],9,FALSE),BotLevelWorld[#Headers],0),FALSE) * VLOOKUP(AG$1,Enemies[[Name]:[SpawnedType]],10,FALSE),0))</f>
        <v>4788.0001400000001</v>
      </c>
      <c r="AH34" s="10">
        <f>(VLOOKUP(AH$1,Enemies[[Name]:[BotLevelType]],3,FALSE) * VLOOKUP($A34,BotLevelWorld[#All],MATCH("HP Ratio - " &amp; VLOOKUP(AH$1,Enemies[[#All],[Name]:[BotLevelType]],9,FALSE),BotLevelWorld[#Headers],0),FALSE)) + (IFERROR(VLOOKUP(VLOOKUP(AH$1,Enemies[[Name]:[SpawnedType]],11,FALSE), Enemies[[Name]:[BotLevelType]], 3, FALSE) * VLOOKUP($A34,BotLevelWorld[#All],MATCH("HP Ratio - " &amp; VLOOKUP(VLOOKUP(AH$1,Enemies[[Name]:[SpawnedType]],11,FALSE),Enemies[[#All],[Name]:[BotLevelType]],9,FALSE),BotLevelWorld[#Headers],0),FALSE) * VLOOKUP(AH$1,Enemies[[Name]:[SpawnedType]],10,FALSE),0))</f>
        <v>595.55111999999997</v>
      </c>
      <c r="AI34" s="10">
        <f>(VLOOKUP(AI$1,Enemies[[Name]:[BotLevelType]],3,FALSE) * VLOOKUP($A34,BotLevelWorld[#All],MATCH("HP Ratio - " &amp; VLOOKUP(AI$1,Enemies[[#All],[Name]:[BotLevelType]],9,FALSE),BotLevelWorld[#Headers],0),FALSE)) + (IFERROR(VLOOKUP(VLOOKUP(AI$1,Enemies[[Name]:[SpawnedType]],11,FALSE), Enemies[[Name]:[BotLevelType]], 3, FALSE) * VLOOKUP($A34,BotLevelWorld[#All],MATCH("HP Ratio - " &amp; VLOOKUP(VLOOKUP(AI$1,Enemies[[Name]:[SpawnedType]],11,FALSE),Enemies[[#All],[Name]:[BotLevelType]],9,FALSE),BotLevelWorld[#Headers],0),FALSE) * VLOOKUP(AI$1,Enemies[[Name]:[SpawnedType]],10,FALSE),0))</f>
        <v>8328.8130000000001</v>
      </c>
      <c r="AJ34" s="10">
        <f>(VLOOKUP(AJ$1,Enemies[[Name]:[BotLevelType]],3,FALSE) * VLOOKUP($A34,BotLevelWorld[#All],MATCH("HP Ratio - " &amp; VLOOKUP(AJ$1,Enemies[[#All],[Name]:[BotLevelType]],9,FALSE),BotLevelWorld[#Headers],0),FALSE)) + (IFERROR(VLOOKUP(VLOOKUP(AJ$1,Enemies[[Name]:[SpawnedType]],11,FALSE), Enemies[[Name]:[BotLevelType]], 3, FALSE) * VLOOKUP($A34,BotLevelWorld[#All],MATCH("HP Ratio - " &amp; VLOOKUP(VLOOKUP(AJ$1,Enemies[[Name]:[SpawnedType]],11,FALSE),Enemies[[#All],[Name]:[BotLevelType]],9,FALSE),BotLevelWorld[#Headers],0),FALSE) * VLOOKUP(AJ$1,Enemies[[Name]:[SpawnedType]],10,FALSE),0))</f>
        <v>595.55111999999997</v>
      </c>
      <c r="AK34" s="10">
        <f>(VLOOKUP(AK$1,Enemies[[Name]:[BotLevelType]],3,FALSE) * VLOOKUP($A34,BotLevelWorld[#All],MATCH("HP Ratio - " &amp; VLOOKUP(AK$1,Enemies[[#All],[Name]:[BotLevelType]],9,FALSE),BotLevelWorld[#Headers],0),FALSE)) + (IFERROR(VLOOKUP(VLOOKUP(AK$1,Enemies[[Name]:[SpawnedType]],11,FALSE), Enemies[[Name]:[BotLevelType]], 3, FALSE) * VLOOKUP($A34,BotLevelWorld[#All],MATCH("HP Ratio - " &amp; VLOOKUP(VLOOKUP(AK$1,Enemies[[Name]:[SpawnedType]],11,FALSE),Enemies[[#All],[Name]:[BotLevelType]],9,FALSE),BotLevelWorld[#Headers],0),FALSE) * VLOOKUP(AK$1,Enemies[[Name]:[SpawnedType]],10,FALSE),0))</f>
        <v>595.55111999999997</v>
      </c>
      <c r="AL34" s="10">
        <f>(VLOOKUP(AL$1,Enemies[[Name]:[BotLevelType]],3,FALSE) * VLOOKUP($A34,BotLevelWorld[#All],MATCH("HP Ratio - " &amp; VLOOKUP(AL$1,Enemies[[#All],[Name]:[BotLevelType]],9,FALSE),BotLevelWorld[#Headers],0),FALSE)) + (IFERROR(VLOOKUP(VLOOKUP(AL$1,Enemies[[Name]:[SpawnedType]],11,FALSE), Enemies[[Name]:[BotLevelType]], 3, FALSE) * VLOOKUP($A34,BotLevelWorld[#All],MATCH("HP Ratio - " &amp; VLOOKUP(VLOOKUP(AL$1,Enemies[[Name]:[SpawnedType]],11,FALSE),Enemies[[#All],[Name]:[BotLevelType]],9,FALSE),BotLevelWorld[#Headers],0),FALSE) * VLOOKUP(AL$1,Enemies[[Name]:[SpawnedType]],10,FALSE),0))</f>
        <v>744.43889999999999</v>
      </c>
      <c r="AM34" s="10">
        <f>(VLOOKUP(AM$1,Enemies[[Name]:[BotLevelType]],3,FALSE) * VLOOKUP($A34,BotLevelWorld[#All],MATCH("HP Ratio - " &amp; VLOOKUP(AM$1,Enemies[[#All],[Name]:[BotLevelType]],9,FALSE),BotLevelWorld[#Headers],0),FALSE)) + (IFERROR(VLOOKUP(VLOOKUP(AM$1,Enemies[[Name]:[SpawnedType]],11,FALSE), Enemies[[Name]:[BotLevelType]], 3, FALSE) * VLOOKUP($A34,BotLevelWorld[#All],MATCH("HP Ratio - " &amp; VLOOKUP(VLOOKUP(AM$1,Enemies[[Name]:[SpawnedType]],11,FALSE),Enemies[[#All],[Name]:[BotLevelType]],9,FALSE),BotLevelWorld[#Headers],0),FALSE) * VLOOKUP(AM$1,Enemies[[Name]:[SpawnedType]],10,FALSE),0))</f>
        <v>13881.355</v>
      </c>
      <c r="AN34" s="10">
        <f>(VLOOKUP(AN$1,Enemies[[Name]:[BotLevelType]],3,FALSE) * VLOOKUP($A34,BotLevelWorld[#All],MATCH("HP Ratio - " &amp; VLOOKUP(AN$1,Enemies[[#All],[Name]:[BotLevelType]],9,FALSE),BotLevelWorld[#Headers],0),FALSE)) + (IFERROR(VLOOKUP(VLOOKUP(AN$1,Enemies[[Name]:[SpawnedType]],11,FALSE), Enemies[[Name]:[BotLevelType]], 3, FALSE) * VLOOKUP($A34,BotLevelWorld[#All],MATCH("HP Ratio - " &amp; VLOOKUP(VLOOKUP(AN$1,Enemies[[Name]:[SpawnedType]],11,FALSE),Enemies[[#All],[Name]:[BotLevelType]],9,FALSE),BotLevelWorld[#Headers],0),FALSE) * VLOOKUP(AN$1,Enemies[[Name]:[SpawnedType]],10,FALSE),0))</f>
        <v>3722.1944999999996</v>
      </c>
      <c r="AO34" s="10">
        <f>(VLOOKUP(AO$1,Enemies[[Name]:[BotLevelType]],3,FALSE) * VLOOKUP($A34,BotLevelWorld[#All],MATCH("HP Ratio - " &amp; VLOOKUP(AO$1,Enemies[[#All],[Name]:[BotLevelType]],9,FALSE),BotLevelWorld[#Headers],0),FALSE)) + (IFERROR(VLOOKUP(VLOOKUP(AO$1,Enemies[[Name]:[SpawnedType]],11,FALSE), Enemies[[Name]:[BotLevelType]], 3, FALSE) * VLOOKUP($A34,BotLevelWorld[#All],MATCH("HP Ratio - " &amp; VLOOKUP(VLOOKUP(AO$1,Enemies[[Name]:[SpawnedType]],11,FALSE),Enemies[[#All],[Name]:[BotLevelType]],9,FALSE),BotLevelWorld[#Headers],0),FALSE) * VLOOKUP(AO$1,Enemies[[Name]:[SpawnedType]],10,FALSE),0))</f>
        <v>6034.3124399999997</v>
      </c>
      <c r="AP34" s="10">
        <f>(VLOOKUP(AP$1,Enemies[[Name]:[BotLevelType]],3,FALSE) * VLOOKUP($A34,BotLevelWorld[#All],MATCH("HP Ratio - " &amp; VLOOKUP(AP$1,Enemies[[#All],[Name]:[BotLevelType]],9,FALSE),BotLevelWorld[#Headers],0),FALSE)) + (IFERROR(VLOOKUP(VLOOKUP(AP$1,Enemies[[Name]:[SpawnedType]],11,FALSE), Enemies[[Name]:[BotLevelType]], 3, FALSE) * VLOOKUP($A34,BotLevelWorld[#All],MATCH("HP Ratio - " &amp; VLOOKUP(VLOOKUP(AP$1,Enemies[[Name]:[SpawnedType]],11,FALSE),Enemies[[#All],[Name]:[BotLevelType]],9,FALSE),BotLevelWorld[#Headers],0),FALSE) * VLOOKUP(AP$1,Enemies[[Name]:[SpawnedType]],10,FALSE),0))</f>
        <v>6034.3124399999997</v>
      </c>
      <c r="AQ34" s="10">
        <f>(VLOOKUP(AQ$1,Enemies[[Name]:[BotLevelType]],3,FALSE) * VLOOKUP($A34,BotLevelWorld[#All],MATCH("HP Ratio - " &amp; VLOOKUP(AQ$1,Enemies[[#All],[Name]:[BotLevelType]],9,FALSE),BotLevelWorld[#Headers],0),FALSE)) + (IFERROR(VLOOKUP(VLOOKUP(AQ$1,Enemies[[Name]:[SpawnedType]],11,FALSE), Enemies[[Name]:[BotLevelType]], 3, FALSE) * VLOOKUP($A34,BotLevelWorld[#All],MATCH("HP Ratio - " &amp; VLOOKUP(VLOOKUP(AQ$1,Enemies[[Name]:[SpawnedType]],11,FALSE),Enemies[[#All],[Name]:[BotLevelType]],9,FALSE),BotLevelWorld[#Headers],0),FALSE) * VLOOKUP(AQ$1,Enemies[[Name]:[SpawnedType]],10,FALSE),0))</f>
        <v>6034.3124399999997</v>
      </c>
      <c r="AR34" s="10">
        <f>(VLOOKUP(AR$1,Enemies[[Name]:[BotLevelType]],3,FALSE) * VLOOKUP($A34,BotLevelWorld[#All],MATCH("HP Ratio - " &amp; VLOOKUP(AR$1,Enemies[[#All],[Name]:[BotLevelType]],9,FALSE),BotLevelWorld[#Headers],0),FALSE)) + (IFERROR(VLOOKUP(VLOOKUP(AR$1,Enemies[[Name]:[SpawnedType]],11,FALSE), Enemies[[Name]:[BotLevelType]], 3, FALSE) * VLOOKUP($A34,BotLevelWorld[#All],MATCH("HP Ratio - " &amp; VLOOKUP(VLOOKUP(AR$1,Enemies[[Name]:[SpawnedType]],11,FALSE),Enemies[[#All],[Name]:[BotLevelType]],9,FALSE),BotLevelWorld[#Headers],0),FALSE) * VLOOKUP(AR$1,Enemies[[Name]:[SpawnedType]],10,FALSE),0))</f>
        <v>59555.111999999994</v>
      </c>
      <c r="AS34" s="10">
        <f>(VLOOKUP(AS$1,Enemies[[Name]:[BotLevelType]],3,FALSE) * VLOOKUP($A34,BotLevelWorld[#All],MATCH("HP Ratio - " &amp; VLOOKUP(AS$1,Enemies[[#All],[Name]:[BotLevelType]],9,FALSE),BotLevelWorld[#Headers],0),FALSE)) + (IFERROR(VLOOKUP(VLOOKUP(AS$1,Enemies[[Name]:[SpawnedType]],11,FALSE), Enemies[[Name]:[BotLevelType]], 3, FALSE) * VLOOKUP($A34,BotLevelWorld[#All],MATCH("HP Ratio - " &amp; VLOOKUP(VLOOKUP(AS$1,Enemies[[Name]:[SpawnedType]],11,FALSE),Enemies[[#All],[Name]:[BotLevelType]],9,FALSE),BotLevelWorld[#Headers],0),FALSE) * VLOOKUP(AS$1,Enemies[[Name]:[SpawnedType]],10,FALSE),0))</f>
        <v>41644.064999999995</v>
      </c>
      <c r="AT34" s="10">
        <f>(VLOOKUP(AT$1,Enemies[[Name]:[BotLevelType]],3,FALSE) * VLOOKUP($A34,BotLevelWorld[#All],MATCH("HP Ratio - " &amp; VLOOKUP(AT$1,Enemies[[#All],[Name]:[BotLevelType]],9,FALSE),BotLevelWorld[#Headers],0),FALSE)) + (IFERROR(VLOOKUP(VLOOKUP(AT$1,Enemies[[Name]:[SpawnedType]],11,FALSE), Enemies[[Name]:[BotLevelType]], 3, FALSE) * VLOOKUP($A34,BotLevelWorld[#All],MATCH("HP Ratio - " &amp; VLOOKUP(VLOOKUP(AT$1,Enemies[[Name]:[SpawnedType]],11,FALSE),Enemies[[#All],[Name]:[BotLevelType]],9,FALSE),BotLevelWorld[#Headers],0),FALSE) * VLOOKUP(AT$1,Enemies[[Name]:[SpawnedType]],10,FALSE),0))</f>
        <v>35224.528399999996</v>
      </c>
    </row>
    <row r="35" spans="1:46" x14ac:dyDescent="0.25">
      <c r="A35" s="1">
        <v>33</v>
      </c>
      <c r="B35" s="10">
        <f>(VLOOKUP(B$1,Enemies[[Name]:[BotLevelType]],3,FALSE) * VLOOKUP($A35,BotLevelWorld[#All],MATCH("HP Ratio - " &amp; VLOOKUP(B$1,Enemies[[#All],[Name]:[BotLevelType]],9,FALSE),BotLevelWorld[#Headers],0),FALSE)) + (IFERROR(VLOOKUP(VLOOKUP(B$1,Enemies[[Name]:[SpawnedType]],11,FALSE), Enemies[[Name]:[BotLevelType]], 3, FALSE) * VLOOKUP($A35,BotLevelWorld[#All],MATCH("HP Ratio - " &amp; VLOOKUP(VLOOKUP(B$1,Enemies[[Name]:[SpawnedType]],11,FALSE),Enemies[[#All],[Name]:[BotLevelType]],9,FALSE),BotLevelWorld[#Headers],0),FALSE) * VLOOKUP(B$1,Enemies[[Name]:[SpawnedType]],10,FALSE),0))</f>
        <v>228.5847</v>
      </c>
      <c r="C35" s="10">
        <f>(VLOOKUP(C$1,Enemies[[Name]:[BotLevelType]],3,FALSE) * VLOOKUP($A35,BotLevelWorld[#All],MATCH("HP Ratio - " &amp; VLOOKUP(C$1,Enemies[[#All],[Name]:[BotLevelType]],9,FALSE),BotLevelWorld[#Headers],0),FALSE)) + (IFERROR(VLOOKUP(VLOOKUP(C$1,Enemies[[Name]:[SpawnedType]],11,FALSE), Enemies[[Name]:[BotLevelType]], 3, FALSE) * VLOOKUP($A35,BotLevelWorld[#All],MATCH("HP Ratio - " &amp; VLOOKUP(VLOOKUP(C$1,Enemies[[Name]:[SpawnedType]],11,FALSE),Enemies[[#All],[Name]:[BotLevelType]],9,FALSE),BotLevelWorld[#Headers],0),FALSE) * VLOOKUP(C$1,Enemies[[Name]:[SpawnedType]],10,FALSE),0))</f>
        <v>5005.62986</v>
      </c>
      <c r="D35" s="10">
        <f>(VLOOKUP(D$1,Enemies[[Name]:[BotLevelType]],3,FALSE) * VLOOKUP($A35,BotLevelWorld[#All],MATCH("HP Ratio - " &amp; VLOOKUP(D$1,Enemies[[#All],[Name]:[BotLevelType]],9,FALSE),BotLevelWorld[#Headers],0),FALSE)) + (IFERROR(VLOOKUP(VLOOKUP(D$1,Enemies[[Name]:[SpawnedType]],11,FALSE), Enemies[[Name]:[BotLevelType]], 3, FALSE) * VLOOKUP($A35,BotLevelWorld[#All],MATCH("HP Ratio - " &amp; VLOOKUP(VLOOKUP(D$1,Enemies[[Name]:[SpawnedType]],11,FALSE),Enemies[[#All],[Name]:[BotLevelType]],9,FALSE),BotLevelWorld[#Headers],0),FALSE) * VLOOKUP(D$1,Enemies[[Name]:[SpawnedType]],10,FALSE),0))</f>
        <v>11701.472399999999</v>
      </c>
      <c r="E35" s="10">
        <f>(VLOOKUP(E$1,Enemies[[Name]:[BotLevelType]],3,FALSE) * VLOOKUP($A35,BotLevelWorld[#All],MATCH("HP Ratio - " &amp; VLOOKUP(E$1,Enemies[[#All],[Name]:[BotLevelType]],9,FALSE),BotLevelWorld[#Headers],0),FALSE)) + (IFERROR(VLOOKUP(VLOOKUP(E$1,Enemies[[Name]:[SpawnedType]],11,FALSE), Enemies[[Name]:[BotLevelType]], 3, FALSE) * VLOOKUP($A35,BotLevelWorld[#All],MATCH("HP Ratio - " &amp; VLOOKUP(VLOOKUP(E$1,Enemies[[Name]:[SpawnedType]],11,FALSE),Enemies[[#All],[Name]:[BotLevelType]],9,FALSE),BotLevelWorld[#Headers],0),FALSE) * VLOOKUP(E$1,Enemies[[Name]:[SpawnedType]],10,FALSE),0))</f>
        <v>1990.6159</v>
      </c>
      <c r="F35" s="10">
        <f>(VLOOKUP(F$1,Enemies[[Name]:[BotLevelType]],3,FALSE) * VLOOKUP($A35,BotLevelWorld[#All],MATCH("HP Ratio - " &amp; VLOOKUP(F$1,Enemies[[#All],[Name]:[BotLevelType]],9,FALSE),BotLevelWorld[#Headers],0),FALSE)) + (IFERROR(VLOOKUP(VLOOKUP(F$1,Enemies[[Name]:[SpawnedType]],11,FALSE), Enemies[[Name]:[BotLevelType]], 3, FALSE) * VLOOKUP($A35,BotLevelWorld[#All],MATCH("HP Ratio - " &amp; VLOOKUP(VLOOKUP(F$1,Enemies[[Name]:[SpawnedType]],11,FALSE),Enemies[[#All],[Name]:[BotLevelType]],9,FALSE),BotLevelWorld[#Headers],0),FALSE) * VLOOKUP(F$1,Enemies[[Name]:[SpawnedType]],10,FALSE),0))</f>
        <v>7109.3425000000007</v>
      </c>
      <c r="G35" s="10">
        <f>(VLOOKUP(G$1,Enemies[[Name]:[BotLevelType]],3,FALSE) * VLOOKUP($A35,BotLevelWorld[#All],MATCH("HP Ratio - " &amp; VLOOKUP(G$1,Enemies[[#All],[Name]:[BotLevelType]],9,FALSE),BotLevelWorld[#Headers],0),FALSE)) + (IFERROR(VLOOKUP(VLOOKUP(G$1,Enemies[[Name]:[SpawnedType]],11,FALSE), Enemies[[Name]:[BotLevelType]], 3, FALSE) * VLOOKUP($A35,BotLevelWorld[#All],MATCH("HP Ratio - " &amp; VLOOKUP(VLOOKUP(G$1,Enemies[[Name]:[SpawnedType]],11,FALSE),Enemies[[#All],[Name]:[BotLevelType]],9,FALSE),BotLevelWorld[#Headers],0),FALSE) * VLOOKUP(G$1,Enemies[[Name]:[SpawnedType]],10,FALSE),0))</f>
        <v>14218.685000000001</v>
      </c>
      <c r="H35" s="10">
        <f>(VLOOKUP(H$1,Enemies[[Name]:[BotLevelType]],3,FALSE) * VLOOKUP($A35,BotLevelWorld[#All],MATCH("HP Ratio - " &amp; VLOOKUP(H$1,Enemies[[#All],[Name]:[BotLevelType]],9,FALSE),BotLevelWorld[#Headers],0),FALSE)) + (IFERROR(VLOOKUP(VLOOKUP(H$1,Enemies[[Name]:[SpawnedType]],11,FALSE), Enemies[[Name]:[BotLevelType]], 3, FALSE) * VLOOKUP($A35,BotLevelWorld[#All],MATCH("HP Ratio - " &amp; VLOOKUP(VLOOKUP(H$1,Enemies[[Name]:[SpawnedType]],11,FALSE),Enemies[[#All],[Name]:[BotLevelType]],9,FALSE),BotLevelWorld[#Headers],0),FALSE) * VLOOKUP(H$1,Enemies[[Name]:[SpawnedType]],10,FALSE),0))</f>
        <v>609.55920000000003</v>
      </c>
      <c r="I35" s="10">
        <f>(VLOOKUP(I$1,Enemies[[Name]:[BotLevelType]],3,FALSE) * VLOOKUP($A35,BotLevelWorld[#All],MATCH("HP Ratio - " &amp; VLOOKUP(I$1,Enemies[[#All],[Name]:[BotLevelType]],9,FALSE),BotLevelWorld[#Headers],0),FALSE)) + (IFERROR(VLOOKUP(VLOOKUP(I$1,Enemies[[Name]:[SpawnedType]],11,FALSE), Enemies[[Name]:[BotLevelType]], 3, FALSE) * VLOOKUP($A35,BotLevelWorld[#All],MATCH("HP Ratio - " &amp; VLOOKUP(VLOOKUP(I$1,Enemies[[Name]:[SpawnedType]],11,FALSE),Enemies[[#All],[Name]:[BotLevelType]],9,FALSE),BotLevelWorld[#Headers],0),FALSE) * VLOOKUP(I$1,Enemies[[Name]:[SpawnedType]],10,FALSE),0))</f>
        <v>19.338329999999999</v>
      </c>
      <c r="J35" s="10">
        <f>(VLOOKUP(J$1,Enemies[[Name]:[BotLevelType]],3,FALSE) * VLOOKUP($A35,BotLevelWorld[#All],MATCH("HP Ratio - " &amp; VLOOKUP(J$1,Enemies[[#All],[Name]:[BotLevelType]],9,FALSE),BotLevelWorld[#Headers],0),FALSE)) + (IFERROR(VLOOKUP(VLOOKUP(J$1,Enemies[[Name]:[SpawnedType]],11,FALSE), Enemies[[Name]:[BotLevelType]], 3, FALSE) * VLOOKUP($A35,BotLevelWorld[#All],MATCH("HP Ratio - " &amp; VLOOKUP(VLOOKUP(J$1,Enemies[[Name]:[SpawnedType]],11,FALSE),Enemies[[#All],[Name]:[BotLevelType]],9,FALSE),BotLevelWorld[#Headers],0),FALSE) * VLOOKUP(J$1,Enemies[[Name]:[SpawnedType]],10,FALSE),0))</f>
        <v>322.30549999999999</v>
      </c>
      <c r="K35" s="10">
        <f>(VLOOKUP(K$1,Enemies[[Name]:[BotLevelType]],3,FALSE) * VLOOKUP($A35,BotLevelWorld[#All],MATCH("HP Ratio - " &amp; VLOOKUP(K$1,Enemies[[#All],[Name]:[BotLevelType]],9,FALSE),BotLevelWorld[#Headers],0),FALSE)) + (IFERROR(VLOOKUP(VLOOKUP(K$1,Enemies[[Name]:[SpawnedType]],11,FALSE), Enemies[[Name]:[BotLevelType]], 3, FALSE) * VLOOKUP($A35,BotLevelWorld[#All],MATCH("HP Ratio - " &amp; VLOOKUP(VLOOKUP(K$1,Enemies[[Name]:[SpawnedType]],11,FALSE),Enemies[[#All],[Name]:[BotLevelType]],9,FALSE),BotLevelWorld[#Headers],0),FALSE) * VLOOKUP(K$1,Enemies[[Name]:[SpawnedType]],10,FALSE),0))</f>
        <v>80.576374999999999</v>
      </c>
      <c r="L35" s="10">
        <f>(VLOOKUP(L$1,Enemies[[Name]:[BotLevelType]],3,FALSE) * VLOOKUP($A35,BotLevelWorld[#All],MATCH("HP Ratio - " &amp; VLOOKUP(L$1,Enemies[[#All],[Name]:[BotLevelType]],9,FALSE),BotLevelWorld[#Headers],0),FALSE)) + (IFERROR(VLOOKUP(VLOOKUP(L$1,Enemies[[Name]:[SpawnedType]],11,FALSE), Enemies[[Name]:[BotLevelType]], 3, FALSE) * VLOOKUP($A35,BotLevelWorld[#All],MATCH("HP Ratio - " &amp; VLOOKUP(VLOOKUP(L$1,Enemies[[Name]:[SpawnedType]],11,FALSE),Enemies[[#All],[Name]:[BotLevelType]],9,FALSE),BotLevelWorld[#Headers],0),FALSE) * VLOOKUP(L$1,Enemies[[Name]:[SpawnedType]],10,FALSE),0))</f>
        <v>4265.6055000000006</v>
      </c>
      <c r="M35" s="10">
        <f>(VLOOKUP(M$1,Enemies[[Name]:[BotLevelType]],3,FALSE) * VLOOKUP($A35,BotLevelWorld[#All],MATCH("HP Ratio - " &amp; VLOOKUP(M$1,Enemies[[#All],[Name]:[BotLevelType]],9,FALSE),BotLevelWorld[#Headers],0),FALSE)) + (IFERROR(VLOOKUP(VLOOKUP(M$1,Enemies[[Name]:[SpawnedType]],11,FALSE), Enemies[[Name]:[BotLevelType]], 3, FALSE) * VLOOKUP($A35,BotLevelWorld[#All],MATCH("HP Ratio - " &amp; VLOOKUP(VLOOKUP(M$1,Enemies[[Name]:[SpawnedType]],11,FALSE),Enemies[[#All],[Name]:[BotLevelType]],9,FALSE),BotLevelWorld[#Headers],0),FALSE) * VLOOKUP(M$1,Enemies[[Name]:[SpawnedType]],10,FALSE),0))</f>
        <v>9953.0794999999998</v>
      </c>
      <c r="N35" s="10">
        <f>(VLOOKUP(N$1,Enemies[[Name]:[BotLevelType]],3,FALSE) * VLOOKUP($A35,BotLevelWorld[#All],MATCH("HP Ratio - " &amp; VLOOKUP(N$1,Enemies[[#All],[Name]:[BotLevelType]],9,FALSE),BotLevelWorld[#Headers],0),FALSE)) + (IFERROR(VLOOKUP(VLOOKUP(N$1,Enemies[[Name]:[SpawnedType]],11,FALSE), Enemies[[Name]:[BotLevelType]], 3, FALSE) * VLOOKUP($A35,BotLevelWorld[#All],MATCH("HP Ratio - " &amp; VLOOKUP(VLOOKUP(N$1,Enemies[[Name]:[SpawnedType]],11,FALSE),Enemies[[#All],[Name]:[BotLevelType]],9,FALSE),BotLevelWorld[#Headers],0),FALSE) * VLOOKUP(N$1,Enemies[[Name]:[SpawnedType]],10,FALSE),0))</f>
        <v>7109.3425000000007</v>
      </c>
      <c r="O35" s="10">
        <f>(VLOOKUP(O$1,Enemies[[Name]:[BotLevelType]],3,FALSE) * VLOOKUP($A35,BotLevelWorld[#All],MATCH("HP Ratio - " &amp; VLOOKUP(O$1,Enemies[[#All],[Name]:[BotLevelType]],9,FALSE),BotLevelWorld[#Headers],0),FALSE)) + (IFERROR(VLOOKUP(VLOOKUP(O$1,Enemies[[Name]:[SpawnedType]],11,FALSE), Enemies[[Name]:[BotLevelType]], 3, FALSE) * VLOOKUP($A35,BotLevelWorld[#All],MATCH("HP Ratio - " &amp; VLOOKUP(VLOOKUP(O$1,Enemies[[Name]:[SpawnedType]],11,FALSE),Enemies[[#All],[Name]:[BotLevelType]],9,FALSE),BotLevelWorld[#Headers],0),FALSE) * VLOOKUP(O$1,Enemies[[Name]:[SpawnedType]],10,FALSE),0))</f>
        <v>2275.2862999999998</v>
      </c>
      <c r="P35" s="10">
        <f>(VLOOKUP(P$1,Enemies[[Name]:[BotLevelType]],3,FALSE) * VLOOKUP($A35,BotLevelWorld[#All],MATCH("HP Ratio - " &amp; VLOOKUP(P$1,Enemies[[#All],[Name]:[BotLevelType]],9,FALSE),BotLevelWorld[#Headers],0),FALSE)) + (IFERROR(VLOOKUP(VLOOKUP(P$1,Enemies[[Name]:[SpawnedType]],11,FALSE), Enemies[[Name]:[BotLevelType]], 3, FALSE) * VLOOKUP($A35,BotLevelWorld[#All],MATCH("HP Ratio - " &amp; VLOOKUP(VLOOKUP(P$1,Enemies[[Name]:[SpawnedType]],11,FALSE),Enemies[[#All],[Name]:[BotLevelType]],9,FALSE),BotLevelWorld[#Headers],0),FALSE) * VLOOKUP(P$1,Enemies[[Name]:[SpawnedType]],10,FALSE),0))</f>
        <v>28437.370000000003</v>
      </c>
      <c r="Q35" s="10">
        <f>(VLOOKUP(Q$1,Enemies[[Name]:[BotLevelType]],3,FALSE) * VLOOKUP($A35,BotLevelWorld[#All],MATCH("HP Ratio - " &amp; VLOOKUP(Q$1,Enemies[[#All],[Name]:[BotLevelType]],9,FALSE),BotLevelWorld[#Headers],0),FALSE)) + (IFERROR(VLOOKUP(VLOOKUP(Q$1,Enemies[[Name]:[SpawnedType]],11,FALSE), Enemies[[Name]:[BotLevelType]], 3, FALSE) * VLOOKUP($A35,BotLevelWorld[#All],MATCH("HP Ratio - " &amp; VLOOKUP(VLOOKUP(Q$1,Enemies[[Name]:[SpawnedType]],11,FALSE),Enemies[[#All],[Name]:[BotLevelType]],9,FALSE),BotLevelWorld[#Headers],0),FALSE) * VLOOKUP(Q$1,Enemies[[Name]:[SpawnedType]],10,FALSE),0))</f>
        <v>7619.4900000000007</v>
      </c>
      <c r="R35" s="10">
        <f>(VLOOKUP(R$1,Enemies[[Name]:[BotLevelType]],3,FALSE) * VLOOKUP($A35,BotLevelWorld[#All],MATCH("HP Ratio - " &amp; VLOOKUP(R$1,Enemies[[#All],[Name]:[BotLevelType]],9,FALSE),BotLevelWorld[#Headers],0),FALSE)) + (IFERROR(VLOOKUP(VLOOKUP(R$1,Enemies[[Name]:[SpawnedType]],11,FALSE), Enemies[[Name]:[BotLevelType]], 3, FALSE) * VLOOKUP($A35,BotLevelWorld[#All],MATCH("HP Ratio - " &amp; VLOOKUP(VLOOKUP(R$1,Enemies[[Name]:[SpawnedType]],11,FALSE),Enemies[[#All],[Name]:[BotLevelType]],9,FALSE),BotLevelWorld[#Headers],0),FALSE) * VLOOKUP(R$1,Enemies[[Name]:[SpawnedType]],10,FALSE),0))</f>
        <v>32504.089999999997</v>
      </c>
      <c r="S35" s="10">
        <f>(VLOOKUP(S$1,Enemies[[Name]:[BotLevelType]],3,FALSE) * VLOOKUP($A35,BotLevelWorld[#All],MATCH("HP Ratio - " &amp; VLOOKUP(S$1,Enemies[[#All],[Name]:[BotLevelType]],9,FALSE),BotLevelWorld[#Headers],0),FALSE)) + (IFERROR(VLOOKUP(VLOOKUP(S$1,Enemies[[Name]:[SpawnedType]],11,FALSE), Enemies[[Name]:[BotLevelType]], 3, FALSE) * VLOOKUP($A35,BotLevelWorld[#All],MATCH("HP Ratio - " &amp; VLOOKUP(VLOOKUP(S$1,Enemies[[Name]:[SpawnedType]],11,FALSE),Enemies[[#All],[Name]:[BotLevelType]],9,FALSE),BotLevelWorld[#Headers],0),FALSE) * VLOOKUP(S$1,Enemies[[Name]:[SpawnedType]],10,FALSE),0))</f>
        <v>2864.5841999999998</v>
      </c>
      <c r="T35" s="10">
        <f>(VLOOKUP(T$1,Enemies[[Name]:[BotLevelType]],3,FALSE) * VLOOKUP($A35,BotLevelWorld[#All],MATCH("HP Ratio - " &amp; VLOOKUP(T$1,Enemies[[#All],[Name]:[BotLevelType]],9,FALSE),BotLevelWorld[#Headers],0),FALSE)) + (IFERROR(VLOOKUP(VLOOKUP(T$1,Enemies[[Name]:[SpawnedType]],11,FALSE), Enemies[[Name]:[BotLevelType]], 3, FALSE) * VLOOKUP($A35,BotLevelWorld[#All],MATCH("HP Ratio - " &amp; VLOOKUP(VLOOKUP(T$1,Enemies[[Name]:[SpawnedType]],11,FALSE),Enemies[[#All],[Name]:[BotLevelType]],9,FALSE),BotLevelWorld[#Headers],0),FALSE) * VLOOKUP(T$1,Enemies[[Name]:[SpawnedType]],10,FALSE),0))</f>
        <v>10401.308799999999</v>
      </c>
      <c r="U35" s="10">
        <f>(VLOOKUP(U$1,Enemies[[Name]:[BotLevelType]],3,FALSE) * VLOOKUP($A35,BotLevelWorld[#All],MATCH("HP Ratio - " &amp; VLOOKUP(U$1,Enemies[[#All],[Name]:[BotLevelType]],9,FALSE),BotLevelWorld[#Headers],0),FALSE)) + (IFERROR(VLOOKUP(VLOOKUP(U$1,Enemies[[Name]:[SpawnedType]],11,FALSE), Enemies[[Name]:[BotLevelType]], 3, FALSE) * VLOOKUP($A35,BotLevelWorld[#All],MATCH("HP Ratio - " &amp; VLOOKUP(VLOOKUP(U$1,Enemies[[Name]:[SpawnedType]],11,FALSE),Enemies[[#All],[Name]:[BotLevelType]],9,FALSE),BotLevelWorld[#Headers],0),FALSE) * VLOOKUP(U$1,Enemies[[Name]:[SpawnedType]],10,FALSE),0))</f>
        <v>5200.6543999999994</v>
      </c>
      <c r="V35" s="10">
        <f>(VLOOKUP(V$1,Enemies[[Name]:[BotLevelType]],3,FALSE) * VLOOKUP($A35,BotLevelWorld[#All],MATCH("HP Ratio - " &amp; VLOOKUP(V$1,Enemies[[#All],[Name]:[BotLevelType]],9,FALSE),BotLevelWorld[#Headers],0),FALSE)) + (IFERROR(VLOOKUP(VLOOKUP(V$1,Enemies[[Name]:[SpawnedType]],11,FALSE), Enemies[[Name]:[BotLevelType]], 3, FALSE) * VLOOKUP($A35,BotLevelWorld[#All],MATCH("HP Ratio - " &amp; VLOOKUP(VLOOKUP(V$1,Enemies[[Name]:[SpawnedType]],11,FALSE),Enemies[[#All],[Name]:[BotLevelType]],9,FALSE),BotLevelWorld[#Headers],0),FALSE) * VLOOKUP(V$1,Enemies[[Name]:[SpawnedType]],10,FALSE),0))</f>
        <v>2600.3271999999997</v>
      </c>
      <c r="W35" s="10">
        <f>(VLOOKUP(W$1,Enemies[[Name]:[BotLevelType]],3,FALSE) * VLOOKUP($A35,BotLevelWorld[#All],MATCH("HP Ratio - " &amp; VLOOKUP(W$1,Enemies[[#All],[Name]:[BotLevelType]],9,FALSE),BotLevelWorld[#Headers],0),FALSE)) + (IFERROR(VLOOKUP(VLOOKUP(W$1,Enemies[[Name]:[SpawnedType]],11,FALSE), Enemies[[Name]:[BotLevelType]], 3, FALSE) * VLOOKUP($A35,BotLevelWorld[#All],MATCH("HP Ratio - " &amp; VLOOKUP(VLOOKUP(W$1,Enemies[[Name]:[SpawnedType]],11,FALSE),Enemies[[#All],[Name]:[BotLevelType]],9,FALSE),BotLevelWorld[#Headers],0),FALSE) * VLOOKUP(W$1,Enemies[[Name]:[SpawnedType]],10,FALSE),0))</f>
        <v>650.08179999999993</v>
      </c>
      <c r="X35" s="10">
        <f>(VLOOKUP(X$1,Enemies[[Name]:[BotLevelType]],3,FALSE) * VLOOKUP($A35,BotLevelWorld[#All],MATCH("HP Ratio - " &amp; VLOOKUP(X$1,Enemies[[#All],[Name]:[BotLevelType]],9,FALSE),BotLevelWorld[#Headers],0),FALSE)) + (IFERROR(VLOOKUP(VLOOKUP(X$1,Enemies[[Name]:[SpawnedType]],11,FALSE), Enemies[[Name]:[BotLevelType]], 3, FALSE) * VLOOKUP($A35,BotLevelWorld[#All],MATCH("HP Ratio - " &amp; VLOOKUP(VLOOKUP(X$1,Enemies[[Name]:[SpawnedType]],11,FALSE),Enemies[[#All],[Name]:[BotLevelType]],9,FALSE),BotLevelWorld[#Headers],0),FALSE) * VLOOKUP(X$1,Enemies[[Name]:[SpawnedType]],10,FALSE),0))</f>
        <v>520.06543999999997</v>
      </c>
      <c r="Y35" s="10">
        <f>(VLOOKUP(Y$1,Enemies[[Name]:[BotLevelType]],3,FALSE) * VLOOKUP($A35,BotLevelWorld[#All],MATCH("HP Ratio - " &amp; VLOOKUP(Y$1,Enemies[[#All],[Name]:[BotLevelType]],9,FALSE),BotLevelWorld[#Headers],0),FALSE)) + (IFERROR(VLOOKUP(VLOOKUP(Y$1,Enemies[[Name]:[SpawnedType]],11,FALSE), Enemies[[Name]:[BotLevelType]], 3, FALSE) * VLOOKUP($A35,BotLevelWorld[#All],MATCH("HP Ratio - " &amp; VLOOKUP(VLOOKUP(Y$1,Enemies[[Name]:[SpawnedType]],11,FALSE),Enemies[[#All],[Name]:[BotLevelType]],9,FALSE),BotLevelWorld[#Headers],0),FALSE) * VLOOKUP(Y$1,Enemies[[Name]:[SpawnedType]],10,FALSE),0))</f>
        <v>14218.685000000001</v>
      </c>
      <c r="Z35" s="10">
        <f>(VLOOKUP(Z$1,Enemies[[Name]:[BotLevelType]],3,FALSE) * VLOOKUP($A35,BotLevelWorld[#All],MATCH("HP Ratio - " &amp; VLOOKUP(Z$1,Enemies[[#All],[Name]:[BotLevelType]],9,FALSE),BotLevelWorld[#Headers],0),FALSE)) + (IFERROR(VLOOKUP(VLOOKUP(Z$1,Enemies[[Name]:[SpawnedType]],11,FALSE), Enemies[[Name]:[BotLevelType]], 3, FALSE) * VLOOKUP($A35,BotLevelWorld[#All],MATCH("HP Ratio - " &amp; VLOOKUP(VLOOKUP(Z$1,Enemies[[Name]:[SpawnedType]],11,FALSE),Enemies[[#All],[Name]:[BotLevelType]],9,FALSE),BotLevelWorld[#Headers],0),FALSE) * VLOOKUP(Z$1,Enemies[[Name]:[SpawnedType]],10,FALSE),0))</f>
        <v>5687.4740000000002</v>
      </c>
      <c r="AA35" s="10">
        <f>(VLOOKUP(AA$1,Enemies[[Name]:[BotLevelType]],3,FALSE) * VLOOKUP($A35,BotLevelWorld[#All],MATCH("HP Ratio - " &amp; VLOOKUP(AA$1,Enemies[[#All],[Name]:[BotLevelType]],9,FALSE),BotLevelWorld[#Headers],0),FALSE)) + (IFERROR(VLOOKUP(VLOOKUP(AA$1,Enemies[[Name]:[SpawnedType]],11,FALSE), Enemies[[Name]:[BotLevelType]], 3, FALSE) * VLOOKUP($A35,BotLevelWorld[#All],MATCH("HP Ratio - " &amp; VLOOKUP(VLOOKUP(AA$1,Enemies[[Name]:[SpawnedType]],11,FALSE),Enemies[[#All],[Name]:[BotLevelType]],9,FALSE),BotLevelWorld[#Headers],0),FALSE) * VLOOKUP(AA$1,Enemies[[Name]:[SpawnedType]],10,FALSE),0))</f>
        <v>2843.7370000000001</v>
      </c>
      <c r="AB35" s="10">
        <f>(VLOOKUP(AB$1,Enemies[[Name]:[BotLevelType]],3,FALSE) * VLOOKUP($A35,BotLevelWorld[#All],MATCH("HP Ratio - " &amp; VLOOKUP(AB$1,Enemies[[#All],[Name]:[BotLevelType]],9,FALSE),BotLevelWorld[#Headers],0),FALSE)) + (IFERROR(VLOOKUP(VLOOKUP(AB$1,Enemies[[Name]:[SpawnedType]],11,FALSE), Enemies[[Name]:[BotLevelType]], 3, FALSE) * VLOOKUP($A35,BotLevelWorld[#All],MATCH("HP Ratio - " &amp; VLOOKUP(VLOOKUP(AB$1,Enemies[[Name]:[SpawnedType]],11,FALSE),Enemies[[#All],[Name]:[BotLevelType]],9,FALSE),BotLevelWorld[#Headers],0),FALSE) * VLOOKUP(AB$1,Enemies[[Name]:[SpawnedType]],10,FALSE),0))</f>
        <v>1393.4311299999999</v>
      </c>
      <c r="AC35" s="10">
        <f>(VLOOKUP(AC$1,Enemies[[Name]:[BotLevelType]],3,FALSE) * VLOOKUP($A35,BotLevelWorld[#All],MATCH("HP Ratio - " &amp; VLOOKUP(AC$1,Enemies[[#All],[Name]:[BotLevelType]],9,FALSE),BotLevelWorld[#Headers],0),FALSE)) + (IFERROR(VLOOKUP(VLOOKUP(AC$1,Enemies[[Name]:[SpawnedType]],11,FALSE), Enemies[[Name]:[BotLevelType]], 3, FALSE) * VLOOKUP($A35,BotLevelWorld[#All],MATCH("HP Ratio - " &amp; VLOOKUP(VLOOKUP(AC$1,Enemies[[Name]:[SpawnedType]],11,FALSE),Enemies[[#All],[Name]:[BotLevelType]],9,FALSE),BotLevelWorld[#Headers],0),FALSE) * VLOOKUP(AC$1,Enemies[[Name]:[SpawnedType]],10,FALSE),0))</f>
        <v>682.49688000000003</v>
      </c>
      <c r="AD35" s="10">
        <f>(VLOOKUP(AD$1,Enemies[[Name]:[BotLevelType]],3,FALSE) * VLOOKUP($A35,BotLevelWorld[#All],MATCH("HP Ratio - " &amp; VLOOKUP(AD$1,Enemies[[#All],[Name]:[BotLevelType]],9,FALSE),BotLevelWorld[#Headers],0),FALSE)) + (IFERROR(VLOOKUP(VLOOKUP(AD$1,Enemies[[Name]:[SpawnedType]],11,FALSE), Enemies[[Name]:[BotLevelType]], 3, FALSE) * VLOOKUP($A35,BotLevelWorld[#All],MATCH("HP Ratio - " &amp; VLOOKUP(VLOOKUP(AD$1,Enemies[[Name]:[SpawnedType]],11,FALSE),Enemies[[#All],[Name]:[BotLevelType]],9,FALSE),BotLevelWorld[#Headers],0),FALSE) * VLOOKUP(AD$1,Enemies[[Name]:[SpawnedType]],10,FALSE),0))</f>
        <v>170.62422000000001</v>
      </c>
      <c r="AE35" s="10">
        <f>(VLOOKUP(AE$1,Enemies[[Name]:[BotLevelType]],3,FALSE) * VLOOKUP($A35,BotLevelWorld[#All],MATCH("HP Ratio - " &amp; VLOOKUP(AE$1,Enemies[[#All],[Name]:[BotLevelType]],9,FALSE),BotLevelWorld[#Headers],0),FALSE)) + (IFERROR(VLOOKUP(VLOOKUP(AE$1,Enemies[[Name]:[SpawnedType]],11,FALSE), Enemies[[Name]:[BotLevelType]], 3, FALSE) * VLOOKUP($A35,BotLevelWorld[#All],MATCH("HP Ratio - " &amp; VLOOKUP(VLOOKUP(AE$1,Enemies[[Name]:[SpawnedType]],11,FALSE),Enemies[[#All],[Name]:[BotLevelType]],9,FALSE),BotLevelWorld[#Headers],0),FALSE) * VLOOKUP(AE$1,Enemies[[Name]:[SpawnedType]],10,FALSE),0))</f>
        <v>4976.5397499999999</v>
      </c>
      <c r="AF35" s="10">
        <f>(VLOOKUP(AF$1,Enemies[[Name]:[BotLevelType]],3,FALSE) * VLOOKUP($A35,BotLevelWorld[#All],MATCH("HP Ratio - " &amp; VLOOKUP(AF$1,Enemies[[#All],[Name]:[BotLevelType]],9,FALSE),BotLevelWorld[#Headers],0),FALSE)) + (IFERROR(VLOOKUP(VLOOKUP(AF$1,Enemies[[Name]:[SpawnedType]],11,FALSE), Enemies[[Name]:[BotLevelType]], 3, FALSE) * VLOOKUP($A35,BotLevelWorld[#All],MATCH("HP Ratio - " &amp; VLOOKUP(VLOOKUP(AF$1,Enemies[[Name]:[SpawnedType]],11,FALSE),Enemies[[#All],[Name]:[BotLevelType]],9,FALSE),BotLevelWorld[#Headers],0),FALSE) * VLOOKUP(AF$1,Enemies[[Name]:[SpawnedType]],10,FALSE),0))</f>
        <v>1137.4947999999999</v>
      </c>
      <c r="AG35" s="10">
        <f>(VLOOKUP(AG$1,Enemies[[Name]:[BotLevelType]],3,FALSE) * VLOOKUP($A35,BotLevelWorld[#All],MATCH("HP Ratio - " &amp; VLOOKUP(AG$1,Enemies[[#All],[Name]:[BotLevelType]],9,FALSE),BotLevelWorld[#Headers],0),FALSE)) + (IFERROR(VLOOKUP(VLOOKUP(AG$1,Enemies[[Name]:[SpawnedType]],11,FALSE), Enemies[[Name]:[BotLevelType]], 3, FALSE) * VLOOKUP($A35,BotLevelWorld[#All],MATCH("HP Ratio - " &amp; VLOOKUP(VLOOKUP(AG$1,Enemies[[Name]:[SpawnedType]],11,FALSE),Enemies[[#All],[Name]:[BotLevelType]],9,FALSE),BotLevelWorld[#Headers],0),FALSE) * VLOOKUP(AG$1,Enemies[[Name]:[SpawnedType]],10,FALSE),0))</f>
        <v>5005.62986</v>
      </c>
      <c r="AH35" s="10">
        <f>(VLOOKUP(AH$1,Enemies[[Name]:[BotLevelType]],3,FALSE) * VLOOKUP($A35,BotLevelWorld[#All],MATCH("HP Ratio - " &amp; VLOOKUP(AH$1,Enemies[[#All],[Name]:[BotLevelType]],9,FALSE),BotLevelWorld[#Headers],0),FALSE)) + (IFERROR(VLOOKUP(VLOOKUP(AH$1,Enemies[[Name]:[SpawnedType]],11,FALSE), Enemies[[Name]:[BotLevelType]], 3, FALSE) * VLOOKUP($A35,BotLevelWorld[#All],MATCH("HP Ratio - " &amp; VLOOKUP(VLOOKUP(AH$1,Enemies[[Name]:[SpawnedType]],11,FALSE),Enemies[[#All],[Name]:[BotLevelType]],9,FALSE),BotLevelWorld[#Headers],0),FALSE) * VLOOKUP(AH$1,Enemies[[Name]:[SpawnedType]],10,FALSE),0))</f>
        <v>609.55920000000003</v>
      </c>
      <c r="AI35" s="10">
        <f>(VLOOKUP(AI$1,Enemies[[Name]:[BotLevelType]],3,FALSE) * VLOOKUP($A35,BotLevelWorld[#All],MATCH("HP Ratio - " &amp; VLOOKUP(AI$1,Enemies[[#All],[Name]:[BotLevelType]],9,FALSE),BotLevelWorld[#Headers],0),FALSE)) + (IFERROR(VLOOKUP(VLOOKUP(AI$1,Enemies[[Name]:[SpawnedType]],11,FALSE), Enemies[[Name]:[BotLevelType]], 3, FALSE) * VLOOKUP($A35,BotLevelWorld[#All],MATCH("HP Ratio - " &amp; VLOOKUP(VLOOKUP(AI$1,Enemies[[Name]:[SpawnedType]],11,FALSE),Enemies[[#All],[Name]:[BotLevelType]],9,FALSE),BotLevelWorld[#Headers],0),FALSE) * VLOOKUP(AI$1,Enemies[[Name]:[SpawnedType]],10,FALSE),0))</f>
        <v>8531.2110000000011</v>
      </c>
      <c r="AJ35" s="10">
        <f>(VLOOKUP(AJ$1,Enemies[[Name]:[BotLevelType]],3,FALSE) * VLOOKUP($A35,BotLevelWorld[#All],MATCH("HP Ratio - " &amp; VLOOKUP(AJ$1,Enemies[[#All],[Name]:[BotLevelType]],9,FALSE),BotLevelWorld[#Headers],0),FALSE)) + (IFERROR(VLOOKUP(VLOOKUP(AJ$1,Enemies[[Name]:[SpawnedType]],11,FALSE), Enemies[[Name]:[BotLevelType]], 3, FALSE) * VLOOKUP($A35,BotLevelWorld[#All],MATCH("HP Ratio - " &amp; VLOOKUP(VLOOKUP(AJ$1,Enemies[[Name]:[SpawnedType]],11,FALSE),Enemies[[#All],[Name]:[BotLevelType]],9,FALSE),BotLevelWorld[#Headers],0),FALSE) * VLOOKUP(AJ$1,Enemies[[Name]:[SpawnedType]],10,FALSE),0))</f>
        <v>609.55920000000003</v>
      </c>
      <c r="AK35" s="10">
        <f>(VLOOKUP(AK$1,Enemies[[Name]:[BotLevelType]],3,FALSE) * VLOOKUP($A35,BotLevelWorld[#All],MATCH("HP Ratio - " &amp; VLOOKUP(AK$1,Enemies[[#All],[Name]:[BotLevelType]],9,FALSE),BotLevelWorld[#Headers],0),FALSE)) + (IFERROR(VLOOKUP(VLOOKUP(AK$1,Enemies[[Name]:[SpawnedType]],11,FALSE), Enemies[[Name]:[BotLevelType]], 3, FALSE) * VLOOKUP($A35,BotLevelWorld[#All],MATCH("HP Ratio - " &amp; VLOOKUP(VLOOKUP(AK$1,Enemies[[Name]:[SpawnedType]],11,FALSE),Enemies[[#All],[Name]:[BotLevelType]],9,FALSE),BotLevelWorld[#Headers],0),FALSE) * VLOOKUP(AK$1,Enemies[[Name]:[SpawnedType]],10,FALSE),0))</f>
        <v>609.55920000000003</v>
      </c>
      <c r="AL35" s="10">
        <f>(VLOOKUP(AL$1,Enemies[[Name]:[BotLevelType]],3,FALSE) * VLOOKUP($A35,BotLevelWorld[#All],MATCH("HP Ratio - " &amp; VLOOKUP(AL$1,Enemies[[#All],[Name]:[BotLevelType]],9,FALSE),BotLevelWorld[#Headers],0),FALSE)) + (IFERROR(VLOOKUP(VLOOKUP(AL$1,Enemies[[Name]:[SpawnedType]],11,FALSE), Enemies[[Name]:[BotLevelType]], 3, FALSE) * VLOOKUP($A35,BotLevelWorld[#All],MATCH("HP Ratio - " &amp; VLOOKUP(VLOOKUP(AL$1,Enemies[[Name]:[SpawnedType]],11,FALSE),Enemies[[#All],[Name]:[BotLevelType]],9,FALSE),BotLevelWorld[#Headers],0),FALSE) * VLOOKUP(AL$1,Enemies[[Name]:[SpawnedType]],10,FALSE),0))</f>
        <v>761.94900000000007</v>
      </c>
      <c r="AM35" s="10">
        <f>(VLOOKUP(AM$1,Enemies[[Name]:[BotLevelType]],3,FALSE) * VLOOKUP($A35,BotLevelWorld[#All],MATCH("HP Ratio - " &amp; VLOOKUP(AM$1,Enemies[[#All],[Name]:[BotLevelType]],9,FALSE),BotLevelWorld[#Headers],0),FALSE)) + (IFERROR(VLOOKUP(VLOOKUP(AM$1,Enemies[[Name]:[SpawnedType]],11,FALSE), Enemies[[Name]:[BotLevelType]], 3, FALSE) * VLOOKUP($A35,BotLevelWorld[#All],MATCH("HP Ratio - " &amp; VLOOKUP(VLOOKUP(AM$1,Enemies[[Name]:[SpawnedType]],11,FALSE),Enemies[[#All],[Name]:[BotLevelType]],9,FALSE),BotLevelWorld[#Headers],0),FALSE) * VLOOKUP(AM$1,Enemies[[Name]:[SpawnedType]],10,FALSE),0))</f>
        <v>14218.685000000001</v>
      </c>
      <c r="AN35" s="10">
        <f>(VLOOKUP(AN$1,Enemies[[Name]:[BotLevelType]],3,FALSE) * VLOOKUP($A35,BotLevelWorld[#All],MATCH("HP Ratio - " &amp; VLOOKUP(AN$1,Enemies[[#All],[Name]:[BotLevelType]],9,FALSE),BotLevelWorld[#Headers],0),FALSE)) + (IFERROR(VLOOKUP(VLOOKUP(AN$1,Enemies[[Name]:[SpawnedType]],11,FALSE), Enemies[[Name]:[BotLevelType]], 3, FALSE) * VLOOKUP($A35,BotLevelWorld[#All],MATCH("HP Ratio - " &amp; VLOOKUP(VLOOKUP(AN$1,Enemies[[Name]:[SpawnedType]],11,FALSE),Enemies[[#All],[Name]:[BotLevelType]],9,FALSE),BotLevelWorld[#Headers],0),FALSE) * VLOOKUP(AN$1,Enemies[[Name]:[SpawnedType]],10,FALSE),0))</f>
        <v>3809.7450000000003</v>
      </c>
      <c r="AO35" s="10">
        <f>(VLOOKUP(AO$1,Enemies[[Name]:[BotLevelType]],3,FALSE) * VLOOKUP($A35,BotLevelWorld[#All],MATCH("HP Ratio - " &amp; VLOOKUP(AO$1,Enemies[[#All],[Name]:[BotLevelType]],9,FALSE),BotLevelWorld[#Headers],0),FALSE)) + (IFERROR(VLOOKUP(VLOOKUP(AO$1,Enemies[[Name]:[SpawnedType]],11,FALSE), Enemies[[Name]:[BotLevelType]], 3, FALSE) * VLOOKUP($A35,BotLevelWorld[#All],MATCH("HP Ratio - " &amp; VLOOKUP(VLOOKUP(AO$1,Enemies[[Name]:[SpawnedType]],11,FALSE),Enemies[[#All],[Name]:[BotLevelType]],9,FALSE),BotLevelWorld[#Headers],0),FALSE) * VLOOKUP(AO$1,Enemies[[Name]:[SpawnedType]],10,FALSE),0))</f>
        <v>6217.1598000000004</v>
      </c>
      <c r="AP35" s="10">
        <f>(VLOOKUP(AP$1,Enemies[[Name]:[BotLevelType]],3,FALSE) * VLOOKUP($A35,BotLevelWorld[#All],MATCH("HP Ratio - " &amp; VLOOKUP(AP$1,Enemies[[#All],[Name]:[BotLevelType]],9,FALSE),BotLevelWorld[#Headers],0),FALSE)) + (IFERROR(VLOOKUP(VLOOKUP(AP$1,Enemies[[Name]:[SpawnedType]],11,FALSE), Enemies[[Name]:[BotLevelType]], 3, FALSE) * VLOOKUP($A35,BotLevelWorld[#All],MATCH("HP Ratio - " &amp; VLOOKUP(VLOOKUP(AP$1,Enemies[[Name]:[SpawnedType]],11,FALSE),Enemies[[#All],[Name]:[BotLevelType]],9,FALSE),BotLevelWorld[#Headers],0),FALSE) * VLOOKUP(AP$1,Enemies[[Name]:[SpawnedType]],10,FALSE),0))</f>
        <v>6217.1598000000004</v>
      </c>
      <c r="AQ35" s="10">
        <f>(VLOOKUP(AQ$1,Enemies[[Name]:[BotLevelType]],3,FALSE) * VLOOKUP($A35,BotLevelWorld[#All],MATCH("HP Ratio - " &amp; VLOOKUP(AQ$1,Enemies[[#All],[Name]:[BotLevelType]],9,FALSE),BotLevelWorld[#Headers],0),FALSE)) + (IFERROR(VLOOKUP(VLOOKUP(AQ$1,Enemies[[Name]:[SpawnedType]],11,FALSE), Enemies[[Name]:[BotLevelType]], 3, FALSE) * VLOOKUP($A35,BotLevelWorld[#All],MATCH("HP Ratio - " &amp; VLOOKUP(VLOOKUP(AQ$1,Enemies[[Name]:[SpawnedType]],11,FALSE),Enemies[[#All],[Name]:[BotLevelType]],9,FALSE),BotLevelWorld[#Headers],0),FALSE) * VLOOKUP(AQ$1,Enemies[[Name]:[SpawnedType]],10,FALSE),0))</f>
        <v>6217.1598000000004</v>
      </c>
      <c r="AR35" s="10">
        <f>(VLOOKUP(AR$1,Enemies[[Name]:[BotLevelType]],3,FALSE) * VLOOKUP($A35,BotLevelWorld[#All],MATCH("HP Ratio - " &amp; VLOOKUP(AR$1,Enemies[[#All],[Name]:[BotLevelType]],9,FALSE),BotLevelWorld[#Headers],0),FALSE)) + (IFERROR(VLOOKUP(VLOOKUP(AR$1,Enemies[[Name]:[SpawnedType]],11,FALSE), Enemies[[Name]:[BotLevelType]], 3, FALSE) * VLOOKUP($A35,BotLevelWorld[#All],MATCH("HP Ratio - " &amp; VLOOKUP(VLOOKUP(AR$1,Enemies[[Name]:[SpawnedType]],11,FALSE),Enemies[[#All],[Name]:[BotLevelType]],9,FALSE),BotLevelWorld[#Headers],0),FALSE) * VLOOKUP(AR$1,Enemies[[Name]:[SpawnedType]],10,FALSE),0))</f>
        <v>60955.920000000006</v>
      </c>
      <c r="AS35" s="10">
        <f>(VLOOKUP(AS$1,Enemies[[Name]:[BotLevelType]],3,FALSE) * VLOOKUP($A35,BotLevelWorld[#All],MATCH("HP Ratio - " &amp; VLOOKUP(AS$1,Enemies[[#All],[Name]:[BotLevelType]],9,FALSE),BotLevelWorld[#Headers],0),FALSE)) + (IFERROR(VLOOKUP(VLOOKUP(AS$1,Enemies[[Name]:[SpawnedType]],11,FALSE), Enemies[[Name]:[BotLevelType]], 3, FALSE) * VLOOKUP($A35,BotLevelWorld[#All],MATCH("HP Ratio - " &amp; VLOOKUP(VLOOKUP(AS$1,Enemies[[Name]:[SpawnedType]],11,FALSE),Enemies[[#All],[Name]:[BotLevelType]],9,FALSE),BotLevelWorld[#Headers],0),FALSE) * VLOOKUP(AS$1,Enemies[[Name]:[SpawnedType]],10,FALSE),0))</f>
        <v>42656.055</v>
      </c>
      <c r="AT35" s="10">
        <f>(VLOOKUP(AT$1,Enemies[[Name]:[BotLevelType]],3,FALSE) * VLOOKUP($A35,BotLevelWorld[#All],MATCH("HP Ratio - " &amp; VLOOKUP(AT$1,Enemies[[#All],[Name]:[BotLevelType]],9,FALSE),BotLevelWorld[#Headers],0),FALSE)) + (IFERROR(VLOOKUP(VLOOKUP(AT$1,Enemies[[Name]:[SpawnedType]],11,FALSE), Enemies[[Name]:[BotLevelType]], 3, FALSE) * VLOOKUP($A35,BotLevelWorld[#All],MATCH("HP Ratio - " &amp; VLOOKUP(VLOOKUP(AT$1,Enemies[[Name]:[SpawnedType]],11,FALSE),Enemies[[#All],[Name]:[BotLevelType]],9,FALSE),BotLevelWorld[#Headers],0),FALSE) * VLOOKUP(AT$1,Enemies[[Name]:[SpawnedType]],10,FALSE),0))</f>
        <v>36238.351600000002</v>
      </c>
    </row>
    <row r="36" spans="1:46" x14ac:dyDescent="0.25">
      <c r="A36" s="1">
        <v>34</v>
      </c>
      <c r="B36" s="10">
        <f>(VLOOKUP(B$1,Enemies[[Name]:[BotLevelType]],3,FALSE) * VLOOKUP($A36,BotLevelWorld[#All],MATCH("HP Ratio - " &amp; VLOOKUP(B$1,Enemies[[#All],[Name]:[BotLevelType]],9,FALSE),BotLevelWorld[#Headers],0),FALSE)) + (IFERROR(VLOOKUP(VLOOKUP(B$1,Enemies[[Name]:[SpawnedType]],11,FALSE), Enemies[[Name]:[BotLevelType]], 3, FALSE) * VLOOKUP($A36,BotLevelWorld[#All],MATCH("HP Ratio - " &amp; VLOOKUP(VLOOKUP(B$1,Enemies[[Name]:[SpawnedType]],11,FALSE),Enemies[[#All],[Name]:[BotLevelType]],9,FALSE),BotLevelWorld[#Headers],0),FALSE) * VLOOKUP(B$1,Enemies[[Name]:[SpawnedType]],10,FALSE),0))</f>
        <v>233.80428000000001</v>
      </c>
      <c r="C36" s="10">
        <f>(VLOOKUP(C$1,Enemies[[Name]:[BotLevelType]],3,FALSE) * VLOOKUP($A36,BotLevelWorld[#All],MATCH("HP Ratio - " &amp; VLOOKUP(C$1,Enemies[[#All],[Name]:[BotLevelType]],9,FALSE),BotLevelWorld[#Headers],0),FALSE)) + (IFERROR(VLOOKUP(VLOOKUP(C$1,Enemies[[Name]:[SpawnedType]],11,FALSE), Enemies[[Name]:[BotLevelType]], 3, FALSE) * VLOOKUP($A36,BotLevelWorld[#All],MATCH("HP Ratio - " &amp; VLOOKUP(VLOOKUP(C$1,Enemies[[Name]:[SpawnedType]],11,FALSE),Enemies[[#All],[Name]:[BotLevelType]],9,FALSE),BotLevelWorld[#Headers],0),FALSE) * VLOOKUP(C$1,Enemies[[Name]:[SpawnedType]],10,FALSE),0))</f>
        <v>5224.6994800000002</v>
      </c>
      <c r="D36" s="10">
        <f>(VLOOKUP(D$1,Enemies[[Name]:[BotLevelType]],3,FALSE) * VLOOKUP($A36,BotLevelWorld[#All],MATCH("HP Ratio - " &amp; VLOOKUP(D$1,Enemies[[#All],[Name]:[BotLevelType]],9,FALSE),BotLevelWorld[#Headers],0),FALSE)) + (IFERROR(VLOOKUP(VLOOKUP(D$1,Enemies[[Name]:[SpawnedType]],11,FALSE), Enemies[[Name]:[BotLevelType]], 3, FALSE) * VLOOKUP($A36,BotLevelWorld[#All],MATCH("HP Ratio - " &amp; VLOOKUP(VLOOKUP(D$1,Enemies[[Name]:[SpawnedType]],11,FALSE),Enemies[[#All],[Name]:[BotLevelType]],9,FALSE),BotLevelWorld[#Headers],0),FALSE) * VLOOKUP(D$1,Enemies[[Name]:[SpawnedType]],10,FALSE),0))</f>
        <v>12213.583199999999</v>
      </c>
      <c r="E36" s="10">
        <f>(VLOOKUP(E$1,Enemies[[Name]:[BotLevelType]],3,FALSE) * VLOOKUP($A36,BotLevelWorld[#All],MATCH("HP Ratio - " &amp; VLOOKUP(E$1,Enemies[[#All],[Name]:[BotLevelType]],9,FALSE),BotLevelWorld[#Headers],0),FALSE)) + (IFERROR(VLOOKUP(VLOOKUP(E$1,Enemies[[Name]:[SpawnedType]],11,FALSE), Enemies[[Name]:[BotLevelType]], 3, FALSE) * VLOOKUP($A36,BotLevelWorld[#All],MATCH("HP Ratio - " &amp; VLOOKUP(VLOOKUP(E$1,Enemies[[Name]:[SpawnedType]],11,FALSE),Enemies[[#All],[Name]:[BotLevelType]],9,FALSE),BotLevelWorld[#Headers],0),FALSE) * VLOOKUP(E$1,Enemies[[Name]:[SpawnedType]],10,FALSE),0))</f>
        <v>2038.0212999999999</v>
      </c>
      <c r="F36" s="10">
        <f>(VLOOKUP(F$1,Enemies[[Name]:[BotLevelType]],3,FALSE) * VLOOKUP($A36,BotLevelWorld[#All],MATCH("HP Ratio - " &amp; VLOOKUP(F$1,Enemies[[#All],[Name]:[BotLevelType]],9,FALSE),BotLevelWorld[#Headers],0),FALSE)) + (IFERROR(VLOOKUP(VLOOKUP(F$1,Enemies[[Name]:[SpawnedType]],11,FALSE), Enemies[[Name]:[BotLevelType]], 3, FALSE) * VLOOKUP($A36,BotLevelWorld[#All],MATCH("HP Ratio - " &amp; VLOOKUP(VLOOKUP(F$1,Enemies[[Name]:[SpawnedType]],11,FALSE),Enemies[[#All],[Name]:[BotLevelType]],9,FALSE),BotLevelWorld[#Headers],0),FALSE) * VLOOKUP(F$1,Enemies[[Name]:[SpawnedType]],10,FALSE),0))</f>
        <v>7278.6475</v>
      </c>
      <c r="G36" s="10">
        <f>(VLOOKUP(G$1,Enemies[[Name]:[BotLevelType]],3,FALSE) * VLOOKUP($A36,BotLevelWorld[#All],MATCH("HP Ratio - " &amp; VLOOKUP(G$1,Enemies[[#All],[Name]:[BotLevelType]],9,FALSE),BotLevelWorld[#Headers],0),FALSE)) + (IFERROR(VLOOKUP(VLOOKUP(G$1,Enemies[[Name]:[SpawnedType]],11,FALSE), Enemies[[Name]:[BotLevelType]], 3, FALSE) * VLOOKUP($A36,BotLevelWorld[#All],MATCH("HP Ratio - " &amp; VLOOKUP(VLOOKUP(G$1,Enemies[[Name]:[SpawnedType]],11,FALSE),Enemies[[#All],[Name]:[BotLevelType]],9,FALSE),BotLevelWorld[#Headers],0),FALSE) * VLOOKUP(G$1,Enemies[[Name]:[SpawnedType]],10,FALSE),0))</f>
        <v>14557.295</v>
      </c>
      <c r="H36" s="10">
        <f>(VLOOKUP(H$1,Enemies[[Name]:[BotLevelType]],3,FALSE) * VLOOKUP($A36,BotLevelWorld[#All],MATCH("HP Ratio - " &amp; VLOOKUP(H$1,Enemies[[#All],[Name]:[BotLevelType]],9,FALSE),BotLevelWorld[#Headers],0),FALSE)) + (IFERROR(VLOOKUP(VLOOKUP(H$1,Enemies[[Name]:[SpawnedType]],11,FALSE), Enemies[[Name]:[BotLevelType]], 3, FALSE) * VLOOKUP($A36,BotLevelWorld[#All],MATCH("HP Ratio - " &amp; VLOOKUP(VLOOKUP(H$1,Enemies[[Name]:[SpawnedType]],11,FALSE),Enemies[[#All],[Name]:[BotLevelType]],9,FALSE),BotLevelWorld[#Headers],0),FALSE) * VLOOKUP(H$1,Enemies[[Name]:[SpawnedType]],10,FALSE),0))</f>
        <v>623.47807999999998</v>
      </c>
      <c r="I36" s="10">
        <f>(VLOOKUP(I$1,Enemies[[Name]:[BotLevelType]],3,FALSE) * VLOOKUP($A36,BotLevelWorld[#All],MATCH("HP Ratio - " &amp; VLOOKUP(I$1,Enemies[[#All],[Name]:[BotLevelType]],9,FALSE),BotLevelWorld[#Headers],0),FALSE)) + (IFERROR(VLOOKUP(VLOOKUP(I$1,Enemies[[Name]:[SpawnedType]],11,FALSE), Enemies[[Name]:[BotLevelType]], 3, FALSE) * VLOOKUP($A36,BotLevelWorld[#All],MATCH("HP Ratio - " &amp; VLOOKUP(VLOOKUP(I$1,Enemies[[Name]:[SpawnedType]],11,FALSE),Enemies[[#All],[Name]:[BotLevelType]],9,FALSE),BotLevelWorld[#Headers],0),FALSE) * VLOOKUP(I$1,Enemies[[Name]:[SpawnedType]],10,FALSE),0))</f>
        <v>19.689101999999998</v>
      </c>
      <c r="J36" s="10">
        <f>(VLOOKUP(J$1,Enemies[[Name]:[BotLevelType]],3,FALSE) * VLOOKUP($A36,BotLevelWorld[#All],MATCH("HP Ratio - " &amp; VLOOKUP(J$1,Enemies[[#All],[Name]:[BotLevelType]],9,FALSE),BotLevelWorld[#Headers],0),FALSE)) + (IFERROR(VLOOKUP(VLOOKUP(J$1,Enemies[[Name]:[SpawnedType]],11,FALSE), Enemies[[Name]:[BotLevelType]], 3, FALSE) * VLOOKUP($A36,BotLevelWorld[#All],MATCH("HP Ratio - " &amp; VLOOKUP(VLOOKUP(J$1,Enemies[[Name]:[SpawnedType]],11,FALSE),Enemies[[#All],[Name]:[BotLevelType]],9,FALSE),BotLevelWorld[#Headers],0),FALSE) * VLOOKUP(J$1,Enemies[[Name]:[SpawnedType]],10,FALSE),0))</f>
        <v>328.15170000000001</v>
      </c>
      <c r="K36" s="10">
        <f>(VLOOKUP(K$1,Enemies[[Name]:[BotLevelType]],3,FALSE) * VLOOKUP($A36,BotLevelWorld[#All],MATCH("HP Ratio - " &amp; VLOOKUP(K$1,Enemies[[#All],[Name]:[BotLevelType]],9,FALSE),BotLevelWorld[#Headers],0),FALSE)) + (IFERROR(VLOOKUP(VLOOKUP(K$1,Enemies[[Name]:[SpawnedType]],11,FALSE), Enemies[[Name]:[BotLevelType]], 3, FALSE) * VLOOKUP($A36,BotLevelWorld[#All],MATCH("HP Ratio - " &amp; VLOOKUP(VLOOKUP(K$1,Enemies[[Name]:[SpawnedType]],11,FALSE),Enemies[[#All],[Name]:[BotLevelType]],9,FALSE),BotLevelWorld[#Headers],0),FALSE) * VLOOKUP(K$1,Enemies[[Name]:[SpawnedType]],10,FALSE),0))</f>
        <v>82.037925000000001</v>
      </c>
      <c r="L36" s="10">
        <f>(VLOOKUP(L$1,Enemies[[Name]:[BotLevelType]],3,FALSE) * VLOOKUP($A36,BotLevelWorld[#All],MATCH("HP Ratio - " &amp; VLOOKUP(L$1,Enemies[[#All],[Name]:[BotLevelType]],9,FALSE),BotLevelWorld[#Headers],0),FALSE)) + (IFERROR(VLOOKUP(VLOOKUP(L$1,Enemies[[Name]:[SpawnedType]],11,FALSE), Enemies[[Name]:[BotLevelType]], 3, FALSE) * VLOOKUP($A36,BotLevelWorld[#All],MATCH("HP Ratio - " &amp; VLOOKUP(VLOOKUP(L$1,Enemies[[Name]:[SpawnedType]],11,FALSE),Enemies[[#All],[Name]:[BotLevelType]],9,FALSE),BotLevelWorld[#Headers],0),FALSE) * VLOOKUP(L$1,Enemies[[Name]:[SpawnedType]],10,FALSE),0))</f>
        <v>4367.1885000000002</v>
      </c>
      <c r="M36" s="10">
        <f>(VLOOKUP(M$1,Enemies[[Name]:[BotLevelType]],3,FALSE) * VLOOKUP($A36,BotLevelWorld[#All],MATCH("HP Ratio - " &amp; VLOOKUP(M$1,Enemies[[#All],[Name]:[BotLevelType]],9,FALSE),BotLevelWorld[#Headers],0),FALSE)) + (IFERROR(VLOOKUP(VLOOKUP(M$1,Enemies[[Name]:[SpawnedType]],11,FALSE), Enemies[[Name]:[BotLevelType]], 3, FALSE) * VLOOKUP($A36,BotLevelWorld[#All],MATCH("HP Ratio - " &amp; VLOOKUP(VLOOKUP(M$1,Enemies[[Name]:[SpawnedType]],11,FALSE),Enemies[[#All],[Name]:[BotLevelType]],9,FALSE),BotLevelWorld[#Headers],0),FALSE) * VLOOKUP(M$1,Enemies[[Name]:[SpawnedType]],10,FALSE),0))</f>
        <v>10190.1065</v>
      </c>
      <c r="N36" s="10">
        <f>(VLOOKUP(N$1,Enemies[[Name]:[BotLevelType]],3,FALSE) * VLOOKUP($A36,BotLevelWorld[#All],MATCH("HP Ratio - " &amp; VLOOKUP(N$1,Enemies[[#All],[Name]:[BotLevelType]],9,FALSE),BotLevelWorld[#Headers],0),FALSE)) + (IFERROR(VLOOKUP(VLOOKUP(N$1,Enemies[[Name]:[SpawnedType]],11,FALSE), Enemies[[Name]:[BotLevelType]], 3, FALSE) * VLOOKUP($A36,BotLevelWorld[#All],MATCH("HP Ratio - " &amp; VLOOKUP(VLOOKUP(N$1,Enemies[[Name]:[SpawnedType]],11,FALSE),Enemies[[#All],[Name]:[BotLevelType]],9,FALSE),BotLevelWorld[#Headers],0),FALSE) * VLOOKUP(N$1,Enemies[[Name]:[SpawnedType]],10,FALSE),0))</f>
        <v>7278.6475</v>
      </c>
      <c r="O36" s="10">
        <f>(VLOOKUP(O$1,Enemies[[Name]:[BotLevelType]],3,FALSE) * VLOOKUP($A36,BotLevelWorld[#All],MATCH("HP Ratio - " &amp; VLOOKUP(O$1,Enemies[[#All],[Name]:[BotLevelType]],9,FALSE),BotLevelWorld[#Headers],0),FALSE)) + (IFERROR(VLOOKUP(VLOOKUP(O$1,Enemies[[Name]:[SpawnedType]],11,FALSE), Enemies[[Name]:[BotLevelType]], 3, FALSE) * VLOOKUP($A36,BotLevelWorld[#All],MATCH("HP Ratio - " &amp; VLOOKUP(VLOOKUP(O$1,Enemies[[Name]:[SpawnedType]],11,FALSE),Enemies[[#All],[Name]:[BotLevelType]],9,FALSE),BotLevelWorld[#Headers],0),FALSE) * VLOOKUP(O$1,Enemies[[Name]:[SpawnedType]],10,FALSE),0))</f>
        <v>2374.8634000000002</v>
      </c>
      <c r="P36" s="10">
        <f>(VLOOKUP(P$1,Enemies[[Name]:[BotLevelType]],3,FALSE) * VLOOKUP($A36,BotLevelWorld[#All],MATCH("HP Ratio - " &amp; VLOOKUP(P$1,Enemies[[#All],[Name]:[BotLevelType]],9,FALSE),BotLevelWorld[#Headers],0),FALSE)) + (IFERROR(VLOOKUP(VLOOKUP(P$1,Enemies[[Name]:[SpawnedType]],11,FALSE), Enemies[[Name]:[BotLevelType]], 3, FALSE) * VLOOKUP($A36,BotLevelWorld[#All],MATCH("HP Ratio - " &amp; VLOOKUP(VLOOKUP(P$1,Enemies[[Name]:[SpawnedType]],11,FALSE),Enemies[[#All],[Name]:[BotLevelType]],9,FALSE),BotLevelWorld[#Headers],0),FALSE) * VLOOKUP(P$1,Enemies[[Name]:[SpawnedType]],10,FALSE),0))</f>
        <v>29114.59</v>
      </c>
      <c r="Q36" s="10">
        <f>(VLOOKUP(Q$1,Enemies[[Name]:[BotLevelType]],3,FALSE) * VLOOKUP($A36,BotLevelWorld[#All],MATCH("HP Ratio - " &amp; VLOOKUP(Q$1,Enemies[[#All],[Name]:[BotLevelType]],9,FALSE),BotLevelWorld[#Headers],0),FALSE)) + (IFERROR(VLOOKUP(VLOOKUP(Q$1,Enemies[[Name]:[SpawnedType]],11,FALSE), Enemies[[Name]:[BotLevelType]], 3, FALSE) * VLOOKUP($A36,BotLevelWorld[#All],MATCH("HP Ratio - " &amp; VLOOKUP(VLOOKUP(Q$1,Enemies[[Name]:[SpawnedType]],11,FALSE),Enemies[[#All],[Name]:[BotLevelType]],9,FALSE),BotLevelWorld[#Headers],0),FALSE) * VLOOKUP(Q$1,Enemies[[Name]:[SpawnedType]],10,FALSE),0))</f>
        <v>7793.4759999999997</v>
      </c>
      <c r="R36" s="10">
        <f>(VLOOKUP(R$1,Enemies[[Name]:[BotLevelType]],3,FALSE) * VLOOKUP($A36,BotLevelWorld[#All],MATCH("HP Ratio - " &amp; VLOOKUP(R$1,Enemies[[#All],[Name]:[BotLevelType]],9,FALSE),BotLevelWorld[#Headers],0),FALSE)) + (IFERROR(VLOOKUP(VLOOKUP(R$1,Enemies[[Name]:[SpawnedType]],11,FALSE), Enemies[[Name]:[BotLevelType]], 3, FALSE) * VLOOKUP($A36,BotLevelWorld[#All],MATCH("HP Ratio - " &amp; VLOOKUP(VLOOKUP(R$1,Enemies[[Name]:[SpawnedType]],11,FALSE),Enemies[[#All],[Name]:[BotLevelType]],9,FALSE),BotLevelWorld[#Headers],0),FALSE) * VLOOKUP(R$1,Enemies[[Name]:[SpawnedType]],10,FALSE),0))</f>
        <v>33926.620000000003</v>
      </c>
      <c r="S36" s="10">
        <f>(VLOOKUP(S$1,Enemies[[Name]:[BotLevelType]],3,FALSE) * VLOOKUP($A36,BotLevelWorld[#All],MATCH("HP Ratio - " &amp; VLOOKUP(S$1,Enemies[[#All],[Name]:[BotLevelType]],9,FALSE),BotLevelWorld[#Headers],0),FALSE)) + (IFERROR(VLOOKUP(VLOOKUP(S$1,Enemies[[Name]:[SpawnedType]],11,FALSE), Enemies[[Name]:[BotLevelType]], 3, FALSE) * VLOOKUP($A36,BotLevelWorld[#All],MATCH("HP Ratio - " &amp; VLOOKUP(VLOOKUP(S$1,Enemies[[Name]:[SpawnedType]],11,FALSE),Enemies[[#All],[Name]:[BotLevelType]],9,FALSE),BotLevelWorld[#Headers],0),FALSE) * VLOOKUP(S$1,Enemies[[Name]:[SpawnedType]],10,FALSE),0))</f>
        <v>2970.81432</v>
      </c>
      <c r="T36" s="10">
        <f>(VLOOKUP(T$1,Enemies[[Name]:[BotLevelType]],3,FALSE) * VLOOKUP($A36,BotLevelWorld[#All],MATCH("HP Ratio - " &amp; VLOOKUP(T$1,Enemies[[#All],[Name]:[BotLevelType]],9,FALSE),BotLevelWorld[#Headers],0),FALSE)) + (IFERROR(VLOOKUP(VLOOKUP(T$1,Enemies[[Name]:[SpawnedType]],11,FALSE), Enemies[[Name]:[BotLevelType]], 3, FALSE) * VLOOKUP($A36,BotLevelWorld[#All],MATCH("HP Ratio - " &amp; VLOOKUP(VLOOKUP(T$1,Enemies[[Name]:[SpawnedType]],11,FALSE),Enemies[[#All],[Name]:[BotLevelType]],9,FALSE),BotLevelWorld[#Headers],0),FALSE) * VLOOKUP(T$1,Enemies[[Name]:[SpawnedType]],10,FALSE),0))</f>
        <v>10856.518400000001</v>
      </c>
      <c r="U36" s="10">
        <f>(VLOOKUP(U$1,Enemies[[Name]:[BotLevelType]],3,FALSE) * VLOOKUP($A36,BotLevelWorld[#All],MATCH("HP Ratio - " &amp; VLOOKUP(U$1,Enemies[[#All],[Name]:[BotLevelType]],9,FALSE),BotLevelWorld[#Headers],0),FALSE)) + (IFERROR(VLOOKUP(VLOOKUP(U$1,Enemies[[Name]:[SpawnedType]],11,FALSE), Enemies[[Name]:[BotLevelType]], 3, FALSE) * VLOOKUP($A36,BotLevelWorld[#All],MATCH("HP Ratio - " &amp; VLOOKUP(VLOOKUP(U$1,Enemies[[Name]:[SpawnedType]],11,FALSE),Enemies[[#All],[Name]:[BotLevelType]],9,FALSE),BotLevelWorld[#Headers],0),FALSE) * VLOOKUP(U$1,Enemies[[Name]:[SpawnedType]],10,FALSE),0))</f>
        <v>5428.2592000000004</v>
      </c>
      <c r="V36" s="10">
        <f>(VLOOKUP(V$1,Enemies[[Name]:[BotLevelType]],3,FALSE) * VLOOKUP($A36,BotLevelWorld[#All],MATCH("HP Ratio - " &amp; VLOOKUP(V$1,Enemies[[#All],[Name]:[BotLevelType]],9,FALSE),BotLevelWorld[#Headers],0),FALSE)) + (IFERROR(VLOOKUP(VLOOKUP(V$1,Enemies[[Name]:[SpawnedType]],11,FALSE), Enemies[[Name]:[BotLevelType]], 3, FALSE) * VLOOKUP($A36,BotLevelWorld[#All],MATCH("HP Ratio - " &amp; VLOOKUP(VLOOKUP(V$1,Enemies[[Name]:[SpawnedType]],11,FALSE),Enemies[[#All],[Name]:[BotLevelType]],9,FALSE),BotLevelWorld[#Headers],0),FALSE) * VLOOKUP(V$1,Enemies[[Name]:[SpawnedType]],10,FALSE),0))</f>
        <v>2714.1296000000002</v>
      </c>
      <c r="W36" s="10">
        <f>(VLOOKUP(W$1,Enemies[[Name]:[BotLevelType]],3,FALSE) * VLOOKUP($A36,BotLevelWorld[#All],MATCH("HP Ratio - " &amp; VLOOKUP(W$1,Enemies[[#All],[Name]:[BotLevelType]],9,FALSE),BotLevelWorld[#Headers],0),FALSE)) + (IFERROR(VLOOKUP(VLOOKUP(W$1,Enemies[[Name]:[SpawnedType]],11,FALSE), Enemies[[Name]:[BotLevelType]], 3, FALSE) * VLOOKUP($A36,BotLevelWorld[#All],MATCH("HP Ratio - " &amp; VLOOKUP(VLOOKUP(W$1,Enemies[[Name]:[SpawnedType]],11,FALSE),Enemies[[#All],[Name]:[BotLevelType]],9,FALSE),BotLevelWorld[#Headers],0),FALSE) * VLOOKUP(W$1,Enemies[[Name]:[SpawnedType]],10,FALSE),0))</f>
        <v>678.53240000000005</v>
      </c>
      <c r="X36" s="10">
        <f>(VLOOKUP(X$1,Enemies[[Name]:[BotLevelType]],3,FALSE) * VLOOKUP($A36,BotLevelWorld[#All],MATCH("HP Ratio - " &amp; VLOOKUP(X$1,Enemies[[#All],[Name]:[BotLevelType]],9,FALSE),BotLevelWorld[#Headers],0),FALSE)) + (IFERROR(VLOOKUP(VLOOKUP(X$1,Enemies[[Name]:[SpawnedType]],11,FALSE), Enemies[[Name]:[BotLevelType]], 3, FALSE) * VLOOKUP($A36,BotLevelWorld[#All],MATCH("HP Ratio - " &amp; VLOOKUP(VLOOKUP(X$1,Enemies[[Name]:[SpawnedType]],11,FALSE),Enemies[[#All],[Name]:[BotLevelType]],9,FALSE),BotLevelWorld[#Headers],0),FALSE) * VLOOKUP(X$1,Enemies[[Name]:[SpawnedType]],10,FALSE),0))</f>
        <v>542.82592</v>
      </c>
      <c r="Y36" s="10">
        <f>(VLOOKUP(Y$1,Enemies[[Name]:[BotLevelType]],3,FALSE) * VLOOKUP($A36,BotLevelWorld[#All],MATCH("HP Ratio - " &amp; VLOOKUP(Y$1,Enemies[[#All],[Name]:[BotLevelType]],9,FALSE),BotLevelWorld[#Headers],0),FALSE)) + (IFERROR(VLOOKUP(VLOOKUP(Y$1,Enemies[[Name]:[SpawnedType]],11,FALSE), Enemies[[Name]:[BotLevelType]], 3, FALSE) * VLOOKUP($A36,BotLevelWorld[#All],MATCH("HP Ratio - " &amp; VLOOKUP(VLOOKUP(Y$1,Enemies[[Name]:[SpawnedType]],11,FALSE),Enemies[[#All],[Name]:[BotLevelType]],9,FALSE),BotLevelWorld[#Headers],0),FALSE) * VLOOKUP(Y$1,Enemies[[Name]:[SpawnedType]],10,FALSE),0))</f>
        <v>14557.294999999998</v>
      </c>
      <c r="Z36" s="10">
        <f>(VLOOKUP(Z$1,Enemies[[Name]:[BotLevelType]],3,FALSE) * VLOOKUP($A36,BotLevelWorld[#All],MATCH("HP Ratio - " &amp; VLOOKUP(Z$1,Enemies[[#All],[Name]:[BotLevelType]],9,FALSE),BotLevelWorld[#Headers],0),FALSE)) + (IFERROR(VLOOKUP(VLOOKUP(Z$1,Enemies[[Name]:[SpawnedType]],11,FALSE), Enemies[[Name]:[BotLevelType]], 3, FALSE) * VLOOKUP($A36,BotLevelWorld[#All],MATCH("HP Ratio - " &amp; VLOOKUP(VLOOKUP(Z$1,Enemies[[Name]:[SpawnedType]],11,FALSE),Enemies[[#All],[Name]:[BotLevelType]],9,FALSE),BotLevelWorld[#Headers],0),FALSE) * VLOOKUP(Z$1,Enemies[[Name]:[SpawnedType]],10,FALSE),0))</f>
        <v>5822.9179999999997</v>
      </c>
      <c r="AA36" s="10">
        <f>(VLOOKUP(AA$1,Enemies[[Name]:[BotLevelType]],3,FALSE) * VLOOKUP($A36,BotLevelWorld[#All],MATCH("HP Ratio - " &amp; VLOOKUP(AA$1,Enemies[[#All],[Name]:[BotLevelType]],9,FALSE),BotLevelWorld[#Headers],0),FALSE)) + (IFERROR(VLOOKUP(VLOOKUP(AA$1,Enemies[[Name]:[SpawnedType]],11,FALSE), Enemies[[Name]:[BotLevelType]], 3, FALSE) * VLOOKUP($A36,BotLevelWorld[#All],MATCH("HP Ratio - " &amp; VLOOKUP(VLOOKUP(AA$1,Enemies[[Name]:[SpawnedType]],11,FALSE),Enemies[[#All],[Name]:[BotLevelType]],9,FALSE),BotLevelWorld[#Headers],0),FALSE) * VLOOKUP(AA$1,Enemies[[Name]:[SpawnedType]],10,FALSE),0))</f>
        <v>2911.4589999999998</v>
      </c>
      <c r="AB36" s="10">
        <f>(VLOOKUP(AB$1,Enemies[[Name]:[BotLevelType]],3,FALSE) * VLOOKUP($A36,BotLevelWorld[#All],MATCH("HP Ratio - " &amp; VLOOKUP(AB$1,Enemies[[#All],[Name]:[BotLevelType]],9,FALSE),BotLevelWorld[#Headers],0),FALSE)) + (IFERROR(VLOOKUP(VLOOKUP(AB$1,Enemies[[Name]:[SpawnedType]],11,FALSE), Enemies[[Name]:[BotLevelType]], 3, FALSE) * VLOOKUP($A36,BotLevelWorld[#All],MATCH("HP Ratio - " &amp; VLOOKUP(VLOOKUP(AB$1,Enemies[[Name]:[SpawnedType]],11,FALSE),Enemies[[#All],[Name]:[BotLevelType]],9,FALSE),BotLevelWorld[#Headers],0),FALSE) * VLOOKUP(AB$1,Enemies[[Name]:[SpawnedType]],10,FALSE),0))</f>
        <v>1426.61491</v>
      </c>
      <c r="AC36" s="10">
        <f>(VLOOKUP(AC$1,Enemies[[Name]:[BotLevelType]],3,FALSE) * VLOOKUP($A36,BotLevelWorld[#All],MATCH("HP Ratio - " &amp; VLOOKUP(AC$1,Enemies[[#All],[Name]:[BotLevelType]],9,FALSE),BotLevelWorld[#Headers],0),FALSE)) + (IFERROR(VLOOKUP(VLOOKUP(AC$1,Enemies[[Name]:[SpawnedType]],11,FALSE), Enemies[[Name]:[BotLevelType]], 3, FALSE) * VLOOKUP($A36,BotLevelWorld[#All],MATCH("HP Ratio - " &amp; VLOOKUP(VLOOKUP(AC$1,Enemies[[Name]:[SpawnedType]],11,FALSE),Enemies[[#All],[Name]:[BotLevelType]],9,FALSE),BotLevelWorld[#Headers],0),FALSE) * VLOOKUP(AC$1,Enemies[[Name]:[SpawnedType]],10,FALSE),0))</f>
        <v>698.75016000000005</v>
      </c>
      <c r="AD36" s="10">
        <f>(VLOOKUP(AD$1,Enemies[[Name]:[BotLevelType]],3,FALSE) * VLOOKUP($A36,BotLevelWorld[#All],MATCH("HP Ratio - " &amp; VLOOKUP(AD$1,Enemies[[#All],[Name]:[BotLevelType]],9,FALSE),BotLevelWorld[#Headers],0),FALSE)) + (IFERROR(VLOOKUP(VLOOKUP(AD$1,Enemies[[Name]:[SpawnedType]],11,FALSE), Enemies[[Name]:[BotLevelType]], 3, FALSE) * VLOOKUP($A36,BotLevelWorld[#All],MATCH("HP Ratio - " &amp; VLOOKUP(VLOOKUP(AD$1,Enemies[[Name]:[SpawnedType]],11,FALSE),Enemies[[#All],[Name]:[BotLevelType]],9,FALSE),BotLevelWorld[#Headers],0),FALSE) * VLOOKUP(AD$1,Enemies[[Name]:[SpawnedType]],10,FALSE),0))</f>
        <v>174.68754000000001</v>
      </c>
      <c r="AE36" s="10">
        <f>(VLOOKUP(AE$1,Enemies[[Name]:[BotLevelType]],3,FALSE) * VLOOKUP($A36,BotLevelWorld[#All],MATCH("HP Ratio - " &amp; VLOOKUP(AE$1,Enemies[[#All],[Name]:[BotLevelType]],9,FALSE),BotLevelWorld[#Headers],0),FALSE)) + (IFERROR(VLOOKUP(VLOOKUP(AE$1,Enemies[[Name]:[SpawnedType]],11,FALSE), Enemies[[Name]:[BotLevelType]], 3, FALSE) * VLOOKUP($A36,BotLevelWorld[#All],MATCH("HP Ratio - " &amp; VLOOKUP(VLOOKUP(AE$1,Enemies[[Name]:[SpawnedType]],11,FALSE),Enemies[[#All],[Name]:[BotLevelType]],9,FALSE),BotLevelWorld[#Headers],0),FALSE) * VLOOKUP(AE$1,Enemies[[Name]:[SpawnedType]],10,FALSE),0))</f>
        <v>5095.0532499999999</v>
      </c>
      <c r="AF36" s="10">
        <f>(VLOOKUP(AF$1,Enemies[[Name]:[BotLevelType]],3,FALSE) * VLOOKUP($A36,BotLevelWorld[#All],MATCH("HP Ratio - " &amp; VLOOKUP(AF$1,Enemies[[#All],[Name]:[BotLevelType]],9,FALSE),BotLevelWorld[#Headers],0),FALSE)) + (IFERROR(VLOOKUP(VLOOKUP(AF$1,Enemies[[Name]:[SpawnedType]],11,FALSE), Enemies[[Name]:[BotLevelType]], 3, FALSE) * VLOOKUP($A36,BotLevelWorld[#All],MATCH("HP Ratio - " &amp; VLOOKUP(VLOOKUP(AF$1,Enemies[[Name]:[SpawnedType]],11,FALSE),Enemies[[#All],[Name]:[BotLevelType]],9,FALSE),BotLevelWorld[#Headers],0),FALSE) * VLOOKUP(AF$1,Enemies[[Name]:[SpawnedType]],10,FALSE),0))</f>
        <v>1164.5835999999999</v>
      </c>
      <c r="AG36" s="10">
        <f>(VLOOKUP(AG$1,Enemies[[Name]:[BotLevelType]],3,FALSE) * VLOOKUP($A36,BotLevelWorld[#All],MATCH("HP Ratio - " &amp; VLOOKUP(AG$1,Enemies[[#All],[Name]:[BotLevelType]],9,FALSE),BotLevelWorld[#Headers],0),FALSE)) + (IFERROR(VLOOKUP(VLOOKUP(AG$1,Enemies[[Name]:[SpawnedType]],11,FALSE), Enemies[[Name]:[BotLevelType]], 3, FALSE) * VLOOKUP($A36,BotLevelWorld[#All],MATCH("HP Ratio - " &amp; VLOOKUP(VLOOKUP(AG$1,Enemies[[Name]:[SpawnedType]],11,FALSE),Enemies[[#All],[Name]:[BotLevelType]],9,FALSE),BotLevelWorld[#Headers],0),FALSE) * VLOOKUP(AG$1,Enemies[[Name]:[SpawnedType]],10,FALSE),0))</f>
        <v>5224.6994800000002</v>
      </c>
      <c r="AH36" s="10">
        <f>(VLOOKUP(AH$1,Enemies[[Name]:[BotLevelType]],3,FALSE) * VLOOKUP($A36,BotLevelWorld[#All],MATCH("HP Ratio - " &amp; VLOOKUP(AH$1,Enemies[[#All],[Name]:[BotLevelType]],9,FALSE),BotLevelWorld[#Headers],0),FALSE)) + (IFERROR(VLOOKUP(VLOOKUP(AH$1,Enemies[[Name]:[SpawnedType]],11,FALSE), Enemies[[Name]:[BotLevelType]], 3, FALSE) * VLOOKUP($A36,BotLevelWorld[#All],MATCH("HP Ratio - " &amp; VLOOKUP(VLOOKUP(AH$1,Enemies[[Name]:[SpawnedType]],11,FALSE),Enemies[[#All],[Name]:[BotLevelType]],9,FALSE),BotLevelWorld[#Headers],0),FALSE) * VLOOKUP(AH$1,Enemies[[Name]:[SpawnedType]],10,FALSE),0))</f>
        <v>623.47807999999998</v>
      </c>
      <c r="AI36" s="10">
        <f>(VLOOKUP(AI$1,Enemies[[Name]:[BotLevelType]],3,FALSE) * VLOOKUP($A36,BotLevelWorld[#All],MATCH("HP Ratio - " &amp; VLOOKUP(AI$1,Enemies[[#All],[Name]:[BotLevelType]],9,FALSE),BotLevelWorld[#Headers],0),FALSE)) + (IFERROR(VLOOKUP(VLOOKUP(AI$1,Enemies[[Name]:[SpawnedType]],11,FALSE), Enemies[[Name]:[BotLevelType]], 3, FALSE) * VLOOKUP($A36,BotLevelWorld[#All],MATCH("HP Ratio - " &amp; VLOOKUP(VLOOKUP(AI$1,Enemies[[Name]:[SpawnedType]],11,FALSE),Enemies[[#All],[Name]:[BotLevelType]],9,FALSE),BotLevelWorld[#Headers],0),FALSE) * VLOOKUP(AI$1,Enemies[[Name]:[SpawnedType]],10,FALSE),0))</f>
        <v>8734.3770000000004</v>
      </c>
      <c r="AJ36" s="10">
        <f>(VLOOKUP(AJ$1,Enemies[[Name]:[BotLevelType]],3,FALSE) * VLOOKUP($A36,BotLevelWorld[#All],MATCH("HP Ratio - " &amp; VLOOKUP(AJ$1,Enemies[[#All],[Name]:[BotLevelType]],9,FALSE),BotLevelWorld[#Headers],0),FALSE)) + (IFERROR(VLOOKUP(VLOOKUP(AJ$1,Enemies[[Name]:[SpawnedType]],11,FALSE), Enemies[[Name]:[BotLevelType]], 3, FALSE) * VLOOKUP($A36,BotLevelWorld[#All],MATCH("HP Ratio - " &amp; VLOOKUP(VLOOKUP(AJ$1,Enemies[[Name]:[SpawnedType]],11,FALSE),Enemies[[#All],[Name]:[BotLevelType]],9,FALSE),BotLevelWorld[#Headers],0),FALSE) * VLOOKUP(AJ$1,Enemies[[Name]:[SpawnedType]],10,FALSE),0))</f>
        <v>623.47807999999998</v>
      </c>
      <c r="AK36" s="10">
        <f>(VLOOKUP(AK$1,Enemies[[Name]:[BotLevelType]],3,FALSE) * VLOOKUP($A36,BotLevelWorld[#All],MATCH("HP Ratio - " &amp; VLOOKUP(AK$1,Enemies[[#All],[Name]:[BotLevelType]],9,FALSE),BotLevelWorld[#Headers],0),FALSE)) + (IFERROR(VLOOKUP(VLOOKUP(AK$1,Enemies[[Name]:[SpawnedType]],11,FALSE), Enemies[[Name]:[BotLevelType]], 3, FALSE) * VLOOKUP($A36,BotLevelWorld[#All],MATCH("HP Ratio - " &amp; VLOOKUP(VLOOKUP(AK$1,Enemies[[Name]:[SpawnedType]],11,FALSE),Enemies[[#All],[Name]:[BotLevelType]],9,FALSE),BotLevelWorld[#Headers],0),FALSE) * VLOOKUP(AK$1,Enemies[[Name]:[SpawnedType]],10,FALSE),0))</f>
        <v>623.47807999999998</v>
      </c>
      <c r="AL36" s="10">
        <f>(VLOOKUP(AL$1,Enemies[[Name]:[BotLevelType]],3,FALSE) * VLOOKUP($A36,BotLevelWorld[#All],MATCH("HP Ratio - " &amp; VLOOKUP(AL$1,Enemies[[#All],[Name]:[BotLevelType]],9,FALSE),BotLevelWorld[#Headers],0),FALSE)) + (IFERROR(VLOOKUP(VLOOKUP(AL$1,Enemies[[Name]:[SpawnedType]],11,FALSE), Enemies[[Name]:[BotLevelType]], 3, FALSE) * VLOOKUP($A36,BotLevelWorld[#All],MATCH("HP Ratio - " &amp; VLOOKUP(VLOOKUP(AL$1,Enemies[[Name]:[SpawnedType]],11,FALSE),Enemies[[#All],[Name]:[BotLevelType]],9,FALSE),BotLevelWorld[#Headers],0),FALSE) * VLOOKUP(AL$1,Enemies[[Name]:[SpawnedType]],10,FALSE),0))</f>
        <v>779.34759999999994</v>
      </c>
      <c r="AM36" s="10">
        <f>(VLOOKUP(AM$1,Enemies[[Name]:[BotLevelType]],3,FALSE) * VLOOKUP($A36,BotLevelWorld[#All],MATCH("HP Ratio - " &amp; VLOOKUP(AM$1,Enemies[[#All],[Name]:[BotLevelType]],9,FALSE),BotLevelWorld[#Headers],0),FALSE)) + (IFERROR(VLOOKUP(VLOOKUP(AM$1,Enemies[[Name]:[SpawnedType]],11,FALSE), Enemies[[Name]:[BotLevelType]], 3, FALSE) * VLOOKUP($A36,BotLevelWorld[#All],MATCH("HP Ratio - " &amp; VLOOKUP(VLOOKUP(AM$1,Enemies[[Name]:[SpawnedType]],11,FALSE),Enemies[[#All],[Name]:[BotLevelType]],9,FALSE),BotLevelWorld[#Headers],0),FALSE) * VLOOKUP(AM$1,Enemies[[Name]:[SpawnedType]],10,FALSE),0))</f>
        <v>14557.295</v>
      </c>
      <c r="AN36" s="10">
        <f>(VLOOKUP(AN$1,Enemies[[Name]:[BotLevelType]],3,FALSE) * VLOOKUP($A36,BotLevelWorld[#All],MATCH("HP Ratio - " &amp; VLOOKUP(AN$1,Enemies[[#All],[Name]:[BotLevelType]],9,FALSE),BotLevelWorld[#Headers],0),FALSE)) + (IFERROR(VLOOKUP(VLOOKUP(AN$1,Enemies[[Name]:[SpawnedType]],11,FALSE), Enemies[[Name]:[BotLevelType]], 3, FALSE) * VLOOKUP($A36,BotLevelWorld[#All],MATCH("HP Ratio - " &amp; VLOOKUP(VLOOKUP(AN$1,Enemies[[Name]:[SpawnedType]],11,FALSE),Enemies[[#All],[Name]:[BotLevelType]],9,FALSE),BotLevelWorld[#Headers],0),FALSE) * VLOOKUP(AN$1,Enemies[[Name]:[SpawnedType]],10,FALSE),0))</f>
        <v>3896.7379999999998</v>
      </c>
      <c r="AO36" s="10">
        <f>(VLOOKUP(AO$1,Enemies[[Name]:[BotLevelType]],3,FALSE) * VLOOKUP($A36,BotLevelWorld[#All],MATCH("HP Ratio - " &amp; VLOOKUP(AO$1,Enemies[[#All],[Name]:[BotLevelType]],9,FALSE),BotLevelWorld[#Headers],0),FALSE)) + (IFERROR(VLOOKUP(VLOOKUP(AO$1,Enemies[[Name]:[SpawnedType]],11,FALSE), Enemies[[Name]:[BotLevelType]], 3, FALSE) * VLOOKUP($A36,BotLevelWorld[#All],MATCH("HP Ratio - " &amp; VLOOKUP(VLOOKUP(AO$1,Enemies[[Name]:[SpawnedType]],11,FALSE),Enemies[[#All],[Name]:[BotLevelType]],9,FALSE),BotLevelWorld[#Headers],0),FALSE) * VLOOKUP(AO$1,Enemies[[Name]:[SpawnedType]],10,FALSE),0))</f>
        <v>6399.9437600000001</v>
      </c>
      <c r="AP36" s="10">
        <f>(VLOOKUP(AP$1,Enemies[[Name]:[BotLevelType]],3,FALSE) * VLOOKUP($A36,BotLevelWorld[#All],MATCH("HP Ratio - " &amp; VLOOKUP(AP$1,Enemies[[#All],[Name]:[BotLevelType]],9,FALSE),BotLevelWorld[#Headers],0),FALSE)) + (IFERROR(VLOOKUP(VLOOKUP(AP$1,Enemies[[Name]:[SpawnedType]],11,FALSE), Enemies[[Name]:[BotLevelType]], 3, FALSE) * VLOOKUP($A36,BotLevelWorld[#All],MATCH("HP Ratio - " &amp; VLOOKUP(VLOOKUP(AP$1,Enemies[[Name]:[SpawnedType]],11,FALSE),Enemies[[#All],[Name]:[BotLevelType]],9,FALSE),BotLevelWorld[#Headers],0),FALSE) * VLOOKUP(AP$1,Enemies[[Name]:[SpawnedType]],10,FALSE),0))</f>
        <v>6399.9437600000001</v>
      </c>
      <c r="AQ36" s="10">
        <f>(VLOOKUP(AQ$1,Enemies[[Name]:[BotLevelType]],3,FALSE) * VLOOKUP($A36,BotLevelWorld[#All],MATCH("HP Ratio - " &amp; VLOOKUP(AQ$1,Enemies[[#All],[Name]:[BotLevelType]],9,FALSE),BotLevelWorld[#Headers],0),FALSE)) + (IFERROR(VLOOKUP(VLOOKUP(AQ$1,Enemies[[Name]:[SpawnedType]],11,FALSE), Enemies[[Name]:[BotLevelType]], 3, FALSE) * VLOOKUP($A36,BotLevelWorld[#All],MATCH("HP Ratio - " &amp; VLOOKUP(VLOOKUP(AQ$1,Enemies[[Name]:[SpawnedType]],11,FALSE),Enemies[[#All],[Name]:[BotLevelType]],9,FALSE),BotLevelWorld[#Headers],0),FALSE) * VLOOKUP(AQ$1,Enemies[[Name]:[SpawnedType]],10,FALSE),0))</f>
        <v>6399.9437600000001</v>
      </c>
      <c r="AR36" s="10">
        <f>(VLOOKUP(AR$1,Enemies[[Name]:[BotLevelType]],3,FALSE) * VLOOKUP($A36,BotLevelWorld[#All],MATCH("HP Ratio - " &amp; VLOOKUP(AR$1,Enemies[[#All],[Name]:[BotLevelType]],9,FALSE),BotLevelWorld[#Headers],0),FALSE)) + (IFERROR(VLOOKUP(VLOOKUP(AR$1,Enemies[[Name]:[SpawnedType]],11,FALSE), Enemies[[Name]:[BotLevelType]], 3, FALSE) * VLOOKUP($A36,BotLevelWorld[#All],MATCH("HP Ratio - " &amp; VLOOKUP(VLOOKUP(AR$1,Enemies[[Name]:[SpawnedType]],11,FALSE),Enemies[[#All],[Name]:[BotLevelType]],9,FALSE),BotLevelWorld[#Headers],0),FALSE) * VLOOKUP(AR$1,Enemies[[Name]:[SpawnedType]],10,FALSE),0))</f>
        <v>62347.807999999997</v>
      </c>
      <c r="AS36" s="10">
        <f>(VLOOKUP(AS$1,Enemies[[Name]:[BotLevelType]],3,FALSE) * VLOOKUP($A36,BotLevelWorld[#All],MATCH("HP Ratio - " &amp; VLOOKUP(AS$1,Enemies[[#All],[Name]:[BotLevelType]],9,FALSE),BotLevelWorld[#Headers],0),FALSE)) + (IFERROR(VLOOKUP(VLOOKUP(AS$1,Enemies[[Name]:[SpawnedType]],11,FALSE), Enemies[[Name]:[BotLevelType]], 3, FALSE) * VLOOKUP($A36,BotLevelWorld[#All],MATCH("HP Ratio - " &amp; VLOOKUP(VLOOKUP(AS$1,Enemies[[Name]:[SpawnedType]],11,FALSE),Enemies[[#All],[Name]:[BotLevelType]],9,FALSE),BotLevelWorld[#Headers],0),FALSE) * VLOOKUP(AS$1,Enemies[[Name]:[SpawnedType]],10,FALSE),0))</f>
        <v>43671.885000000002</v>
      </c>
      <c r="AT36" s="10">
        <f>(VLOOKUP(AT$1,Enemies[[Name]:[BotLevelType]],3,FALSE) * VLOOKUP($A36,BotLevelWorld[#All],MATCH("HP Ratio - " &amp; VLOOKUP(AT$1,Enemies[[#All],[Name]:[BotLevelType]],9,FALSE),BotLevelWorld[#Headers],0),FALSE)) + (IFERROR(VLOOKUP(VLOOKUP(AT$1,Enemies[[Name]:[SpawnedType]],11,FALSE), Enemies[[Name]:[BotLevelType]], 3, FALSE) * VLOOKUP($A36,BotLevelWorld[#All],MATCH("HP Ratio - " &amp; VLOOKUP(VLOOKUP(AT$1,Enemies[[Name]:[SpawnedType]],11,FALSE),Enemies[[#All],[Name]:[BotLevelType]],9,FALSE),BotLevelWorld[#Headers],0),FALSE) * VLOOKUP(AT$1,Enemies[[Name]:[SpawnedType]],10,FALSE),0))</f>
        <v>37256.978799999997</v>
      </c>
    </row>
    <row r="37" spans="1:46" x14ac:dyDescent="0.25">
      <c r="A37" s="1">
        <v>35</v>
      </c>
      <c r="B37" s="10">
        <f>(VLOOKUP(B$1,Enemies[[Name]:[BotLevelType]],3,FALSE) * VLOOKUP($A37,BotLevelWorld[#All],MATCH("HP Ratio - " &amp; VLOOKUP(B$1,Enemies[[#All],[Name]:[BotLevelType]],9,FALSE),BotLevelWorld[#Headers],0),FALSE)) + (IFERROR(VLOOKUP(VLOOKUP(B$1,Enemies[[Name]:[SpawnedType]],11,FALSE), Enemies[[Name]:[BotLevelType]], 3, FALSE) * VLOOKUP($A37,BotLevelWorld[#All],MATCH("HP Ratio - " &amp; VLOOKUP(VLOOKUP(B$1,Enemies[[Name]:[SpawnedType]],11,FALSE),Enemies[[#All],[Name]:[BotLevelType]],9,FALSE),BotLevelWorld[#Headers],0),FALSE) * VLOOKUP(B$1,Enemies[[Name]:[SpawnedType]],10,FALSE),0))</f>
        <v>239.01155999999997</v>
      </c>
      <c r="C37" s="10">
        <f>(VLOOKUP(C$1,Enemies[[Name]:[BotLevelType]],3,FALSE) * VLOOKUP($A37,BotLevelWorld[#All],MATCH("HP Ratio - " &amp; VLOOKUP(C$1,Enemies[[#All],[Name]:[BotLevelType]],9,FALSE),BotLevelWorld[#Headers],0),FALSE)) + (IFERROR(VLOOKUP(VLOOKUP(C$1,Enemies[[Name]:[SpawnedType]],11,FALSE), Enemies[[Name]:[BotLevelType]], 3, FALSE) * VLOOKUP($A37,BotLevelWorld[#All],MATCH("HP Ratio - " &amp; VLOOKUP(VLOOKUP(C$1,Enemies[[Name]:[SpawnedType]],11,FALSE),Enemies[[#All],[Name]:[BotLevelType]],9,FALSE),BotLevelWorld[#Headers],0),FALSE) * VLOOKUP(C$1,Enemies[[Name]:[SpawnedType]],10,FALSE),0))</f>
        <v>5444.8940699999994</v>
      </c>
      <c r="D37" s="10">
        <f>(VLOOKUP(D$1,Enemies[[Name]:[BotLevelType]],3,FALSE) * VLOOKUP($A37,BotLevelWorld[#All],MATCH("HP Ratio - " &amp; VLOOKUP(D$1,Enemies[[#All],[Name]:[BotLevelType]],9,FALSE),BotLevelWorld[#Headers],0),FALSE)) + (IFERROR(VLOOKUP(VLOOKUP(D$1,Enemies[[Name]:[SpawnedType]],11,FALSE), Enemies[[Name]:[BotLevelType]], 3, FALSE) * VLOOKUP($A37,BotLevelWorld[#All],MATCH("HP Ratio - " &amp; VLOOKUP(VLOOKUP(D$1,Enemies[[Name]:[SpawnedType]],11,FALSE),Enemies[[#All],[Name]:[BotLevelType]],9,FALSE),BotLevelWorld[#Headers],0),FALSE) * VLOOKUP(D$1,Enemies[[Name]:[SpawnedType]],10,FALSE),0))</f>
        <v>12728.323799999998</v>
      </c>
      <c r="E37" s="10">
        <f>(VLOOKUP(E$1,Enemies[[Name]:[BotLevelType]],3,FALSE) * VLOOKUP($A37,BotLevelWorld[#All],MATCH("HP Ratio - " &amp; VLOOKUP(E$1,Enemies[[#All],[Name]:[BotLevelType]],9,FALSE),BotLevelWorld[#Headers],0),FALSE)) + (IFERROR(VLOOKUP(VLOOKUP(E$1,Enemies[[Name]:[SpawnedType]],11,FALSE), Enemies[[Name]:[BotLevelType]], 3, FALSE) * VLOOKUP($A37,BotLevelWorld[#All],MATCH("HP Ratio - " &amp; VLOOKUP(VLOOKUP(E$1,Enemies[[Name]:[SpawnedType]],11,FALSE),Enemies[[#All],[Name]:[BotLevelType]],9,FALSE),BotLevelWorld[#Headers],0),FALSE) * VLOOKUP(E$1,Enemies[[Name]:[SpawnedType]],10,FALSE),0))</f>
        <v>2085.5814</v>
      </c>
      <c r="F37" s="10">
        <f>(VLOOKUP(F$1,Enemies[[Name]:[BotLevelType]],3,FALSE) * VLOOKUP($A37,BotLevelWorld[#All],MATCH("HP Ratio - " &amp; VLOOKUP(F$1,Enemies[[#All],[Name]:[BotLevelType]],9,FALSE),BotLevelWorld[#Headers],0),FALSE)) + (IFERROR(VLOOKUP(VLOOKUP(F$1,Enemies[[Name]:[SpawnedType]],11,FALSE), Enemies[[Name]:[BotLevelType]], 3, FALSE) * VLOOKUP($A37,BotLevelWorld[#All],MATCH("HP Ratio - " &amp; VLOOKUP(VLOOKUP(F$1,Enemies[[Name]:[SpawnedType]],11,FALSE),Enemies[[#All],[Name]:[BotLevelType]],9,FALSE),BotLevelWorld[#Headers],0),FALSE) * VLOOKUP(F$1,Enemies[[Name]:[SpawnedType]],10,FALSE),0))</f>
        <v>7448.5050000000001</v>
      </c>
      <c r="G37" s="10">
        <f>(VLOOKUP(G$1,Enemies[[Name]:[BotLevelType]],3,FALSE) * VLOOKUP($A37,BotLevelWorld[#All],MATCH("HP Ratio - " &amp; VLOOKUP(G$1,Enemies[[#All],[Name]:[BotLevelType]],9,FALSE),BotLevelWorld[#Headers],0),FALSE)) + (IFERROR(VLOOKUP(VLOOKUP(G$1,Enemies[[Name]:[SpawnedType]],11,FALSE), Enemies[[Name]:[BotLevelType]], 3, FALSE) * VLOOKUP($A37,BotLevelWorld[#All],MATCH("HP Ratio - " &amp; VLOOKUP(VLOOKUP(G$1,Enemies[[Name]:[SpawnedType]],11,FALSE),Enemies[[#All],[Name]:[BotLevelType]],9,FALSE),BotLevelWorld[#Headers],0),FALSE) * VLOOKUP(G$1,Enemies[[Name]:[SpawnedType]],10,FALSE),0))</f>
        <v>14897.01</v>
      </c>
      <c r="H37" s="10">
        <f>(VLOOKUP(H$1,Enemies[[Name]:[BotLevelType]],3,FALSE) * VLOOKUP($A37,BotLevelWorld[#All],MATCH("HP Ratio - " &amp; VLOOKUP(H$1,Enemies[[#All],[Name]:[BotLevelType]],9,FALSE),BotLevelWorld[#Headers],0),FALSE)) + (IFERROR(VLOOKUP(VLOOKUP(H$1,Enemies[[Name]:[SpawnedType]],11,FALSE), Enemies[[Name]:[BotLevelType]], 3, FALSE) * VLOOKUP($A37,BotLevelWorld[#All],MATCH("HP Ratio - " &amp; VLOOKUP(VLOOKUP(H$1,Enemies[[Name]:[SpawnedType]],11,FALSE),Enemies[[#All],[Name]:[BotLevelType]],9,FALSE),BotLevelWorld[#Headers],0),FALSE) * VLOOKUP(H$1,Enemies[[Name]:[SpawnedType]],10,FALSE),0))</f>
        <v>637.36415999999997</v>
      </c>
      <c r="I37" s="10">
        <f>(VLOOKUP(I$1,Enemies[[Name]:[BotLevelType]],3,FALSE) * VLOOKUP($A37,BotLevelWorld[#All],MATCH("HP Ratio - " &amp; VLOOKUP(I$1,Enemies[[#All],[Name]:[BotLevelType]],9,FALSE),BotLevelWorld[#Headers],0),FALSE)) + (IFERROR(VLOOKUP(VLOOKUP(I$1,Enemies[[Name]:[SpawnedType]],11,FALSE), Enemies[[Name]:[BotLevelType]], 3, FALSE) * VLOOKUP($A37,BotLevelWorld[#All],MATCH("HP Ratio - " &amp; VLOOKUP(VLOOKUP(I$1,Enemies[[Name]:[SpawnedType]],11,FALSE),Enemies[[#All],[Name]:[BotLevelType]],9,FALSE),BotLevelWorld[#Headers],0),FALSE) * VLOOKUP(I$1,Enemies[[Name]:[SpawnedType]],10,FALSE),0))</f>
        <v>20.070557999999998</v>
      </c>
      <c r="J37" s="10">
        <f>(VLOOKUP(J$1,Enemies[[Name]:[BotLevelType]],3,FALSE) * VLOOKUP($A37,BotLevelWorld[#All],MATCH("HP Ratio - " &amp; VLOOKUP(J$1,Enemies[[#All],[Name]:[BotLevelType]],9,FALSE),BotLevelWorld[#Headers],0),FALSE)) + (IFERROR(VLOOKUP(VLOOKUP(J$1,Enemies[[Name]:[SpawnedType]],11,FALSE), Enemies[[Name]:[BotLevelType]], 3, FALSE) * VLOOKUP($A37,BotLevelWorld[#All],MATCH("HP Ratio - " &amp; VLOOKUP(VLOOKUP(J$1,Enemies[[Name]:[SpawnedType]],11,FALSE),Enemies[[#All],[Name]:[BotLevelType]],9,FALSE),BotLevelWorld[#Headers],0),FALSE) * VLOOKUP(J$1,Enemies[[Name]:[SpawnedType]],10,FALSE),0))</f>
        <v>334.5093</v>
      </c>
      <c r="K37" s="10">
        <f>(VLOOKUP(K$1,Enemies[[Name]:[BotLevelType]],3,FALSE) * VLOOKUP($A37,BotLevelWorld[#All],MATCH("HP Ratio - " &amp; VLOOKUP(K$1,Enemies[[#All],[Name]:[BotLevelType]],9,FALSE),BotLevelWorld[#Headers],0),FALSE)) + (IFERROR(VLOOKUP(VLOOKUP(K$1,Enemies[[Name]:[SpawnedType]],11,FALSE), Enemies[[Name]:[BotLevelType]], 3, FALSE) * VLOOKUP($A37,BotLevelWorld[#All],MATCH("HP Ratio - " &amp; VLOOKUP(VLOOKUP(K$1,Enemies[[Name]:[SpawnedType]],11,FALSE),Enemies[[#All],[Name]:[BotLevelType]],9,FALSE),BotLevelWorld[#Headers],0),FALSE) * VLOOKUP(K$1,Enemies[[Name]:[SpawnedType]],10,FALSE),0))</f>
        <v>83.627324999999999</v>
      </c>
      <c r="L37" s="10">
        <f>(VLOOKUP(L$1,Enemies[[Name]:[BotLevelType]],3,FALSE) * VLOOKUP($A37,BotLevelWorld[#All],MATCH("HP Ratio - " &amp; VLOOKUP(L$1,Enemies[[#All],[Name]:[BotLevelType]],9,FALSE),BotLevelWorld[#Headers],0),FALSE)) + (IFERROR(VLOOKUP(VLOOKUP(L$1,Enemies[[Name]:[SpawnedType]],11,FALSE), Enemies[[Name]:[BotLevelType]], 3, FALSE) * VLOOKUP($A37,BotLevelWorld[#All],MATCH("HP Ratio - " &amp; VLOOKUP(VLOOKUP(L$1,Enemies[[Name]:[SpawnedType]],11,FALSE),Enemies[[#All],[Name]:[BotLevelType]],9,FALSE),BotLevelWorld[#Headers],0),FALSE) * VLOOKUP(L$1,Enemies[[Name]:[SpawnedType]],10,FALSE),0))</f>
        <v>4469.1030000000001</v>
      </c>
      <c r="M37" s="10">
        <f>(VLOOKUP(M$1,Enemies[[Name]:[BotLevelType]],3,FALSE) * VLOOKUP($A37,BotLevelWorld[#All],MATCH("HP Ratio - " &amp; VLOOKUP(M$1,Enemies[[#All],[Name]:[BotLevelType]],9,FALSE),BotLevelWorld[#Headers],0),FALSE)) + (IFERROR(VLOOKUP(VLOOKUP(M$1,Enemies[[Name]:[SpawnedType]],11,FALSE), Enemies[[Name]:[BotLevelType]], 3, FALSE) * VLOOKUP($A37,BotLevelWorld[#All],MATCH("HP Ratio - " &amp; VLOOKUP(VLOOKUP(M$1,Enemies[[Name]:[SpawnedType]],11,FALSE),Enemies[[#All],[Name]:[BotLevelType]],9,FALSE),BotLevelWorld[#Headers],0),FALSE) * VLOOKUP(M$1,Enemies[[Name]:[SpawnedType]],10,FALSE),0))</f>
        <v>10427.906999999999</v>
      </c>
      <c r="N37" s="10">
        <f>(VLOOKUP(N$1,Enemies[[Name]:[BotLevelType]],3,FALSE) * VLOOKUP($A37,BotLevelWorld[#All],MATCH("HP Ratio - " &amp; VLOOKUP(N$1,Enemies[[#All],[Name]:[BotLevelType]],9,FALSE),BotLevelWorld[#Headers],0),FALSE)) + (IFERROR(VLOOKUP(VLOOKUP(N$1,Enemies[[Name]:[SpawnedType]],11,FALSE), Enemies[[Name]:[BotLevelType]], 3, FALSE) * VLOOKUP($A37,BotLevelWorld[#All],MATCH("HP Ratio - " &amp; VLOOKUP(VLOOKUP(N$1,Enemies[[Name]:[SpawnedType]],11,FALSE),Enemies[[#All],[Name]:[BotLevelType]],9,FALSE),BotLevelWorld[#Headers],0),FALSE) * VLOOKUP(N$1,Enemies[[Name]:[SpawnedType]],10,FALSE),0))</f>
        <v>7448.5050000000001</v>
      </c>
      <c r="O37" s="10">
        <f>(VLOOKUP(O$1,Enemies[[Name]:[BotLevelType]],3,FALSE) * VLOOKUP($A37,BotLevelWorld[#All],MATCH("HP Ratio - " &amp; VLOOKUP(O$1,Enemies[[#All],[Name]:[BotLevelType]],9,FALSE),BotLevelWorld[#Headers],0),FALSE)) + (IFERROR(VLOOKUP(VLOOKUP(O$1,Enemies[[Name]:[SpawnedType]],11,FALSE), Enemies[[Name]:[BotLevelType]], 3, FALSE) * VLOOKUP($A37,BotLevelWorld[#All],MATCH("HP Ratio - " &amp; VLOOKUP(VLOOKUP(O$1,Enemies[[Name]:[SpawnedType]],11,FALSE),Enemies[[#All],[Name]:[BotLevelType]],9,FALSE),BotLevelWorld[#Headers],0),FALSE) * VLOOKUP(O$1,Enemies[[Name]:[SpawnedType]],10,FALSE),0))</f>
        <v>2474.9518499999999</v>
      </c>
      <c r="P37" s="10">
        <f>(VLOOKUP(P$1,Enemies[[Name]:[BotLevelType]],3,FALSE) * VLOOKUP($A37,BotLevelWorld[#All],MATCH("HP Ratio - " &amp; VLOOKUP(P$1,Enemies[[#All],[Name]:[BotLevelType]],9,FALSE),BotLevelWorld[#Headers],0),FALSE)) + (IFERROR(VLOOKUP(VLOOKUP(P$1,Enemies[[Name]:[SpawnedType]],11,FALSE), Enemies[[Name]:[BotLevelType]], 3, FALSE) * VLOOKUP($A37,BotLevelWorld[#All],MATCH("HP Ratio - " &amp; VLOOKUP(VLOOKUP(P$1,Enemies[[Name]:[SpawnedType]],11,FALSE),Enemies[[#All],[Name]:[BotLevelType]],9,FALSE),BotLevelWorld[#Headers],0),FALSE) * VLOOKUP(P$1,Enemies[[Name]:[SpawnedType]],10,FALSE),0))</f>
        <v>29794.02</v>
      </c>
      <c r="Q37" s="10">
        <f>(VLOOKUP(Q$1,Enemies[[Name]:[BotLevelType]],3,FALSE) * VLOOKUP($A37,BotLevelWorld[#All],MATCH("HP Ratio - " &amp; VLOOKUP(Q$1,Enemies[[#All],[Name]:[BotLevelType]],9,FALSE),BotLevelWorld[#Headers],0),FALSE)) + (IFERROR(VLOOKUP(VLOOKUP(Q$1,Enemies[[Name]:[SpawnedType]],11,FALSE), Enemies[[Name]:[BotLevelType]], 3, FALSE) * VLOOKUP($A37,BotLevelWorld[#All],MATCH("HP Ratio - " &amp; VLOOKUP(VLOOKUP(Q$1,Enemies[[Name]:[SpawnedType]],11,FALSE),Enemies[[#All],[Name]:[BotLevelType]],9,FALSE),BotLevelWorld[#Headers],0),FALSE) * VLOOKUP(Q$1,Enemies[[Name]:[SpawnedType]],10,FALSE),0))</f>
        <v>7967.0519999999997</v>
      </c>
      <c r="R37" s="10">
        <f>(VLOOKUP(R$1,Enemies[[Name]:[BotLevelType]],3,FALSE) * VLOOKUP($A37,BotLevelWorld[#All],MATCH("HP Ratio - " &amp; VLOOKUP(R$1,Enemies[[#All],[Name]:[BotLevelType]],9,FALSE),BotLevelWorld[#Headers],0),FALSE)) + (IFERROR(VLOOKUP(VLOOKUP(R$1,Enemies[[Name]:[SpawnedType]],11,FALSE), Enemies[[Name]:[BotLevelType]], 3, FALSE) * VLOOKUP($A37,BotLevelWorld[#All],MATCH("HP Ratio - " &amp; VLOOKUP(VLOOKUP(R$1,Enemies[[Name]:[SpawnedType]],11,FALSE),Enemies[[#All],[Name]:[BotLevelType]],9,FALSE),BotLevelWorld[#Headers],0),FALSE) * VLOOKUP(R$1,Enemies[[Name]:[SpawnedType]],10,FALSE),0))</f>
        <v>35356.454999999994</v>
      </c>
      <c r="S37" s="10">
        <f>(VLOOKUP(S$1,Enemies[[Name]:[BotLevelType]],3,FALSE) * VLOOKUP($A37,BotLevelWorld[#All],MATCH("HP Ratio - " &amp; VLOOKUP(S$1,Enemies[[#All],[Name]:[BotLevelType]],9,FALSE),BotLevelWorld[#Headers],0),FALSE)) + (IFERROR(VLOOKUP(VLOOKUP(S$1,Enemies[[Name]:[SpawnedType]],11,FALSE), Enemies[[Name]:[BotLevelType]], 3, FALSE) * VLOOKUP($A37,BotLevelWorld[#All],MATCH("HP Ratio - " &amp; VLOOKUP(VLOOKUP(S$1,Enemies[[Name]:[SpawnedType]],11,FALSE),Enemies[[#All],[Name]:[BotLevelType]],9,FALSE),BotLevelWorld[#Headers],0),FALSE) * VLOOKUP(S$1,Enemies[[Name]:[SpawnedType]],10,FALSE),0))</f>
        <v>3077.43354</v>
      </c>
      <c r="T37" s="10">
        <f>(VLOOKUP(T$1,Enemies[[Name]:[BotLevelType]],3,FALSE) * VLOOKUP($A37,BotLevelWorld[#All],MATCH("HP Ratio - " &amp; VLOOKUP(T$1,Enemies[[#All],[Name]:[BotLevelType]],9,FALSE),BotLevelWorld[#Headers],0),FALSE)) + (IFERROR(VLOOKUP(VLOOKUP(T$1,Enemies[[Name]:[SpawnedType]],11,FALSE), Enemies[[Name]:[BotLevelType]], 3, FALSE) * VLOOKUP($A37,BotLevelWorld[#All],MATCH("HP Ratio - " &amp; VLOOKUP(VLOOKUP(T$1,Enemies[[Name]:[SpawnedType]],11,FALSE),Enemies[[#All],[Name]:[BotLevelType]],9,FALSE),BotLevelWorld[#Headers],0),FALSE) * VLOOKUP(T$1,Enemies[[Name]:[SpawnedType]],10,FALSE),0))</f>
        <v>11314.065599999998</v>
      </c>
      <c r="U37" s="10">
        <f>(VLOOKUP(U$1,Enemies[[Name]:[BotLevelType]],3,FALSE) * VLOOKUP($A37,BotLevelWorld[#All],MATCH("HP Ratio - " &amp; VLOOKUP(U$1,Enemies[[#All],[Name]:[BotLevelType]],9,FALSE),BotLevelWorld[#Headers],0),FALSE)) + (IFERROR(VLOOKUP(VLOOKUP(U$1,Enemies[[Name]:[SpawnedType]],11,FALSE), Enemies[[Name]:[BotLevelType]], 3, FALSE) * VLOOKUP($A37,BotLevelWorld[#All],MATCH("HP Ratio - " &amp; VLOOKUP(VLOOKUP(U$1,Enemies[[Name]:[SpawnedType]],11,FALSE),Enemies[[#All],[Name]:[BotLevelType]],9,FALSE),BotLevelWorld[#Headers],0),FALSE) * VLOOKUP(U$1,Enemies[[Name]:[SpawnedType]],10,FALSE),0))</f>
        <v>5657.032799999999</v>
      </c>
      <c r="V37" s="10">
        <f>(VLOOKUP(V$1,Enemies[[Name]:[BotLevelType]],3,FALSE) * VLOOKUP($A37,BotLevelWorld[#All],MATCH("HP Ratio - " &amp; VLOOKUP(V$1,Enemies[[#All],[Name]:[BotLevelType]],9,FALSE),BotLevelWorld[#Headers],0),FALSE)) + (IFERROR(VLOOKUP(VLOOKUP(V$1,Enemies[[Name]:[SpawnedType]],11,FALSE), Enemies[[Name]:[BotLevelType]], 3, FALSE) * VLOOKUP($A37,BotLevelWorld[#All],MATCH("HP Ratio - " &amp; VLOOKUP(VLOOKUP(V$1,Enemies[[Name]:[SpawnedType]],11,FALSE),Enemies[[#All],[Name]:[BotLevelType]],9,FALSE),BotLevelWorld[#Headers],0),FALSE) * VLOOKUP(V$1,Enemies[[Name]:[SpawnedType]],10,FALSE),0))</f>
        <v>2828.5163999999995</v>
      </c>
      <c r="W37" s="10">
        <f>(VLOOKUP(W$1,Enemies[[Name]:[BotLevelType]],3,FALSE) * VLOOKUP($A37,BotLevelWorld[#All],MATCH("HP Ratio - " &amp; VLOOKUP(W$1,Enemies[[#All],[Name]:[BotLevelType]],9,FALSE),BotLevelWorld[#Headers],0),FALSE)) + (IFERROR(VLOOKUP(VLOOKUP(W$1,Enemies[[Name]:[SpawnedType]],11,FALSE), Enemies[[Name]:[BotLevelType]], 3, FALSE) * VLOOKUP($A37,BotLevelWorld[#All],MATCH("HP Ratio - " &amp; VLOOKUP(VLOOKUP(W$1,Enemies[[Name]:[SpawnedType]],11,FALSE),Enemies[[#All],[Name]:[BotLevelType]],9,FALSE),BotLevelWorld[#Headers],0),FALSE) * VLOOKUP(W$1,Enemies[[Name]:[SpawnedType]],10,FALSE),0))</f>
        <v>707.12909999999988</v>
      </c>
      <c r="X37" s="10">
        <f>(VLOOKUP(X$1,Enemies[[Name]:[BotLevelType]],3,FALSE) * VLOOKUP($A37,BotLevelWorld[#All],MATCH("HP Ratio - " &amp; VLOOKUP(X$1,Enemies[[#All],[Name]:[BotLevelType]],9,FALSE),BotLevelWorld[#Headers],0),FALSE)) + (IFERROR(VLOOKUP(VLOOKUP(X$1,Enemies[[Name]:[SpawnedType]],11,FALSE), Enemies[[Name]:[BotLevelType]], 3, FALSE) * VLOOKUP($A37,BotLevelWorld[#All],MATCH("HP Ratio - " &amp; VLOOKUP(VLOOKUP(X$1,Enemies[[Name]:[SpawnedType]],11,FALSE),Enemies[[#All],[Name]:[BotLevelType]],9,FALSE),BotLevelWorld[#Headers],0),FALSE) * VLOOKUP(X$1,Enemies[[Name]:[SpawnedType]],10,FALSE),0))</f>
        <v>565.70327999999995</v>
      </c>
      <c r="Y37" s="10">
        <f>(VLOOKUP(Y$1,Enemies[[Name]:[BotLevelType]],3,FALSE) * VLOOKUP($A37,BotLevelWorld[#All],MATCH("HP Ratio - " &amp; VLOOKUP(Y$1,Enemies[[#All],[Name]:[BotLevelType]],9,FALSE),BotLevelWorld[#Headers],0),FALSE)) + (IFERROR(VLOOKUP(VLOOKUP(Y$1,Enemies[[Name]:[SpawnedType]],11,FALSE), Enemies[[Name]:[BotLevelType]], 3, FALSE) * VLOOKUP($A37,BotLevelWorld[#All],MATCH("HP Ratio - " &amp; VLOOKUP(VLOOKUP(Y$1,Enemies[[Name]:[SpawnedType]],11,FALSE),Enemies[[#All],[Name]:[BotLevelType]],9,FALSE),BotLevelWorld[#Headers],0),FALSE) * VLOOKUP(Y$1,Enemies[[Name]:[SpawnedType]],10,FALSE),0))</f>
        <v>14897.01</v>
      </c>
      <c r="Z37" s="10">
        <f>(VLOOKUP(Z$1,Enemies[[Name]:[BotLevelType]],3,FALSE) * VLOOKUP($A37,BotLevelWorld[#All],MATCH("HP Ratio - " &amp; VLOOKUP(Z$1,Enemies[[#All],[Name]:[BotLevelType]],9,FALSE),BotLevelWorld[#Headers],0),FALSE)) + (IFERROR(VLOOKUP(VLOOKUP(Z$1,Enemies[[Name]:[SpawnedType]],11,FALSE), Enemies[[Name]:[BotLevelType]], 3, FALSE) * VLOOKUP($A37,BotLevelWorld[#All],MATCH("HP Ratio - " &amp; VLOOKUP(VLOOKUP(Z$1,Enemies[[Name]:[SpawnedType]],11,FALSE),Enemies[[#All],[Name]:[BotLevelType]],9,FALSE),BotLevelWorld[#Headers],0),FALSE) * VLOOKUP(Z$1,Enemies[[Name]:[SpawnedType]],10,FALSE),0))</f>
        <v>5958.8040000000001</v>
      </c>
      <c r="AA37" s="10">
        <f>(VLOOKUP(AA$1,Enemies[[Name]:[BotLevelType]],3,FALSE) * VLOOKUP($A37,BotLevelWorld[#All],MATCH("HP Ratio - " &amp; VLOOKUP(AA$1,Enemies[[#All],[Name]:[BotLevelType]],9,FALSE),BotLevelWorld[#Headers],0),FALSE)) + (IFERROR(VLOOKUP(VLOOKUP(AA$1,Enemies[[Name]:[SpawnedType]],11,FALSE), Enemies[[Name]:[BotLevelType]], 3, FALSE) * VLOOKUP($A37,BotLevelWorld[#All],MATCH("HP Ratio - " &amp; VLOOKUP(VLOOKUP(AA$1,Enemies[[Name]:[SpawnedType]],11,FALSE),Enemies[[#All],[Name]:[BotLevelType]],9,FALSE),BotLevelWorld[#Headers],0),FALSE) * VLOOKUP(AA$1,Enemies[[Name]:[SpawnedType]],10,FALSE),0))</f>
        <v>2979.402</v>
      </c>
      <c r="AB37" s="10">
        <f>(VLOOKUP(AB$1,Enemies[[Name]:[BotLevelType]],3,FALSE) * VLOOKUP($A37,BotLevelWorld[#All],MATCH("HP Ratio - " &amp; VLOOKUP(AB$1,Enemies[[#All],[Name]:[BotLevelType]],9,FALSE),BotLevelWorld[#Headers],0),FALSE)) + (IFERROR(VLOOKUP(VLOOKUP(AB$1,Enemies[[Name]:[SpawnedType]],11,FALSE), Enemies[[Name]:[BotLevelType]], 3, FALSE) * VLOOKUP($A37,BotLevelWorld[#All],MATCH("HP Ratio - " &amp; VLOOKUP(VLOOKUP(AB$1,Enemies[[Name]:[SpawnedType]],11,FALSE),Enemies[[#All],[Name]:[BotLevelType]],9,FALSE),BotLevelWorld[#Headers],0),FALSE) * VLOOKUP(AB$1,Enemies[[Name]:[SpawnedType]],10,FALSE),0))</f>
        <v>1459.90698</v>
      </c>
      <c r="AC37" s="10">
        <f>(VLOOKUP(AC$1,Enemies[[Name]:[BotLevelType]],3,FALSE) * VLOOKUP($A37,BotLevelWorld[#All],MATCH("HP Ratio - " &amp; VLOOKUP(AC$1,Enemies[[#All],[Name]:[BotLevelType]],9,FALSE),BotLevelWorld[#Headers],0),FALSE)) + (IFERROR(VLOOKUP(VLOOKUP(AC$1,Enemies[[Name]:[SpawnedType]],11,FALSE), Enemies[[Name]:[BotLevelType]], 3, FALSE) * VLOOKUP($A37,BotLevelWorld[#All],MATCH("HP Ratio - " &amp; VLOOKUP(VLOOKUP(AC$1,Enemies[[Name]:[SpawnedType]],11,FALSE),Enemies[[#All],[Name]:[BotLevelType]],9,FALSE),BotLevelWorld[#Headers],0),FALSE) * VLOOKUP(AC$1,Enemies[[Name]:[SpawnedType]],10,FALSE),0))</f>
        <v>715.05647999999997</v>
      </c>
      <c r="AD37" s="10">
        <f>(VLOOKUP(AD$1,Enemies[[Name]:[BotLevelType]],3,FALSE) * VLOOKUP($A37,BotLevelWorld[#All],MATCH("HP Ratio - " &amp; VLOOKUP(AD$1,Enemies[[#All],[Name]:[BotLevelType]],9,FALSE),BotLevelWorld[#Headers],0),FALSE)) + (IFERROR(VLOOKUP(VLOOKUP(AD$1,Enemies[[Name]:[SpawnedType]],11,FALSE), Enemies[[Name]:[BotLevelType]], 3, FALSE) * VLOOKUP($A37,BotLevelWorld[#All],MATCH("HP Ratio - " &amp; VLOOKUP(VLOOKUP(AD$1,Enemies[[Name]:[SpawnedType]],11,FALSE),Enemies[[#All],[Name]:[BotLevelType]],9,FALSE),BotLevelWorld[#Headers],0),FALSE) * VLOOKUP(AD$1,Enemies[[Name]:[SpawnedType]],10,FALSE),0))</f>
        <v>178.76411999999999</v>
      </c>
      <c r="AE37" s="10">
        <f>(VLOOKUP(AE$1,Enemies[[Name]:[BotLevelType]],3,FALSE) * VLOOKUP($A37,BotLevelWorld[#All],MATCH("HP Ratio - " &amp; VLOOKUP(AE$1,Enemies[[#All],[Name]:[BotLevelType]],9,FALSE),BotLevelWorld[#Headers],0),FALSE)) + (IFERROR(VLOOKUP(VLOOKUP(AE$1,Enemies[[Name]:[SpawnedType]],11,FALSE), Enemies[[Name]:[BotLevelType]], 3, FALSE) * VLOOKUP($A37,BotLevelWorld[#All],MATCH("HP Ratio - " &amp; VLOOKUP(VLOOKUP(AE$1,Enemies[[Name]:[SpawnedType]],11,FALSE),Enemies[[#All],[Name]:[BotLevelType]],9,FALSE),BotLevelWorld[#Headers],0),FALSE) * VLOOKUP(AE$1,Enemies[[Name]:[SpawnedType]],10,FALSE),0))</f>
        <v>5213.9534999999996</v>
      </c>
      <c r="AF37" s="10">
        <f>(VLOOKUP(AF$1,Enemies[[Name]:[BotLevelType]],3,FALSE) * VLOOKUP($A37,BotLevelWorld[#All],MATCH("HP Ratio - " &amp; VLOOKUP(AF$1,Enemies[[#All],[Name]:[BotLevelType]],9,FALSE),BotLevelWorld[#Headers],0),FALSE)) + (IFERROR(VLOOKUP(VLOOKUP(AF$1,Enemies[[Name]:[SpawnedType]],11,FALSE), Enemies[[Name]:[BotLevelType]], 3, FALSE) * VLOOKUP($A37,BotLevelWorld[#All],MATCH("HP Ratio - " &amp; VLOOKUP(VLOOKUP(AF$1,Enemies[[Name]:[SpawnedType]],11,FALSE),Enemies[[#All],[Name]:[BotLevelType]],9,FALSE),BotLevelWorld[#Headers],0),FALSE) * VLOOKUP(AF$1,Enemies[[Name]:[SpawnedType]],10,FALSE),0))</f>
        <v>1191.7608</v>
      </c>
      <c r="AG37" s="10">
        <f>(VLOOKUP(AG$1,Enemies[[Name]:[BotLevelType]],3,FALSE) * VLOOKUP($A37,BotLevelWorld[#All],MATCH("HP Ratio - " &amp; VLOOKUP(AG$1,Enemies[[#All],[Name]:[BotLevelType]],9,FALSE),BotLevelWorld[#Headers],0),FALSE)) + (IFERROR(VLOOKUP(VLOOKUP(AG$1,Enemies[[Name]:[SpawnedType]],11,FALSE), Enemies[[Name]:[BotLevelType]], 3, FALSE) * VLOOKUP($A37,BotLevelWorld[#All],MATCH("HP Ratio - " &amp; VLOOKUP(VLOOKUP(AG$1,Enemies[[Name]:[SpawnedType]],11,FALSE),Enemies[[#All],[Name]:[BotLevelType]],9,FALSE),BotLevelWorld[#Headers],0),FALSE) * VLOOKUP(AG$1,Enemies[[Name]:[SpawnedType]],10,FALSE),0))</f>
        <v>5444.8940699999994</v>
      </c>
      <c r="AH37" s="10">
        <f>(VLOOKUP(AH$1,Enemies[[Name]:[BotLevelType]],3,FALSE) * VLOOKUP($A37,BotLevelWorld[#All],MATCH("HP Ratio - " &amp; VLOOKUP(AH$1,Enemies[[#All],[Name]:[BotLevelType]],9,FALSE),BotLevelWorld[#Headers],0),FALSE)) + (IFERROR(VLOOKUP(VLOOKUP(AH$1,Enemies[[Name]:[SpawnedType]],11,FALSE), Enemies[[Name]:[BotLevelType]], 3, FALSE) * VLOOKUP($A37,BotLevelWorld[#All],MATCH("HP Ratio - " &amp; VLOOKUP(VLOOKUP(AH$1,Enemies[[Name]:[SpawnedType]],11,FALSE),Enemies[[#All],[Name]:[BotLevelType]],9,FALSE),BotLevelWorld[#Headers],0),FALSE) * VLOOKUP(AH$1,Enemies[[Name]:[SpawnedType]],10,FALSE),0))</f>
        <v>637.36415999999997</v>
      </c>
      <c r="AI37" s="10">
        <f>(VLOOKUP(AI$1,Enemies[[Name]:[BotLevelType]],3,FALSE) * VLOOKUP($A37,BotLevelWorld[#All],MATCH("HP Ratio - " &amp; VLOOKUP(AI$1,Enemies[[#All],[Name]:[BotLevelType]],9,FALSE),BotLevelWorld[#Headers],0),FALSE)) + (IFERROR(VLOOKUP(VLOOKUP(AI$1,Enemies[[Name]:[SpawnedType]],11,FALSE), Enemies[[Name]:[BotLevelType]], 3, FALSE) * VLOOKUP($A37,BotLevelWorld[#All],MATCH("HP Ratio - " &amp; VLOOKUP(VLOOKUP(AI$1,Enemies[[Name]:[SpawnedType]],11,FALSE),Enemies[[#All],[Name]:[BotLevelType]],9,FALSE),BotLevelWorld[#Headers],0),FALSE) * VLOOKUP(AI$1,Enemies[[Name]:[SpawnedType]],10,FALSE),0))</f>
        <v>8938.2060000000001</v>
      </c>
      <c r="AJ37" s="10">
        <f>(VLOOKUP(AJ$1,Enemies[[Name]:[BotLevelType]],3,FALSE) * VLOOKUP($A37,BotLevelWorld[#All],MATCH("HP Ratio - " &amp; VLOOKUP(AJ$1,Enemies[[#All],[Name]:[BotLevelType]],9,FALSE),BotLevelWorld[#Headers],0),FALSE)) + (IFERROR(VLOOKUP(VLOOKUP(AJ$1,Enemies[[Name]:[SpawnedType]],11,FALSE), Enemies[[Name]:[BotLevelType]], 3, FALSE) * VLOOKUP($A37,BotLevelWorld[#All],MATCH("HP Ratio - " &amp; VLOOKUP(VLOOKUP(AJ$1,Enemies[[Name]:[SpawnedType]],11,FALSE),Enemies[[#All],[Name]:[BotLevelType]],9,FALSE),BotLevelWorld[#Headers],0),FALSE) * VLOOKUP(AJ$1,Enemies[[Name]:[SpawnedType]],10,FALSE),0))</f>
        <v>637.36415999999997</v>
      </c>
      <c r="AK37" s="10">
        <f>(VLOOKUP(AK$1,Enemies[[Name]:[BotLevelType]],3,FALSE) * VLOOKUP($A37,BotLevelWorld[#All],MATCH("HP Ratio - " &amp; VLOOKUP(AK$1,Enemies[[#All],[Name]:[BotLevelType]],9,FALSE),BotLevelWorld[#Headers],0),FALSE)) + (IFERROR(VLOOKUP(VLOOKUP(AK$1,Enemies[[Name]:[SpawnedType]],11,FALSE), Enemies[[Name]:[BotLevelType]], 3, FALSE) * VLOOKUP($A37,BotLevelWorld[#All],MATCH("HP Ratio - " &amp; VLOOKUP(VLOOKUP(AK$1,Enemies[[Name]:[SpawnedType]],11,FALSE),Enemies[[#All],[Name]:[BotLevelType]],9,FALSE),BotLevelWorld[#Headers],0),FALSE) * VLOOKUP(AK$1,Enemies[[Name]:[SpawnedType]],10,FALSE),0))</f>
        <v>637.36415999999997</v>
      </c>
      <c r="AL37" s="10">
        <f>(VLOOKUP(AL$1,Enemies[[Name]:[BotLevelType]],3,FALSE) * VLOOKUP($A37,BotLevelWorld[#All],MATCH("HP Ratio - " &amp; VLOOKUP(AL$1,Enemies[[#All],[Name]:[BotLevelType]],9,FALSE),BotLevelWorld[#Headers],0),FALSE)) + (IFERROR(VLOOKUP(VLOOKUP(AL$1,Enemies[[Name]:[SpawnedType]],11,FALSE), Enemies[[Name]:[BotLevelType]], 3, FALSE) * VLOOKUP($A37,BotLevelWorld[#All],MATCH("HP Ratio - " &amp; VLOOKUP(VLOOKUP(AL$1,Enemies[[Name]:[SpawnedType]],11,FALSE),Enemies[[#All],[Name]:[BotLevelType]],9,FALSE),BotLevelWorld[#Headers],0),FALSE) * VLOOKUP(AL$1,Enemies[[Name]:[SpawnedType]],10,FALSE),0))</f>
        <v>796.70519999999999</v>
      </c>
      <c r="AM37" s="10">
        <f>(VLOOKUP(AM$1,Enemies[[Name]:[BotLevelType]],3,FALSE) * VLOOKUP($A37,BotLevelWorld[#All],MATCH("HP Ratio - " &amp; VLOOKUP(AM$1,Enemies[[#All],[Name]:[BotLevelType]],9,FALSE),BotLevelWorld[#Headers],0),FALSE)) + (IFERROR(VLOOKUP(VLOOKUP(AM$1,Enemies[[Name]:[SpawnedType]],11,FALSE), Enemies[[Name]:[BotLevelType]], 3, FALSE) * VLOOKUP($A37,BotLevelWorld[#All],MATCH("HP Ratio - " &amp; VLOOKUP(VLOOKUP(AM$1,Enemies[[Name]:[SpawnedType]],11,FALSE),Enemies[[#All],[Name]:[BotLevelType]],9,FALSE),BotLevelWorld[#Headers],0),FALSE) * VLOOKUP(AM$1,Enemies[[Name]:[SpawnedType]],10,FALSE),0))</f>
        <v>14897.01</v>
      </c>
      <c r="AN37" s="10">
        <f>(VLOOKUP(AN$1,Enemies[[Name]:[BotLevelType]],3,FALSE) * VLOOKUP($A37,BotLevelWorld[#All],MATCH("HP Ratio - " &amp; VLOOKUP(AN$1,Enemies[[#All],[Name]:[BotLevelType]],9,FALSE),BotLevelWorld[#Headers],0),FALSE)) + (IFERROR(VLOOKUP(VLOOKUP(AN$1,Enemies[[Name]:[SpawnedType]],11,FALSE), Enemies[[Name]:[BotLevelType]], 3, FALSE) * VLOOKUP($A37,BotLevelWorld[#All],MATCH("HP Ratio - " &amp; VLOOKUP(VLOOKUP(AN$1,Enemies[[Name]:[SpawnedType]],11,FALSE),Enemies[[#All],[Name]:[BotLevelType]],9,FALSE),BotLevelWorld[#Headers],0),FALSE) * VLOOKUP(AN$1,Enemies[[Name]:[SpawnedType]],10,FALSE),0))</f>
        <v>3983.5259999999998</v>
      </c>
      <c r="AO37" s="10">
        <f>(VLOOKUP(AO$1,Enemies[[Name]:[BotLevelType]],3,FALSE) * VLOOKUP($A37,BotLevelWorld[#All],MATCH("HP Ratio - " &amp; VLOOKUP(AO$1,Enemies[[#All],[Name]:[BotLevelType]],9,FALSE),BotLevelWorld[#Headers],0),FALSE)) + (IFERROR(VLOOKUP(VLOOKUP(AO$1,Enemies[[Name]:[SpawnedType]],11,FALSE), Enemies[[Name]:[BotLevelType]], 3, FALSE) * VLOOKUP($A37,BotLevelWorld[#All],MATCH("HP Ratio - " &amp; VLOOKUP(VLOOKUP(AO$1,Enemies[[Name]:[SpawnedType]],11,FALSE),Enemies[[#All],[Name]:[BotLevelType]],9,FALSE),BotLevelWorld[#Headers],0),FALSE) * VLOOKUP(AO$1,Enemies[[Name]:[SpawnedType]],10,FALSE),0))</f>
        <v>6582.93642</v>
      </c>
      <c r="AP37" s="10">
        <f>(VLOOKUP(AP$1,Enemies[[Name]:[BotLevelType]],3,FALSE) * VLOOKUP($A37,BotLevelWorld[#All],MATCH("HP Ratio - " &amp; VLOOKUP(AP$1,Enemies[[#All],[Name]:[BotLevelType]],9,FALSE),BotLevelWorld[#Headers],0),FALSE)) + (IFERROR(VLOOKUP(VLOOKUP(AP$1,Enemies[[Name]:[SpawnedType]],11,FALSE), Enemies[[Name]:[BotLevelType]], 3, FALSE) * VLOOKUP($A37,BotLevelWorld[#All],MATCH("HP Ratio - " &amp; VLOOKUP(VLOOKUP(AP$1,Enemies[[Name]:[SpawnedType]],11,FALSE),Enemies[[#All],[Name]:[BotLevelType]],9,FALSE),BotLevelWorld[#Headers],0),FALSE) * VLOOKUP(AP$1,Enemies[[Name]:[SpawnedType]],10,FALSE),0))</f>
        <v>6582.93642</v>
      </c>
      <c r="AQ37" s="10">
        <f>(VLOOKUP(AQ$1,Enemies[[Name]:[BotLevelType]],3,FALSE) * VLOOKUP($A37,BotLevelWorld[#All],MATCH("HP Ratio - " &amp; VLOOKUP(AQ$1,Enemies[[#All],[Name]:[BotLevelType]],9,FALSE),BotLevelWorld[#Headers],0),FALSE)) + (IFERROR(VLOOKUP(VLOOKUP(AQ$1,Enemies[[Name]:[SpawnedType]],11,FALSE), Enemies[[Name]:[BotLevelType]], 3, FALSE) * VLOOKUP($A37,BotLevelWorld[#All],MATCH("HP Ratio - " &amp; VLOOKUP(VLOOKUP(AQ$1,Enemies[[Name]:[SpawnedType]],11,FALSE),Enemies[[#All],[Name]:[BotLevelType]],9,FALSE),BotLevelWorld[#Headers],0),FALSE) * VLOOKUP(AQ$1,Enemies[[Name]:[SpawnedType]],10,FALSE),0))</f>
        <v>6582.93642</v>
      </c>
      <c r="AR37" s="10">
        <f>(VLOOKUP(AR$1,Enemies[[Name]:[BotLevelType]],3,FALSE) * VLOOKUP($A37,BotLevelWorld[#All],MATCH("HP Ratio - " &amp; VLOOKUP(AR$1,Enemies[[#All],[Name]:[BotLevelType]],9,FALSE),BotLevelWorld[#Headers],0),FALSE)) + (IFERROR(VLOOKUP(VLOOKUP(AR$1,Enemies[[Name]:[SpawnedType]],11,FALSE), Enemies[[Name]:[BotLevelType]], 3, FALSE) * VLOOKUP($A37,BotLevelWorld[#All],MATCH("HP Ratio - " &amp; VLOOKUP(VLOOKUP(AR$1,Enemies[[Name]:[SpawnedType]],11,FALSE),Enemies[[#All],[Name]:[BotLevelType]],9,FALSE),BotLevelWorld[#Headers],0),FALSE) * VLOOKUP(AR$1,Enemies[[Name]:[SpawnedType]],10,FALSE),0))</f>
        <v>63736.415999999997</v>
      </c>
      <c r="AS37" s="10">
        <f>(VLOOKUP(AS$1,Enemies[[Name]:[BotLevelType]],3,FALSE) * VLOOKUP($A37,BotLevelWorld[#All],MATCH("HP Ratio - " &amp; VLOOKUP(AS$1,Enemies[[#All],[Name]:[BotLevelType]],9,FALSE),BotLevelWorld[#Headers],0),FALSE)) + (IFERROR(VLOOKUP(VLOOKUP(AS$1,Enemies[[Name]:[SpawnedType]],11,FALSE), Enemies[[Name]:[BotLevelType]], 3, FALSE) * VLOOKUP($A37,BotLevelWorld[#All],MATCH("HP Ratio - " &amp; VLOOKUP(VLOOKUP(AS$1,Enemies[[Name]:[SpawnedType]],11,FALSE),Enemies[[#All],[Name]:[BotLevelType]],9,FALSE),BotLevelWorld[#Headers],0),FALSE) * VLOOKUP(AS$1,Enemies[[Name]:[SpawnedType]],10,FALSE),0))</f>
        <v>44691.03</v>
      </c>
      <c r="AT37" s="10">
        <f>(VLOOKUP(AT$1,Enemies[[Name]:[BotLevelType]],3,FALSE) * VLOOKUP($A37,BotLevelWorld[#All],MATCH("HP Ratio - " &amp; VLOOKUP(AT$1,Enemies[[#All],[Name]:[BotLevelType]],9,FALSE),BotLevelWorld[#Headers],0),FALSE)) + (IFERROR(VLOOKUP(VLOOKUP(AT$1,Enemies[[Name]:[SpawnedType]],11,FALSE), Enemies[[Name]:[BotLevelType]], 3, FALSE) * VLOOKUP($A37,BotLevelWorld[#All],MATCH("HP Ratio - " &amp; VLOOKUP(VLOOKUP(AT$1,Enemies[[Name]:[SpawnedType]],11,FALSE),Enemies[[#All],[Name]:[BotLevelType]],9,FALSE),BotLevelWorld[#Headers],0),FALSE) * VLOOKUP(AT$1,Enemies[[Name]:[SpawnedType]],10,FALSE),0))</f>
        <v>38279.569199999998</v>
      </c>
    </row>
    <row r="38" spans="1:46" x14ac:dyDescent="0.25">
      <c r="A38" s="1">
        <v>36</v>
      </c>
      <c r="B38" s="10">
        <f>(VLOOKUP(B$1,Enemies[[Name]:[BotLevelType]],3,FALSE) * VLOOKUP($A38,BotLevelWorld[#All],MATCH("HP Ratio - " &amp; VLOOKUP(B$1,Enemies[[#All],[Name]:[BotLevelType]],9,FALSE),BotLevelWorld[#Headers],0),FALSE)) + (IFERROR(VLOOKUP(VLOOKUP(B$1,Enemies[[Name]:[SpawnedType]],11,FALSE), Enemies[[Name]:[BotLevelType]], 3, FALSE) * VLOOKUP($A38,BotLevelWorld[#All],MATCH("HP Ratio - " &amp; VLOOKUP(VLOOKUP(B$1,Enemies[[Name]:[SpawnedType]],11,FALSE),Enemies[[#All],[Name]:[BotLevelType]],9,FALSE),BotLevelWorld[#Headers],0),FALSE) * VLOOKUP(B$1,Enemies[[Name]:[SpawnedType]],10,FALSE),0))</f>
        <v>244.22756999999999</v>
      </c>
      <c r="C38" s="10">
        <f>(VLOOKUP(C$1,Enemies[[Name]:[BotLevelType]],3,FALSE) * VLOOKUP($A38,BotLevelWorld[#All],MATCH("HP Ratio - " &amp; VLOOKUP(C$1,Enemies[[#All],[Name]:[BotLevelType]],9,FALSE),BotLevelWorld[#Headers],0),FALSE)) + (IFERROR(VLOOKUP(VLOOKUP(C$1,Enemies[[Name]:[SpawnedType]],11,FALSE), Enemies[[Name]:[BotLevelType]], 3, FALSE) * VLOOKUP($A38,BotLevelWorld[#All],MATCH("HP Ratio - " &amp; VLOOKUP(VLOOKUP(C$1,Enemies[[Name]:[SpawnedType]],11,FALSE),Enemies[[#All],[Name]:[BotLevelType]],9,FALSE),BotLevelWorld[#Headers],0),FALSE) * VLOOKUP(C$1,Enemies[[Name]:[SpawnedType]],10,FALSE),0))</f>
        <v>5665.8994700000003</v>
      </c>
      <c r="D38" s="10">
        <f>(VLOOKUP(D$1,Enemies[[Name]:[BotLevelType]],3,FALSE) * VLOOKUP($A38,BotLevelWorld[#All],MATCH("HP Ratio - " &amp; VLOOKUP(D$1,Enemies[[#All],[Name]:[BotLevelType]],9,FALSE),BotLevelWorld[#Headers],0),FALSE)) + (IFERROR(VLOOKUP(VLOOKUP(D$1,Enemies[[Name]:[SpawnedType]],11,FALSE), Enemies[[Name]:[BotLevelType]], 3, FALSE) * VLOOKUP($A38,BotLevelWorld[#All],MATCH("HP Ratio - " &amp; VLOOKUP(VLOOKUP(D$1,Enemies[[Name]:[SpawnedType]],11,FALSE),Enemies[[#All],[Name]:[BotLevelType]],9,FALSE),BotLevelWorld[#Headers],0),FALSE) * VLOOKUP(D$1,Enemies[[Name]:[SpawnedType]],10,FALSE),0))</f>
        <v>13244.959800000001</v>
      </c>
      <c r="E38" s="10">
        <f>(VLOOKUP(E$1,Enemies[[Name]:[BotLevelType]],3,FALSE) * VLOOKUP($A38,BotLevelWorld[#All],MATCH("HP Ratio - " &amp; VLOOKUP(E$1,Enemies[[#All],[Name]:[BotLevelType]],9,FALSE),BotLevelWorld[#Headers],0),FALSE)) + (IFERROR(VLOOKUP(VLOOKUP(E$1,Enemies[[Name]:[SpawnedType]],11,FALSE), Enemies[[Name]:[BotLevelType]], 3, FALSE) * VLOOKUP($A38,BotLevelWorld[#All],MATCH("HP Ratio - " &amp; VLOOKUP(VLOOKUP(E$1,Enemies[[Name]:[SpawnedType]],11,FALSE),Enemies[[#All],[Name]:[BotLevelType]],9,FALSE),BotLevelWorld[#Headers],0),FALSE) * VLOOKUP(E$1,Enemies[[Name]:[SpawnedType]],10,FALSE),0))</f>
        <v>2133.2689</v>
      </c>
      <c r="F38" s="10">
        <f>(VLOOKUP(F$1,Enemies[[Name]:[BotLevelType]],3,FALSE) * VLOOKUP($A38,BotLevelWorld[#All],MATCH("HP Ratio - " &amp; VLOOKUP(F$1,Enemies[[#All],[Name]:[BotLevelType]],9,FALSE),BotLevelWorld[#Headers],0),FALSE)) + (IFERROR(VLOOKUP(VLOOKUP(F$1,Enemies[[Name]:[SpawnedType]],11,FALSE), Enemies[[Name]:[BotLevelType]], 3, FALSE) * VLOOKUP($A38,BotLevelWorld[#All],MATCH("HP Ratio - " &amp; VLOOKUP(VLOOKUP(F$1,Enemies[[Name]:[SpawnedType]],11,FALSE),Enemies[[#All],[Name]:[BotLevelType]],9,FALSE),BotLevelWorld[#Headers],0),FALSE) * VLOOKUP(F$1,Enemies[[Name]:[SpawnedType]],10,FALSE),0))</f>
        <v>7618.8174999999992</v>
      </c>
      <c r="G38" s="10">
        <f>(VLOOKUP(G$1,Enemies[[Name]:[BotLevelType]],3,FALSE) * VLOOKUP($A38,BotLevelWorld[#All],MATCH("HP Ratio - " &amp; VLOOKUP(G$1,Enemies[[#All],[Name]:[BotLevelType]],9,FALSE),BotLevelWorld[#Headers],0),FALSE)) + (IFERROR(VLOOKUP(VLOOKUP(G$1,Enemies[[Name]:[SpawnedType]],11,FALSE), Enemies[[Name]:[BotLevelType]], 3, FALSE) * VLOOKUP($A38,BotLevelWorld[#All],MATCH("HP Ratio - " &amp; VLOOKUP(VLOOKUP(G$1,Enemies[[Name]:[SpawnedType]],11,FALSE),Enemies[[#All],[Name]:[BotLevelType]],9,FALSE),BotLevelWorld[#Headers],0),FALSE) * VLOOKUP(G$1,Enemies[[Name]:[SpawnedType]],10,FALSE),0))</f>
        <v>15237.634999999998</v>
      </c>
      <c r="H38" s="10">
        <f>(VLOOKUP(H$1,Enemies[[Name]:[BotLevelType]],3,FALSE) * VLOOKUP($A38,BotLevelWorld[#All],MATCH("HP Ratio - " &amp; VLOOKUP(H$1,Enemies[[#All],[Name]:[BotLevelType]],9,FALSE),BotLevelWorld[#Headers],0),FALSE)) + (IFERROR(VLOOKUP(VLOOKUP(H$1,Enemies[[Name]:[SpawnedType]],11,FALSE), Enemies[[Name]:[BotLevelType]], 3, FALSE) * VLOOKUP($A38,BotLevelWorld[#All],MATCH("HP Ratio - " &amp; VLOOKUP(VLOOKUP(H$1,Enemies[[Name]:[SpawnedType]],11,FALSE),Enemies[[#All],[Name]:[BotLevelType]],9,FALSE),BotLevelWorld[#Headers],0),FALSE) * VLOOKUP(H$1,Enemies[[Name]:[SpawnedType]],10,FALSE),0))</f>
        <v>651.27351999999996</v>
      </c>
      <c r="I38" s="10">
        <f>(VLOOKUP(I$1,Enemies[[Name]:[BotLevelType]],3,FALSE) * VLOOKUP($A38,BotLevelWorld[#All],MATCH("HP Ratio - " &amp; VLOOKUP(I$1,Enemies[[#All],[Name]:[BotLevelType]],9,FALSE),BotLevelWorld[#Headers],0),FALSE)) + (IFERROR(VLOOKUP(VLOOKUP(I$1,Enemies[[Name]:[SpawnedType]],11,FALSE), Enemies[[Name]:[BotLevelType]], 3, FALSE) * VLOOKUP($A38,BotLevelWorld[#All],MATCH("HP Ratio - " &amp; VLOOKUP(VLOOKUP(I$1,Enemies[[Name]:[SpawnedType]],11,FALSE),Enemies[[#All],[Name]:[BotLevelType]],9,FALSE),BotLevelWorld[#Headers],0),FALSE) * VLOOKUP(I$1,Enemies[[Name]:[SpawnedType]],10,FALSE),0))</f>
        <v>20.485146</v>
      </c>
      <c r="J38" s="10">
        <f>(VLOOKUP(J$1,Enemies[[Name]:[BotLevelType]],3,FALSE) * VLOOKUP($A38,BotLevelWorld[#All],MATCH("HP Ratio - " &amp; VLOOKUP(J$1,Enemies[[#All],[Name]:[BotLevelType]],9,FALSE),BotLevelWorld[#Headers],0),FALSE)) + (IFERROR(VLOOKUP(VLOOKUP(J$1,Enemies[[Name]:[SpawnedType]],11,FALSE), Enemies[[Name]:[BotLevelType]], 3, FALSE) * VLOOKUP($A38,BotLevelWorld[#All],MATCH("HP Ratio - " &amp; VLOOKUP(VLOOKUP(J$1,Enemies[[Name]:[SpawnedType]],11,FALSE),Enemies[[#All],[Name]:[BotLevelType]],9,FALSE),BotLevelWorld[#Headers],0),FALSE) * VLOOKUP(J$1,Enemies[[Name]:[SpawnedType]],10,FALSE),0))</f>
        <v>341.41910000000001</v>
      </c>
      <c r="K38" s="10">
        <f>(VLOOKUP(K$1,Enemies[[Name]:[BotLevelType]],3,FALSE) * VLOOKUP($A38,BotLevelWorld[#All],MATCH("HP Ratio - " &amp; VLOOKUP(K$1,Enemies[[#All],[Name]:[BotLevelType]],9,FALSE),BotLevelWorld[#Headers],0),FALSE)) + (IFERROR(VLOOKUP(VLOOKUP(K$1,Enemies[[Name]:[SpawnedType]],11,FALSE), Enemies[[Name]:[BotLevelType]], 3, FALSE) * VLOOKUP($A38,BotLevelWorld[#All],MATCH("HP Ratio - " &amp; VLOOKUP(VLOOKUP(K$1,Enemies[[Name]:[SpawnedType]],11,FALSE),Enemies[[#All],[Name]:[BotLevelType]],9,FALSE),BotLevelWorld[#Headers],0),FALSE) * VLOOKUP(K$1,Enemies[[Name]:[SpawnedType]],10,FALSE),0))</f>
        <v>85.354775000000004</v>
      </c>
      <c r="L38" s="10">
        <f>(VLOOKUP(L$1,Enemies[[Name]:[BotLevelType]],3,FALSE) * VLOOKUP($A38,BotLevelWorld[#All],MATCH("HP Ratio - " &amp; VLOOKUP(L$1,Enemies[[#All],[Name]:[BotLevelType]],9,FALSE),BotLevelWorld[#Headers],0),FALSE)) + (IFERROR(VLOOKUP(VLOOKUP(L$1,Enemies[[Name]:[SpawnedType]],11,FALSE), Enemies[[Name]:[BotLevelType]], 3, FALSE) * VLOOKUP($A38,BotLevelWorld[#All],MATCH("HP Ratio - " &amp; VLOOKUP(VLOOKUP(L$1,Enemies[[Name]:[SpawnedType]],11,FALSE),Enemies[[#All],[Name]:[BotLevelType]],9,FALSE),BotLevelWorld[#Headers],0),FALSE) * VLOOKUP(L$1,Enemies[[Name]:[SpawnedType]],10,FALSE),0))</f>
        <v>4571.2905000000001</v>
      </c>
      <c r="M38" s="10">
        <f>(VLOOKUP(M$1,Enemies[[Name]:[BotLevelType]],3,FALSE) * VLOOKUP($A38,BotLevelWorld[#All],MATCH("HP Ratio - " &amp; VLOOKUP(M$1,Enemies[[#All],[Name]:[BotLevelType]],9,FALSE),BotLevelWorld[#Headers],0),FALSE)) + (IFERROR(VLOOKUP(VLOOKUP(M$1,Enemies[[Name]:[SpawnedType]],11,FALSE), Enemies[[Name]:[BotLevelType]], 3, FALSE) * VLOOKUP($A38,BotLevelWorld[#All],MATCH("HP Ratio - " &amp; VLOOKUP(VLOOKUP(M$1,Enemies[[Name]:[SpawnedType]],11,FALSE),Enemies[[#All],[Name]:[BotLevelType]],9,FALSE),BotLevelWorld[#Headers],0),FALSE) * VLOOKUP(M$1,Enemies[[Name]:[SpawnedType]],10,FALSE),0))</f>
        <v>10666.344499999999</v>
      </c>
      <c r="N38" s="10">
        <f>(VLOOKUP(N$1,Enemies[[Name]:[BotLevelType]],3,FALSE) * VLOOKUP($A38,BotLevelWorld[#All],MATCH("HP Ratio - " &amp; VLOOKUP(N$1,Enemies[[#All],[Name]:[BotLevelType]],9,FALSE),BotLevelWorld[#Headers],0),FALSE)) + (IFERROR(VLOOKUP(VLOOKUP(N$1,Enemies[[Name]:[SpawnedType]],11,FALSE), Enemies[[Name]:[BotLevelType]], 3, FALSE) * VLOOKUP($A38,BotLevelWorld[#All],MATCH("HP Ratio - " &amp; VLOOKUP(VLOOKUP(N$1,Enemies[[Name]:[SpawnedType]],11,FALSE),Enemies[[#All],[Name]:[BotLevelType]],9,FALSE),BotLevelWorld[#Headers],0),FALSE) * VLOOKUP(N$1,Enemies[[Name]:[SpawnedType]],10,FALSE),0))</f>
        <v>7618.8174999999992</v>
      </c>
      <c r="O38" s="10">
        <f>(VLOOKUP(O$1,Enemies[[Name]:[BotLevelType]],3,FALSE) * VLOOKUP($A38,BotLevelWorld[#All],MATCH("HP Ratio - " &amp; VLOOKUP(O$1,Enemies[[#All],[Name]:[BotLevelType]],9,FALSE),BotLevelWorld[#Headers],0),FALSE)) + (IFERROR(VLOOKUP(VLOOKUP(O$1,Enemies[[Name]:[SpawnedType]],11,FALSE), Enemies[[Name]:[BotLevelType]], 3, FALSE) * VLOOKUP($A38,BotLevelWorld[#All],MATCH("HP Ratio - " &amp; VLOOKUP(VLOOKUP(O$1,Enemies[[Name]:[SpawnedType]],11,FALSE),Enemies[[#All],[Name]:[BotLevelType]],9,FALSE),BotLevelWorld[#Headers],0),FALSE) * VLOOKUP(O$1,Enemies[[Name]:[SpawnedType]],10,FALSE),0))</f>
        <v>2575.4088500000003</v>
      </c>
      <c r="P38" s="10">
        <f>(VLOOKUP(P$1,Enemies[[Name]:[BotLevelType]],3,FALSE) * VLOOKUP($A38,BotLevelWorld[#All],MATCH("HP Ratio - " &amp; VLOOKUP(P$1,Enemies[[#All],[Name]:[BotLevelType]],9,FALSE),BotLevelWorld[#Headers],0),FALSE)) + (IFERROR(VLOOKUP(VLOOKUP(P$1,Enemies[[Name]:[SpawnedType]],11,FALSE), Enemies[[Name]:[BotLevelType]], 3, FALSE) * VLOOKUP($A38,BotLevelWorld[#All],MATCH("HP Ratio - " &amp; VLOOKUP(VLOOKUP(P$1,Enemies[[Name]:[SpawnedType]],11,FALSE),Enemies[[#All],[Name]:[BotLevelType]],9,FALSE),BotLevelWorld[#Headers],0),FALSE) * VLOOKUP(P$1,Enemies[[Name]:[SpawnedType]],10,FALSE),0))</f>
        <v>30475.269999999997</v>
      </c>
      <c r="Q38" s="10">
        <f>(VLOOKUP(Q$1,Enemies[[Name]:[BotLevelType]],3,FALSE) * VLOOKUP($A38,BotLevelWorld[#All],MATCH("HP Ratio - " &amp; VLOOKUP(Q$1,Enemies[[#All],[Name]:[BotLevelType]],9,FALSE),BotLevelWorld[#Headers],0),FALSE)) + (IFERROR(VLOOKUP(VLOOKUP(Q$1,Enemies[[Name]:[SpawnedType]],11,FALSE), Enemies[[Name]:[BotLevelType]], 3, FALSE) * VLOOKUP($A38,BotLevelWorld[#All],MATCH("HP Ratio - " &amp; VLOOKUP(VLOOKUP(Q$1,Enemies[[Name]:[SpawnedType]],11,FALSE),Enemies[[#All],[Name]:[BotLevelType]],9,FALSE),BotLevelWorld[#Headers],0),FALSE) * VLOOKUP(Q$1,Enemies[[Name]:[SpawnedType]],10,FALSE),0))</f>
        <v>8140.9189999999999</v>
      </c>
      <c r="R38" s="10">
        <f>(VLOOKUP(R$1,Enemies[[Name]:[BotLevelType]],3,FALSE) * VLOOKUP($A38,BotLevelWorld[#All],MATCH("HP Ratio - " &amp; VLOOKUP(R$1,Enemies[[#All],[Name]:[BotLevelType]],9,FALSE),BotLevelWorld[#Headers],0),FALSE)) + (IFERROR(VLOOKUP(VLOOKUP(R$1,Enemies[[Name]:[SpawnedType]],11,FALSE), Enemies[[Name]:[BotLevelType]], 3, FALSE) * VLOOKUP($A38,BotLevelWorld[#All],MATCH("HP Ratio - " &amp; VLOOKUP(VLOOKUP(R$1,Enemies[[Name]:[SpawnedType]],11,FALSE),Enemies[[#All],[Name]:[BotLevelType]],9,FALSE),BotLevelWorld[#Headers],0),FALSE) * VLOOKUP(R$1,Enemies[[Name]:[SpawnedType]],10,FALSE),0))</f>
        <v>36791.555</v>
      </c>
      <c r="S38" s="10">
        <f>(VLOOKUP(S$1,Enemies[[Name]:[BotLevelType]],3,FALSE) * VLOOKUP($A38,BotLevelWorld[#All],MATCH("HP Ratio - " &amp; VLOOKUP(S$1,Enemies[[#All],[Name]:[BotLevelType]],9,FALSE),BotLevelWorld[#Headers],0),FALSE)) + (IFERROR(VLOOKUP(VLOOKUP(S$1,Enemies[[Name]:[SpawnedType]],11,FALSE), Enemies[[Name]:[BotLevelType]], 3, FALSE) * VLOOKUP($A38,BotLevelWorld[#All],MATCH("HP Ratio - " &amp; VLOOKUP(VLOOKUP(S$1,Enemies[[Name]:[SpawnedType]],11,FALSE),Enemies[[#All],[Name]:[BotLevelType]],9,FALSE),BotLevelWorld[#Headers],0),FALSE) * VLOOKUP(S$1,Enemies[[Name]:[SpawnedType]],10,FALSE),0))</f>
        <v>3184.4035800000001</v>
      </c>
      <c r="T38" s="10">
        <f>(VLOOKUP(T$1,Enemies[[Name]:[BotLevelType]],3,FALSE) * VLOOKUP($A38,BotLevelWorld[#All],MATCH("HP Ratio - " &amp; VLOOKUP(T$1,Enemies[[#All],[Name]:[BotLevelType]],9,FALSE),BotLevelWorld[#Headers],0),FALSE)) + (IFERROR(VLOOKUP(VLOOKUP(T$1,Enemies[[Name]:[SpawnedType]],11,FALSE), Enemies[[Name]:[BotLevelType]], 3, FALSE) * VLOOKUP($A38,BotLevelWorld[#All],MATCH("HP Ratio - " &amp; VLOOKUP(VLOOKUP(T$1,Enemies[[Name]:[SpawnedType]],11,FALSE),Enemies[[#All],[Name]:[BotLevelType]],9,FALSE),BotLevelWorld[#Headers],0),FALSE) * VLOOKUP(T$1,Enemies[[Name]:[SpawnedType]],10,FALSE),0))</f>
        <v>11773.297600000002</v>
      </c>
      <c r="U38" s="10">
        <f>(VLOOKUP(U$1,Enemies[[Name]:[BotLevelType]],3,FALSE) * VLOOKUP($A38,BotLevelWorld[#All],MATCH("HP Ratio - " &amp; VLOOKUP(U$1,Enemies[[#All],[Name]:[BotLevelType]],9,FALSE),BotLevelWorld[#Headers],0),FALSE)) + (IFERROR(VLOOKUP(VLOOKUP(U$1,Enemies[[Name]:[SpawnedType]],11,FALSE), Enemies[[Name]:[BotLevelType]], 3, FALSE) * VLOOKUP($A38,BotLevelWorld[#All],MATCH("HP Ratio - " &amp; VLOOKUP(VLOOKUP(U$1,Enemies[[Name]:[SpawnedType]],11,FALSE),Enemies[[#All],[Name]:[BotLevelType]],9,FALSE),BotLevelWorld[#Headers],0),FALSE) * VLOOKUP(U$1,Enemies[[Name]:[SpawnedType]],10,FALSE),0))</f>
        <v>5886.6488000000008</v>
      </c>
      <c r="V38" s="10">
        <f>(VLOOKUP(V$1,Enemies[[Name]:[BotLevelType]],3,FALSE) * VLOOKUP($A38,BotLevelWorld[#All],MATCH("HP Ratio - " &amp; VLOOKUP(V$1,Enemies[[#All],[Name]:[BotLevelType]],9,FALSE),BotLevelWorld[#Headers],0),FALSE)) + (IFERROR(VLOOKUP(VLOOKUP(V$1,Enemies[[Name]:[SpawnedType]],11,FALSE), Enemies[[Name]:[BotLevelType]], 3, FALSE) * VLOOKUP($A38,BotLevelWorld[#All],MATCH("HP Ratio - " &amp; VLOOKUP(VLOOKUP(V$1,Enemies[[Name]:[SpawnedType]],11,FALSE),Enemies[[#All],[Name]:[BotLevelType]],9,FALSE),BotLevelWorld[#Headers],0),FALSE) * VLOOKUP(V$1,Enemies[[Name]:[SpawnedType]],10,FALSE),0))</f>
        <v>2943.3244000000004</v>
      </c>
      <c r="W38" s="10">
        <f>(VLOOKUP(W$1,Enemies[[Name]:[BotLevelType]],3,FALSE) * VLOOKUP($A38,BotLevelWorld[#All],MATCH("HP Ratio - " &amp; VLOOKUP(W$1,Enemies[[#All],[Name]:[BotLevelType]],9,FALSE),BotLevelWorld[#Headers],0),FALSE)) + (IFERROR(VLOOKUP(VLOOKUP(W$1,Enemies[[Name]:[SpawnedType]],11,FALSE), Enemies[[Name]:[BotLevelType]], 3, FALSE) * VLOOKUP($A38,BotLevelWorld[#All],MATCH("HP Ratio - " &amp; VLOOKUP(VLOOKUP(W$1,Enemies[[Name]:[SpawnedType]],11,FALSE),Enemies[[#All],[Name]:[BotLevelType]],9,FALSE),BotLevelWorld[#Headers],0),FALSE) * VLOOKUP(W$1,Enemies[[Name]:[SpawnedType]],10,FALSE),0))</f>
        <v>735.83110000000011</v>
      </c>
      <c r="X38" s="10">
        <f>(VLOOKUP(X$1,Enemies[[Name]:[BotLevelType]],3,FALSE) * VLOOKUP($A38,BotLevelWorld[#All],MATCH("HP Ratio - " &amp; VLOOKUP(X$1,Enemies[[#All],[Name]:[BotLevelType]],9,FALSE),BotLevelWorld[#Headers],0),FALSE)) + (IFERROR(VLOOKUP(VLOOKUP(X$1,Enemies[[Name]:[SpawnedType]],11,FALSE), Enemies[[Name]:[BotLevelType]], 3, FALSE) * VLOOKUP($A38,BotLevelWorld[#All],MATCH("HP Ratio - " &amp; VLOOKUP(VLOOKUP(X$1,Enemies[[Name]:[SpawnedType]],11,FALSE),Enemies[[#All],[Name]:[BotLevelType]],9,FALSE),BotLevelWorld[#Headers],0),FALSE) * VLOOKUP(X$1,Enemies[[Name]:[SpawnedType]],10,FALSE),0))</f>
        <v>588.66488000000004</v>
      </c>
      <c r="Y38" s="10">
        <f>(VLOOKUP(Y$1,Enemies[[Name]:[BotLevelType]],3,FALSE) * VLOOKUP($A38,BotLevelWorld[#All],MATCH("HP Ratio - " &amp; VLOOKUP(Y$1,Enemies[[#All],[Name]:[BotLevelType]],9,FALSE),BotLevelWorld[#Headers],0),FALSE)) + (IFERROR(VLOOKUP(VLOOKUP(Y$1,Enemies[[Name]:[SpawnedType]],11,FALSE), Enemies[[Name]:[BotLevelType]], 3, FALSE) * VLOOKUP($A38,BotLevelWorld[#All],MATCH("HP Ratio - " &amp; VLOOKUP(VLOOKUP(Y$1,Enemies[[Name]:[SpawnedType]],11,FALSE),Enemies[[#All],[Name]:[BotLevelType]],9,FALSE),BotLevelWorld[#Headers],0),FALSE) * VLOOKUP(Y$1,Enemies[[Name]:[SpawnedType]],10,FALSE),0))</f>
        <v>15237.635</v>
      </c>
      <c r="Z38" s="10">
        <f>(VLOOKUP(Z$1,Enemies[[Name]:[BotLevelType]],3,FALSE) * VLOOKUP($A38,BotLevelWorld[#All],MATCH("HP Ratio - " &amp; VLOOKUP(Z$1,Enemies[[#All],[Name]:[BotLevelType]],9,FALSE),BotLevelWorld[#Headers],0),FALSE)) + (IFERROR(VLOOKUP(VLOOKUP(Z$1,Enemies[[Name]:[SpawnedType]],11,FALSE), Enemies[[Name]:[BotLevelType]], 3, FALSE) * VLOOKUP($A38,BotLevelWorld[#All],MATCH("HP Ratio - " &amp; VLOOKUP(VLOOKUP(Z$1,Enemies[[Name]:[SpawnedType]],11,FALSE),Enemies[[#All],[Name]:[BotLevelType]],9,FALSE),BotLevelWorld[#Headers],0),FALSE) * VLOOKUP(Z$1,Enemies[[Name]:[SpawnedType]],10,FALSE),0))</f>
        <v>6095.0540000000001</v>
      </c>
      <c r="AA38" s="10">
        <f>(VLOOKUP(AA$1,Enemies[[Name]:[BotLevelType]],3,FALSE) * VLOOKUP($A38,BotLevelWorld[#All],MATCH("HP Ratio - " &amp; VLOOKUP(AA$1,Enemies[[#All],[Name]:[BotLevelType]],9,FALSE),BotLevelWorld[#Headers],0),FALSE)) + (IFERROR(VLOOKUP(VLOOKUP(AA$1,Enemies[[Name]:[SpawnedType]],11,FALSE), Enemies[[Name]:[BotLevelType]], 3, FALSE) * VLOOKUP($A38,BotLevelWorld[#All],MATCH("HP Ratio - " &amp; VLOOKUP(VLOOKUP(AA$1,Enemies[[Name]:[SpawnedType]],11,FALSE),Enemies[[#All],[Name]:[BotLevelType]],9,FALSE),BotLevelWorld[#Headers],0),FALSE) * VLOOKUP(AA$1,Enemies[[Name]:[SpawnedType]],10,FALSE),0))</f>
        <v>3047.527</v>
      </c>
      <c r="AB38" s="10">
        <f>(VLOOKUP(AB$1,Enemies[[Name]:[BotLevelType]],3,FALSE) * VLOOKUP($A38,BotLevelWorld[#All],MATCH("HP Ratio - " &amp; VLOOKUP(AB$1,Enemies[[#All],[Name]:[BotLevelType]],9,FALSE),BotLevelWorld[#Headers],0),FALSE)) + (IFERROR(VLOOKUP(VLOOKUP(AB$1,Enemies[[Name]:[SpawnedType]],11,FALSE), Enemies[[Name]:[BotLevelType]], 3, FALSE) * VLOOKUP($A38,BotLevelWorld[#All],MATCH("HP Ratio - " &amp; VLOOKUP(VLOOKUP(AB$1,Enemies[[Name]:[SpawnedType]],11,FALSE),Enemies[[#All],[Name]:[BotLevelType]],9,FALSE),BotLevelWorld[#Headers],0),FALSE) * VLOOKUP(AB$1,Enemies[[Name]:[SpawnedType]],10,FALSE),0))</f>
        <v>1493.2882300000001</v>
      </c>
      <c r="AC38" s="10">
        <f>(VLOOKUP(AC$1,Enemies[[Name]:[BotLevelType]],3,FALSE) * VLOOKUP($A38,BotLevelWorld[#All],MATCH("HP Ratio - " &amp; VLOOKUP(AC$1,Enemies[[#All],[Name]:[BotLevelType]],9,FALSE),BotLevelWorld[#Headers],0),FALSE)) + (IFERROR(VLOOKUP(VLOOKUP(AC$1,Enemies[[Name]:[SpawnedType]],11,FALSE), Enemies[[Name]:[BotLevelType]], 3, FALSE) * VLOOKUP($A38,BotLevelWorld[#All],MATCH("HP Ratio - " &amp; VLOOKUP(VLOOKUP(AC$1,Enemies[[Name]:[SpawnedType]],11,FALSE),Enemies[[#All],[Name]:[BotLevelType]],9,FALSE),BotLevelWorld[#Headers],0),FALSE) * VLOOKUP(AC$1,Enemies[[Name]:[SpawnedType]],10,FALSE),0))</f>
        <v>731.40647999999999</v>
      </c>
      <c r="AD38" s="10">
        <f>(VLOOKUP(AD$1,Enemies[[Name]:[BotLevelType]],3,FALSE) * VLOOKUP($A38,BotLevelWorld[#All],MATCH("HP Ratio - " &amp; VLOOKUP(AD$1,Enemies[[#All],[Name]:[BotLevelType]],9,FALSE),BotLevelWorld[#Headers],0),FALSE)) + (IFERROR(VLOOKUP(VLOOKUP(AD$1,Enemies[[Name]:[SpawnedType]],11,FALSE), Enemies[[Name]:[BotLevelType]], 3, FALSE) * VLOOKUP($A38,BotLevelWorld[#All],MATCH("HP Ratio - " &amp; VLOOKUP(VLOOKUP(AD$1,Enemies[[Name]:[SpawnedType]],11,FALSE),Enemies[[#All],[Name]:[BotLevelType]],9,FALSE),BotLevelWorld[#Headers],0),FALSE) * VLOOKUP(AD$1,Enemies[[Name]:[SpawnedType]],10,FALSE),0))</f>
        <v>182.85162</v>
      </c>
      <c r="AE38" s="10">
        <f>(VLOOKUP(AE$1,Enemies[[Name]:[BotLevelType]],3,FALSE) * VLOOKUP($A38,BotLevelWorld[#All],MATCH("HP Ratio - " &amp; VLOOKUP(AE$1,Enemies[[#All],[Name]:[BotLevelType]],9,FALSE),BotLevelWorld[#Headers],0),FALSE)) + (IFERROR(VLOOKUP(VLOOKUP(AE$1,Enemies[[Name]:[SpawnedType]],11,FALSE), Enemies[[Name]:[BotLevelType]], 3, FALSE) * VLOOKUP($A38,BotLevelWorld[#All],MATCH("HP Ratio - " &amp; VLOOKUP(VLOOKUP(AE$1,Enemies[[Name]:[SpawnedType]],11,FALSE),Enemies[[#All],[Name]:[BotLevelType]],9,FALSE),BotLevelWorld[#Headers],0),FALSE) * VLOOKUP(AE$1,Enemies[[Name]:[SpawnedType]],10,FALSE),0))</f>
        <v>5333.1722499999996</v>
      </c>
      <c r="AF38" s="10">
        <f>(VLOOKUP(AF$1,Enemies[[Name]:[BotLevelType]],3,FALSE) * VLOOKUP($A38,BotLevelWorld[#All],MATCH("HP Ratio - " &amp; VLOOKUP(AF$1,Enemies[[#All],[Name]:[BotLevelType]],9,FALSE),BotLevelWorld[#Headers],0),FALSE)) + (IFERROR(VLOOKUP(VLOOKUP(AF$1,Enemies[[Name]:[SpawnedType]],11,FALSE), Enemies[[Name]:[BotLevelType]], 3, FALSE) * VLOOKUP($A38,BotLevelWorld[#All],MATCH("HP Ratio - " &amp; VLOOKUP(VLOOKUP(AF$1,Enemies[[Name]:[SpawnedType]],11,FALSE),Enemies[[#All],[Name]:[BotLevelType]],9,FALSE),BotLevelWorld[#Headers],0),FALSE) * VLOOKUP(AF$1,Enemies[[Name]:[SpawnedType]],10,FALSE),0))</f>
        <v>1219.0108</v>
      </c>
      <c r="AG38" s="10">
        <f>(VLOOKUP(AG$1,Enemies[[Name]:[BotLevelType]],3,FALSE) * VLOOKUP($A38,BotLevelWorld[#All],MATCH("HP Ratio - " &amp; VLOOKUP(AG$1,Enemies[[#All],[Name]:[BotLevelType]],9,FALSE),BotLevelWorld[#Headers],0),FALSE)) + (IFERROR(VLOOKUP(VLOOKUP(AG$1,Enemies[[Name]:[SpawnedType]],11,FALSE), Enemies[[Name]:[BotLevelType]], 3, FALSE) * VLOOKUP($A38,BotLevelWorld[#All],MATCH("HP Ratio - " &amp; VLOOKUP(VLOOKUP(AG$1,Enemies[[Name]:[SpawnedType]],11,FALSE),Enemies[[#All],[Name]:[BotLevelType]],9,FALSE),BotLevelWorld[#Headers],0),FALSE) * VLOOKUP(AG$1,Enemies[[Name]:[SpawnedType]],10,FALSE),0))</f>
        <v>5665.8994700000003</v>
      </c>
      <c r="AH38" s="10">
        <f>(VLOOKUP(AH$1,Enemies[[Name]:[BotLevelType]],3,FALSE) * VLOOKUP($A38,BotLevelWorld[#All],MATCH("HP Ratio - " &amp; VLOOKUP(AH$1,Enemies[[#All],[Name]:[BotLevelType]],9,FALSE),BotLevelWorld[#Headers],0),FALSE)) + (IFERROR(VLOOKUP(VLOOKUP(AH$1,Enemies[[Name]:[SpawnedType]],11,FALSE), Enemies[[Name]:[BotLevelType]], 3, FALSE) * VLOOKUP($A38,BotLevelWorld[#All],MATCH("HP Ratio - " &amp; VLOOKUP(VLOOKUP(AH$1,Enemies[[Name]:[SpawnedType]],11,FALSE),Enemies[[#All],[Name]:[BotLevelType]],9,FALSE),BotLevelWorld[#Headers],0),FALSE) * VLOOKUP(AH$1,Enemies[[Name]:[SpawnedType]],10,FALSE),0))</f>
        <v>651.27351999999996</v>
      </c>
      <c r="AI38" s="10">
        <f>(VLOOKUP(AI$1,Enemies[[Name]:[BotLevelType]],3,FALSE) * VLOOKUP($A38,BotLevelWorld[#All],MATCH("HP Ratio - " &amp; VLOOKUP(AI$1,Enemies[[#All],[Name]:[BotLevelType]],9,FALSE),BotLevelWorld[#Headers],0),FALSE)) + (IFERROR(VLOOKUP(VLOOKUP(AI$1,Enemies[[Name]:[SpawnedType]],11,FALSE), Enemies[[Name]:[BotLevelType]], 3, FALSE) * VLOOKUP($A38,BotLevelWorld[#All],MATCH("HP Ratio - " &amp; VLOOKUP(VLOOKUP(AI$1,Enemies[[Name]:[SpawnedType]],11,FALSE),Enemies[[#All],[Name]:[BotLevelType]],9,FALSE),BotLevelWorld[#Headers],0),FALSE) * VLOOKUP(AI$1,Enemies[[Name]:[SpawnedType]],10,FALSE),0))</f>
        <v>9142.5810000000001</v>
      </c>
      <c r="AJ38" s="10">
        <f>(VLOOKUP(AJ$1,Enemies[[Name]:[BotLevelType]],3,FALSE) * VLOOKUP($A38,BotLevelWorld[#All],MATCH("HP Ratio - " &amp; VLOOKUP(AJ$1,Enemies[[#All],[Name]:[BotLevelType]],9,FALSE),BotLevelWorld[#Headers],0),FALSE)) + (IFERROR(VLOOKUP(VLOOKUP(AJ$1,Enemies[[Name]:[SpawnedType]],11,FALSE), Enemies[[Name]:[BotLevelType]], 3, FALSE) * VLOOKUP($A38,BotLevelWorld[#All],MATCH("HP Ratio - " &amp; VLOOKUP(VLOOKUP(AJ$1,Enemies[[Name]:[SpawnedType]],11,FALSE),Enemies[[#All],[Name]:[BotLevelType]],9,FALSE),BotLevelWorld[#Headers],0),FALSE) * VLOOKUP(AJ$1,Enemies[[Name]:[SpawnedType]],10,FALSE),0))</f>
        <v>651.27351999999996</v>
      </c>
      <c r="AK38" s="10">
        <f>(VLOOKUP(AK$1,Enemies[[Name]:[BotLevelType]],3,FALSE) * VLOOKUP($A38,BotLevelWorld[#All],MATCH("HP Ratio - " &amp; VLOOKUP(AK$1,Enemies[[#All],[Name]:[BotLevelType]],9,FALSE),BotLevelWorld[#Headers],0),FALSE)) + (IFERROR(VLOOKUP(VLOOKUP(AK$1,Enemies[[Name]:[SpawnedType]],11,FALSE), Enemies[[Name]:[BotLevelType]], 3, FALSE) * VLOOKUP($A38,BotLevelWorld[#All],MATCH("HP Ratio - " &amp; VLOOKUP(VLOOKUP(AK$1,Enemies[[Name]:[SpawnedType]],11,FALSE),Enemies[[#All],[Name]:[BotLevelType]],9,FALSE),BotLevelWorld[#Headers],0),FALSE) * VLOOKUP(AK$1,Enemies[[Name]:[SpawnedType]],10,FALSE),0))</f>
        <v>651.27351999999996</v>
      </c>
      <c r="AL38" s="10">
        <f>(VLOOKUP(AL$1,Enemies[[Name]:[BotLevelType]],3,FALSE) * VLOOKUP($A38,BotLevelWorld[#All],MATCH("HP Ratio - " &amp; VLOOKUP(AL$1,Enemies[[#All],[Name]:[BotLevelType]],9,FALSE),BotLevelWorld[#Headers],0),FALSE)) + (IFERROR(VLOOKUP(VLOOKUP(AL$1,Enemies[[Name]:[SpawnedType]],11,FALSE), Enemies[[Name]:[BotLevelType]], 3, FALSE) * VLOOKUP($A38,BotLevelWorld[#All],MATCH("HP Ratio - " &amp; VLOOKUP(VLOOKUP(AL$1,Enemies[[Name]:[SpawnedType]],11,FALSE),Enemies[[#All],[Name]:[BotLevelType]],9,FALSE),BotLevelWorld[#Headers],0),FALSE) * VLOOKUP(AL$1,Enemies[[Name]:[SpawnedType]],10,FALSE),0))</f>
        <v>814.0918999999999</v>
      </c>
      <c r="AM38" s="10">
        <f>(VLOOKUP(AM$1,Enemies[[Name]:[BotLevelType]],3,FALSE) * VLOOKUP($A38,BotLevelWorld[#All],MATCH("HP Ratio - " &amp; VLOOKUP(AM$1,Enemies[[#All],[Name]:[BotLevelType]],9,FALSE),BotLevelWorld[#Headers],0),FALSE)) + (IFERROR(VLOOKUP(VLOOKUP(AM$1,Enemies[[Name]:[SpawnedType]],11,FALSE), Enemies[[Name]:[BotLevelType]], 3, FALSE) * VLOOKUP($A38,BotLevelWorld[#All],MATCH("HP Ratio - " &amp; VLOOKUP(VLOOKUP(AM$1,Enemies[[Name]:[SpawnedType]],11,FALSE),Enemies[[#All],[Name]:[BotLevelType]],9,FALSE),BotLevelWorld[#Headers],0),FALSE) * VLOOKUP(AM$1,Enemies[[Name]:[SpawnedType]],10,FALSE),0))</f>
        <v>15237.634999999998</v>
      </c>
      <c r="AN38" s="10">
        <f>(VLOOKUP(AN$1,Enemies[[Name]:[BotLevelType]],3,FALSE) * VLOOKUP($A38,BotLevelWorld[#All],MATCH("HP Ratio - " &amp; VLOOKUP(AN$1,Enemies[[#All],[Name]:[BotLevelType]],9,FALSE),BotLevelWorld[#Headers],0),FALSE)) + (IFERROR(VLOOKUP(VLOOKUP(AN$1,Enemies[[Name]:[SpawnedType]],11,FALSE), Enemies[[Name]:[BotLevelType]], 3, FALSE) * VLOOKUP($A38,BotLevelWorld[#All],MATCH("HP Ratio - " &amp; VLOOKUP(VLOOKUP(AN$1,Enemies[[Name]:[SpawnedType]],11,FALSE),Enemies[[#All],[Name]:[BotLevelType]],9,FALSE),BotLevelWorld[#Headers],0),FALSE) * VLOOKUP(AN$1,Enemies[[Name]:[SpawnedType]],10,FALSE),0))</f>
        <v>4070.4594999999999</v>
      </c>
      <c r="AO38" s="10">
        <f>(VLOOKUP(AO$1,Enemies[[Name]:[BotLevelType]],3,FALSE) * VLOOKUP($A38,BotLevelWorld[#All],MATCH("HP Ratio - " &amp; VLOOKUP(AO$1,Enemies[[#All],[Name]:[BotLevelType]],9,FALSE),BotLevelWorld[#Headers],0),FALSE)) + (IFERROR(VLOOKUP(VLOOKUP(AO$1,Enemies[[Name]:[SpawnedType]],11,FALSE), Enemies[[Name]:[BotLevelType]], 3, FALSE) * VLOOKUP($A38,BotLevelWorld[#All],MATCH("HP Ratio - " &amp; VLOOKUP(VLOOKUP(AO$1,Enemies[[Name]:[SpawnedType]],11,FALSE),Enemies[[#All],[Name]:[BotLevelType]],9,FALSE),BotLevelWorld[#Headers],0),FALSE) * VLOOKUP(AO$1,Enemies[[Name]:[SpawnedType]],10,FALSE),0))</f>
        <v>6766.4079400000001</v>
      </c>
      <c r="AP38" s="10">
        <f>(VLOOKUP(AP$1,Enemies[[Name]:[BotLevelType]],3,FALSE) * VLOOKUP($A38,BotLevelWorld[#All],MATCH("HP Ratio - " &amp; VLOOKUP(AP$1,Enemies[[#All],[Name]:[BotLevelType]],9,FALSE),BotLevelWorld[#Headers],0),FALSE)) + (IFERROR(VLOOKUP(VLOOKUP(AP$1,Enemies[[Name]:[SpawnedType]],11,FALSE), Enemies[[Name]:[BotLevelType]], 3, FALSE) * VLOOKUP($A38,BotLevelWorld[#All],MATCH("HP Ratio - " &amp; VLOOKUP(VLOOKUP(AP$1,Enemies[[Name]:[SpawnedType]],11,FALSE),Enemies[[#All],[Name]:[BotLevelType]],9,FALSE),BotLevelWorld[#Headers],0),FALSE) * VLOOKUP(AP$1,Enemies[[Name]:[SpawnedType]],10,FALSE),0))</f>
        <v>6766.4079400000001</v>
      </c>
      <c r="AQ38" s="10">
        <f>(VLOOKUP(AQ$1,Enemies[[Name]:[BotLevelType]],3,FALSE) * VLOOKUP($A38,BotLevelWorld[#All],MATCH("HP Ratio - " &amp; VLOOKUP(AQ$1,Enemies[[#All],[Name]:[BotLevelType]],9,FALSE),BotLevelWorld[#Headers],0),FALSE)) + (IFERROR(VLOOKUP(VLOOKUP(AQ$1,Enemies[[Name]:[SpawnedType]],11,FALSE), Enemies[[Name]:[BotLevelType]], 3, FALSE) * VLOOKUP($A38,BotLevelWorld[#All],MATCH("HP Ratio - " &amp; VLOOKUP(VLOOKUP(AQ$1,Enemies[[Name]:[SpawnedType]],11,FALSE),Enemies[[#All],[Name]:[BotLevelType]],9,FALSE),BotLevelWorld[#Headers],0),FALSE) * VLOOKUP(AQ$1,Enemies[[Name]:[SpawnedType]],10,FALSE),0))</f>
        <v>6766.4079400000001</v>
      </c>
      <c r="AR38" s="10">
        <f>(VLOOKUP(AR$1,Enemies[[Name]:[BotLevelType]],3,FALSE) * VLOOKUP($A38,BotLevelWorld[#All],MATCH("HP Ratio - " &amp; VLOOKUP(AR$1,Enemies[[#All],[Name]:[BotLevelType]],9,FALSE),BotLevelWorld[#Headers],0),FALSE)) + (IFERROR(VLOOKUP(VLOOKUP(AR$1,Enemies[[Name]:[SpawnedType]],11,FALSE), Enemies[[Name]:[BotLevelType]], 3, FALSE) * VLOOKUP($A38,BotLevelWorld[#All],MATCH("HP Ratio - " &amp; VLOOKUP(VLOOKUP(AR$1,Enemies[[Name]:[SpawnedType]],11,FALSE),Enemies[[#All],[Name]:[BotLevelType]],9,FALSE),BotLevelWorld[#Headers],0),FALSE) * VLOOKUP(AR$1,Enemies[[Name]:[SpawnedType]],10,FALSE),0))</f>
        <v>65127.351999999999</v>
      </c>
      <c r="AS38" s="10">
        <f>(VLOOKUP(AS$1,Enemies[[Name]:[BotLevelType]],3,FALSE) * VLOOKUP($A38,BotLevelWorld[#All],MATCH("HP Ratio - " &amp; VLOOKUP(AS$1,Enemies[[#All],[Name]:[BotLevelType]],9,FALSE),BotLevelWorld[#Headers],0),FALSE)) + (IFERROR(VLOOKUP(VLOOKUP(AS$1,Enemies[[Name]:[SpawnedType]],11,FALSE), Enemies[[Name]:[BotLevelType]], 3, FALSE) * VLOOKUP($A38,BotLevelWorld[#All],MATCH("HP Ratio - " &amp; VLOOKUP(VLOOKUP(AS$1,Enemies[[Name]:[SpawnedType]],11,FALSE),Enemies[[#All],[Name]:[BotLevelType]],9,FALSE),BotLevelWorld[#Headers],0),FALSE) * VLOOKUP(AS$1,Enemies[[Name]:[SpawnedType]],10,FALSE),0))</f>
        <v>45712.904999999999</v>
      </c>
      <c r="AT38" s="10">
        <f>(VLOOKUP(AT$1,Enemies[[Name]:[BotLevelType]],3,FALSE) * VLOOKUP($A38,BotLevelWorld[#All],MATCH("HP Ratio - " &amp; VLOOKUP(AT$1,Enemies[[#All],[Name]:[BotLevelType]],9,FALSE),BotLevelWorld[#Headers],0),FALSE)) + (IFERROR(VLOOKUP(VLOOKUP(AT$1,Enemies[[Name]:[SpawnedType]],11,FALSE), Enemies[[Name]:[BotLevelType]], 3, FALSE) * VLOOKUP($A38,BotLevelWorld[#All],MATCH("HP Ratio - " &amp; VLOOKUP(VLOOKUP(AT$1,Enemies[[Name]:[SpawnedType]],11,FALSE),Enemies[[#All],[Name]:[BotLevelType]],9,FALSE),BotLevelWorld[#Headers],0),FALSE) * VLOOKUP(AT$1,Enemies[[Name]:[SpawnedType]],10,FALSE),0))</f>
        <v>39305.243199999997</v>
      </c>
    </row>
    <row r="39" spans="1:46" x14ac:dyDescent="0.25">
      <c r="A39" s="1">
        <v>37</v>
      </c>
      <c r="B39" s="10">
        <f>(VLOOKUP(B$1,Enemies[[Name]:[BotLevelType]],3,FALSE) * VLOOKUP($A39,BotLevelWorld[#All],MATCH("HP Ratio - " &amp; VLOOKUP(B$1,Enemies[[#All],[Name]:[BotLevelType]],9,FALSE),BotLevelWorld[#Headers],0),FALSE)) + (IFERROR(VLOOKUP(VLOOKUP(B$1,Enemies[[Name]:[SpawnedType]],11,FALSE), Enemies[[Name]:[BotLevelType]], 3, FALSE) * VLOOKUP($A39,BotLevelWorld[#All],MATCH("HP Ratio - " &amp; VLOOKUP(VLOOKUP(B$1,Enemies[[Name]:[SpawnedType]],11,FALSE),Enemies[[#All],[Name]:[BotLevelType]],9,FALSE),BotLevelWorld[#Headers],0),FALSE) * VLOOKUP(B$1,Enemies[[Name]:[SpawnedType]],10,FALSE),0))</f>
        <v>249.47351999999998</v>
      </c>
      <c r="C39" s="10">
        <f>(VLOOKUP(C$1,Enemies[[Name]:[BotLevelType]],3,FALSE) * VLOOKUP($A39,BotLevelWorld[#All],MATCH("HP Ratio - " &amp; VLOOKUP(C$1,Enemies[[#All],[Name]:[BotLevelType]],9,FALSE),BotLevelWorld[#Headers],0),FALSE)) + (IFERROR(VLOOKUP(VLOOKUP(C$1,Enemies[[Name]:[SpawnedType]],11,FALSE), Enemies[[Name]:[BotLevelType]], 3, FALSE) * VLOOKUP($A39,BotLevelWorld[#All],MATCH("HP Ratio - " &amp; VLOOKUP(VLOOKUP(C$1,Enemies[[Name]:[SpawnedType]],11,FALSE),Enemies[[#All],[Name]:[BotLevelType]],9,FALSE),BotLevelWorld[#Headers],0),FALSE) * VLOOKUP(C$1,Enemies[[Name]:[SpawnedType]],10,FALSE),0))</f>
        <v>5887.4038300000002</v>
      </c>
      <c r="D39" s="10">
        <f>(VLOOKUP(D$1,Enemies[[Name]:[BotLevelType]],3,FALSE) * VLOOKUP($A39,BotLevelWorld[#All],MATCH("HP Ratio - " &amp; VLOOKUP(D$1,Enemies[[#All],[Name]:[BotLevelType]],9,FALSE),BotLevelWorld[#Headers],0),FALSE)) + (IFERROR(VLOOKUP(VLOOKUP(D$1,Enemies[[Name]:[SpawnedType]],11,FALSE), Enemies[[Name]:[BotLevelType]], 3, FALSE) * VLOOKUP($A39,BotLevelWorld[#All],MATCH("HP Ratio - " &amp; VLOOKUP(VLOOKUP(D$1,Enemies[[Name]:[SpawnedType]],11,FALSE),Enemies[[#All],[Name]:[BotLevelType]],9,FALSE),BotLevelWorld[#Headers],0),FALSE) * VLOOKUP(D$1,Enemies[[Name]:[SpawnedType]],10,FALSE),0))</f>
        <v>13762.762199999999</v>
      </c>
      <c r="E39" s="10">
        <f>(VLOOKUP(E$1,Enemies[[Name]:[BotLevelType]],3,FALSE) * VLOOKUP($A39,BotLevelWorld[#All],MATCH("HP Ratio - " &amp; VLOOKUP(E$1,Enemies[[#All],[Name]:[BotLevelType]],9,FALSE),BotLevelWorld[#Headers],0),FALSE)) + (IFERROR(VLOOKUP(VLOOKUP(E$1,Enemies[[Name]:[SpawnedType]],11,FALSE), Enemies[[Name]:[BotLevelType]], 3, FALSE) * VLOOKUP($A39,BotLevelWorld[#All],MATCH("HP Ratio - " &amp; VLOOKUP(VLOOKUP(E$1,Enemies[[Name]:[SpawnedType]],11,FALSE),Enemies[[#All],[Name]:[BotLevelType]],9,FALSE),BotLevelWorld[#Headers],0),FALSE) * VLOOKUP(E$1,Enemies[[Name]:[SpawnedType]],10,FALSE),0))</f>
        <v>2181.0592999999999</v>
      </c>
      <c r="F39" s="10">
        <f>(VLOOKUP(F$1,Enemies[[Name]:[BotLevelType]],3,FALSE) * VLOOKUP($A39,BotLevelWorld[#All],MATCH("HP Ratio - " &amp; VLOOKUP(F$1,Enemies[[#All],[Name]:[BotLevelType]],9,FALSE),BotLevelWorld[#Headers],0),FALSE)) + (IFERROR(VLOOKUP(VLOOKUP(F$1,Enemies[[Name]:[SpawnedType]],11,FALSE), Enemies[[Name]:[BotLevelType]], 3, FALSE) * VLOOKUP($A39,BotLevelWorld[#All],MATCH("HP Ratio - " &amp; VLOOKUP(VLOOKUP(F$1,Enemies[[Name]:[SpawnedType]],11,FALSE),Enemies[[#All],[Name]:[BotLevelType]],9,FALSE),BotLevelWorld[#Headers],0),FALSE) * VLOOKUP(F$1,Enemies[[Name]:[SpawnedType]],10,FALSE),0))</f>
        <v>7789.4975000000004</v>
      </c>
      <c r="G39" s="10">
        <f>(VLOOKUP(G$1,Enemies[[Name]:[BotLevelType]],3,FALSE) * VLOOKUP($A39,BotLevelWorld[#All],MATCH("HP Ratio - " &amp; VLOOKUP(G$1,Enemies[[#All],[Name]:[BotLevelType]],9,FALSE),BotLevelWorld[#Headers],0),FALSE)) + (IFERROR(VLOOKUP(VLOOKUP(G$1,Enemies[[Name]:[SpawnedType]],11,FALSE), Enemies[[Name]:[BotLevelType]], 3, FALSE) * VLOOKUP($A39,BotLevelWorld[#All],MATCH("HP Ratio - " &amp; VLOOKUP(VLOOKUP(G$1,Enemies[[Name]:[SpawnedType]],11,FALSE),Enemies[[#All],[Name]:[BotLevelType]],9,FALSE),BotLevelWorld[#Headers],0),FALSE) * VLOOKUP(G$1,Enemies[[Name]:[SpawnedType]],10,FALSE),0))</f>
        <v>15578.995000000001</v>
      </c>
      <c r="H39" s="10">
        <f>(VLOOKUP(H$1,Enemies[[Name]:[BotLevelType]],3,FALSE) * VLOOKUP($A39,BotLevelWorld[#All],MATCH("HP Ratio - " &amp; VLOOKUP(H$1,Enemies[[#All],[Name]:[BotLevelType]],9,FALSE),BotLevelWorld[#Headers],0),FALSE)) + (IFERROR(VLOOKUP(VLOOKUP(H$1,Enemies[[Name]:[SpawnedType]],11,FALSE), Enemies[[Name]:[BotLevelType]], 3, FALSE) * VLOOKUP($A39,BotLevelWorld[#All],MATCH("HP Ratio - " &amp; VLOOKUP(VLOOKUP(H$1,Enemies[[Name]:[SpawnedType]],11,FALSE),Enemies[[#All],[Name]:[BotLevelType]],9,FALSE),BotLevelWorld[#Headers],0),FALSE) * VLOOKUP(H$1,Enemies[[Name]:[SpawnedType]],10,FALSE),0))</f>
        <v>665.26271999999994</v>
      </c>
      <c r="I39" s="10">
        <f>(VLOOKUP(I$1,Enemies[[Name]:[BotLevelType]],3,FALSE) * VLOOKUP($A39,BotLevelWorld[#All],MATCH("HP Ratio - " &amp; VLOOKUP(I$1,Enemies[[#All],[Name]:[BotLevelType]],9,FALSE),BotLevelWorld[#Headers],0),FALSE)) + (IFERROR(VLOOKUP(VLOOKUP(I$1,Enemies[[Name]:[SpawnedType]],11,FALSE), Enemies[[Name]:[BotLevelType]], 3, FALSE) * VLOOKUP($A39,BotLevelWorld[#All],MATCH("HP Ratio - " &amp; VLOOKUP(VLOOKUP(I$1,Enemies[[Name]:[SpawnedType]],11,FALSE),Enemies[[#All],[Name]:[BotLevelType]],9,FALSE),BotLevelWorld[#Headers],0),FALSE) * VLOOKUP(I$1,Enemies[[Name]:[SpawnedType]],10,FALSE),0))</f>
        <v>20.935296000000001</v>
      </c>
      <c r="J39" s="10">
        <f>(VLOOKUP(J$1,Enemies[[Name]:[BotLevelType]],3,FALSE) * VLOOKUP($A39,BotLevelWorld[#All],MATCH("HP Ratio - " &amp; VLOOKUP(J$1,Enemies[[#All],[Name]:[BotLevelType]],9,FALSE),BotLevelWorld[#Headers],0),FALSE)) + (IFERROR(VLOOKUP(VLOOKUP(J$1,Enemies[[Name]:[SpawnedType]],11,FALSE), Enemies[[Name]:[BotLevelType]], 3, FALSE) * VLOOKUP($A39,BotLevelWorld[#All],MATCH("HP Ratio - " &amp; VLOOKUP(VLOOKUP(J$1,Enemies[[Name]:[SpawnedType]],11,FALSE),Enemies[[#All],[Name]:[BotLevelType]],9,FALSE),BotLevelWorld[#Headers],0),FALSE) * VLOOKUP(J$1,Enemies[[Name]:[SpawnedType]],10,FALSE),0))</f>
        <v>348.92160000000001</v>
      </c>
      <c r="K39" s="10">
        <f>(VLOOKUP(K$1,Enemies[[Name]:[BotLevelType]],3,FALSE) * VLOOKUP($A39,BotLevelWorld[#All],MATCH("HP Ratio - " &amp; VLOOKUP(K$1,Enemies[[#All],[Name]:[BotLevelType]],9,FALSE),BotLevelWorld[#Headers],0),FALSE)) + (IFERROR(VLOOKUP(VLOOKUP(K$1,Enemies[[Name]:[SpawnedType]],11,FALSE), Enemies[[Name]:[BotLevelType]], 3, FALSE) * VLOOKUP($A39,BotLevelWorld[#All],MATCH("HP Ratio - " &amp; VLOOKUP(VLOOKUP(K$1,Enemies[[Name]:[SpawnedType]],11,FALSE),Enemies[[#All],[Name]:[BotLevelType]],9,FALSE),BotLevelWorld[#Headers],0),FALSE) * VLOOKUP(K$1,Enemies[[Name]:[SpawnedType]],10,FALSE),0))</f>
        <v>87.230400000000003</v>
      </c>
      <c r="L39" s="10">
        <f>(VLOOKUP(L$1,Enemies[[Name]:[BotLevelType]],3,FALSE) * VLOOKUP($A39,BotLevelWorld[#All],MATCH("HP Ratio - " &amp; VLOOKUP(L$1,Enemies[[#All],[Name]:[BotLevelType]],9,FALSE),BotLevelWorld[#Headers],0),FALSE)) + (IFERROR(VLOOKUP(VLOOKUP(L$1,Enemies[[Name]:[SpawnedType]],11,FALSE), Enemies[[Name]:[BotLevelType]], 3, FALSE) * VLOOKUP($A39,BotLevelWorld[#All],MATCH("HP Ratio - " &amp; VLOOKUP(VLOOKUP(L$1,Enemies[[Name]:[SpawnedType]],11,FALSE),Enemies[[#All],[Name]:[BotLevelType]],9,FALSE),BotLevelWorld[#Headers],0),FALSE) * VLOOKUP(L$1,Enemies[[Name]:[SpawnedType]],10,FALSE),0))</f>
        <v>4673.6985000000004</v>
      </c>
      <c r="M39" s="10">
        <f>(VLOOKUP(M$1,Enemies[[Name]:[BotLevelType]],3,FALSE) * VLOOKUP($A39,BotLevelWorld[#All],MATCH("HP Ratio - " &amp; VLOOKUP(M$1,Enemies[[#All],[Name]:[BotLevelType]],9,FALSE),BotLevelWorld[#Headers],0),FALSE)) + (IFERROR(VLOOKUP(VLOOKUP(M$1,Enemies[[Name]:[SpawnedType]],11,FALSE), Enemies[[Name]:[BotLevelType]], 3, FALSE) * VLOOKUP($A39,BotLevelWorld[#All],MATCH("HP Ratio - " &amp; VLOOKUP(VLOOKUP(M$1,Enemies[[Name]:[SpawnedType]],11,FALSE),Enemies[[#All],[Name]:[BotLevelType]],9,FALSE),BotLevelWorld[#Headers],0),FALSE) * VLOOKUP(M$1,Enemies[[Name]:[SpawnedType]],10,FALSE),0))</f>
        <v>10905.2965</v>
      </c>
      <c r="N39" s="10">
        <f>(VLOOKUP(N$1,Enemies[[Name]:[BotLevelType]],3,FALSE) * VLOOKUP($A39,BotLevelWorld[#All],MATCH("HP Ratio - " &amp; VLOOKUP(N$1,Enemies[[#All],[Name]:[BotLevelType]],9,FALSE),BotLevelWorld[#Headers],0),FALSE)) + (IFERROR(VLOOKUP(VLOOKUP(N$1,Enemies[[Name]:[SpawnedType]],11,FALSE), Enemies[[Name]:[BotLevelType]], 3, FALSE) * VLOOKUP($A39,BotLevelWorld[#All],MATCH("HP Ratio - " &amp; VLOOKUP(VLOOKUP(N$1,Enemies[[Name]:[SpawnedType]],11,FALSE),Enemies[[#All],[Name]:[BotLevelType]],9,FALSE),BotLevelWorld[#Headers],0),FALSE) * VLOOKUP(N$1,Enemies[[Name]:[SpawnedType]],10,FALSE),0))</f>
        <v>7789.4975000000004</v>
      </c>
      <c r="O39" s="10">
        <f>(VLOOKUP(O$1,Enemies[[Name]:[BotLevelType]],3,FALSE) * VLOOKUP($A39,BotLevelWorld[#All],MATCH("HP Ratio - " &amp; VLOOKUP(O$1,Enemies[[#All],[Name]:[BotLevelType]],9,FALSE),BotLevelWorld[#Headers],0),FALSE)) + (IFERROR(VLOOKUP(VLOOKUP(O$1,Enemies[[Name]:[SpawnedType]],11,FALSE), Enemies[[Name]:[BotLevelType]], 3, FALSE) * VLOOKUP($A39,BotLevelWorld[#All],MATCH("HP Ratio - " &amp; VLOOKUP(VLOOKUP(O$1,Enemies[[Name]:[SpawnedType]],11,FALSE),Enemies[[#All],[Name]:[BotLevelType]],9,FALSE),BotLevelWorld[#Headers],0),FALSE) * VLOOKUP(O$1,Enemies[[Name]:[SpawnedType]],10,FALSE),0))</f>
        <v>2676.09265</v>
      </c>
      <c r="P39" s="10">
        <f>(VLOOKUP(P$1,Enemies[[Name]:[BotLevelType]],3,FALSE) * VLOOKUP($A39,BotLevelWorld[#All],MATCH("HP Ratio - " &amp; VLOOKUP(P$1,Enemies[[#All],[Name]:[BotLevelType]],9,FALSE),BotLevelWorld[#Headers],0),FALSE)) + (IFERROR(VLOOKUP(VLOOKUP(P$1,Enemies[[Name]:[SpawnedType]],11,FALSE), Enemies[[Name]:[BotLevelType]], 3, FALSE) * VLOOKUP($A39,BotLevelWorld[#All],MATCH("HP Ratio - " &amp; VLOOKUP(VLOOKUP(P$1,Enemies[[Name]:[SpawnedType]],11,FALSE),Enemies[[#All],[Name]:[BotLevelType]],9,FALSE),BotLevelWorld[#Headers],0),FALSE) * VLOOKUP(P$1,Enemies[[Name]:[SpawnedType]],10,FALSE),0))</f>
        <v>31157.99</v>
      </c>
      <c r="Q39" s="10">
        <f>(VLOOKUP(Q$1,Enemies[[Name]:[BotLevelType]],3,FALSE) * VLOOKUP($A39,BotLevelWorld[#All],MATCH("HP Ratio - " &amp; VLOOKUP(Q$1,Enemies[[#All],[Name]:[BotLevelType]],9,FALSE),BotLevelWorld[#Headers],0),FALSE)) + (IFERROR(VLOOKUP(VLOOKUP(Q$1,Enemies[[Name]:[SpawnedType]],11,FALSE), Enemies[[Name]:[BotLevelType]], 3, FALSE) * VLOOKUP($A39,BotLevelWorld[#All],MATCH("HP Ratio - " &amp; VLOOKUP(VLOOKUP(Q$1,Enemies[[Name]:[SpawnedType]],11,FALSE),Enemies[[#All],[Name]:[BotLevelType]],9,FALSE),BotLevelWorld[#Headers],0),FALSE) * VLOOKUP(Q$1,Enemies[[Name]:[SpawnedType]],10,FALSE),0))</f>
        <v>8315.7839999999997</v>
      </c>
      <c r="R39" s="10">
        <f>(VLOOKUP(R$1,Enemies[[Name]:[BotLevelType]],3,FALSE) * VLOOKUP($A39,BotLevelWorld[#All],MATCH("HP Ratio - " &amp; VLOOKUP(R$1,Enemies[[#All],[Name]:[BotLevelType]],9,FALSE),BotLevelWorld[#Headers],0),FALSE)) + (IFERROR(VLOOKUP(VLOOKUP(R$1,Enemies[[Name]:[SpawnedType]],11,FALSE), Enemies[[Name]:[BotLevelType]], 3, FALSE) * VLOOKUP($A39,BotLevelWorld[#All],MATCH("HP Ratio - " &amp; VLOOKUP(VLOOKUP(R$1,Enemies[[Name]:[SpawnedType]],11,FALSE),Enemies[[#All],[Name]:[BotLevelType]],9,FALSE),BotLevelWorld[#Headers],0),FALSE) * VLOOKUP(R$1,Enemies[[Name]:[SpawnedType]],10,FALSE),0))</f>
        <v>38229.894999999997</v>
      </c>
      <c r="S39" s="10">
        <f>(VLOOKUP(S$1,Enemies[[Name]:[BotLevelType]],3,FALSE) * VLOOKUP($A39,BotLevelWorld[#All],MATCH("HP Ratio - " &amp; VLOOKUP(S$1,Enemies[[#All],[Name]:[BotLevelType]],9,FALSE),BotLevelWorld[#Headers],0),FALSE)) + (IFERROR(VLOOKUP(VLOOKUP(S$1,Enemies[[Name]:[SpawnedType]],11,FALSE), Enemies[[Name]:[BotLevelType]], 3, FALSE) * VLOOKUP($A39,BotLevelWorld[#All],MATCH("HP Ratio - " &amp; VLOOKUP(VLOOKUP(S$1,Enemies[[Name]:[SpawnedType]],11,FALSE),Enemies[[#All],[Name]:[BotLevelType]],9,FALSE),BotLevelWorld[#Headers],0),FALSE) * VLOOKUP(S$1,Enemies[[Name]:[SpawnedType]],10,FALSE),0))</f>
        <v>3291.6877800000002</v>
      </c>
      <c r="T39" s="10">
        <f>(VLOOKUP(T$1,Enemies[[Name]:[BotLevelType]],3,FALSE) * VLOOKUP($A39,BotLevelWorld[#All],MATCH("HP Ratio - " &amp; VLOOKUP(T$1,Enemies[[#All],[Name]:[BotLevelType]],9,FALSE),BotLevelWorld[#Headers],0),FALSE)) + (IFERROR(VLOOKUP(VLOOKUP(T$1,Enemies[[Name]:[SpawnedType]],11,FALSE), Enemies[[Name]:[BotLevelType]], 3, FALSE) * VLOOKUP($A39,BotLevelWorld[#All],MATCH("HP Ratio - " &amp; VLOOKUP(VLOOKUP(T$1,Enemies[[Name]:[SpawnedType]],11,FALSE),Enemies[[#All],[Name]:[BotLevelType]],9,FALSE),BotLevelWorld[#Headers],0),FALSE) * VLOOKUP(T$1,Enemies[[Name]:[SpawnedType]],10,FALSE),0))</f>
        <v>12233.5664</v>
      </c>
      <c r="U39" s="10">
        <f>(VLOOKUP(U$1,Enemies[[Name]:[BotLevelType]],3,FALSE) * VLOOKUP($A39,BotLevelWorld[#All],MATCH("HP Ratio - " &amp; VLOOKUP(U$1,Enemies[[#All],[Name]:[BotLevelType]],9,FALSE),BotLevelWorld[#Headers],0),FALSE)) + (IFERROR(VLOOKUP(VLOOKUP(U$1,Enemies[[Name]:[SpawnedType]],11,FALSE), Enemies[[Name]:[BotLevelType]], 3, FALSE) * VLOOKUP($A39,BotLevelWorld[#All],MATCH("HP Ratio - " &amp; VLOOKUP(VLOOKUP(U$1,Enemies[[Name]:[SpawnedType]],11,FALSE),Enemies[[#All],[Name]:[BotLevelType]],9,FALSE),BotLevelWorld[#Headers],0),FALSE) * VLOOKUP(U$1,Enemies[[Name]:[SpawnedType]],10,FALSE),0))</f>
        <v>6116.7831999999999</v>
      </c>
      <c r="V39" s="10">
        <f>(VLOOKUP(V$1,Enemies[[Name]:[BotLevelType]],3,FALSE) * VLOOKUP($A39,BotLevelWorld[#All],MATCH("HP Ratio - " &amp; VLOOKUP(V$1,Enemies[[#All],[Name]:[BotLevelType]],9,FALSE),BotLevelWorld[#Headers],0),FALSE)) + (IFERROR(VLOOKUP(VLOOKUP(V$1,Enemies[[Name]:[SpawnedType]],11,FALSE), Enemies[[Name]:[BotLevelType]], 3, FALSE) * VLOOKUP($A39,BotLevelWorld[#All],MATCH("HP Ratio - " &amp; VLOOKUP(VLOOKUP(V$1,Enemies[[Name]:[SpawnedType]],11,FALSE),Enemies[[#All],[Name]:[BotLevelType]],9,FALSE),BotLevelWorld[#Headers],0),FALSE) * VLOOKUP(V$1,Enemies[[Name]:[SpawnedType]],10,FALSE),0))</f>
        <v>3058.3915999999999</v>
      </c>
      <c r="W39" s="10">
        <f>(VLOOKUP(W$1,Enemies[[Name]:[BotLevelType]],3,FALSE) * VLOOKUP($A39,BotLevelWorld[#All],MATCH("HP Ratio - " &amp; VLOOKUP(W$1,Enemies[[#All],[Name]:[BotLevelType]],9,FALSE),BotLevelWorld[#Headers],0),FALSE)) + (IFERROR(VLOOKUP(VLOOKUP(W$1,Enemies[[Name]:[SpawnedType]],11,FALSE), Enemies[[Name]:[BotLevelType]], 3, FALSE) * VLOOKUP($A39,BotLevelWorld[#All],MATCH("HP Ratio - " &amp; VLOOKUP(VLOOKUP(W$1,Enemies[[Name]:[SpawnedType]],11,FALSE),Enemies[[#All],[Name]:[BotLevelType]],9,FALSE),BotLevelWorld[#Headers],0),FALSE) * VLOOKUP(W$1,Enemies[[Name]:[SpawnedType]],10,FALSE),0))</f>
        <v>764.59789999999998</v>
      </c>
      <c r="X39" s="10">
        <f>(VLOOKUP(X$1,Enemies[[Name]:[BotLevelType]],3,FALSE) * VLOOKUP($A39,BotLevelWorld[#All],MATCH("HP Ratio - " &amp; VLOOKUP(X$1,Enemies[[#All],[Name]:[BotLevelType]],9,FALSE),BotLevelWorld[#Headers],0),FALSE)) + (IFERROR(VLOOKUP(VLOOKUP(X$1,Enemies[[Name]:[SpawnedType]],11,FALSE), Enemies[[Name]:[BotLevelType]], 3, FALSE) * VLOOKUP($A39,BotLevelWorld[#All],MATCH("HP Ratio - " &amp; VLOOKUP(VLOOKUP(X$1,Enemies[[Name]:[SpawnedType]],11,FALSE),Enemies[[#All],[Name]:[BotLevelType]],9,FALSE),BotLevelWorld[#Headers],0),FALSE) * VLOOKUP(X$1,Enemies[[Name]:[SpawnedType]],10,FALSE),0))</f>
        <v>611.67831999999999</v>
      </c>
      <c r="Y39" s="10">
        <f>(VLOOKUP(Y$1,Enemies[[Name]:[BotLevelType]],3,FALSE) * VLOOKUP($A39,BotLevelWorld[#All],MATCH("HP Ratio - " &amp; VLOOKUP(Y$1,Enemies[[#All],[Name]:[BotLevelType]],9,FALSE),BotLevelWorld[#Headers],0),FALSE)) + (IFERROR(VLOOKUP(VLOOKUP(Y$1,Enemies[[Name]:[SpawnedType]],11,FALSE), Enemies[[Name]:[BotLevelType]], 3, FALSE) * VLOOKUP($A39,BotLevelWorld[#All],MATCH("HP Ratio - " &amp; VLOOKUP(VLOOKUP(Y$1,Enemies[[Name]:[SpawnedType]],11,FALSE),Enemies[[#All],[Name]:[BotLevelType]],9,FALSE),BotLevelWorld[#Headers],0),FALSE) * VLOOKUP(Y$1,Enemies[[Name]:[SpawnedType]],10,FALSE),0))</f>
        <v>15578.994999999999</v>
      </c>
      <c r="Z39" s="10">
        <f>(VLOOKUP(Z$1,Enemies[[Name]:[BotLevelType]],3,FALSE) * VLOOKUP($A39,BotLevelWorld[#All],MATCH("HP Ratio - " &amp; VLOOKUP(Z$1,Enemies[[#All],[Name]:[BotLevelType]],9,FALSE),BotLevelWorld[#Headers],0),FALSE)) + (IFERROR(VLOOKUP(VLOOKUP(Z$1,Enemies[[Name]:[SpawnedType]],11,FALSE), Enemies[[Name]:[BotLevelType]], 3, FALSE) * VLOOKUP($A39,BotLevelWorld[#All],MATCH("HP Ratio - " &amp; VLOOKUP(VLOOKUP(Z$1,Enemies[[Name]:[SpawnedType]],11,FALSE),Enemies[[#All],[Name]:[BotLevelType]],9,FALSE),BotLevelWorld[#Headers],0),FALSE) * VLOOKUP(Z$1,Enemies[[Name]:[SpawnedType]],10,FALSE),0))</f>
        <v>6231.598</v>
      </c>
      <c r="AA39" s="10">
        <f>(VLOOKUP(AA$1,Enemies[[Name]:[BotLevelType]],3,FALSE) * VLOOKUP($A39,BotLevelWorld[#All],MATCH("HP Ratio - " &amp; VLOOKUP(AA$1,Enemies[[#All],[Name]:[BotLevelType]],9,FALSE),BotLevelWorld[#Headers],0),FALSE)) + (IFERROR(VLOOKUP(VLOOKUP(AA$1,Enemies[[Name]:[SpawnedType]],11,FALSE), Enemies[[Name]:[BotLevelType]], 3, FALSE) * VLOOKUP($A39,BotLevelWorld[#All],MATCH("HP Ratio - " &amp; VLOOKUP(VLOOKUP(AA$1,Enemies[[Name]:[SpawnedType]],11,FALSE),Enemies[[#All],[Name]:[BotLevelType]],9,FALSE),BotLevelWorld[#Headers],0),FALSE) * VLOOKUP(AA$1,Enemies[[Name]:[SpawnedType]],10,FALSE),0))</f>
        <v>3115.799</v>
      </c>
      <c r="AB39" s="10">
        <f>(VLOOKUP(AB$1,Enemies[[Name]:[BotLevelType]],3,FALSE) * VLOOKUP($A39,BotLevelWorld[#All],MATCH("HP Ratio - " &amp; VLOOKUP(AB$1,Enemies[[#All],[Name]:[BotLevelType]],9,FALSE),BotLevelWorld[#Headers],0),FALSE)) + (IFERROR(VLOOKUP(VLOOKUP(AB$1,Enemies[[Name]:[SpawnedType]],11,FALSE), Enemies[[Name]:[BotLevelType]], 3, FALSE) * VLOOKUP($A39,BotLevelWorld[#All],MATCH("HP Ratio - " &amp; VLOOKUP(VLOOKUP(AB$1,Enemies[[Name]:[SpawnedType]],11,FALSE),Enemies[[#All],[Name]:[BotLevelType]],9,FALSE),BotLevelWorld[#Headers],0),FALSE) * VLOOKUP(AB$1,Enemies[[Name]:[SpawnedType]],10,FALSE),0))</f>
        <v>1526.7415100000001</v>
      </c>
      <c r="AC39" s="10">
        <f>(VLOOKUP(AC$1,Enemies[[Name]:[BotLevelType]],3,FALSE) * VLOOKUP($A39,BotLevelWorld[#All],MATCH("HP Ratio - " &amp; VLOOKUP(AC$1,Enemies[[#All],[Name]:[BotLevelType]],9,FALSE),BotLevelWorld[#Headers],0),FALSE)) + (IFERROR(VLOOKUP(VLOOKUP(AC$1,Enemies[[Name]:[SpawnedType]],11,FALSE), Enemies[[Name]:[BotLevelType]], 3, FALSE) * VLOOKUP($A39,BotLevelWorld[#All],MATCH("HP Ratio - " &amp; VLOOKUP(VLOOKUP(AC$1,Enemies[[Name]:[SpawnedType]],11,FALSE),Enemies[[#All],[Name]:[BotLevelType]],9,FALSE),BotLevelWorld[#Headers],0),FALSE) * VLOOKUP(AC$1,Enemies[[Name]:[SpawnedType]],10,FALSE),0))</f>
        <v>747.79176000000007</v>
      </c>
      <c r="AD39" s="10">
        <f>(VLOOKUP(AD$1,Enemies[[Name]:[BotLevelType]],3,FALSE) * VLOOKUP($A39,BotLevelWorld[#All],MATCH("HP Ratio - " &amp; VLOOKUP(AD$1,Enemies[[#All],[Name]:[BotLevelType]],9,FALSE),BotLevelWorld[#Headers],0),FALSE)) + (IFERROR(VLOOKUP(VLOOKUP(AD$1,Enemies[[Name]:[SpawnedType]],11,FALSE), Enemies[[Name]:[BotLevelType]], 3, FALSE) * VLOOKUP($A39,BotLevelWorld[#All],MATCH("HP Ratio - " &amp; VLOOKUP(VLOOKUP(AD$1,Enemies[[Name]:[SpawnedType]],11,FALSE),Enemies[[#All],[Name]:[BotLevelType]],9,FALSE),BotLevelWorld[#Headers],0),FALSE) * VLOOKUP(AD$1,Enemies[[Name]:[SpawnedType]],10,FALSE),0))</f>
        <v>186.94794000000002</v>
      </c>
      <c r="AE39" s="10">
        <f>(VLOOKUP(AE$1,Enemies[[Name]:[BotLevelType]],3,FALSE) * VLOOKUP($A39,BotLevelWorld[#All],MATCH("HP Ratio - " &amp; VLOOKUP(AE$1,Enemies[[#All],[Name]:[BotLevelType]],9,FALSE),BotLevelWorld[#Headers],0),FALSE)) + (IFERROR(VLOOKUP(VLOOKUP(AE$1,Enemies[[Name]:[SpawnedType]],11,FALSE), Enemies[[Name]:[BotLevelType]], 3, FALSE) * VLOOKUP($A39,BotLevelWorld[#All],MATCH("HP Ratio - " &amp; VLOOKUP(VLOOKUP(AE$1,Enemies[[Name]:[SpawnedType]],11,FALSE),Enemies[[#All],[Name]:[BotLevelType]],9,FALSE),BotLevelWorld[#Headers],0),FALSE) * VLOOKUP(AE$1,Enemies[[Name]:[SpawnedType]],10,FALSE),0))</f>
        <v>5452.6482500000002</v>
      </c>
      <c r="AF39" s="10">
        <f>(VLOOKUP(AF$1,Enemies[[Name]:[BotLevelType]],3,FALSE) * VLOOKUP($A39,BotLevelWorld[#All],MATCH("HP Ratio - " &amp; VLOOKUP(AF$1,Enemies[[#All],[Name]:[BotLevelType]],9,FALSE),BotLevelWorld[#Headers],0),FALSE)) + (IFERROR(VLOOKUP(VLOOKUP(AF$1,Enemies[[Name]:[SpawnedType]],11,FALSE), Enemies[[Name]:[BotLevelType]], 3, FALSE) * VLOOKUP($A39,BotLevelWorld[#All],MATCH("HP Ratio - " &amp; VLOOKUP(VLOOKUP(AF$1,Enemies[[Name]:[SpawnedType]],11,FALSE),Enemies[[#All],[Name]:[BotLevelType]],9,FALSE),BotLevelWorld[#Headers],0),FALSE) * VLOOKUP(AF$1,Enemies[[Name]:[SpawnedType]],10,FALSE),0))</f>
        <v>1246.3196</v>
      </c>
      <c r="AG39" s="10">
        <f>(VLOOKUP(AG$1,Enemies[[Name]:[BotLevelType]],3,FALSE) * VLOOKUP($A39,BotLevelWorld[#All],MATCH("HP Ratio - " &amp; VLOOKUP(AG$1,Enemies[[#All],[Name]:[BotLevelType]],9,FALSE),BotLevelWorld[#Headers],0),FALSE)) + (IFERROR(VLOOKUP(VLOOKUP(AG$1,Enemies[[Name]:[SpawnedType]],11,FALSE), Enemies[[Name]:[BotLevelType]], 3, FALSE) * VLOOKUP($A39,BotLevelWorld[#All],MATCH("HP Ratio - " &amp; VLOOKUP(VLOOKUP(AG$1,Enemies[[Name]:[SpawnedType]],11,FALSE),Enemies[[#All],[Name]:[BotLevelType]],9,FALSE),BotLevelWorld[#Headers],0),FALSE) * VLOOKUP(AG$1,Enemies[[Name]:[SpawnedType]],10,FALSE),0))</f>
        <v>5887.4038300000002</v>
      </c>
      <c r="AH39" s="10">
        <f>(VLOOKUP(AH$1,Enemies[[Name]:[BotLevelType]],3,FALSE) * VLOOKUP($A39,BotLevelWorld[#All],MATCH("HP Ratio - " &amp; VLOOKUP(AH$1,Enemies[[#All],[Name]:[BotLevelType]],9,FALSE),BotLevelWorld[#Headers],0),FALSE)) + (IFERROR(VLOOKUP(VLOOKUP(AH$1,Enemies[[Name]:[SpawnedType]],11,FALSE), Enemies[[Name]:[BotLevelType]], 3, FALSE) * VLOOKUP($A39,BotLevelWorld[#All],MATCH("HP Ratio - " &amp; VLOOKUP(VLOOKUP(AH$1,Enemies[[Name]:[SpawnedType]],11,FALSE),Enemies[[#All],[Name]:[BotLevelType]],9,FALSE),BotLevelWorld[#Headers],0),FALSE) * VLOOKUP(AH$1,Enemies[[Name]:[SpawnedType]],10,FALSE),0))</f>
        <v>665.26271999999994</v>
      </c>
      <c r="AI39" s="10">
        <f>(VLOOKUP(AI$1,Enemies[[Name]:[BotLevelType]],3,FALSE) * VLOOKUP($A39,BotLevelWorld[#All],MATCH("HP Ratio - " &amp; VLOOKUP(AI$1,Enemies[[#All],[Name]:[BotLevelType]],9,FALSE),BotLevelWorld[#Headers],0),FALSE)) + (IFERROR(VLOOKUP(VLOOKUP(AI$1,Enemies[[Name]:[SpawnedType]],11,FALSE), Enemies[[Name]:[BotLevelType]], 3, FALSE) * VLOOKUP($A39,BotLevelWorld[#All],MATCH("HP Ratio - " &amp; VLOOKUP(VLOOKUP(AI$1,Enemies[[Name]:[SpawnedType]],11,FALSE),Enemies[[#All],[Name]:[BotLevelType]],9,FALSE),BotLevelWorld[#Headers],0),FALSE) * VLOOKUP(AI$1,Enemies[[Name]:[SpawnedType]],10,FALSE),0))</f>
        <v>9347.3970000000008</v>
      </c>
      <c r="AJ39" s="10">
        <f>(VLOOKUP(AJ$1,Enemies[[Name]:[BotLevelType]],3,FALSE) * VLOOKUP($A39,BotLevelWorld[#All],MATCH("HP Ratio - " &amp; VLOOKUP(AJ$1,Enemies[[#All],[Name]:[BotLevelType]],9,FALSE),BotLevelWorld[#Headers],0),FALSE)) + (IFERROR(VLOOKUP(VLOOKUP(AJ$1,Enemies[[Name]:[SpawnedType]],11,FALSE), Enemies[[Name]:[BotLevelType]], 3, FALSE) * VLOOKUP($A39,BotLevelWorld[#All],MATCH("HP Ratio - " &amp; VLOOKUP(VLOOKUP(AJ$1,Enemies[[Name]:[SpawnedType]],11,FALSE),Enemies[[#All],[Name]:[BotLevelType]],9,FALSE),BotLevelWorld[#Headers],0),FALSE) * VLOOKUP(AJ$1,Enemies[[Name]:[SpawnedType]],10,FALSE),0))</f>
        <v>665.26271999999994</v>
      </c>
      <c r="AK39" s="10">
        <f>(VLOOKUP(AK$1,Enemies[[Name]:[BotLevelType]],3,FALSE) * VLOOKUP($A39,BotLevelWorld[#All],MATCH("HP Ratio - " &amp; VLOOKUP(AK$1,Enemies[[#All],[Name]:[BotLevelType]],9,FALSE),BotLevelWorld[#Headers],0),FALSE)) + (IFERROR(VLOOKUP(VLOOKUP(AK$1,Enemies[[Name]:[SpawnedType]],11,FALSE), Enemies[[Name]:[BotLevelType]], 3, FALSE) * VLOOKUP($A39,BotLevelWorld[#All],MATCH("HP Ratio - " &amp; VLOOKUP(VLOOKUP(AK$1,Enemies[[Name]:[SpawnedType]],11,FALSE),Enemies[[#All],[Name]:[BotLevelType]],9,FALSE),BotLevelWorld[#Headers],0),FALSE) * VLOOKUP(AK$1,Enemies[[Name]:[SpawnedType]],10,FALSE),0))</f>
        <v>665.26271999999994</v>
      </c>
      <c r="AL39" s="10">
        <f>(VLOOKUP(AL$1,Enemies[[Name]:[BotLevelType]],3,FALSE) * VLOOKUP($A39,BotLevelWorld[#All],MATCH("HP Ratio - " &amp; VLOOKUP(AL$1,Enemies[[#All],[Name]:[BotLevelType]],9,FALSE),BotLevelWorld[#Headers],0),FALSE)) + (IFERROR(VLOOKUP(VLOOKUP(AL$1,Enemies[[Name]:[SpawnedType]],11,FALSE), Enemies[[Name]:[BotLevelType]], 3, FALSE) * VLOOKUP($A39,BotLevelWorld[#All],MATCH("HP Ratio - " &amp; VLOOKUP(VLOOKUP(AL$1,Enemies[[Name]:[SpawnedType]],11,FALSE),Enemies[[#All],[Name]:[BotLevelType]],9,FALSE),BotLevelWorld[#Headers],0),FALSE) * VLOOKUP(AL$1,Enemies[[Name]:[SpawnedType]],10,FALSE),0))</f>
        <v>831.57839999999987</v>
      </c>
      <c r="AM39" s="10">
        <f>(VLOOKUP(AM$1,Enemies[[Name]:[BotLevelType]],3,FALSE) * VLOOKUP($A39,BotLevelWorld[#All],MATCH("HP Ratio - " &amp; VLOOKUP(AM$1,Enemies[[#All],[Name]:[BotLevelType]],9,FALSE),BotLevelWorld[#Headers],0),FALSE)) + (IFERROR(VLOOKUP(VLOOKUP(AM$1,Enemies[[Name]:[SpawnedType]],11,FALSE), Enemies[[Name]:[BotLevelType]], 3, FALSE) * VLOOKUP($A39,BotLevelWorld[#All],MATCH("HP Ratio - " &amp; VLOOKUP(VLOOKUP(AM$1,Enemies[[Name]:[SpawnedType]],11,FALSE),Enemies[[#All],[Name]:[BotLevelType]],9,FALSE),BotLevelWorld[#Headers],0),FALSE) * VLOOKUP(AM$1,Enemies[[Name]:[SpawnedType]],10,FALSE),0))</f>
        <v>15578.995000000001</v>
      </c>
      <c r="AN39" s="10">
        <f>(VLOOKUP(AN$1,Enemies[[Name]:[BotLevelType]],3,FALSE) * VLOOKUP($A39,BotLevelWorld[#All],MATCH("HP Ratio - " &amp; VLOOKUP(AN$1,Enemies[[#All],[Name]:[BotLevelType]],9,FALSE),BotLevelWorld[#Headers],0),FALSE)) + (IFERROR(VLOOKUP(VLOOKUP(AN$1,Enemies[[Name]:[SpawnedType]],11,FALSE), Enemies[[Name]:[BotLevelType]], 3, FALSE) * VLOOKUP($A39,BotLevelWorld[#All],MATCH("HP Ratio - " &amp; VLOOKUP(VLOOKUP(AN$1,Enemies[[Name]:[SpawnedType]],11,FALSE),Enemies[[#All],[Name]:[BotLevelType]],9,FALSE),BotLevelWorld[#Headers],0),FALSE) * VLOOKUP(AN$1,Enemies[[Name]:[SpawnedType]],10,FALSE),0))</f>
        <v>4157.8919999999998</v>
      </c>
      <c r="AO39" s="10">
        <f>(VLOOKUP(AO$1,Enemies[[Name]:[BotLevelType]],3,FALSE) * VLOOKUP($A39,BotLevelWorld[#All],MATCH("HP Ratio - " &amp; VLOOKUP(AO$1,Enemies[[#All],[Name]:[BotLevelType]],9,FALSE),BotLevelWorld[#Headers],0),FALSE)) + (IFERROR(VLOOKUP(VLOOKUP(AO$1,Enemies[[Name]:[SpawnedType]],11,FALSE), Enemies[[Name]:[BotLevelType]], 3, FALSE) * VLOOKUP($A39,BotLevelWorld[#All],MATCH("HP Ratio - " &amp; VLOOKUP(VLOOKUP(AO$1,Enemies[[Name]:[SpawnedType]],11,FALSE),Enemies[[#All],[Name]:[BotLevelType]],9,FALSE),BotLevelWorld[#Headers],0),FALSE) * VLOOKUP(AO$1,Enemies[[Name]:[SpawnedType]],10,FALSE),0))</f>
        <v>6950.63274</v>
      </c>
      <c r="AP39" s="10">
        <f>(VLOOKUP(AP$1,Enemies[[Name]:[BotLevelType]],3,FALSE) * VLOOKUP($A39,BotLevelWorld[#All],MATCH("HP Ratio - " &amp; VLOOKUP(AP$1,Enemies[[#All],[Name]:[BotLevelType]],9,FALSE),BotLevelWorld[#Headers],0),FALSE)) + (IFERROR(VLOOKUP(VLOOKUP(AP$1,Enemies[[Name]:[SpawnedType]],11,FALSE), Enemies[[Name]:[BotLevelType]], 3, FALSE) * VLOOKUP($A39,BotLevelWorld[#All],MATCH("HP Ratio - " &amp; VLOOKUP(VLOOKUP(AP$1,Enemies[[Name]:[SpawnedType]],11,FALSE),Enemies[[#All],[Name]:[BotLevelType]],9,FALSE),BotLevelWorld[#Headers],0),FALSE) * VLOOKUP(AP$1,Enemies[[Name]:[SpawnedType]],10,FALSE),0))</f>
        <v>6950.63274</v>
      </c>
      <c r="AQ39" s="10">
        <f>(VLOOKUP(AQ$1,Enemies[[Name]:[BotLevelType]],3,FALSE) * VLOOKUP($A39,BotLevelWorld[#All],MATCH("HP Ratio - " &amp; VLOOKUP(AQ$1,Enemies[[#All],[Name]:[BotLevelType]],9,FALSE),BotLevelWorld[#Headers],0),FALSE)) + (IFERROR(VLOOKUP(VLOOKUP(AQ$1,Enemies[[Name]:[SpawnedType]],11,FALSE), Enemies[[Name]:[BotLevelType]], 3, FALSE) * VLOOKUP($A39,BotLevelWorld[#All],MATCH("HP Ratio - " &amp; VLOOKUP(VLOOKUP(AQ$1,Enemies[[Name]:[SpawnedType]],11,FALSE),Enemies[[#All],[Name]:[BotLevelType]],9,FALSE),BotLevelWorld[#Headers],0),FALSE) * VLOOKUP(AQ$1,Enemies[[Name]:[SpawnedType]],10,FALSE),0))</f>
        <v>6950.63274</v>
      </c>
      <c r="AR39" s="10">
        <f>(VLOOKUP(AR$1,Enemies[[Name]:[BotLevelType]],3,FALSE) * VLOOKUP($A39,BotLevelWorld[#All],MATCH("HP Ratio - " &amp; VLOOKUP(AR$1,Enemies[[#All],[Name]:[BotLevelType]],9,FALSE),BotLevelWorld[#Headers],0),FALSE)) + (IFERROR(VLOOKUP(VLOOKUP(AR$1,Enemies[[Name]:[SpawnedType]],11,FALSE), Enemies[[Name]:[BotLevelType]], 3, FALSE) * VLOOKUP($A39,BotLevelWorld[#All],MATCH("HP Ratio - " &amp; VLOOKUP(VLOOKUP(AR$1,Enemies[[Name]:[SpawnedType]],11,FALSE),Enemies[[#All],[Name]:[BotLevelType]],9,FALSE),BotLevelWorld[#Headers],0),FALSE) * VLOOKUP(AR$1,Enemies[[Name]:[SpawnedType]],10,FALSE),0))</f>
        <v>66526.271999999997</v>
      </c>
      <c r="AS39" s="10">
        <f>(VLOOKUP(AS$1,Enemies[[Name]:[BotLevelType]],3,FALSE) * VLOOKUP($A39,BotLevelWorld[#All],MATCH("HP Ratio - " &amp; VLOOKUP(AS$1,Enemies[[#All],[Name]:[BotLevelType]],9,FALSE),BotLevelWorld[#Headers],0),FALSE)) + (IFERROR(VLOOKUP(VLOOKUP(AS$1,Enemies[[Name]:[SpawnedType]],11,FALSE), Enemies[[Name]:[BotLevelType]], 3, FALSE) * VLOOKUP($A39,BotLevelWorld[#All],MATCH("HP Ratio - " &amp; VLOOKUP(VLOOKUP(AS$1,Enemies[[Name]:[SpawnedType]],11,FALSE),Enemies[[#All],[Name]:[BotLevelType]],9,FALSE),BotLevelWorld[#Headers],0),FALSE) * VLOOKUP(AS$1,Enemies[[Name]:[SpawnedType]],10,FALSE),0))</f>
        <v>46736.985000000001</v>
      </c>
      <c r="AT39" s="10">
        <f>(VLOOKUP(AT$1,Enemies[[Name]:[BotLevelType]],3,FALSE) * VLOOKUP($A39,BotLevelWorld[#All],MATCH("HP Ratio - " &amp; VLOOKUP(AT$1,Enemies[[#All],[Name]:[BotLevelType]],9,FALSE),BotLevelWorld[#Headers],0),FALSE)) + (IFERROR(VLOOKUP(VLOOKUP(AT$1,Enemies[[Name]:[SpawnedType]],11,FALSE), Enemies[[Name]:[BotLevelType]], 3, FALSE) * VLOOKUP($A39,BotLevelWorld[#All],MATCH("HP Ratio - " &amp; VLOOKUP(VLOOKUP(AT$1,Enemies[[Name]:[SpawnedType]],11,FALSE),Enemies[[#All],[Name]:[BotLevelType]],9,FALSE),BotLevelWorld[#Headers],0),FALSE) * VLOOKUP(AT$1,Enemies[[Name]:[SpawnedType]],10,FALSE),0))</f>
        <v>40333.164799999999</v>
      </c>
    </row>
    <row r="40" spans="1:46" x14ac:dyDescent="0.25">
      <c r="A40" s="1">
        <v>38</v>
      </c>
      <c r="B40" s="10">
        <f>(VLOOKUP(B$1,Enemies[[Name]:[BotLevelType]],3,FALSE) * VLOOKUP($A40,BotLevelWorld[#All],MATCH("HP Ratio - " &amp; VLOOKUP(B$1,Enemies[[#All],[Name]:[BotLevelType]],9,FALSE),BotLevelWorld[#Headers],0),FALSE)) + (IFERROR(VLOOKUP(VLOOKUP(B$1,Enemies[[Name]:[SpawnedType]],11,FALSE), Enemies[[Name]:[BotLevelType]], 3, FALSE) * VLOOKUP($A40,BotLevelWorld[#All],MATCH("HP Ratio - " &amp; VLOOKUP(VLOOKUP(B$1,Enemies[[Name]:[SpawnedType]],11,FALSE),Enemies[[#All],[Name]:[BotLevelType]],9,FALSE),BotLevelWorld[#Headers],0),FALSE) * VLOOKUP(B$1,Enemies[[Name]:[SpawnedType]],10,FALSE),0))</f>
        <v>254.77050000000003</v>
      </c>
      <c r="C40" s="10">
        <f>(VLOOKUP(C$1,Enemies[[Name]:[BotLevelType]],3,FALSE) * VLOOKUP($A40,BotLevelWorld[#All],MATCH("HP Ratio - " &amp; VLOOKUP(C$1,Enemies[[#All],[Name]:[BotLevelType]],9,FALSE),BotLevelWorld[#Headers],0),FALSE)) + (IFERROR(VLOOKUP(VLOOKUP(C$1,Enemies[[Name]:[SpawnedType]],11,FALSE), Enemies[[Name]:[BotLevelType]], 3, FALSE) * VLOOKUP($A40,BotLevelWorld[#All],MATCH("HP Ratio - " &amp; VLOOKUP(VLOOKUP(C$1,Enemies[[Name]:[SpawnedType]],11,FALSE),Enemies[[#All],[Name]:[BotLevelType]],9,FALSE),BotLevelWorld[#Headers],0),FALSE) * VLOOKUP(C$1,Enemies[[Name]:[SpawnedType]],10,FALSE),0))</f>
        <v>6109.0906800000002</v>
      </c>
      <c r="D40" s="10">
        <f>(VLOOKUP(D$1,Enemies[[Name]:[BotLevelType]],3,FALSE) * VLOOKUP($A40,BotLevelWorld[#All],MATCH("HP Ratio - " &amp; VLOOKUP(D$1,Enemies[[#All],[Name]:[BotLevelType]],9,FALSE),BotLevelWorld[#Headers],0),FALSE)) + (IFERROR(VLOOKUP(VLOOKUP(D$1,Enemies[[Name]:[SpawnedType]],11,FALSE), Enemies[[Name]:[BotLevelType]], 3, FALSE) * VLOOKUP($A40,BotLevelWorld[#All],MATCH("HP Ratio - " &amp; VLOOKUP(VLOOKUP(D$1,Enemies[[Name]:[SpawnedType]],11,FALSE),Enemies[[#All],[Name]:[BotLevelType]],9,FALSE),BotLevelWorld[#Headers],0),FALSE) * VLOOKUP(D$1,Enemies[[Name]:[SpawnedType]],10,FALSE),0))</f>
        <v>14280.9912</v>
      </c>
      <c r="E40" s="10">
        <f>(VLOOKUP(E$1,Enemies[[Name]:[BotLevelType]],3,FALSE) * VLOOKUP($A40,BotLevelWorld[#All],MATCH("HP Ratio - " &amp; VLOOKUP(E$1,Enemies[[#All],[Name]:[BotLevelType]],9,FALSE),BotLevelWorld[#Headers],0),FALSE)) + (IFERROR(VLOOKUP(VLOOKUP(E$1,Enemies[[Name]:[SpawnedType]],11,FALSE), Enemies[[Name]:[BotLevelType]], 3, FALSE) * VLOOKUP($A40,BotLevelWorld[#All],MATCH("HP Ratio - " &amp; VLOOKUP(VLOOKUP(E$1,Enemies[[Name]:[SpawnedType]],11,FALSE),Enemies[[#All],[Name]:[BotLevelType]],9,FALSE),BotLevelWorld[#Headers],0),FALSE) * VLOOKUP(E$1,Enemies[[Name]:[SpawnedType]],10,FALSE),0))</f>
        <v>2228.9259999999999</v>
      </c>
      <c r="F40" s="10">
        <f>(VLOOKUP(F$1,Enemies[[Name]:[BotLevelType]],3,FALSE) * VLOOKUP($A40,BotLevelWorld[#All],MATCH("HP Ratio - " &amp; VLOOKUP(F$1,Enemies[[#All],[Name]:[BotLevelType]],9,FALSE),BotLevelWorld[#Headers],0),FALSE)) + (IFERROR(VLOOKUP(VLOOKUP(F$1,Enemies[[Name]:[SpawnedType]],11,FALSE), Enemies[[Name]:[BotLevelType]], 3, FALSE) * VLOOKUP($A40,BotLevelWorld[#All],MATCH("HP Ratio - " &amp; VLOOKUP(VLOOKUP(F$1,Enemies[[Name]:[SpawnedType]],11,FALSE),Enemies[[#All],[Name]:[BotLevelType]],9,FALSE),BotLevelWorld[#Headers],0),FALSE) * VLOOKUP(F$1,Enemies[[Name]:[SpawnedType]],10,FALSE),0))</f>
        <v>7960.45</v>
      </c>
      <c r="G40" s="10">
        <f>(VLOOKUP(G$1,Enemies[[Name]:[BotLevelType]],3,FALSE) * VLOOKUP($A40,BotLevelWorld[#All],MATCH("HP Ratio - " &amp; VLOOKUP(G$1,Enemies[[#All],[Name]:[BotLevelType]],9,FALSE),BotLevelWorld[#Headers],0),FALSE)) + (IFERROR(VLOOKUP(VLOOKUP(G$1,Enemies[[Name]:[SpawnedType]],11,FALSE), Enemies[[Name]:[BotLevelType]], 3, FALSE) * VLOOKUP($A40,BotLevelWorld[#All],MATCH("HP Ratio - " &amp; VLOOKUP(VLOOKUP(G$1,Enemies[[Name]:[SpawnedType]],11,FALSE),Enemies[[#All],[Name]:[BotLevelType]],9,FALSE),BotLevelWorld[#Headers],0),FALSE) * VLOOKUP(G$1,Enemies[[Name]:[SpawnedType]],10,FALSE),0))</f>
        <v>15920.9</v>
      </c>
      <c r="H40" s="10">
        <f>(VLOOKUP(H$1,Enemies[[Name]:[BotLevelType]],3,FALSE) * VLOOKUP($A40,BotLevelWorld[#All],MATCH("HP Ratio - " &amp; VLOOKUP(H$1,Enemies[[#All],[Name]:[BotLevelType]],9,FALSE),BotLevelWorld[#Headers],0),FALSE)) + (IFERROR(VLOOKUP(VLOOKUP(H$1,Enemies[[Name]:[SpawnedType]],11,FALSE), Enemies[[Name]:[BotLevelType]], 3, FALSE) * VLOOKUP($A40,BotLevelWorld[#All],MATCH("HP Ratio - " &amp; VLOOKUP(VLOOKUP(H$1,Enemies[[Name]:[SpawnedType]],11,FALSE),Enemies[[#All],[Name]:[BotLevelType]],9,FALSE),BotLevelWorld[#Headers],0),FALSE) * VLOOKUP(H$1,Enemies[[Name]:[SpawnedType]],10,FALSE),0))</f>
        <v>679.38800000000003</v>
      </c>
      <c r="I40" s="10">
        <f>(VLOOKUP(I$1,Enemies[[Name]:[BotLevelType]],3,FALSE) * VLOOKUP($A40,BotLevelWorld[#All],MATCH("HP Ratio - " &amp; VLOOKUP(I$1,Enemies[[#All],[Name]:[BotLevelType]],9,FALSE),BotLevelWorld[#Headers],0),FALSE)) + (IFERROR(VLOOKUP(VLOOKUP(I$1,Enemies[[Name]:[SpawnedType]],11,FALSE), Enemies[[Name]:[BotLevelType]], 3, FALSE) * VLOOKUP($A40,BotLevelWorld[#All],MATCH("HP Ratio - " &amp; VLOOKUP(VLOOKUP(I$1,Enemies[[Name]:[SpawnedType]],11,FALSE),Enemies[[#All],[Name]:[BotLevelType]],9,FALSE),BotLevelWorld[#Headers],0),FALSE) * VLOOKUP(I$1,Enemies[[Name]:[SpawnedType]],10,FALSE),0))</f>
        <v>21.423456000000002</v>
      </c>
      <c r="J40" s="10">
        <f>(VLOOKUP(J$1,Enemies[[Name]:[BotLevelType]],3,FALSE) * VLOOKUP($A40,BotLevelWorld[#All],MATCH("HP Ratio - " &amp; VLOOKUP(J$1,Enemies[[#All],[Name]:[BotLevelType]],9,FALSE),BotLevelWorld[#Headers],0),FALSE)) + (IFERROR(VLOOKUP(VLOOKUP(J$1,Enemies[[Name]:[SpawnedType]],11,FALSE), Enemies[[Name]:[BotLevelType]], 3, FALSE) * VLOOKUP($A40,BotLevelWorld[#All],MATCH("HP Ratio - " &amp; VLOOKUP(VLOOKUP(J$1,Enemies[[Name]:[SpawnedType]],11,FALSE),Enemies[[#All],[Name]:[BotLevelType]],9,FALSE),BotLevelWorld[#Headers],0),FALSE) * VLOOKUP(J$1,Enemies[[Name]:[SpawnedType]],10,FALSE),0))</f>
        <v>357.05759999999998</v>
      </c>
      <c r="K40" s="10">
        <f>(VLOOKUP(K$1,Enemies[[Name]:[BotLevelType]],3,FALSE) * VLOOKUP($A40,BotLevelWorld[#All],MATCH("HP Ratio - " &amp; VLOOKUP(K$1,Enemies[[#All],[Name]:[BotLevelType]],9,FALSE),BotLevelWorld[#Headers],0),FALSE)) + (IFERROR(VLOOKUP(VLOOKUP(K$1,Enemies[[Name]:[SpawnedType]],11,FALSE), Enemies[[Name]:[BotLevelType]], 3, FALSE) * VLOOKUP($A40,BotLevelWorld[#All],MATCH("HP Ratio - " &amp; VLOOKUP(VLOOKUP(K$1,Enemies[[Name]:[SpawnedType]],11,FALSE),Enemies[[#All],[Name]:[BotLevelType]],9,FALSE),BotLevelWorld[#Headers],0),FALSE) * VLOOKUP(K$1,Enemies[[Name]:[SpawnedType]],10,FALSE),0))</f>
        <v>89.264399999999995</v>
      </c>
      <c r="L40" s="10">
        <f>(VLOOKUP(L$1,Enemies[[Name]:[BotLevelType]],3,FALSE) * VLOOKUP($A40,BotLevelWorld[#All],MATCH("HP Ratio - " &amp; VLOOKUP(L$1,Enemies[[#All],[Name]:[BotLevelType]],9,FALSE),BotLevelWorld[#Headers],0),FALSE)) + (IFERROR(VLOOKUP(VLOOKUP(L$1,Enemies[[Name]:[SpawnedType]],11,FALSE), Enemies[[Name]:[BotLevelType]], 3, FALSE) * VLOOKUP($A40,BotLevelWorld[#All],MATCH("HP Ratio - " &amp; VLOOKUP(VLOOKUP(L$1,Enemies[[Name]:[SpawnedType]],11,FALSE),Enemies[[#All],[Name]:[BotLevelType]],9,FALSE),BotLevelWorld[#Headers],0),FALSE) * VLOOKUP(L$1,Enemies[[Name]:[SpawnedType]],10,FALSE),0))</f>
        <v>4776.2699999999995</v>
      </c>
      <c r="M40" s="10">
        <f>(VLOOKUP(M$1,Enemies[[Name]:[BotLevelType]],3,FALSE) * VLOOKUP($A40,BotLevelWorld[#All],MATCH("HP Ratio - " &amp; VLOOKUP(M$1,Enemies[[#All],[Name]:[BotLevelType]],9,FALSE),BotLevelWorld[#Headers],0),FALSE)) + (IFERROR(VLOOKUP(VLOOKUP(M$1,Enemies[[Name]:[SpawnedType]],11,FALSE), Enemies[[Name]:[BotLevelType]], 3, FALSE) * VLOOKUP($A40,BotLevelWorld[#All],MATCH("HP Ratio - " &amp; VLOOKUP(VLOOKUP(M$1,Enemies[[Name]:[SpawnedType]],11,FALSE),Enemies[[#All],[Name]:[BotLevelType]],9,FALSE),BotLevelWorld[#Headers],0),FALSE) * VLOOKUP(M$1,Enemies[[Name]:[SpawnedType]],10,FALSE),0))</f>
        <v>11144.63</v>
      </c>
      <c r="N40" s="10">
        <f>(VLOOKUP(N$1,Enemies[[Name]:[BotLevelType]],3,FALSE) * VLOOKUP($A40,BotLevelWorld[#All],MATCH("HP Ratio - " &amp; VLOOKUP(N$1,Enemies[[#All],[Name]:[BotLevelType]],9,FALSE),BotLevelWorld[#Headers],0),FALSE)) + (IFERROR(VLOOKUP(VLOOKUP(N$1,Enemies[[Name]:[SpawnedType]],11,FALSE), Enemies[[Name]:[BotLevelType]], 3, FALSE) * VLOOKUP($A40,BotLevelWorld[#All],MATCH("HP Ratio - " &amp; VLOOKUP(VLOOKUP(N$1,Enemies[[Name]:[SpawnedType]],11,FALSE),Enemies[[#All],[Name]:[BotLevelType]],9,FALSE),BotLevelWorld[#Headers],0),FALSE) * VLOOKUP(N$1,Enemies[[Name]:[SpawnedType]],10,FALSE),0))</f>
        <v>7960.45</v>
      </c>
      <c r="O40" s="10">
        <f>(VLOOKUP(O$1,Enemies[[Name]:[BotLevelType]],3,FALSE) * VLOOKUP($A40,BotLevelWorld[#All],MATCH("HP Ratio - " &amp; VLOOKUP(O$1,Enemies[[#All],[Name]:[BotLevelType]],9,FALSE),BotLevelWorld[#Headers],0),FALSE)) + (IFERROR(VLOOKUP(VLOOKUP(O$1,Enemies[[Name]:[SpawnedType]],11,FALSE), Enemies[[Name]:[BotLevelType]], 3, FALSE) * VLOOKUP($A40,BotLevelWorld[#All],MATCH("HP Ratio - " &amp; VLOOKUP(VLOOKUP(O$1,Enemies[[Name]:[SpawnedType]],11,FALSE),Enemies[[#All],[Name]:[BotLevelType]],9,FALSE),BotLevelWorld[#Headers],0),FALSE) * VLOOKUP(O$1,Enemies[[Name]:[SpawnedType]],10,FALSE),0))</f>
        <v>2776.8594000000003</v>
      </c>
      <c r="P40" s="10">
        <f>(VLOOKUP(P$1,Enemies[[Name]:[BotLevelType]],3,FALSE) * VLOOKUP($A40,BotLevelWorld[#All],MATCH("HP Ratio - " &amp; VLOOKUP(P$1,Enemies[[#All],[Name]:[BotLevelType]],9,FALSE),BotLevelWorld[#Headers],0),FALSE)) + (IFERROR(VLOOKUP(VLOOKUP(P$1,Enemies[[Name]:[SpawnedType]],11,FALSE), Enemies[[Name]:[BotLevelType]], 3, FALSE) * VLOOKUP($A40,BotLevelWorld[#All],MATCH("HP Ratio - " &amp; VLOOKUP(VLOOKUP(P$1,Enemies[[Name]:[SpawnedType]],11,FALSE),Enemies[[#All],[Name]:[BotLevelType]],9,FALSE),BotLevelWorld[#Headers],0),FALSE) * VLOOKUP(P$1,Enemies[[Name]:[SpawnedType]],10,FALSE),0))</f>
        <v>31841.8</v>
      </c>
      <c r="Q40" s="10">
        <f>(VLOOKUP(Q$1,Enemies[[Name]:[BotLevelType]],3,FALSE) * VLOOKUP($A40,BotLevelWorld[#All],MATCH("HP Ratio - " &amp; VLOOKUP(Q$1,Enemies[[#All],[Name]:[BotLevelType]],9,FALSE),BotLevelWorld[#Headers],0),FALSE)) + (IFERROR(VLOOKUP(VLOOKUP(Q$1,Enemies[[Name]:[SpawnedType]],11,FALSE), Enemies[[Name]:[BotLevelType]], 3, FALSE) * VLOOKUP($A40,BotLevelWorld[#All],MATCH("HP Ratio - " &amp; VLOOKUP(VLOOKUP(Q$1,Enemies[[Name]:[SpawnedType]],11,FALSE),Enemies[[#All],[Name]:[BotLevelType]],9,FALSE),BotLevelWorld[#Headers],0),FALSE) * VLOOKUP(Q$1,Enemies[[Name]:[SpawnedType]],10,FALSE),0))</f>
        <v>8492.35</v>
      </c>
      <c r="R40" s="10">
        <f>(VLOOKUP(R$1,Enemies[[Name]:[BotLevelType]],3,FALSE) * VLOOKUP($A40,BotLevelWorld[#All],MATCH("HP Ratio - " &amp; VLOOKUP(R$1,Enemies[[#All],[Name]:[BotLevelType]],9,FALSE),BotLevelWorld[#Headers],0),FALSE)) + (IFERROR(VLOOKUP(VLOOKUP(R$1,Enemies[[Name]:[SpawnedType]],11,FALSE), Enemies[[Name]:[BotLevelType]], 3, FALSE) * VLOOKUP($A40,BotLevelWorld[#All],MATCH("HP Ratio - " &amp; VLOOKUP(VLOOKUP(R$1,Enemies[[Name]:[SpawnedType]],11,FALSE),Enemies[[#All],[Name]:[BotLevelType]],9,FALSE),BotLevelWorld[#Headers],0),FALSE) * VLOOKUP(R$1,Enemies[[Name]:[SpawnedType]],10,FALSE),0))</f>
        <v>39669.420000000006</v>
      </c>
      <c r="S40" s="10">
        <f>(VLOOKUP(S$1,Enemies[[Name]:[BotLevelType]],3,FALSE) * VLOOKUP($A40,BotLevelWorld[#All],MATCH("HP Ratio - " &amp; VLOOKUP(S$1,Enemies[[#All],[Name]:[BotLevelType]],9,FALSE),BotLevelWorld[#Headers],0),FALSE)) + (IFERROR(VLOOKUP(VLOOKUP(S$1,Enemies[[Name]:[SpawnedType]],11,FALSE), Enemies[[Name]:[BotLevelType]], 3, FALSE) * VLOOKUP($A40,BotLevelWorld[#All],MATCH("HP Ratio - " &amp; VLOOKUP(VLOOKUP(S$1,Enemies[[Name]:[SpawnedType]],11,FALSE),Enemies[[#All],[Name]:[BotLevelType]],9,FALSE),BotLevelWorld[#Headers],0),FALSE) * VLOOKUP(S$1,Enemies[[Name]:[SpawnedType]],10,FALSE),0))</f>
        <v>3399.2472000000007</v>
      </c>
      <c r="T40" s="10">
        <f>(VLOOKUP(T$1,Enemies[[Name]:[BotLevelType]],3,FALSE) * VLOOKUP($A40,BotLevelWorld[#All],MATCH("HP Ratio - " &amp; VLOOKUP(T$1,Enemies[[#All],[Name]:[BotLevelType]],9,FALSE),BotLevelWorld[#Headers],0),FALSE)) + (IFERROR(VLOOKUP(VLOOKUP(T$1,Enemies[[Name]:[SpawnedType]],11,FALSE), Enemies[[Name]:[BotLevelType]], 3, FALSE) * VLOOKUP($A40,BotLevelWorld[#All],MATCH("HP Ratio - " &amp; VLOOKUP(VLOOKUP(T$1,Enemies[[Name]:[SpawnedType]],11,FALSE),Enemies[[#All],[Name]:[BotLevelType]],9,FALSE),BotLevelWorld[#Headers],0),FALSE) * VLOOKUP(T$1,Enemies[[Name]:[SpawnedType]],10,FALSE),0))</f>
        <v>12694.214400000001</v>
      </c>
      <c r="U40" s="10">
        <f>(VLOOKUP(U$1,Enemies[[Name]:[BotLevelType]],3,FALSE) * VLOOKUP($A40,BotLevelWorld[#All],MATCH("HP Ratio - " &amp; VLOOKUP(U$1,Enemies[[#All],[Name]:[BotLevelType]],9,FALSE),BotLevelWorld[#Headers],0),FALSE)) + (IFERROR(VLOOKUP(VLOOKUP(U$1,Enemies[[Name]:[SpawnedType]],11,FALSE), Enemies[[Name]:[BotLevelType]], 3, FALSE) * VLOOKUP($A40,BotLevelWorld[#All],MATCH("HP Ratio - " &amp; VLOOKUP(VLOOKUP(U$1,Enemies[[Name]:[SpawnedType]],11,FALSE),Enemies[[#All],[Name]:[BotLevelType]],9,FALSE),BotLevelWorld[#Headers],0),FALSE) * VLOOKUP(U$1,Enemies[[Name]:[SpawnedType]],10,FALSE),0))</f>
        <v>6347.1072000000004</v>
      </c>
      <c r="V40" s="10">
        <f>(VLOOKUP(V$1,Enemies[[Name]:[BotLevelType]],3,FALSE) * VLOOKUP($A40,BotLevelWorld[#All],MATCH("HP Ratio - " &amp; VLOOKUP(V$1,Enemies[[#All],[Name]:[BotLevelType]],9,FALSE),BotLevelWorld[#Headers],0),FALSE)) + (IFERROR(VLOOKUP(VLOOKUP(V$1,Enemies[[Name]:[SpawnedType]],11,FALSE), Enemies[[Name]:[BotLevelType]], 3, FALSE) * VLOOKUP($A40,BotLevelWorld[#All],MATCH("HP Ratio - " &amp; VLOOKUP(VLOOKUP(V$1,Enemies[[Name]:[SpawnedType]],11,FALSE),Enemies[[#All],[Name]:[BotLevelType]],9,FALSE),BotLevelWorld[#Headers],0),FALSE) * VLOOKUP(V$1,Enemies[[Name]:[SpawnedType]],10,FALSE),0))</f>
        <v>3173.5536000000002</v>
      </c>
      <c r="W40" s="10">
        <f>(VLOOKUP(W$1,Enemies[[Name]:[BotLevelType]],3,FALSE) * VLOOKUP($A40,BotLevelWorld[#All],MATCH("HP Ratio - " &amp; VLOOKUP(W$1,Enemies[[#All],[Name]:[BotLevelType]],9,FALSE),BotLevelWorld[#Headers],0),FALSE)) + (IFERROR(VLOOKUP(VLOOKUP(W$1,Enemies[[Name]:[SpawnedType]],11,FALSE), Enemies[[Name]:[BotLevelType]], 3, FALSE) * VLOOKUP($A40,BotLevelWorld[#All],MATCH("HP Ratio - " &amp; VLOOKUP(VLOOKUP(W$1,Enemies[[Name]:[SpawnedType]],11,FALSE),Enemies[[#All],[Name]:[BotLevelType]],9,FALSE),BotLevelWorld[#Headers],0),FALSE) * VLOOKUP(W$1,Enemies[[Name]:[SpawnedType]],10,FALSE),0))</f>
        <v>793.38840000000005</v>
      </c>
      <c r="X40" s="10">
        <f>(VLOOKUP(X$1,Enemies[[Name]:[BotLevelType]],3,FALSE) * VLOOKUP($A40,BotLevelWorld[#All],MATCH("HP Ratio - " &amp; VLOOKUP(X$1,Enemies[[#All],[Name]:[BotLevelType]],9,FALSE),BotLevelWorld[#Headers],0),FALSE)) + (IFERROR(VLOOKUP(VLOOKUP(X$1,Enemies[[Name]:[SpawnedType]],11,FALSE), Enemies[[Name]:[BotLevelType]], 3, FALSE) * VLOOKUP($A40,BotLevelWorld[#All],MATCH("HP Ratio - " &amp; VLOOKUP(VLOOKUP(X$1,Enemies[[Name]:[SpawnedType]],11,FALSE),Enemies[[#All],[Name]:[BotLevelType]],9,FALSE),BotLevelWorld[#Headers],0),FALSE) * VLOOKUP(X$1,Enemies[[Name]:[SpawnedType]],10,FALSE),0))</f>
        <v>634.71072000000004</v>
      </c>
      <c r="Y40" s="10">
        <f>(VLOOKUP(Y$1,Enemies[[Name]:[BotLevelType]],3,FALSE) * VLOOKUP($A40,BotLevelWorld[#All],MATCH("HP Ratio - " &amp; VLOOKUP(Y$1,Enemies[[#All],[Name]:[BotLevelType]],9,FALSE),BotLevelWorld[#Headers],0),FALSE)) + (IFERROR(VLOOKUP(VLOOKUP(Y$1,Enemies[[Name]:[SpawnedType]],11,FALSE), Enemies[[Name]:[BotLevelType]], 3, FALSE) * VLOOKUP($A40,BotLevelWorld[#All],MATCH("HP Ratio - " &amp; VLOOKUP(VLOOKUP(Y$1,Enemies[[Name]:[SpawnedType]],11,FALSE),Enemies[[#All],[Name]:[BotLevelType]],9,FALSE),BotLevelWorld[#Headers],0),FALSE) * VLOOKUP(Y$1,Enemies[[Name]:[SpawnedType]],10,FALSE),0))</f>
        <v>15920.900000000001</v>
      </c>
      <c r="Z40" s="10">
        <f>(VLOOKUP(Z$1,Enemies[[Name]:[BotLevelType]],3,FALSE) * VLOOKUP($A40,BotLevelWorld[#All],MATCH("HP Ratio - " &amp; VLOOKUP(Z$1,Enemies[[#All],[Name]:[BotLevelType]],9,FALSE),BotLevelWorld[#Headers],0),FALSE)) + (IFERROR(VLOOKUP(VLOOKUP(Z$1,Enemies[[Name]:[SpawnedType]],11,FALSE), Enemies[[Name]:[BotLevelType]], 3, FALSE) * VLOOKUP($A40,BotLevelWorld[#All],MATCH("HP Ratio - " &amp; VLOOKUP(VLOOKUP(Z$1,Enemies[[Name]:[SpawnedType]],11,FALSE),Enemies[[#All],[Name]:[BotLevelType]],9,FALSE),BotLevelWorld[#Headers],0),FALSE) * VLOOKUP(Z$1,Enemies[[Name]:[SpawnedType]],10,FALSE),0))</f>
        <v>6368.36</v>
      </c>
      <c r="AA40" s="10">
        <f>(VLOOKUP(AA$1,Enemies[[Name]:[BotLevelType]],3,FALSE) * VLOOKUP($A40,BotLevelWorld[#All],MATCH("HP Ratio - " &amp; VLOOKUP(AA$1,Enemies[[#All],[Name]:[BotLevelType]],9,FALSE),BotLevelWorld[#Headers],0),FALSE)) + (IFERROR(VLOOKUP(VLOOKUP(AA$1,Enemies[[Name]:[SpawnedType]],11,FALSE), Enemies[[Name]:[BotLevelType]], 3, FALSE) * VLOOKUP($A40,BotLevelWorld[#All],MATCH("HP Ratio - " &amp; VLOOKUP(VLOOKUP(AA$1,Enemies[[Name]:[SpawnedType]],11,FALSE),Enemies[[#All],[Name]:[BotLevelType]],9,FALSE),BotLevelWorld[#Headers],0),FALSE) * VLOOKUP(AA$1,Enemies[[Name]:[SpawnedType]],10,FALSE),0))</f>
        <v>3184.18</v>
      </c>
      <c r="AB40" s="10">
        <f>(VLOOKUP(AB$1,Enemies[[Name]:[BotLevelType]],3,FALSE) * VLOOKUP($A40,BotLevelWorld[#All],MATCH("HP Ratio - " &amp; VLOOKUP(AB$1,Enemies[[#All],[Name]:[BotLevelType]],9,FALSE),BotLevelWorld[#Headers],0),FALSE)) + (IFERROR(VLOOKUP(VLOOKUP(AB$1,Enemies[[Name]:[SpawnedType]],11,FALSE), Enemies[[Name]:[BotLevelType]], 3, FALSE) * VLOOKUP($A40,BotLevelWorld[#All],MATCH("HP Ratio - " &amp; VLOOKUP(VLOOKUP(AB$1,Enemies[[Name]:[SpawnedType]],11,FALSE),Enemies[[#All],[Name]:[BotLevelType]],9,FALSE),BotLevelWorld[#Headers],0),FALSE) * VLOOKUP(AB$1,Enemies[[Name]:[SpawnedType]],10,FALSE),0))</f>
        <v>1560.2482</v>
      </c>
      <c r="AC40" s="10">
        <f>(VLOOKUP(AC$1,Enemies[[Name]:[BotLevelType]],3,FALSE) * VLOOKUP($A40,BotLevelWorld[#All],MATCH("HP Ratio - " &amp; VLOOKUP(AC$1,Enemies[[#All],[Name]:[BotLevelType]],9,FALSE),BotLevelWorld[#Headers],0),FALSE)) + (IFERROR(VLOOKUP(VLOOKUP(AC$1,Enemies[[Name]:[SpawnedType]],11,FALSE), Enemies[[Name]:[BotLevelType]], 3, FALSE) * VLOOKUP($A40,BotLevelWorld[#All],MATCH("HP Ratio - " &amp; VLOOKUP(VLOOKUP(AC$1,Enemies[[Name]:[SpawnedType]],11,FALSE),Enemies[[#All],[Name]:[BotLevelType]],9,FALSE),BotLevelWorld[#Headers],0),FALSE) * VLOOKUP(AC$1,Enemies[[Name]:[SpawnedType]],10,FALSE),0))</f>
        <v>764.20319999999992</v>
      </c>
      <c r="AD40" s="10">
        <f>(VLOOKUP(AD$1,Enemies[[Name]:[BotLevelType]],3,FALSE) * VLOOKUP($A40,BotLevelWorld[#All],MATCH("HP Ratio - " &amp; VLOOKUP(AD$1,Enemies[[#All],[Name]:[BotLevelType]],9,FALSE),BotLevelWorld[#Headers],0),FALSE)) + (IFERROR(VLOOKUP(VLOOKUP(AD$1,Enemies[[Name]:[SpawnedType]],11,FALSE), Enemies[[Name]:[BotLevelType]], 3, FALSE) * VLOOKUP($A40,BotLevelWorld[#All],MATCH("HP Ratio - " &amp; VLOOKUP(VLOOKUP(AD$1,Enemies[[Name]:[SpawnedType]],11,FALSE),Enemies[[#All],[Name]:[BotLevelType]],9,FALSE),BotLevelWorld[#Headers],0),FALSE) * VLOOKUP(AD$1,Enemies[[Name]:[SpawnedType]],10,FALSE),0))</f>
        <v>191.05079999999998</v>
      </c>
      <c r="AE40" s="10">
        <f>(VLOOKUP(AE$1,Enemies[[Name]:[BotLevelType]],3,FALSE) * VLOOKUP($A40,BotLevelWorld[#All],MATCH("HP Ratio - " &amp; VLOOKUP(AE$1,Enemies[[#All],[Name]:[BotLevelType]],9,FALSE),BotLevelWorld[#Headers],0),FALSE)) + (IFERROR(VLOOKUP(VLOOKUP(AE$1,Enemies[[Name]:[SpawnedType]],11,FALSE), Enemies[[Name]:[BotLevelType]], 3, FALSE) * VLOOKUP($A40,BotLevelWorld[#All],MATCH("HP Ratio - " &amp; VLOOKUP(VLOOKUP(AE$1,Enemies[[Name]:[SpawnedType]],11,FALSE),Enemies[[#All],[Name]:[BotLevelType]],9,FALSE),BotLevelWorld[#Headers],0),FALSE) * VLOOKUP(AE$1,Enemies[[Name]:[SpawnedType]],10,FALSE),0))</f>
        <v>5572.3149999999996</v>
      </c>
      <c r="AF40" s="10">
        <f>(VLOOKUP(AF$1,Enemies[[Name]:[BotLevelType]],3,FALSE) * VLOOKUP($A40,BotLevelWorld[#All],MATCH("HP Ratio - " &amp; VLOOKUP(AF$1,Enemies[[#All],[Name]:[BotLevelType]],9,FALSE),BotLevelWorld[#Headers],0),FALSE)) + (IFERROR(VLOOKUP(VLOOKUP(AF$1,Enemies[[Name]:[SpawnedType]],11,FALSE), Enemies[[Name]:[BotLevelType]], 3, FALSE) * VLOOKUP($A40,BotLevelWorld[#All],MATCH("HP Ratio - " &amp; VLOOKUP(VLOOKUP(AF$1,Enemies[[Name]:[SpawnedType]],11,FALSE),Enemies[[#All],[Name]:[BotLevelType]],9,FALSE),BotLevelWorld[#Headers],0),FALSE) * VLOOKUP(AF$1,Enemies[[Name]:[SpawnedType]],10,FALSE),0))</f>
        <v>1273.672</v>
      </c>
      <c r="AG40" s="10">
        <f>(VLOOKUP(AG$1,Enemies[[Name]:[BotLevelType]],3,FALSE) * VLOOKUP($A40,BotLevelWorld[#All],MATCH("HP Ratio - " &amp; VLOOKUP(AG$1,Enemies[[#All],[Name]:[BotLevelType]],9,FALSE),BotLevelWorld[#Headers],0),FALSE)) + (IFERROR(VLOOKUP(VLOOKUP(AG$1,Enemies[[Name]:[SpawnedType]],11,FALSE), Enemies[[Name]:[BotLevelType]], 3, FALSE) * VLOOKUP($A40,BotLevelWorld[#All],MATCH("HP Ratio - " &amp; VLOOKUP(VLOOKUP(AG$1,Enemies[[Name]:[SpawnedType]],11,FALSE),Enemies[[#All],[Name]:[BotLevelType]],9,FALSE),BotLevelWorld[#Headers],0),FALSE) * VLOOKUP(AG$1,Enemies[[Name]:[SpawnedType]],10,FALSE),0))</f>
        <v>6109.0906800000002</v>
      </c>
      <c r="AH40" s="10">
        <f>(VLOOKUP(AH$1,Enemies[[Name]:[BotLevelType]],3,FALSE) * VLOOKUP($A40,BotLevelWorld[#All],MATCH("HP Ratio - " &amp; VLOOKUP(AH$1,Enemies[[#All],[Name]:[BotLevelType]],9,FALSE),BotLevelWorld[#Headers],0),FALSE)) + (IFERROR(VLOOKUP(VLOOKUP(AH$1,Enemies[[Name]:[SpawnedType]],11,FALSE), Enemies[[Name]:[BotLevelType]], 3, FALSE) * VLOOKUP($A40,BotLevelWorld[#All],MATCH("HP Ratio - " &amp; VLOOKUP(VLOOKUP(AH$1,Enemies[[Name]:[SpawnedType]],11,FALSE),Enemies[[#All],[Name]:[BotLevelType]],9,FALSE),BotLevelWorld[#Headers],0),FALSE) * VLOOKUP(AH$1,Enemies[[Name]:[SpawnedType]],10,FALSE),0))</f>
        <v>679.38800000000003</v>
      </c>
      <c r="AI40" s="10">
        <f>(VLOOKUP(AI$1,Enemies[[Name]:[BotLevelType]],3,FALSE) * VLOOKUP($A40,BotLevelWorld[#All],MATCH("HP Ratio - " &amp; VLOOKUP(AI$1,Enemies[[#All],[Name]:[BotLevelType]],9,FALSE),BotLevelWorld[#Headers],0),FALSE)) + (IFERROR(VLOOKUP(VLOOKUP(AI$1,Enemies[[Name]:[SpawnedType]],11,FALSE), Enemies[[Name]:[BotLevelType]], 3, FALSE) * VLOOKUP($A40,BotLevelWorld[#All],MATCH("HP Ratio - " &amp; VLOOKUP(VLOOKUP(AI$1,Enemies[[Name]:[SpawnedType]],11,FALSE),Enemies[[#All],[Name]:[BotLevelType]],9,FALSE),BotLevelWorld[#Headers],0),FALSE) * VLOOKUP(AI$1,Enemies[[Name]:[SpawnedType]],10,FALSE),0))</f>
        <v>9552.5399999999991</v>
      </c>
      <c r="AJ40" s="10">
        <f>(VLOOKUP(AJ$1,Enemies[[Name]:[BotLevelType]],3,FALSE) * VLOOKUP($A40,BotLevelWorld[#All],MATCH("HP Ratio - " &amp; VLOOKUP(AJ$1,Enemies[[#All],[Name]:[BotLevelType]],9,FALSE),BotLevelWorld[#Headers],0),FALSE)) + (IFERROR(VLOOKUP(VLOOKUP(AJ$1,Enemies[[Name]:[SpawnedType]],11,FALSE), Enemies[[Name]:[BotLevelType]], 3, FALSE) * VLOOKUP($A40,BotLevelWorld[#All],MATCH("HP Ratio - " &amp; VLOOKUP(VLOOKUP(AJ$1,Enemies[[Name]:[SpawnedType]],11,FALSE),Enemies[[#All],[Name]:[BotLevelType]],9,FALSE),BotLevelWorld[#Headers],0),FALSE) * VLOOKUP(AJ$1,Enemies[[Name]:[SpawnedType]],10,FALSE),0))</f>
        <v>679.38800000000003</v>
      </c>
      <c r="AK40" s="10">
        <f>(VLOOKUP(AK$1,Enemies[[Name]:[BotLevelType]],3,FALSE) * VLOOKUP($A40,BotLevelWorld[#All],MATCH("HP Ratio - " &amp; VLOOKUP(AK$1,Enemies[[#All],[Name]:[BotLevelType]],9,FALSE),BotLevelWorld[#Headers],0),FALSE)) + (IFERROR(VLOOKUP(VLOOKUP(AK$1,Enemies[[Name]:[SpawnedType]],11,FALSE), Enemies[[Name]:[BotLevelType]], 3, FALSE) * VLOOKUP($A40,BotLevelWorld[#All],MATCH("HP Ratio - " &amp; VLOOKUP(VLOOKUP(AK$1,Enemies[[Name]:[SpawnedType]],11,FALSE),Enemies[[#All],[Name]:[BotLevelType]],9,FALSE),BotLevelWorld[#Headers],0),FALSE) * VLOOKUP(AK$1,Enemies[[Name]:[SpawnedType]],10,FALSE),0))</f>
        <v>679.38800000000003</v>
      </c>
      <c r="AL40" s="10">
        <f>(VLOOKUP(AL$1,Enemies[[Name]:[BotLevelType]],3,FALSE) * VLOOKUP($A40,BotLevelWorld[#All],MATCH("HP Ratio - " &amp; VLOOKUP(AL$1,Enemies[[#All],[Name]:[BotLevelType]],9,FALSE),BotLevelWorld[#Headers],0),FALSE)) + (IFERROR(VLOOKUP(VLOOKUP(AL$1,Enemies[[Name]:[SpawnedType]],11,FALSE), Enemies[[Name]:[BotLevelType]], 3, FALSE) * VLOOKUP($A40,BotLevelWorld[#All],MATCH("HP Ratio - " &amp; VLOOKUP(VLOOKUP(AL$1,Enemies[[Name]:[SpawnedType]],11,FALSE),Enemies[[#All],[Name]:[BotLevelType]],9,FALSE),BotLevelWorld[#Headers],0),FALSE) * VLOOKUP(AL$1,Enemies[[Name]:[SpawnedType]],10,FALSE),0))</f>
        <v>849.23500000000001</v>
      </c>
      <c r="AM40" s="10">
        <f>(VLOOKUP(AM$1,Enemies[[Name]:[BotLevelType]],3,FALSE) * VLOOKUP($A40,BotLevelWorld[#All],MATCH("HP Ratio - " &amp; VLOOKUP(AM$1,Enemies[[#All],[Name]:[BotLevelType]],9,FALSE),BotLevelWorld[#Headers],0),FALSE)) + (IFERROR(VLOOKUP(VLOOKUP(AM$1,Enemies[[Name]:[SpawnedType]],11,FALSE), Enemies[[Name]:[BotLevelType]], 3, FALSE) * VLOOKUP($A40,BotLevelWorld[#All],MATCH("HP Ratio - " &amp; VLOOKUP(VLOOKUP(AM$1,Enemies[[Name]:[SpawnedType]],11,FALSE),Enemies[[#All],[Name]:[BotLevelType]],9,FALSE),BotLevelWorld[#Headers],0),FALSE) * VLOOKUP(AM$1,Enemies[[Name]:[SpawnedType]],10,FALSE),0))</f>
        <v>15920.9</v>
      </c>
      <c r="AN40" s="10">
        <f>(VLOOKUP(AN$1,Enemies[[Name]:[BotLevelType]],3,FALSE) * VLOOKUP($A40,BotLevelWorld[#All],MATCH("HP Ratio - " &amp; VLOOKUP(AN$1,Enemies[[#All],[Name]:[BotLevelType]],9,FALSE),BotLevelWorld[#Headers],0),FALSE)) + (IFERROR(VLOOKUP(VLOOKUP(AN$1,Enemies[[Name]:[SpawnedType]],11,FALSE), Enemies[[Name]:[BotLevelType]], 3, FALSE) * VLOOKUP($A40,BotLevelWorld[#All],MATCH("HP Ratio - " &amp; VLOOKUP(VLOOKUP(AN$1,Enemies[[Name]:[SpawnedType]],11,FALSE),Enemies[[#All],[Name]:[BotLevelType]],9,FALSE),BotLevelWorld[#Headers],0),FALSE) * VLOOKUP(AN$1,Enemies[[Name]:[SpawnedType]],10,FALSE),0))</f>
        <v>4246.1750000000002</v>
      </c>
      <c r="AO40" s="10">
        <f>(VLOOKUP(AO$1,Enemies[[Name]:[BotLevelType]],3,FALSE) * VLOOKUP($A40,BotLevelWorld[#All],MATCH("HP Ratio - " &amp; VLOOKUP(AO$1,Enemies[[#All],[Name]:[BotLevelType]],9,FALSE),BotLevelWorld[#Headers],0),FALSE)) + (IFERROR(VLOOKUP(VLOOKUP(AO$1,Enemies[[Name]:[SpawnedType]],11,FALSE), Enemies[[Name]:[BotLevelType]], 3, FALSE) * VLOOKUP($A40,BotLevelWorld[#All],MATCH("HP Ratio - " &amp; VLOOKUP(VLOOKUP(AO$1,Enemies[[Name]:[SpawnedType]],11,FALSE),Enemies[[#All],[Name]:[BotLevelType]],9,FALSE),BotLevelWorld[#Headers],0),FALSE) * VLOOKUP(AO$1,Enemies[[Name]:[SpawnedType]],10,FALSE),0))</f>
        <v>7135.8812000000007</v>
      </c>
      <c r="AP40" s="10">
        <f>(VLOOKUP(AP$1,Enemies[[Name]:[BotLevelType]],3,FALSE) * VLOOKUP($A40,BotLevelWorld[#All],MATCH("HP Ratio - " &amp; VLOOKUP(AP$1,Enemies[[#All],[Name]:[BotLevelType]],9,FALSE),BotLevelWorld[#Headers],0),FALSE)) + (IFERROR(VLOOKUP(VLOOKUP(AP$1,Enemies[[Name]:[SpawnedType]],11,FALSE), Enemies[[Name]:[BotLevelType]], 3, FALSE) * VLOOKUP($A40,BotLevelWorld[#All],MATCH("HP Ratio - " &amp; VLOOKUP(VLOOKUP(AP$1,Enemies[[Name]:[SpawnedType]],11,FALSE),Enemies[[#All],[Name]:[BotLevelType]],9,FALSE),BotLevelWorld[#Headers],0),FALSE) * VLOOKUP(AP$1,Enemies[[Name]:[SpawnedType]],10,FALSE),0))</f>
        <v>7135.8812000000007</v>
      </c>
      <c r="AQ40" s="10">
        <f>(VLOOKUP(AQ$1,Enemies[[Name]:[BotLevelType]],3,FALSE) * VLOOKUP($A40,BotLevelWorld[#All],MATCH("HP Ratio - " &amp; VLOOKUP(AQ$1,Enemies[[#All],[Name]:[BotLevelType]],9,FALSE),BotLevelWorld[#Headers],0),FALSE)) + (IFERROR(VLOOKUP(VLOOKUP(AQ$1,Enemies[[Name]:[SpawnedType]],11,FALSE), Enemies[[Name]:[BotLevelType]], 3, FALSE) * VLOOKUP($A40,BotLevelWorld[#All],MATCH("HP Ratio - " &amp; VLOOKUP(VLOOKUP(AQ$1,Enemies[[Name]:[SpawnedType]],11,FALSE),Enemies[[#All],[Name]:[BotLevelType]],9,FALSE),BotLevelWorld[#Headers],0),FALSE) * VLOOKUP(AQ$1,Enemies[[Name]:[SpawnedType]],10,FALSE),0))</f>
        <v>7135.8812000000007</v>
      </c>
      <c r="AR40" s="10">
        <f>(VLOOKUP(AR$1,Enemies[[Name]:[BotLevelType]],3,FALSE) * VLOOKUP($A40,BotLevelWorld[#All],MATCH("HP Ratio - " &amp; VLOOKUP(AR$1,Enemies[[#All],[Name]:[BotLevelType]],9,FALSE),BotLevelWorld[#Headers],0),FALSE)) + (IFERROR(VLOOKUP(VLOOKUP(AR$1,Enemies[[Name]:[SpawnedType]],11,FALSE), Enemies[[Name]:[BotLevelType]], 3, FALSE) * VLOOKUP($A40,BotLevelWorld[#All],MATCH("HP Ratio - " &amp; VLOOKUP(VLOOKUP(AR$1,Enemies[[Name]:[SpawnedType]],11,FALSE),Enemies[[#All],[Name]:[BotLevelType]],9,FALSE),BotLevelWorld[#Headers],0),FALSE) * VLOOKUP(AR$1,Enemies[[Name]:[SpawnedType]],10,FALSE),0))</f>
        <v>67938.8</v>
      </c>
      <c r="AS40" s="10">
        <f>(VLOOKUP(AS$1,Enemies[[Name]:[BotLevelType]],3,FALSE) * VLOOKUP($A40,BotLevelWorld[#All],MATCH("HP Ratio - " &amp; VLOOKUP(AS$1,Enemies[[#All],[Name]:[BotLevelType]],9,FALSE),BotLevelWorld[#Headers],0),FALSE)) + (IFERROR(VLOOKUP(VLOOKUP(AS$1,Enemies[[Name]:[SpawnedType]],11,FALSE), Enemies[[Name]:[BotLevelType]], 3, FALSE) * VLOOKUP($A40,BotLevelWorld[#All],MATCH("HP Ratio - " &amp; VLOOKUP(VLOOKUP(AS$1,Enemies[[Name]:[SpawnedType]],11,FALSE),Enemies[[#All],[Name]:[BotLevelType]],9,FALSE),BotLevelWorld[#Headers],0),FALSE) * VLOOKUP(AS$1,Enemies[[Name]:[SpawnedType]],10,FALSE),0))</f>
        <v>47762.7</v>
      </c>
      <c r="AT40" s="10">
        <f>(VLOOKUP(AT$1,Enemies[[Name]:[BotLevelType]],3,FALSE) * VLOOKUP($A40,BotLevelWorld[#All],MATCH("HP Ratio - " &amp; VLOOKUP(AT$1,Enemies[[#All],[Name]:[BotLevelType]],9,FALSE),BotLevelWorld[#Headers],0),FALSE)) + (IFERROR(VLOOKUP(VLOOKUP(AT$1,Enemies[[Name]:[SpawnedType]],11,FALSE), Enemies[[Name]:[BotLevelType]], 3, FALSE) * VLOOKUP($A40,BotLevelWorld[#All],MATCH("HP Ratio - " &amp; VLOOKUP(VLOOKUP(AT$1,Enemies[[Name]:[SpawnedType]],11,FALSE),Enemies[[#All],[Name]:[BotLevelType]],9,FALSE),BotLevelWorld[#Headers],0),FALSE) * VLOOKUP(AT$1,Enemies[[Name]:[SpawnedType]],10,FALSE),0))</f>
        <v>41362.460800000001</v>
      </c>
    </row>
    <row r="41" spans="1:46" x14ac:dyDescent="0.25">
      <c r="A41" s="1">
        <v>39</v>
      </c>
      <c r="B41" s="10">
        <f>(VLOOKUP(B$1,Enemies[[Name]:[BotLevelType]],3,FALSE) * VLOOKUP($A41,BotLevelWorld[#All],MATCH("HP Ratio - " &amp; VLOOKUP(B$1,Enemies[[#All],[Name]:[BotLevelType]],9,FALSE),BotLevelWorld[#Headers],0),FALSE)) + (IFERROR(VLOOKUP(VLOOKUP(B$1,Enemies[[Name]:[SpawnedType]],11,FALSE), Enemies[[Name]:[BotLevelType]], 3, FALSE) * VLOOKUP($A41,BotLevelWorld[#All],MATCH("HP Ratio - " &amp; VLOOKUP(VLOOKUP(B$1,Enemies[[Name]:[SpawnedType]],11,FALSE),Enemies[[#All],[Name]:[BotLevelType]],9,FALSE),BotLevelWorld[#Headers],0),FALSE) * VLOOKUP(B$1,Enemies[[Name]:[SpawnedType]],10,FALSE),0))</f>
        <v>260.13959999999997</v>
      </c>
      <c r="C41" s="10">
        <f>(VLOOKUP(C$1,Enemies[[Name]:[BotLevelType]],3,FALSE) * VLOOKUP($A41,BotLevelWorld[#All],MATCH("HP Ratio - " &amp; VLOOKUP(C$1,Enemies[[#All],[Name]:[BotLevelType]],9,FALSE),BotLevelWorld[#Headers],0),FALSE)) + (IFERROR(VLOOKUP(VLOOKUP(C$1,Enemies[[Name]:[SpawnedType]],11,FALSE), Enemies[[Name]:[BotLevelType]], 3, FALSE) * VLOOKUP($A41,BotLevelWorld[#All],MATCH("HP Ratio - " &amp; VLOOKUP(VLOOKUP(C$1,Enemies[[Name]:[SpawnedType]],11,FALSE),Enemies[[#All],[Name]:[BotLevelType]],9,FALSE),BotLevelWorld[#Headers],0),FALSE) * VLOOKUP(C$1,Enemies[[Name]:[SpawnedType]],10,FALSE),0))</f>
        <v>6330.6466300000002</v>
      </c>
      <c r="D41" s="10">
        <f>(VLOOKUP(D$1,Enemies[[Name]:[BotLevelType]],3,FALSE) * VLOOKUP($A41,BotLevelWorld[#All],MATCH("HP Ratio - " &amp; VLOOKUP(D$1,Enemies[[#All],[Name]:[BotLevelType]],9,FALSE),BotLevelWorld[#Headers],0),FALSE)) + (IFERROR(VLOOKUP(VLOOKUP(D$1,Enemies[[Name]:[SpawnedType]],11,FALSE), Enemies[[Name]:[BotLevelType]], 3, FALSE) * VLOOKUP($A41,BotLevelWorld[#All],MATCH("HP Ratio - " &amp; VLOOKUP(VLOOKUP(D$1,Enemies[[Name]:[SpawnedType]],11,FALSE),Enemies[[#All],[Name]:[BotLevelType]],9,FALSE),BotLevelWorld[#Headers],0),FALSE) * VLOOKUP(D$1,Enemies[[Name]:[SpawnedType]],10,FALSE),0))</f>
        <v>14798.914199999999</v>
      </c>
      <c r="E41" s="10">
        <f>(VLOOKUP(E$1,Enemies[[Name]:[BotLevelType]],3,FALSE) * VLOOKUP($A41,BotLevelWorld[#All],MATCH("HP Ratio - " &amp; VLOOKUP(E$1,Enemies[[#All],[Name]:[BotLevelType]],9,FALSE),BotLevelWorld[#Headers],0),FALSE)) + (IFERROR(VLOOKUP(VLOOKUP(E$1,Enemies[[Name]:[SpawnedType]],11,FALSE), Enemies[[Name]:[BotLevelType]], 3, FALSE) * VLOOKUP($A41,BotLevelWorld[#All],MATCH("HP Ratio - " &amp; VLOOKUP(VLOOKUP(E$1,Enemies[[Name]:[SpawnedType]],11,FALSE),Enemies[[#All],[Name]:[BotLevelType]],9,FALSE),BotLevelWorld[#Headers],0),FALSE) * VLOOKUP(E$1,Enemies[[Name]:[SpawnedType]],10,FALSE),0))</f>
        <v>2276.8445000000002</v>
      </c>
      <c r="F41" s="10">
        <f>(VLOOKUP(F$1,Enemies[[Name]:[BotLevelType]],3,FALSE) * VLOOKUP($A41,BotLevelWorld[#All],MATCH("HP Ratio - " &amp; VLOOKUP(F$1,Enemies[[#All],[Name]:[BotLevelType]],9,FALSE),BotLevelWorld[#Headers],0),FALSE)) + (IFERROR(VLOOKUP(VLOOKUP(F$1,Enemies[[Name]:[SpawnedType]],11,FALSE), Enemies[[Name]:[BotLevelType]], 3, FALSE) * VLOOKUP($A41,BotLevelWorld[#All],MATCH("HP Ratio - " &amp; VLOOKUP(VLOOKUP(F$1,Enemies[[Name]:[SpawnedType]],11,FALSE),Enemies[[#All],[Name]:[BotLevelType]],9,FALSE),BotLevelWorld[#Headers],0),FALSE) * VLOOKUP(F$1,Enemies[[Name]:[SpawnedType]],10,FALSE),0))</f>
        <v>8131.5875000000005</v>
      </c>
      <c r="G41" s="10">
        <f>(VLOOKUP(G$1,Enemies[[Name]:[BotLevelType]],3,FALSE) * VLOOKUP($A41,BotLevelWorld[#All],MATCH("HP Ratio - " &amp; VLOOKUP(G$1,Enemies[[#All],[Name]:[BotLevelType]],9,FALSE),BotLevelWorld[#Headers],0),FALSE)) + (IFERROR(VLOOKUP(VLOOKUP(G$1,Enemies[[Name]:[SpawnedType]],11,FALSE), Enemies[[Name]:[BotLevelType]], 3, FALSE) * VLOOKUP($A41,BotLevelWorld[#All],MATCH("HP Ratio - " &amp; VLOOKUP(VLOOKUP(G$1,Enemies[[Name]:[SpawnedType]],11,FALSE),Enemies[[#All],[Name]:[BotLevelType]],9,FALSE),BotLevelWorld[#Headers],0),FALSE) * VLOOKUP(G$1,Enemies[[Name]:[SpawnedType]],10,FALSE),0))</f>
        <v>16263.175000000001</v>
      </c>
      <c r="H41" s="10">
        <f>(VLOOKUP(H$1,Enemies[[Name]:[BotLevelType]],3,FALSE) * VLOOKUP($A41,BotLevelWorld[#All],MATCH("HP Ratio - " &amp; VLOOKUP(H$1,Enemies[[#All],[Name]:[BotLevelType]],9,FALSE),BotLevelWorld[#Headers],0),FALSE)) + (IFERROR(VLOOKUP(VLOOKUP(H$1,Enemies[[Name]:[SpawnedType]],11,FALSE), Enemies[[Name]:[BotLevelType]], 3, FALSE) * VLOOKUP($A41,BotLevelWorld[#All],MATCH("HP Ratio - " &amp; VLOOKUP(VLOOKUP(H$1,Enemies[[Name]:[SpawnedType]],11,FALSE),Enemies[[#All],[Name]:[BotLevelType]],9,FALSE),BotLevelWorld[#Headers],0),FALSE) * VLOOKUP(H$1,Enemies[[Name]:[SpawnedType]],10,FALSE),0))</f>
        <v>693.7056</v>
      </c>
      <c r="I41" s="10">
        <f>(VLOOKUP(I$1,Enemies[[Name]:[BotLevelType]],3,FALSE) * VLOOKUP($A41,BotLevelWorld[#All],MATCH("HP Ratio - " &amp; VLOOKUP(I$1,Enemies[[#All],[Name]:[BotLevelType]],9,FALSE),BotLevelWorld[#Headers],0),FALSE)) + (IFERROR(VLOOKUP(VLOOKUP(I$1,Enemies[[Name]:[SpawnedType]],11,FALSE), Enemies[[Name]:[BotLevelType]], 3, FALSE) * VLOOKUP($A41,BotLevelWorld[#All],MATCH("HP Ratio - " &amp; VLOOKUP(VLOOKUP(I$1,Enemies[[Name]:[SpawnedType]],11,FALSE),Enemies[[#All],[Name]:[BotLevelType]],9,FALSE),BotLevelWorld[#Headers],0),FALSE) * VLOOKUP(I$1,Enemies[[Name]:[SpawnedType]],10,FALSE),0))</f>
        <v>21.952068000000001</v>
      </c>
      <c r="J41" s="10">
        <f>(VLOOKUP(J$1,Enemies[[Name]:[BotLevelType]],3,FALSE) * VLOOKUP($A41,BotLevelWorld[#All],MATCH("HP Ratio - " &amp; VLOOKUP(J$1,Enemies[[#All],[Name]:[BotLevelType]],9,FALSE),BotLevelWorld[#Headers],0),FALSE)) + (IFERROR(VLOOKUP(VLOOKUP(J$1,Enemies[[Name]:[SpawnedType]],11,FALSE), Enemies[[Name]:[BotLevelType]], 3, FALSE) * VLOOKUP($A41,BotLevelWorld[#All],MATCH("HP Ratio - " &amp; VLOOKUP(VLOOKUP(J$1,Enemies[[Name]:[SpawnedType]],11,FALSE),Enemies[[#All],[Name]:[BotLevelType]],9,FALSE),BotLevelWorld[#Headers],0),FALSE) * VLOOKUP(J$1,Enemies[[Name]:[SpawnedType]],10,FALSE),0))</f>
        <v>365.86779999999999</v>
      </c>
      <c r="K41" s="10">
        <f>(VLOOKUP(K$1,Enemies[[Name]:[BotLevelType]],3,FALSE) * VLOOKUP($A41,BotLevelWorld[#All],MATCH("HP Ratio - " &amp; VLOOKUP(K$1,Enemies[[#All],[Name]:[BotLevelType]],9,FALSE),BotLevelWorld[#Headers],0),FALSE)) + (IFERROR(VLOOKUP(VLOOKUP(K$1,Enemies[[Name]:[SpawnedType]],11,FALSE), Enemies[[Name]:[BotLevelType]], 3, FALSE) * VLOOKUP($A41,BotLevelWorld[#All],MATCH("HP Ratio - " &amp; VLOOKUP(VLOOKUP(K$1,Enemies[[Name]:[SpawnedType]],11,FALSE),Enemies[[#All],[Name]:[BotLevelType]],9,FALSE),BotLevelWorld[#Headers],0),FALSE) * VLOOKUP(K$1,Enemies[[Name]:[SpawnedType]],10,FALSE),0))</f>
        <v>91.466949999999997</v>
      </c>
      <c r="L41" s="10">
        <f>(VLOOKUP(L$1,Enemies[[Name]:[BotLevelType]],3,FALSE) * VLOOKUP($A41,BotLevelWorld[#All],MATCH("HP Ratio - " &amp; VLOOKUP(L$1,Enemies[[#All],[Name]:[BotLevelType]],9,FALSE),BotLevelWorld[#Headers],0),FALSE)) + (IFERROR(VLOOKUP(VLOOKUP(L$1,Enemies[[Name]:[SpawnedType]],11,FALSE), Enemies[[Name]:[BotLevelType]], 3, FALSE) * VLOOKUP($A41,BotLevelWorld[#All],MATCH("HP Ratio - " &amp; VLOOKUP(VLOOKUP(L$1,Enemies[[Name]:[SpawnedType]],11,FALSE),Enemies[[#All],[Name]:[BotLevelType]],9,FALSE),BotLevelWorld[#Headers],0),FALSE) * VLOOKUP(L$1,Enemies[[Name]:[SpawnedType]],10,FALSE),0))</f>
        <v>4878.9525000000003</v>
      </c>
      <c r="M41" s="10">
        <f>(VLOOKUP(M$1,Enemies[[Name]:[BotLevelType]],3,FALSE) * VLOOKUP($A41,BotLevelWorld[#All],MATCH("HP Ratio - " &amp; VLOOKUP(M$1,Enemies[[#All],[Name]:[BotLevelType]],9,FALSE),BotLevelWorld[#Headers],0),FALSE)) + (IFERROR(VLOOKUP(VLOOKUP(M$1,Enemies[[Name]:[SpawnedType]],11,FALSE), Enemies[[Name]:[BotLevelType]], 3, FALSE) * VLOOKUP($A41,BotLevelWorld[#All],MATCH("HP Ratio - " &amp; VLOOKUP(VLOOKUP(M$1,Enemies[[Name]:[SpawnedType]],11,FALSE),Enemies[[#All],[Name]:[BotLevelType]],9,FALSE),BotLevelWorld[#Headers],0),FALSE) * VLOOKUP(M$1,Enemies[[Name]:[SpawnedType]],10,FALSE),0))</f>
        <v>11384.2225</v>
      </c>
      <c r="N41" s="10">
        <f>(VLOOKUP(N$1,Enemies[[Name]:[BotLevelType]],3,FALSE) * VLOOKUP($A41,BotLevelWorld[#All],MATCH("HP Ratio - " &amp; VLOOKUP(N$1,Enemies[[#All],[Name]:[BotLevelType]],9,FALSE),BotLevelWorld[#Headers],0),FALSE)) + (IFERROR(VLOOKUP(VLOOKUP(N$1,Enemies[[Name]:[SpawnedType]],11,FALSE), Enemies[[Name]:[BotLevelType]], 3, FALSE) * VLOOKUP($A41,BotLevelWorld[#All],MATCH("HP Ratio - " &amp; VLOOKUP(VLOOKUP(N$1,Enemies[[Name]:[SpawnedType]],11,FALSE),Enemies[[#All],[Name]:[BotLevelType]],9,FALSE),BotLevelWorld[#Headers],0),FALSE) * VLOOKUP(N$1,Enemies[[Name]:[SpawnedType]],10,FALSE),0))</f>
        <v>8131.5875000000005</v>
      </c>
      <c r="O41" s="10">
        <f>(VLOOKUP(O$1,Enemies[[Name]:[BotLevelType]],3,FALSE) * VLOOKUP($A41,BotLevelWorld[#All],MATCH("HP Ratio - " &amp; VLOOKUP(O$1,Enemies[[#All],[Name]:[BotLevelType]],9,FALSE),BotLevelWorld[#Headers],0),FALSE)) + (IFERROR(VLOOKUP(VLOOKUP(O$1,Enemies[[Name]:[SpawnedType]],11,FALSE), Enemies[[Name]:[BotLevelType]], 3, FALSE) * VLOOKUP($A41,BotLevelWorld[#All],MATCH("HP Ratio - " &amp; VLOOKUP(VLOOKUP(O$1,Enemies[[Name]:[SpawnedType]],11,FALSE),Enemies[[#All],[Name]:[BotLevelType]],9,FALSE),BotLevelWorld[#Headers],0),FALSE) * VLOOKUP(O$1,Enemies[[Name]:[SpawnedType]],10,FALSE),0))</f>
        <v>2877.5666499999998</v>
      </c>
      <c r="P41" s="10">
        <f>(VLOOKUP(P$1,Enemies[[Name]:[BotLevelType]],3,FALSE) * VLOOKUP($A41,BotLevelWorld[#All],MATCH("HP Ratio - " &amp; VLOOKUP(P$1,Enemies[[#All],[Name]:[BotLevelType]],9,FALSE),BotLevelWorld[#Headers],0),FALSE)) + (IFERROR(VLOOKUP(VLOOKUP(P$1,Enemies[[Name]:[SpawnedType]],11,FALSE), Enemies[[Name]:[BotLevelType]], 3, FALSE) * VLOOKUP($A41,BotLevelWorld[#All],MATCH("HP Ratio - " &amp; VLOOKUP(VLOOKUP(P$1,Enemies[[Name]:[SpawnedType]],11,FALSE),Enemies[[#All],[Name]:[BotLevelType]],9,FALSE),BotLevelWorld[#Headers],0),FALSE) * VLOOKUP(P$1,Enemies[[Name]:[SpawnedType]],10,FALSE),0))</f>
        <v>32526.350000000002</v>
      </c>
      <c r="Q41" s="10">
        <f>(VLOOKUP(Q$1,Enemies[[Name]:[BotLevelType]],3,FALSE) * VLOOKUP($A41,BotLevelWorld[#All],MATCH("HP Ratio - " &amp; VLOOKUP(Q$1,Enemies[[#All],[Name]:[BotLevelType]],9,FALSE),BotLevelWorld[#Headers],0),FALSE)) + (IFERROR(VLOOKUP(VLOOKUP(Q$1,Enemies[[Name]:[SpawnedType]],11,FALSE), Enemies[[Name]:[BotLevelType]], 3, FALSE) * VLOOKUP($A41,BotLevelWorld[#All],MATCH("HP Ratio - " &amp; VLOOKUP(VLOOKUP(Q$1,Enemies[[Name]:[SpawnedType]],11,FALSE),Enemies[[#All],[Name]:[BotLevelType]],9,FALSE),BotLevelWorld[#Headers],0),FALSE) * VLOOKUP(Q$1,Enemies[[Name]:[SpawnedType]],10,FALSE),0))</f>
        <v>8671.32</v>
      </c>
      <c r="R41" s="10">
        <f>(VLOOKUP(R$1,Enemies[[Name]:[BotLevelType]],3,FALSE) * VLOOKUP($A41,BotLevelWorld[#All],MATCH("HP Ratio - " &amp; VLOOKUP(R$1,Enemies[[#All],[Name]:[BotLevelType]],9,FALSE),BotLevelWorld[#Headers],0),FALSE)) + (IFERROR(VLOOKUP(VLOOKUP(R$1,Enemies[[Name]:[SpawnedType]],11,FALSE), Enemies[[Name]:[BotLevelType]], 3, FALSE) * VLOOKUP($A41,BotLevelWorld[#All],MATCH("HP Ratio - " &amp; VLOOKUP(VLOOKUP(R$1,Enemies[[Name]:[SpawnedType]],11,FALSE),Enemies[[#All],[Name]:[BotLevelType]],9,FALSE),BotLevelWorld[#Headers],0),FALSE) * VLOOKUP(R$1,Enemies[[Name]:[SpawnedType]],10,FALSE),0))</f>
        <v>41108.095000000001</v>
      </c>
      <c r="S41" s="10">
        <f>(VLOOKUP(S$1,Enemies[[Name]:[BotLevelType]],3,FALSE) * VLOOKUP($A41,BotLevelWorld[#All],MATCH("HP Ratio - " &amp; VLOOKUP(S$1,Enemies[[#All],[Name]:[BotLevelType]],9,FALSE),BotLevelWorld[#Headers],0),FALSE)) + (IFERROR(VLOOKUP(VLOOKUP(S$1,Enemies[[Name]:[SpawnedType]],11,FALSE), Enemies[[Name]:[BotLevelType]], 3, FALSE) * VLOOKUP($A41,BotLevelWorld[#All],MATCH("HP Ratio - " &amp; VLOOKUP(VLOOKUP(S$1,Enemies[[Name]:[SpawnedType]],11,FALSE),Enemies[[#All],[Name]:[BotLevelType]],9,FALSE),BotLevelWorld[#Headers],0),FALSE) * VLOOKUP(S$1,Enemies[[Name]:[SpawnedType]],10,FALSE),0))</f>
        <v>3507.0440999999996</v>
      </c>
      <c r="T41" s="10">
        <f>(VLOOKUP(T$1,Enemies[[Name]:[BotLevelType]],3,FALSE) * VLOOKUP($A41,BotLevelWorld[#All],MATCH("HP Ratio - " &amp; VLOOKUP(T$1,Enemies[[#All],[Name]:[BotLevelType]],9,FALSE),BotLevelWorld[#Headers],0),FALSE)) + (IFERROR(VLOOKUP(VLOOKUP(T$1,Enemies[[Name]:[SpawnedType]],11,FALSE), Enemies[[Name]:[BotLevelType]], 3, FALSE) * VLOOKUP($A41,BotLevelWorld[#All],MATCH("HP Ratio - " &amp; VLOOKUP(VLOOKUP(T$1,Enemies[[Name]:[SpawnedType]],11,FALSE),Enemies[[#All],[Name]:[BotLevelType]],9,FALSE),BotLevelWorld[#Headers],0),FALSE) * VLOOKUP(T$1,Enemies[[Name]:[SpawnedType]],10,FALSE),0))</f>
        <v>13154.590399999999</v>
      </c>
      <c r="U41" s="10">
        <f>(VLOOKUP(U$1,Enemies[[Name]:[BotLevelType]],3,FALSE) * VLOOKUP($A41,BotLevelWorld[#All],MATCH("HP Ratio - " &amp; VLOOKUP(U$1,Enemies[[#All],[Name]:[BotLevelType]],9,FALSE),BotLevelWorld[#Headers],0),FALSE)) + (IFERROR(VLOOKUP(VLOOKUP(U$1,Enemies[[Name]:[SpawnedType]],11,FALSE), Enemies[[Name]:[BotLevelType]], 3, FALSE) * VLOOKUP($A41,BotLevelWorld[#All],MATCH("HP Ratio - " &amp; VLOOKUP(VLOOKUP(U$1,Enemies[[Name]:[SpawnedType]],11,FALSE),Enemies[[#All],[Name]:[BotLevelType]],9,FALSE),BotLevelWorld[#Headers],0),FALSE) * VLOOKUP(U$1,Enemies[[Name]:[SpawnedType]],10,FALSE),0))</f>
        <v>6577.2951999999996</v>
      </c>
      <c r="V41" s="10">
        <f>(VLOOKUP(V$1,Enemies[[Name]:[BotLevelType]],3,FALSE) * VLOOKUP($A41,BotLevelWorld[#All],MATCH("HP Ratio - " &amp; VLOOKUP(V$1,Enemies[[#All],[Name]:[BotLevelType]],9,FALSE),BotLevelWorld[#Headers],0),FALSE)) + (IFERROR(VLOOKUP(VLOOKUP(V$1,Enemies[[Name]:[SpawnedType]],11,FALSE), Enemies[[Name]:[BotLevelType]], 3, FALSE) * VLOOKUP($A41,BotLevelWorld[#All],MATCH("HP Ratio - " &amp; VLOOKUP(VLOOKUP(V$1,Enemies[[Name]:[SpawnedType]],11,FALSE),Enemies[[#All],[Name]:[BotLevelType]],9,FALSE),BotLevelWorld[#Headers],0),FALSE) * VLOOKUP(V$1,Enemies[[Name]:[SpawnedType]],10,FALSE),0))</f>
        <v>3288.6475999999998</v>
      </c>
      <c r="W41" s="10">
        <f>(VLOOKUP(W$1,Enemies[[Name]:[BotLevelType]],3,FALSE) * VLOOKUP($A41,BotLevelWorld[#All],MATCH("HP Ratio - " &amp; VLOOKUP(W$1,Enemies[[#All],[Name]:[BotLevelType]],9,FALSE),BotLevelWorld[#Headers],0),FALSE)) + (IFERROR(VLOOKUP(VLOOKUP(W$1,Enemies[[Name]:[SpawnedType]],11,FALSE), Enemies[[Name]:[BotLevelType]], 3, FALSE) * VLOOKUP($A41,BotLevelWorld[#All],MATCH("HP Ratio - " &amp; VLOOKUP(VLOOKUP(W$1,Enemies[[Name]:[SpawnedType]],11,FALSE),Enemies[[#All],[Name]:[BotLevelType]],9,FALSE),BotLevelWorld[#Headers],0),FALSE) * VLOOKUP(W$1,Enemies[[Name]:[SpawnedType]],10,FALSE),0))</f>
        <v>822.16189999999995</v>
      </c>
      <c r="X41" s="10">
        <f>(VLOOKUP(X$1,Enemies[[Name]:[BotLevelType]],3,FALSE) * VLOOKUP($A41,BotLevelWorld[#All],MATCH("HP Ratio - " &amp; VLOOKUP(X$1,Enemies[[#All],[Name]:[BotLevelType]],9,FALSE),BotLevelWorld[#Headers],0),FALSE)) + (IFERROR(VLOOKUP(VLOOKUP(X$1,Enemies[[Name]:[SpawnedType]],11,FALSE), Enemies[[Name]:[BotLevelType]], 3, FALSE) * VLOOKUP($A41,BotLevelWorld[#All],MATCH("HP Ratio - " &amp; VLOOKUP(VLOOKUP(X$1,Enemies[[Name]:[SpawnedType]],11,FALSE),Enemies[[#All],[Name]:[BotLevelType]],9,FALSE),BotLevelWorld[#Headers],0),FALSE) * VLOOKUP(X$1,Enemies[[Name]:[SpawnedType]],10,FALSE),0))</f>
        <v>657.72951999999998</v>
      </c>
      <c r="Y41" s="10">
        <f>(VLOOKUP(Y$1,Enemies[[Name]:[BotLevelType]],3,FALSE) * VLOOKUP($A41,BotLevelWorld[#All],MATCH("HP Ratio - " &amp; VLOOKUP(Y$1,Enemies[[#All],[Name]:[BotLevelType]],9,FALSE),BotLevelWorld[#Headers],0),FALSE)) + (IFERROR(VLOOKUP(VLOOKUP(Y$1,Enemies[[Name]:[SpawnedType]],11,FALSE), Enemies[[Name]:[BotLevelType]], 3, FALSE) * VLOOKUP($A41,BotLevelWorld[#All],MATCH("HP Ratio - " &amp; VLOOKUP(VLOOKUP(Y$1,Enemies[[Name]:[SpawnedType]],11,FALSE),Enemies[[#All],[Name]:[BotLevelType]],9,FALSE),BotLevelWorld[#Headers],0),FALSE) * VLOOKUP(Y$1,Enemies[[Name]:[SpawnedType]],10,FALSE),0))</f>
        <v>16263.175000000001</v>
      </c>
      <c r="Z41" s="10">
        <f>(VLOOKUP(Z$1,Enemies[[Name]:[BotLevelType]],3,FALSE) * VLOOKUP($A41,BotLevelWorld[#All],MATCH("HP Ratio - " &amp; VLOOKUP(Z$1,Enemies[[#All],[Name]:[BotLevelType]],9,FALSE),BotLevelWorld[#Headers],0),FALSE)) + (IFERROR(VLOOKUP(VLOOKUP(Z$1,Enemies[[Name]:[SpawnedType]],11,FALSE), Enemies[[Name]:[BotLevelType]], 3, FALSE) * VLOOKUP($A41,BotLevelWorld[#All],MATCH("HP Ratio - " &amp; VLOOKUP(VLOOKUP(Z$1,Enemies[[Name]:[SpawnedType]],11,FALSE),Enemies[[#All],[Name]:[BotLevelType]],9,FALSE),BotLevelWorld[#Headers],0),FALSE) * VLOOKUP(Z$1,Enemies[[Name]:[SpawnedType]],10,FALSE),0))</f>
        <v>6505.27</v>
      </c>
      <c r="AA41" s="10">
        <f>(VLOOKUP(AA$1,Enemies[[Name]:[BotLevelType]],3,FALSE) * VLOOKUP($A41,BotLevelWorld[#All],MATCH("HP Ratio - " &amp; VLOOKUP(AA$1,Enemies[[#All],[Name]:[BotLevelType]],9,FALSE),BotLevelWorld[#Headers],0),FALSE)) + (IFERROR(VLOOKUP(VLOOKUP(AA$1,Enemies[[Name]:[SpawnedType]],11,FALSE), Enemies[[Name]:[BotLevelType]], 3, FALSE) * VLOOKUP($A41,BotLevelWorld[#All],MATCH("HP Ratio - " &amp; VLOOKUP(VLOOKUP(AA$1,Enemies[[Name]:[SpawnedType]],11,FALSE),Enemies[[#All],[Name]:[BotLevelType]],9,FALSE),BotLevelWorld[#Headers],0),FALSE) * VLOOKUP(AA$1,Enemies[[Name]:[SpawnedType]],10,FALSE),0))</f>
        <v>3252.6350000000002</v>
      </c>
      <c r="AB41" s="10">
        <f>(VLOOKUP(AB$1,Enemies[[Name]:[BotLevelType]],3,FALSE) * VLOOKUP($A41,BotLevelWorld[#All],MATCH("HP Ratio - " &amp; VLOOKUP(AB$1,Enemies[[#All],[Name]:[BotLevelType]],9,FALSE),BotLevelWorld[#Headers],0),FALSE)) + (IFERROR(VLOOKUP(VLOOKUP(AB$1,Enemies[[Name]:[SpawnedType]],11,FALSE), Enemies[[Name]:[BotLevelType]], 3, FALSE) * VLOOKUP($A41,BotLevelWorld[#All],MATCH("HP Ratio - " &amp; VLOOKUP(VLOOKUP(AB$1,Enemies[[Name]:[SpawnedType]],11,FALSE),Enemies[[#All],[Name]:[BotLevelType]],9,FALSE),BotLevelWorld[#Headers],0),FALSE) * VLOOKUP(AB$1,Enemies[[Name]:[SpawnedType]],10,FALSE),0))</f>
        <v>1593.79115</v>
      </c>
      <c r="AC41" s="10">
        <f>(VLOOKUP(AC$1,Enemies[[Name]:[BotLevelType]],3,FALSE) * VLOOKUP($A41,BotLevelWorld[#All],MATCH("HP Ratio - " &amp; VLOOKUP(AC$1,Enemies[[#All],[Name]:[BotLevelType]],9,FALSE),BotLevelWorld[#Headers],0),FALSE)) + (IFERROR(VLOOKUP(VLOOKUP(AC$1,Enemies[[Name]:[SpawnedType]],11,FALSE), Enemies[[Name]:[BotLevelType]], 3, FALSE) * VLOOKUP($A41,BotLevelWorld[#All],MATCH("HP Ratio - " &amp; VLOOKUP(VLOOKUP(AC$1,Enemies[[Name]:[SpawnedType]],11,FALSE),Enemies[[#All],[Name]:[BotLevelType]],9,FALSE),BotLevelWorld[#Headers],0),FALSE) * VLOOKUP(AC$1,Enemies[[Name]:[SpawnedType]],10,FALSE),0))</f>
        <v>780.63239999999996</v>
      </c>
      <c r="AD41" s="10">
        <f>(VLOOKUP(AD$1,Enemies[[Name]:[BotLevelType]],3,FALSE) * VLOOKUP($A41,BotLevelWorld[#All],MATCH("HP Ratio - " &amp; VLOOKUP(AD$1,Enemies[[#All],[Name]:[BotLevelType]],9,FALSE),BotLevelWorld[#Headers],0),FALSE)) + (IFERROR(VLOOKUP(VLOOKUP(AD$1,Enemies[[Name]:[SpawnedType]],11,FALSE), Enemies[[Name]:[BotLevelType]], 3, FALSE) * VLOOKUP($A41,BotLevelWorld[#All],MATCH("HP Ratio - " &amp; VLOOKUP(VLOOKUP(AD$1,Enemies[[Name]:[SpawnedType]],11,FALSE),Enemies[[#All],[Name]:[BotLevelType]],9,FALSE),BotLevelWorld[#Headers],0),FALSE) * VLOOKUP(AD$1,Enemies[[Name]:[SpawnedType]],10,FALSE),0))</f>
        <v>195.15809999999999</v>
      </c>
      <c r="AE41" s="10">
        <f>(VLOOKUP(AE$1,Enemies[[Name]:[BotLevelType]],3,FALSE) * VLOOKUP($A41,BotLevelWorld[#All],MATCH("HP Ratio - " &amp; VLOOKUP(AE$1,Enemies[[#All],[Name]:[BotLevelType]],9,FALSE),BotLevelWorld[#Headers],0),FALSE)) + (IFERROR(VLOOKUP(VLOOKUP(AE$1,Enemies[[Name]:[SpawnedType]],11,FALSE), Enemies[[Name]:[BotLevelType]], 3, FALSE) * VLOOKUP($A41,BotLevelWorld[#All],MATCH("HP Ratio - " &amp; VLOOKUP(VLOOKUP(AE$1,Enemies[[Name]:[SpawnedType]],11,FALSE),Enemies[[#All],[Name]:[BotLevelType]],9,FALSE),BotLevelWorld[#Headers],0),FALSE) * VLOOKUP(AE$1,Enemies[[Name]:[SpawnedType]],10,FALSE),0))</f>
        <v>5692.1112499999999</v>
      </c>
      <c r="AF41" s="10">
        <f>(VLOOKUP(AF$1,Enemies[[Name]:[BotLevelType]],3,FALSE) * VLOOKUP($A41,BotLevelWorld[#All],MATCH("HP Ratio - " &amp; VLOOKUP(AF$1,Enemies[[#All],[Name]:[BotLevelType]],9,FALSE),BotLevelWorld[#Headers],0),FALSE)) + (IFERROR(VLOOKUP(VLOOKUP(AF$1,Enemies[[Name]:[SpawnedType]],11,FALSE), Enemies[[Name]:[BotLevelType]], 3, FALSE) * VLOOKUP($A41,BotLevelWorld[#All],MATCH("HP Ratio - " &amp; VLOOKUP(VLOOKUP(AF$1,Enemies[[Name]:[SpawnedType]],11,FALSE),Enemies[[#All],[Name]:[BotLevelType]],9,FALSE),BotLevelWorld[#Headers],0),FALSE) * VLOOKUP(AF$1,Enemies[[Name]:[SpawnedType]],10,FALSE),0))</f>
        <v>1301.0540000000001</v>
      </c>
      <c r="AG41" s="10">
        <f>(VLOOKUP(AG$1,Enemies[[Name]:[BotLevelType]],3,FALSE) * VLOOKUP($A41,BotLevelWorld[#All],MATCH("HP Ratio - " &amp; VLOOKUP(AG$1,Enemies[[#All],[Name]:[BotLevelType]],9,FALSE),BotLevelWorld[#Headers],0),FALSE)) + (IFERROR(VLOOKUP(VLOOKUP(AG$1,Enemies[[Name]:[SpawnedType]],11,FALSE), Enemies[[Name]:[BotLevelType]], 3, FALSE) * VLOOKUP($A41,BotLevelWorld[#All],MATCH("HP Ratio - " &amp; VLOOKUP(VLOOKUP(AG$1,Enemies[[Name]:[SpawnedType]],11,FALSE),Enemies[[#All],[Name]:[BotLevelType]],9,FALSE),BotLevelWorld[#Headers],0),FALSE) * VLOOKUP(AG$1,Enemies[[Name]:[SpawnedType]],10,FALSE),0))</f>
        <v>6330.6466300000002</v>
      </c>
      <c r="AH41" s="10">
        <f>(VLOOKUP(AH$1,Enemies[[Name]:[BotLevelType]],3,FALSE) * VLOOKUP($A41,BotLevelWorld[#All],MATCH("HP Ratio - " &amp; VLOOKUP(AH$1,Enemies[[#All],[Name]:[BotLevelType]],9,FALSE),BotLevelWorld[#Headers],0),FALSE)) + (IFERROR(VLOOKUP(VLOOKUP(AH$1,Enemies[[Name]:[SpawnedType]],11,FALSE), Enemies[[Name]:[BotLevelType]], 3, FALSE) * VLOOKUP($A41,BotLevelWorld[#All],MATCH("HP Ratio - " &amp; VLOOKUP(VLOOKUP(AH$1,Enemies[[Name]:[SpawnedType]],11,FALSE),Enemies[[#All],[Name]:[BotLevelType]],9,FALSE),BotLevelWorld[#Headers],0),FALSE) * VLOOKUP(AH$1,Enemies[[Name]:[SpawnedType]],10,FALSE),0))</f>
        <v>693.7056</v>
      </c>
      <c r="AI41" s="10">
        <f>(VLOOKUP(AI$1,Enemies[[Name]:[BotLevelType]],3,FALSE) * VLOOKUP($A41,BotLevelWorld[#All],MATCH("HP Ratio - " &amp; VLOOKUP(AI$1,Enemies[[#All],[Name]:[BotLevelType]],9,FALSE),BotLevelWorld[#Headers],0),FALSE)) + (IFERROR(VLOOKUP(VLOOKUP(AI$1,Enemies[[Name]:[SpawnedType]],11,FALSE), Enemies[[Name]:[BotLevelType]], 3, FALSE) * VLOOKUP($A41,BotLevelWorld[#All],MATCH("HP Ratio - " &amp; VLOOKUP(VLOOKUP(AI$1,Enemies[[Name]:[SpawnedType]],11,FALSE),Enemies[[#All],[Name]:[BotLevelType]],9,FALSE),BotLevelWorld[#Headers],0),FALSE) * VLOOKUP(AI$1,Enemies[[Name]:[SpawnedType]],10,FALSE),0))</f>
        <v>9757.9050000000007</v>
      </c>
      <c r="AJ41" s="10">
        <f>(VLOOKUP(AJ$1,Enemies[[Name]:[BotLevelType]],3,FALSE) * VLOOKUP($A41,BotLevelWorld[#All],MATCH("HP Ratio - " &amp; VLOOKUP(AJ$1,Enemies[[#All],[Name]:[BotLevelType]],9,FALSE),BotLevelWorld[#Headers],0),FALSE)) + (IFERROR(VLOOKUP(VLOOKUP(AJ$1,Enemies[[Name]:[SpawnedType]],11,FALSE), Enemies[[Name]:[BotLevelType]], 3, FALSE) * VLOOKUP($A41,BotLevelWorld[#All],MATCH("HP Ratio - " &amp; VLOOKUP(VLOOKUP(AJ$1,Enemies[[Name]:[SpawnedType]],11,FALSE),Enemies[[#All],[Name]:[BotLevelType]],9,FALSE),BotLevelWorld[#Headers],0),FALSE) * VLOOKUP(AJ$1,Enemies[[Name]:[SpawnedType]],10,FALSE),0))</f>
        <v>693.7056</v>
      </c>
      <c r="AK41" s="10">
        <f>(VLOOKUP(AK$1,Enemies[[Name]:[BotLevelType]],3,FALSE) * VLOOKUP($A41,BotLevelWorld[#All],MATCH("HP Ratio - " &amp; VLOOKUP(AK$1,Enemies[[#All],[Name]:[BotLevelType]],9,FALSE),BotLevelWorld[#Headers],0),FALSE)) + (IFERROR(VLOOKUP(VLOOKUP(AK$1,Enemies[[Name]:[SpawnedType]],11,FALSE), Enemies[[Name]:[BotLevelType]], 3, FALSE) * VLOOKUP($A41,BotLevelWorld[#All],MATCH("HP Ratio - " &amp; VLOOKUP(VLOOKUP(AK$1,Enemies[[Name]:[SpawnedType]],11,FALSE),Enemies[[#All],[Name]:[BotLevelType]],9,FALSE),BotLevelWorld[#Headers],0),FALSE) * VLOOKUP(AK$1,Enemies[[Name]:[SpawnedType]],10,FALSE),0))</f>
        <v>693.7056</v>
      </c>
      <c r="AL41" s="10">
        <f>(VLOOKUP(AL$1,Enemies[[Name]:[BotLevelType]],3,FALSE) * VLOOKUP($A41,BotLevelWorld[#All],MATCH("HP Ratio - " &amp; VLOOKUP(AL$1,Enemies[[#All],[Name]:[BotLevelType]],9,FALSE),BotLevelWorld[#Headers],0),FALSE)) + (IFERROR(VLOOKUP(VLOOKUP(AL$1,Enemies[[Name]:[SpawnedType]],11,FALSE), Enemies[[Name]:[BotLevelType]], 3, FALSE) * VLOOKUP($A41,BotLevelWorld[#All],MATCH("HP Ratio - " &amp; VLOOKUP(VLOOKUP(AL$1,Enemies[[Name]:[SpawnedType]],11,FALSE),Enemies[[#All],[Name]:[BotLevelType]],9,FALSE),BotLevelWorld[#Headers],0),FALSE) * VLOOKUP(AL$1,Enemies[[Name]:[SpawnedType]],10,FALSE),0))</f>
        <v>867.13200000000006</v>
      </c>
      <c r="AM41" s="10">
        <f>(VLOOKUP(AM$1,Enemies[[Name]:[BotLevelType]],3,FALSE) * VLOOKUP($A41,BotLevelWorld[#All],MATCH("HP Ratio - " &amp; VLOOKUP(AM$1,Enemies[[#All],[Name]:[BotLevelType]],9,FALSE),BotLevelWorld[#Headers],0),FALSE)) + (IFERROR(VLOOKUP(VLOOKUP(AM$1,Enemies[[Name]:[SpawnedType]],11,FALSE), Enemies[[Name]:[BotLevelType]], 3, FALSE) * VLOOKUP($A41,BotLevelWorld[#All],MATCH("HP Ratio - " &amp; VLOOKUP(VLOOKUP(AM$1,Enemies[[Name]:[SpawnedType]],11,FALSE),Enemies[[#All],[Name]:[BotLevelType]],9,FALSE),BotLevelWorld[#Headers],0),FALSE) * VLOOKUP(AM$1,Enemies[[Name]:[SpawnedType]],10,FALSE),0))</f>
        <v>16263.175000000001</v>
      </c>
      <c r="AN41" s="10">
        <f>(VLOOKUP(AN$1,Enemies[[Name]:[BotLevelType]],3,FALSE) * VLOOKUP($A41,BotLevelWorld[#All],MATCH("HP Ratio - " &amp; VLOOKUP(AN$1,Enemies[[#All],[Name]:[BotLevelType]],9,FALSE),BotLevelWorld[#Headers],0),FALSE)) + (IFERROR(VLOOKUP(VLOOKUP(AN$1,Enemies[[Name]:[SpawnedType]],11,FALSE), Enemies[[Name]:[BotLevelType]], 3, FALSE) * VLOOKUP($A41,BotLevelWorld[#All],MATCH("HP Ratio - " &amp; VLOOKUP(VLOOKUP(AN$1,Enemies[[Name]:[SpawnedType]],11,FALSE),Enemies[[#All],[Name]:[BotLevelType]],9,FALSE),BotLevelWorld[#Headers],0),FALSE) * VLOOKUP(AN$1,Enemies[[Name]:[SpawnedType]],10,FALSE),0))</f>
        <v>4335.66</v>
      </c>
      <c r="AO41" s="10">
        <f>(VLOOKUP(AO$1,Enemies[[Name]:[BotLevelType]],3,FALSE) * VLOOKUP($A41,BotLevelWorld[#All],MATCH("HP Ratio - " &amp; VLOOKUP(AO$1,Enemies[[#All],[Name]:[BotLevelType]],9,FALSE),BotLevelWorld[#Headers],0),FALSE)) + (IFERROR(VLOOKUP(VLOOKUP(AO$1,Enemies[[Name]:[SpawnedType]],11,FALSE), Enemies[[Name]:[BotLevelType]], 3, FALSE) * VLOOKUP($A41,BotLevelWorld[#All],MATCH("HP Ratio - " &amp; VLOOKUP(VLOOKUP(AO$1,Enemies[[Name]:[SpawnedType]],11,FALSE),Enemies[[#All],[Name]:[BotLevelType]],9,FALSE),BotLevelWorld[#Headers],0),FALSE) * VLOOKUP(AO$1,Enemies[[Name]:[SpawnedType]],10,FALSE),0))</f>
        <v>7322.4249</v>
      </c>
      <c r="AP41" s="10">
        <f>(VLOOKUP(AP$1,Enemies[[Name]:[BotLevelType]],3,FALSE) * VLOOKUP($A41,BotLevelWorld[#All],MATCH("HP Ratio - " &amp; VLOOKUP(AP$1,Enemies[[#All],[Name]:[BotLevelType]],9,FALSE),BotLevelWorld[#Headers],0),FALSE)) + (IFERROR(VLOOKUP(VLOOKUP(AP$1,Enemies[[Name]:[SpawnedType]],11,FALSE), Enemies[[Name]:[BotLevelType]], 3, FALSE) * VLOOKUP($A41,BotLevelWorld[#All],MATCH("HP Ratio - " &amp; VLOOKUP(VLOOKUP(AP$1,Enemies[[Name]:[SpawnedType]],11,FALSE),Enemies[[#All],[Name]:[BotLevelType]],9,FALSE),BotLevelWorld[#Headers],0),FALSE) * VLOOKUP(AP$1,Enemies[[Name]:[SpawnedType]],10,FALSE),0))</f>
        <v>7322.4249</v>
      </c>
      <c r="AQ41" s="10">
        <f>(VLOOKUP(AQ$1,Enemies[[Name]:[BotLevelType]],3,FALSE) * VLOOKUP($A41,BotLevelWorld[#All],MATCH("HP Ratio - " &amp; VLOOKUP(AQ$1,Enemies[[#All],[Name]:[BotLevelType]],9,FALSE),BotLevelWorld[#Headers],0),FALSE)) + (IFERROR(VLOOKUP(VLOOKUP(AQ$1,Enemies[[Name]:[SpawnedType]],11,FALSE), Enemies[[Name]:[BotLevelType]], 3, FALSE) * VLOOKUP($A41,BotLevelWorld[#All],MATCH("HP Ratio - " &amp; VLOOKUP(VLOOKUP(AQ$1,Enemies[[Name]:[SpawnedType]],11,FALSE),Enemies[[#All],[Name]:[BotLevelType]],9,FALSE),BotLevelWorld[#Headers],0),FALSE) * VLOOKUP(AQ$1,Enemies[[Name]:[SpawnedType]],10,FALSE),0))</f>
        <v>7322.4249</v>
      </c>
      <c r="AR41" s="10">
        <f>(VLOOKUP(AR$1,Enemies[[Name]:[BotLevelType]],3,FALSE) * VLOOKUP($A41,BotLevelWorld[#All],MATCH("HP Ratio - " &amp; VLOOKUP(AR$1,Enemies[[#All],[Name]:[BotLevelType]],9,FALSE),BotLevelWorld[#Headers],0),FALSE)) + (IFERROR(VLOOKUP(VLOOKUP(AR$1,Enemies[[Name]:[SpawnedType]],11,FALSE), Enemies[[Name]:[BotLevelType]], 3, FALSE) * VLOOKUP($A41,BotLevelWorld[#All],MATCH("HP Ratio - " &amp; VLOOKUP(VLOOKUP(AR$1,Enemies[[Name]:[SpawnedType]],11,FALSE),Enemies[[#All],[Name]:[BotLevelType]],9,FALSE),BotLevelWorld[#Headers],0),FALSE) * VLOOKUP(AR$1,Enemies[[Name]:[SpawnedType]],10,FALSE),0))</f>
        <v>69370.559999999998</v>
      </c>
      <c r="AS41" s="10">
        <f>(VLOOKUP(AS$1,Enemies[[Name]:[BotLevelType]],3,FALSE) * VLOOKUP($A41,BotLevelWorld[#All],MATCH("HP Ratio - " &amp; VLOOKUP(AS$1,Enemies[[#All],[Name]:[BotLevelType]],9,FALSE),BotLevelWorld[#Headers],0),FALSE)) + (IFERROR(VLOOKUP(VLOOKUP(AS$1,Enemies[[Name]:[SpawnedType]],11,FALSE), Enemies[[Name]:[BotLevelType]], 3, FALSE) * VLOOKUP($A41,BotLevelWorld[#All],MATCH("HP Ratio - " &amp; VLOOKUP(VLOOKUP(AS$1,Enemies[[Name]:[SpawnedType]],11,FALSE),Enemies[[#All],[Name]:[BotLevelType]],9,FALSE),BotLevelWorld[#Headers],0),FALSE) * VLOOKUP(AS$1,Enemies[[Name]:[SpawnedType]],10,FALSE),0))</f>
        <v>48789.525000000001</v>
      </c>
      <c r="AT41" s="10">
        <f>(VLOOKUP(AT$1,Enemies[[Name]:[BotLevelType]],3,FALSE) * VLOOKUP($A41,BotLevelWorld[#All],MATCH("HP Ratio - " &amp; VLOOKUP(AT$1,Enemies[[#All],[Name]:[BotLevelType]],9,FALSE),BotLevelWorld[#Headers],0),FALSE)) + (IFERROR(VLOOKUP(VLOOKUP(AT$1,Enemies[[Name]:[SpawnedType]],11,FALSE), Enemies[[Name]:[BotLevelType]], 3, FALSE) * VLOOKUP($A41,BotLevelWorld[#All],MATCH("HP Ratio - " &amp; VLOOKUP(VLOOKUP(AT$1,Enemies[[Name]:[SpawnedType]],11,FALSE),Enemies[[#All],[Name]:[BotLevelType]],9,FALSE),BotLevelWorld[#Headers],0),FALSE) * VLOOKUP(AT$1,Enemies[[Name]:[SpawnedType]],10,FALSE),0))</f>
        <v>42392.292800000003</v>
      </c>
    </row>
    <row r="42" spans="1:46" x14ac:dyDescent="0.25">
      <c r="A42" s="1">
        <v>40</v>
      </c>
      <c r="B42" s="10">
        <f>(VLOOKUP(B$1,Enemies[[Name]:[BotLevelType]],3,FALSE) * VLOOKUP($A42,BotLevelWorld[#All],MATCH("HP Ratio - " &amp; VLOOKUP(B$1,Enemies[[#All],[Name]:[BotLevelType]],9,FALSE),BotLevelWorld[#Headers],0),FALSE)) + (IFERROR(VLOOKUP(VLOOKUP(B$1,Enemies[[Name]:[SpawnedType]],11,FALSE), Enemies[[Name]:[BotLevelType]], 3, FALSE) * VLOOKUP($A42,BotLevelWorld[#All],MATCH("HP Ratio - " &amp; VLOOKUP(VLOOKUP(B$1,Enemies[[Name]:[SpawnedType]],11,FALSE),Enemies[[#All],[Name]:[BotLevelType]],9,FALSE),BotLevelWorld[#Headers],0),FALSE) * VLOOKUP(B$1,Enemies[[Name]:[SpawnedType]],10,FALSE),0))</f>
        <v>265.60196999999999</v>
      </c>
      <c r="C42" s="10">
        <f>(VLOOKUP(C$1,Enemies[[Name]:[BotLevelType]],3,FALSE) * VLOOKUP($A42,BotLevelWorld[#All],MATCH("HP Ratio - " &amp; VLOOKUP(C$1,Enemies[[#All],[Name]:[BotLevelType]],9,FALSE),BotLevelWorld[#Headers],0),FALSE)) + (IFERROR(VLOOKUP(VLOOKUP(C$1,Enemies[[Name]:[SpawnedType]],11,FALSE), Enemies[[Name]:[BotLevelType]], 3, FALSE) * VLOOKUP($A42,BotLevelWorld[#All],MATCH("HP Ratio - " &amp; VLOOKUP(VLOOKUP(C$1,Enemies[[Name]:[SpawnedType]],11,FALSE),Enemies[[#All],[Name]:[BotLevelType]],9,FALSE),BotLevelWorld[#Headers],0),FALSE) * VLOOKUP(C$1,Enemies[[Name]:[SpawnedType]],10,FALSE),0))</f>
        <v>6551.75983</v>
      </c>
      <c r="D42" s="10">
        <f>(VLOOKUP(D$1,Enemies[[Name]:[BotLevelType]],3,FALSE) * VLOOKUP($A42,BotLevelWorld[#All],MATCH("HP Ratio - " &amp; VLOOKUP(D$1,Enemies[[#All],[Name]:[BotLevelType]],9,FALSE),BotLevelWorld[#Headers],0),FALSE)) + (IFERROR(VLOOKUP(VLOOKUP(D$1,Enemies[[Name]:[SpawnedType]],11,FALSE), Enemies[[Name]:[BotLevelType]], 3, FALSE) * VLOOKUP($A42,BotLevelWorld[#All],MATCH("HP Ratio - " &amp; VLOOKUP(VLOOKUP(D$1,Enemies[[Name]:[SpawnedType]],11,FALSE),Enemies[[#All],[Name]:[BotLevelType]],9,FALSE),BotLevelWorld[#Headers],0),FALSE) * VLOOKUP(D$1,Enemies[[Name]:[SpawnedType]],10,FALSE),0))</f>
        <v>15315.8022</v>
      </c>
      <c r="E42" s="10">
        <f>(VLOOKUP(E$1,Enemies[[Name]:[BotLevelType]],3,FALSE) * VLOOKUP($A42,BotLevelWorld[#All],MATCH("HP Ratio - " &amp; VLOOKUP(E$1,Enemies[[#All],[Name]:[BotLevelType]],9,FALSE),BotLevelWorld[#Headers],0),FALSE)) + (IFERROR(VLOOKUP(VLOOKUP(E$1,Enemies[[Name]:[SpawnedType]],11,FALSE), Enemies[[Name]:[BotLevelType]], 3, FALSE) * VLOOKUP($A42,BotLevelWorld[#All],MATCH("HP Ratio - " &amp; VLOOKUP(VLOOKUP(E$1,Enemies[[Name]:[SpawnedType]],11,FALSE),Enemies[[#All],[Name]:[BotLevelType]],9,FALSE),BotLevelWorld[#Headers],0),FALSE) * VLOOKUP(E$1,Enemies[[Name]:[SpawnedType]],10,FALSE),0))</f>
        <v>2324.7889</v>
      </c>
      <c r="F42" s="10">
        <f>(VLOOKUP(F$1,Enemies[[Name]:[BotLevelType]],3,FALSE) * VLOOKUP($A42,BotLevelWorld[#All],MATCH("HP Ratio - " &amp; VLOOKUP(F$1,Enemies[[#All],[Name]:[BotLevelType]],9,FALSE),BotLevelWorld[#Headers],0),FALSE)) + (IFERROR(VLOOKUP(VLOOKUP(F$1,Enemies[[Name]:[SpawnedType]],11,FALSE), Enemies[[Name]:[BotLevelType]], 3, FALSE) * VLOOKUP($A42,BotLevelWorld[#All],MATCH("HP Ratio - " &amp; VLOOKUP(VLOOKUP(F$1,Enemies[[Name]:[SpawnedType]],11,FALSE),Enemies[[#All],[Name]:[BotLevelType]],9,FALSE),BotLevelWorld[#Headers],0),FALSE) * VLOOKUP(F$1,Enemies[[Name]:[SpawnedType]],10,FALSE),0))</f>
        <v>8302.8174999999992</v>
      </c>
      <c r="G42" s="10">
        <f>(VLOOKUP(G$1,Enemies[[Name]:[BotLevelType]],3,FALSE) * VLOOKUP($A42,BotLevelWorld[#All],MATCH("HP Ratio - " &amp; VLOOKUP(G$1,Enemies[[#All],[Name]:[BotLevelType]],9,FALSE),BotLevelWorld[#Headers],0),FALSE)) + (IFERROR(VLOOKUP(VLOOKUP(G$1,Enemies[[Name]:[SpawnedType]],11,FALSE), Enemies[[Name]:[BotLevelType]], 3, FALSE) * VLOOKUP($A42,BotLevelWorld[#All],MATCH("HP Ratio - " &amp; VLOOKUP(VLOOKUP(G$1,Enemies[[Name]:[SpawnedType]],11,FALSE),Enemies[[#All],[Name]:[BotLevelType]],9,FALSE),BotLevelWorld[#Headers],0),FALSE) * VLOOKUP(G$1,Enemies[[Name]:[SpawnedType]],10,FALSE),0))</f>
        <v>16605.634999999998</v>
      </c>
      <c r="H42" s="10">
        <f>(VLOOKUP(H$1,Enemies[[Name]:[BotLevelType]],3,FALSE) * VLOOKUP($A42,BotLevelWorld[#All],MATCH("HP Ratio - " &amp; VLOOKUP(H$1,Enemies[[#All],[Name]:[BotLevelType]],9,FALSE),BotLevelWorld[#Headers],0),FALSE)) + (IFERROR(VLOOKUP(VLOOKUP(H$1,Enemies[[Name]:[SpawnedType]],11,FALSE), Enemies[[Name]:[BotLevelType]], 3, FALSE) * VLOOKUP($A42,BotLevelWorld[#All],MATCH("HP Ratio - " &amp; VLOOKUP(VLOOKUP(H$1,Enemies[[Name]:[SpawnedType]],11,FALSE),Enemies[[#All],[Name]:[BotLevelType]],9,FALSE),BotLevelWorld[#Headers],0),FALSE) * VLOOKUP(H$1,Enemies[[Name]:[SpawnedType]],10,FALSE),0))</f>
        <v>708.27192000000002</v>
      </c>
      <c r="I42" s="10">
        <f>(VLOOKUP(I$1,Enemies[[Name]:[BotLevelType]],3,FALSE) * VLOOKUP($A42,BotLevelWorld[#All],MATCH("HP Ratio - " &amp; VLOOKUP(I$1,Enemies[[#All],[Name]:[BotLevelType]],9,FALSE),BotLevelWorld[#Headers],0),FALSE)) + (IFERROR(VLOOKUP(VLOOKUP(I$1,Enemies[[Name]:[SpawnedType]],11,FALSE), Enemies[[Name]:[BotLevelType]], 3, FALSE) * VLOOKUP($A42,BotLevelWorld[#All],MATCH("HP Ratio - " &amp; VLOOKUP(VLOOKUP(I$1,Enemies[[Name]:[SpawnedType]],11,FALSE),Enemies[[#All],[Name]:[BotLevelType]],9,FALSE),BotLevelWorld[#Headers],0),FALSE) * VLOOKUP(I$1,Enemies[[Name]:[SpawnedType]],10,FALSE),0))</f>
        <v>22.523568000000001</v>
      </c>
      <c r="J42" s="10">
        <f>(VLOOKUP(J$1,Enemies[[Name]:[BotLevelType]],3,FALSE) * VLOOKUP($A42,BotLevelWorld[#All],MATCH("HP Ratio - " &amp; VLOOKUP(J$1,Enemies[[#All],[Name]:[BotLevelType]],9,FALSE),BotLevelWorld[#Headers],0),FALSE)) + (IFERROR(VLOOKUP(VLOOKUP(J$1,Enemies[[Name]:[SpawnedType]],11,FALSE), Enemies[[Name]:[BotLevelType]], 3, FALSE) * VLOOKUP($A42,BotLevelWorld[#All],MATCH("HP Ratio - " &amp; VLOOKUP(VLOOKUP(J$1,Enemies[[Name]:[SpawnedType]],11,FALSE),Enemies[[#All],[Name]:[BotLevelType]],9,FALSE),BotLevelWorld[#Headers],0),FALSE) * VLOOKUP(J$1,Enemies[[Name]:[SpawnedType]],10,FALSE),0))</f>
        <v>375.39280000000002</v>
      </c>
      <c r="K42" s="10">
        <f>(VLOOKUP(K$1,Enemies[[Name]:[BotLevelType]],3,FALSE) * VLOOKUP($A42,BotLevelWorld[#All],MATCH("HP Ratio - " &amp; VLOOKUP(K$1,Enemies[[#All],[Name]:[BotLevelType]],9,FALSE),BotLevelWorld[#Headers],0),FALSE)) + (IFERROR(VLOOKUP(VLOOKUP(K$1,Enemies[[Name]:[SpawnedType]],11,FALSE), Enemies[[Name]:[BotLevelType]], 3, FALSE) * VLOOKUP($A42,BotLevelWorld[#All],MATCH("HP Ratio - " &amp; VLOOKUP(VLOOKUP(K$1,Enemies[[Name]:[SpawnedType]],11,FALSE),Enemies[[#All],[Name]:[BotLevelType]],9,FALSE),BotLevelWorld[#Headers],0),FALSE) * VLOOKUP(K$1,Enemies[[Name]:[SpawnedType]],10,FALSE),0))</f>
        <v>93.848200000000006</v>
      </c>
      <c r="L42" s="10">
        <f>(VLOOKUP(L$1,Enemies[[Name]:[BotLevelType]],3,FALSE) * VLOOKUP($A42,BotLevelWorld[#All],MATCH("HP Ratio - " &amp; VLOOKUP(L$1,Enemies[[#All],[Name]:[BotLevelType]],9,FALSE),BotLevelWorld[#Headers],0),FALSE)) + (IFERROR(VLOOKUP(VLOOKUP(L$1,Enemies[[Name]:[SpawnedType]],11,FALSE), Enemies[[Name]:[BotLevelType]], 3, FALSE) * VLOOKUP($A42,BotLevelWorld[#All],MATCH("HP Ratio - " &amp; VLOOKUP(VLOOKUP(L$1,Enemies[[Name]:[SpawnedType]],11,FALSE),Enemies[[#All],[Name]:[BotLevelType]],9,FALSE),BotLevelWorld[#Headers],0),FALSE) * VLOOKUP(L$1,Enemies[[Name]:[SpawnedType]],10,FALSE),0))</f>
        <v>4981.6904999999997</v>
      </c>
      <c r="M42" s="10">
        <f>(VLOOKUP(M$1,Enemies[[Name]:[BotLevelType]],3,FALSE) * VLOOKUP($A42,BotLevelWorld[#All],MATCH("HP Ratio - " &amp; VLOOKUP(M$1,Enemies[[#All],[Name]:[BotLevelType]],9,FALSE),BotLevelWorld[#Headers],0),FALSE)) + (IFERROR(VLOOKUP(VLOOKUP(M$1,Enemies[[Name]:[SpawnedType]],11,FALSE), Enemies[[Name]:[BotLevelType]], 3, FALSE) * VLOOKUP($A42,BotLevelWorld[#All],MATCH("HP Ratio - " &amp; VLOOKUP(VLOOKUP(M$1,Enemies[[Name]:[SpawnedType]],11,FALSE),Enemies[[#All],[Name]:[BotLevelType]],9,FALSE),BotLevelWorld[#Headers],0),FALSE) * VLOOKUP(M$1,Enemies[[Name]:[SpawnedType]],10,FALSE),0))</f>
        <v>11623.9445</v>
      </c>
      <c r="N42" s="10">
        <f>(VLOOKUP(N$1,Enemies[[Name]:[BotLevelType]],3,FALSE) * VLOOKUP($A42,BotLevelWorld[#All],MATCH("HP Ratio - " &amp; VLOOKUP(N$1,Enemies[[#All],[Name]:[BotLevelType]],9,FALSE),BotLevelWorld[#Headers],0),FALSE)) + (IFERROR(VLOOKUP(VLOOKUP(N$1,Enemies[[Name]:[SpawnedType]],11,FALSE), Enemies[[Name]:[BotLevelType]], 3, FALSE) * VLOOKUP($A42,BotLevelWorld[#All],MATCH("HP Ratio - " &amp; VLOOKUP(VLOOKUP(N$1,Enemies[[Name]:[SpawnedType]],11,FALSE),Enemies[[#All],[Name]:[BotLevelType]],9,FALSE),BotLevelWorld[#Headers],0),FALSE) * VLOOKUP(N$1,Enemies[[Name]:[SpawnedType]],10,FALSE),0))</f>
        <v>8302.8174999999992</v>
      </c>
      <c r="O42" s="10">
        <f>(VLOOKUP(O$1,Enemies[[Name]:[BotLevelType]],3,FALSE) * VLOOKUP($A42,BotLevelWorld[#All],MATCH("HP Ratio - " &amp; VLOOKUP(O$1,Enemies[[#All],[Name]:[BotLevelType]],9,FALSE),BotLevelWorld[#Headers],0),FALSE)) + (IFERROR(VLOOKUP(VLOOKUP(O$1,Enemies[[Name]:[SpawnedType]],11,FALSE), Enemies[[Name]:[BotLevelType]], 3, FALSE) * VLOOKUP($A42,BotLevelWorld[#All],MATCH("HP Ratio - " &amp; VLOOKUP(VLOOKUP(O$1,Enemies[[Name]:[SpawnedType]],11,FALSE),Enemies[[#All],[Name]:[BotLevelType]],9,FALSE),BotLevelWorld[#Headers],0),FALSE) * VLOOKUP(O$1,Enemies[[Name]:[SpawnedType]],10,FALSE),0))</f>
        <v>2978.0726500000001</v>
      </c>
      <c r="P42" s="10">
        <f>(VLOOKUP(P$1,Enemies[[Name]:[BotLevelType]],3,FALSE) * VLOOKUP($A42,BotLevelWorld[#All],MATCH("HP Ratio - " &amp; VLOOKUP(P$1,Enemies[[#All],[Name]:[BotLevelType]],9,FALSE),BotLevelWorld[#Headers],0),FALSE)) + (IFERROR(VLOOKUP(VLOOKUP(P$1,Enemies[[Name]:[SpawnedType]],11,FALSE), Enemies[[Name]:[BotLevelType]], 3, FALSE) * VLOOKUP($A42,BotLevelWorld[#All],MATCH("HP Ratio - " &amp; VLOOKUP(VLOOKUP(P$1,Enemies[[Name]:[SpawnedType]],11,FALSE),Enemies[[#All],[Name]:[BotLevelType]],9,FALSE),BotLevelWorld[#Headers],0),FALSE) * VLOOKUP(P$1,Enemies[[Name]:[SpawnedType]],10,FALSE),0))</f>
        <v>33211.269999999997</v>
      </c>
      <c r="Q42" s="10">
        <f>(VLOOKUP(Q$1,Enemies[[Name]:[BotLevelType]],3,FALSE) * VLOOKUP($A42,BotLevelWorld[#All],MATCH("HP Ratio - " &amp; VLOOKUP(Q$1,Enemies[[#All],[Name]:[BotLevelType]],9,FALSE),BotLevelWorld[#Headers],0),FALSE)) + (IFERROR(VLOOKUP(VLOOKUP(Q$1,Enemies[[Name]:[SpawnedType]],11,FALSE), Enemies[[Name]:[BotLevelType]], 3, FALSE) * VLOOKUP($A42,BotLevelWorld[#All],MATCH("HP Ratio - " &amp; VLOOKUP(VLOOKUP(Q$1,Enemies[[Name]:[SpawnedType]],11,FALSE),Enemies[[#All],[Name]:[BotLevelType]],9,FALSE),BotLevelWorld[#Headers],0),FALSE) * VLOOKUP(Q$1,Enemies[[Name]:[SpawnedType]],10,FALSE),0))</f>
        <v>8853.3989999999994</v>
      </c>
      <c r="R42" s="10">
        <f>(VLOOKUP(R$1,Enemies[[Name]:[BotLevelType]],3,FALSE) * VLOOKUP($A42,BotLevelWorld[#All],MATCH("HP Ratio - " &amp; VLOOKUP(R$1,Enemies[[#All],[Name]:[BotLevelType]],9,FALSE),BotLevelWorld[#Headers],0),FALSE)) + (IFERROR(VLOOKUP(VLOOKUP(R$1,Enemies[[Name]:[SpawnedType]],11,FALSE), Enemies[[Name]:[BotLevelType]], 3, FALSE) * VLOOKUP($A42,BotLevelWorld[#All],MATCH("HP Ratio - " &amp; VLOOKUP(VLOOKUP(R$1,Enemies[[Name]:[SpawnedType]],11,FALSE),Enemies[[#All],[Name]:[BotLevelType]],9,FALSE),BotLevelWorld[#Headers],0),FALSE) * VLOOKUP(R$1,Enemies[[Name]:[SpawnedType]],10,FALSE),0))</f>
        <v>42543.894999999997</v>
      </c>
      <c r="S42" s="10">
        <f>(VLOOKUP(S$1,Enemies[[Name]:[BotLevelType]],3,FALSE) * VLOOKUP($A42,BotLevelWorld[#All],MATCH("HP Ratio - " &amp; VLOOKUP(S$1,Enemies[[#All],[Name]:[BotLevelType]],9,FALSE),BotLevelWorld[#Headers],0),FALSE)) + (IFERROR(VLOOKUP(VLOOKUP(S$1,Enemies[[Name]:[SpawnedType]],11,FALSE), Enemies[[Name]:[BotLevelType]], 3, FALSE) * VLOOKUP($A42,BotLevelWorld[#All],MATCH("HP Ratio - " &amp; VLOOKUP(VLOOKUP(S$1,Enemies[[Name]:[SpawnedType]],11,FALSE),Enemies[[#All],[Name]:[BotLevelType]],9,FALSE),BotLevelWorld[#Headers],0),FALSE) * VLOOKUP(S$1,Enemies[[Name]:[SpawnedType]],10,FALSE),0))</f>
        <v>3615.0415800000001</v>
      </c>
      <c r="T42" s="10">
        <f>(VLOOKUP(T$1,Enemies[[Name]:[BotLevelType]],3,FALSE) * VLOOKUP($A42,BotLevelWorld[#All],MATCH("HP Ratio - " &amp; VLOOKUP(T$1,Enemies[[#All],[Name]:[BotLevelType]],9,FALSE),BotLevelWorld[#Headers],0),FALSE)) + (IFERROR(VLOOKUP(VLOOKUP(T$1,Enemies[[Name]:[SpawnedType]],11,FALSE), Enemies[[Name]:[BotLevelType]], 3, FALSE) * VLOOKUP($A42,BotLevelWorld[#All],MATCH("HP Ratio - " &amp; VLOOKUP(VLOOKUP(T$1,Enemies[[Name]:[SpawnedType]],11,FALSE),Enemies[[#All],[Name]:[BotLevelType]],9,FALSE),BotLevelWorld[#Headers],0),FALSE) * VLOOKUP(T$1,Enemies[[Name]:[SpawnedType]],10,FALSE),0))</f>
        <v>13614.046399999999</v>
      </c>
      <c r="U42" s="10">
        <f>(VLOOKUP(U$1,Enemies[[Name]:[BotLevelType]],3,FALSE) * VLOOKUP($A42,BotLevelWorld[#All],MATCH("HP Ratio - " &amp; VLOOKUP(U$1,Enemies[[#All],[Name]:[BotLevelType]],9,FALSE),BotLevelWorld[#Headers],0),FALSE)) + (IFERROR(VLOOKUP(VLOOKUP(U$1,Enemies[[Name]:[SpawnedType]],11,FALSE), Enemies[[Name]:[BotLevelType]], 3, FALSE) * VLOOKUP($A42,BotLevelWorld[#All],MATCH("HP Ratio - " &amp; VLOOKUP(VLOOKUP(U$1,Enemies[[Name]:[SpawnedType]],11,FALSE),Enemies[[#All],[Name]:[BotLevelType]],9,FALSE),BotLevelWorld[#Headers],0),FALSE) * VLOOKUP(U$1,Enemies[[Name]:[SpawnedType]],10,FALSE),0))</f>
        <v>6807.0231999999996</v>
      </c>
      <c r="V42" s="10">
        <f>(VLOOKUP(V$1,Enemies[[Name]:[BotLevelType]],3,FALSE) * VLOOKUP($A42,BotLevelWorld[#All],MATCH("HP Ratio - " &amp; VLOOKUP(V$1,Enemies[[#All],[Name]:[BotLevelType]],9,FALSE),BotLevelWorld[#Headers],0),FALSE)) + (IFERROR(VLOOKUP(VLOOKUP(V$1,Enemies[[Name]:[SpawnedType]],11,FALSE), Enemies[[Name]:[BotLevelType]], 3, FALSE) * VLOOKUP($A42,BotLevelWorld[#All],MATCH("HP Ratio - " &amp; VLOOKUP(VLOOKUP(V$1,Enemies[[Name]:[SpawnedType]],11,FALSE),Enemies[[#All],[Name]:[BotLevelType]],9,FALSE),BotLevelWorld[#Headers],0),FALSE) * VLOOKUP(V$1,Enemies[[Name]:[SpawnedType]],10,FALSE),0))</f>
        <v>3403.5115999999998</v>
      </c>
      <c r="W42" s="10">
        <f>(VLOOKUP(W$1,Enemies[[Name]:[BotLevelType]],3,FALSE) * VLOOKUP($A42,BotLevelWorld[#All],MATCH("HP Ratio - " &amp; VLOOKUP(W$1,Enemies[[#All],[Name]:[BotLevelType]],9,FALSE),BotLevelWorld[#Headers],0),FALSE)) + (IFERROR(VLOOKUP(VLOOKUP(W$1,Enemies[[Name]:[SpawnedType]],11,FALSE), Enemies[[Name]:[BotLevelType]], 3, FALSE) * VLOOKUP($A42,BotLevelWorld[#All],MATCH("HP Ratio - " &amp; VLOOKUP(VLOOKUP(W$1,Enemies[[Name]:[SpawnedType]],11,FALSE),Enemies[[#All],[Name]:[BotLevelType]],9,FALSE),BotLevelWorld[#Headers],0),FALSE) * VLOOKUP(W$1,Enemies[[Name]:[SpawnedType]],10,FALSE),0))</f>
        <v>850.87789999999995</v>
      </c>
      <c r="X42" s="10">
        <f>(VLOOKUP(X$1,Enemies[[Name]:[BotLevelType]],3,FALSE) * VLOOKUP($A42,BotLevelWorld[#All],MATCH("HP Ratio - " &amp; VLOOKUP(X$1,Enemies[[#All],[Name]:[BotLevelType]],9,FALSE),BotLevelWorld[#Headers],0),FALSE)) + (IFERROR(VLOOKUP(VLOOKUP(X$1,Enemies[[Name]:[SpawnedType]],11,FALSE), Enemies[[Name]:[BotLevelType]], 3, FALSE) * VLOOKUP($A42,BotLevelWorld[#All],MATCH("HP Ratio - " &amp; VLOOKUP(VLOOKUP(X$1,Enemies[[Name]:[SpawnedType]],11,FALSE),Enemies[[#All],[Name]:[BotLevelType]],9,FALSE),BotLevelWorld[#Headers],0),FALSE) * VLOOKUP(X$1,Enemies[[Name]:[SpawnedType]],10,FALSE),0))</f>
        <v>680.70231999999999</v>
      </c>
      <c r="Y42" s="10">
        <f>(VLOOKUP(Y$1,Enemies[[Name]:[BotLevelType]],3,FALSE) * VLOOKUP($A42,BotLevelWorld[#All],MATCH("HP Ratio - " &amp; VLOOKUP(Y$1,Enemies[[#All],[Name]:[BotLevelType]],9,FALSE),BotLevelWorld[#Headers],0),FALSE)) + (IFERROR(VLOOKUP(VLOOKUP(Y$1,Enemies[[Name]:[SpawnedType]],11,FALSE), Enemies[[Name]:[BotLevelType]], 3, FALSE) * VLOOKUP($A42,BotLevelWorld[#All],MATCH("HP Ratio - " &amp; VLOOKUP(VLOOKUP(Y$1,Enemies[[Name]:[SpawnedType]],11,FALSE),Enemies[[#All],[Name]:[BotLevelType]],9,FALSE),BotLevelWorld[#Headers],0),FALSE) * VLOOKUP(Y$1,Enemies[[Name]:[SpawnedType]],10,FALSE),0))</f>
        <v>16605.635000000002</v>
      </c>
      <c r="Z42" s="10">
        <f>(VLOOKUP(Z$1,Enemies[[Name]:[BotLevelType]],3,FALSE) * VLOOKUP($A42,BotLevelWorld[#All],MATCH("HP Ratio - " &amp; VLOOKUP(Z$1,Enemies[[#All],[Name]:[BotLevelType]],9,FALSE),BotLevelWorld[#Headers],0),FALSE)) + (IFERROR(VLOOKUP(VLOOKUP(Z$1,Enemies[[Name]:[SpawnedType]],11,FALSE), Enemies[[Name]:[BotLevelType]], 3, FALSE) * VLOOKUP($A42,BotLevelWorld[#All],MATCH("HP Ratio - " &amp; VLOOKUP(VLOOKUP(Z$1,Enemies[[Name]:[SpawnedType]],11,FALSE),Enemies[[#All],[Name]:[BotLevelType]],9,FALSE),BotLevelWorld[#Headers],0),FALSE) * VLOOKUP(Z$1,Enemies[[Name]:[SpawnedType]],10,FALSE),0))</f>
        <v>6642.2539999999999</v>
      </c>
      <c r="AA42" s="10">
        <f>(VLOOKUP(AA$1,Enemies[[Name]:[BotLevelType]],3,FALSE) * VLOOKUP($A42,BotLevelWorld[#All],MATCH("HP Ratio - " &amp; VLOOKUP(AA$1,Enemies[[#All],[Name]:[BotLevelType]],9,FALSE),BotLevelWorld[#Headers],0),FALSE)) + (IFERROR(VLOOKUP(VLOOKUP(AA$1,Enemies[[Name]:[SpawnedType]],11,FALSE), Enemies[[Name]:[BotLevelType]], 3, FALSE) * VLOOKUP($A42,BotLevelWorld[#All],MATCH("HP Ratio - " &amp; VLOOKUP(VLOOKUP(AA$1,Enemies[[Name]:[SpawnedType]],11,FALSE),Enemies[[#All],[Name]:[BotLevelType]],9,FALSE),BotLevelWorld[#Headers],0),FALSE) * VLOOKUP(AA$1,Enemies[[Name]:[SpawnedType]],10,FALSE),0))</f>
        <v>3321.127</v>
      </c>
      <c r="AB42" s="10">
        <f>(VLOOKUP(AB$1,Enemies[[Name]:[BotLevelType]],3,FALSE) * VLOOKUP($A42,BotLevelWorld[#All],MATCH("HP Ratio - " &amp; VLOOKUP(AB$1,Enemies[[#All],[Name]:[BotLevelType]],9,FALSE),BotLevelWorld[#Headers],0),FALSE)) + (IFERROR(VLOOKUP(VLOOKUP(AB$1,Enemies[[Name]:[SpawnedType]],11,FALSE), Enemies[[Name]:[BotLevelType]], 3, FALSE) * VLOOKUP($A42,BotLevelWorld[#All],MATCH("HP Ratio - " &amp; VLOOKUP(VLOOKUP(AB$1,Enemies[[Name]:[SpawnedType]],11,FALSE),Enemies[[#All],[Name]:[BotLevelType]],9,FALSE),BotLevelWorld[#Headers],0),FALSE) * VLOOKUP(AB$1,Enemies[[Name]:[SpawnedType]],10,FALSE),0))</f>
        <v>1627.35223</v>
      </c>
      <c r="AC42" s="10">
        <f>(VLOOKUP(AC$1,Enemies[[Name]:[BotLevelType]],3,FALSE) * VLOOKUP($A42,BotLevelWorld[#All],MATCH("HP Ratio - " &amp; VLOOKUP(AC$1,Enemies[[#All],[Name]:[BotLevelType]],9,FALSE),BotLevelWorld[#Headers],0),FALSE)) + (IFERROR(VLOOKUP(VLOOKUP(AC$1,Enemies[[Name]:[SpawnedType]],11,FALSE), Enemies[[Name]:[BotLevelType]], 3, FALSE) * VLOOKUP($A42,BotLevelWorld[#All],MATCH("HP Ratio - " &amp; VLOOKUP(VLOOKUP(AC$1,Enemies[[Name]:[SpawnedType]],11,FALSE),Enemies[[#All],[Name]:[BotLevelType]],9,FALSE),BotLevelWorld[#Headers],0),FALSE) * VLOOKUP(AC$1,Enemies[[Name]:[SpawnedType]],10,FALSE),0))</f>
        <v>797.07047999999998</v>
      </c>
      <c r="AD42" s="10">
        <f>(VLOOKUP(AD$1,Enemies[[Name]:[BotLevelType]],3,FALSE) * VLOOKUP($A42,BotLevelWorld[#All],MATCH("HP Ratio - " &amp; VLOOKUP(AD$1,Enemies[[#All],[Name]:[BotLevelType]],9,FALSE),BotLevelWorld[#Headers],0),FALSE)) + (IFERROR(VLOOKUP(VLOOKUP(AD$1,Enemies[[Name]:[SpawnedType]],11,FALSE), Enemies[[Name]:[BotLevelType]], 3, FALSE) * VLOOKUP($A42,BotLevelWorld[#All],MATCH("HP Ratio - " &amp; VLOOKUP(VLOOKUP(AD$1,Enemies[[Name]:[SpawnedType]],11,FALSE),Enemies[[#All],[Name]:[BotLevelType]],9,FALSE),BotLevelWorld[#Headers],0),FALSE) * VLOOKUP(AD$1,Enemies[[Name]:[SpawnedType]],10,FALSE),0))</f>
        <v>199.26761999999999</v>
      </c>
      <c r="AE42" s="10">
        <f>(VLOOKUP(AE$1,Enemies[[Name]:[BotLevelType]],3,FALSE) * VLOOKUP($A42,BotLevelWorld[#All],MATCH("HP Ratio - " &amp; VLOOKUP(AE$1,Enemies[[#All],[Name]:[BotLevelType]],9,FALSE),BotLevelWorld[#Headers],0),FALSE)) + (IFERROR(VLOOKUP(VLOOKUP(AE$1,Enemies[[Name]:[SpawnedType]],11,FALSE), Enemies[[Name]:[BotLevelType]], 3, FALSE) * VLOOKUP($A42,BotLevelWorld[#All],MATCH("HP Ratio - " &amp; VLOOKUP(VLOOKUP(AE$1,Enemies[[Name]:[SpawnedType]],11,FALSE),Enemies[[#All],[Name]:[BotLevelType]],9,FALSE),BotLevelWorld[#Headers],0),FALSE) * VLOOKUP(AE$1,Enemies[[Name]:[SpawnedType]],10,FALSE),0))</f>
        <v>5811.9722499999998</v>
      </c>
      <c r="AF42" s="10">
        <f>(VLOOKUP(AF$1,Enemies[[Name]:[BotLevelType]],3,FALSE) * VLOOKUP($A42,BotLevelWorld[#All],MATCH("HP Ratio - " &amp; VLOOKUP(AF$1,Enemies[[#All],[Name]:[BotLevelType]],9,FALSE),BotLevelWorld[#Headers],0),FALSE)) + (IFERROR(VLOOKUP(VLOOKUP(AF$1,Enemies[[Name]:[SpawnedType]],11,FALSE), Enemies[[Name]:[BotLevelType]], 3, FALSE) * VLOOKUP($A42,BotLevelWorld[#All],MATCH("HP Ratio - " &amp; VLOOKUP(VLOOKUP(AF$1,Enemies[[Name]:[SpawnedType]],11,FALSE),Enemies[[#All],[Name]:[BotLevelType]],9,FALSE),BotLevelWorld[#Headers],0),FALSE) * VLOOKUP(AF$1,Enemies[[Name]:[SpawnedType]],10,FALSE),0))</f>
        <v>1328.4508000000001</v>
      </c>
      <c r="AG42" s="10">
        <f>(VLOOKUP(AG$1,Enemies[[Name]:[BotLevelType]],3,FALSE) * VLOOKUP($A42,BotLevelWorld[#All],MATCH("HP Ratio - " &amp; VLOOKUP(AG$1,Enemies[[#All],[Name]:[BotLevelType]],9,FALSE),BotLevelWorld[#Headers],0),FALSE)) + (IFERROR(VLOOKUP(VLOOKUP(AG$1,Enemies[[Name]:[SpawnedType]],11,FALSE), Enemies[[Name]:[BotLevelType]], 3, FALSE) * VLOOKUP($A42,BotLevelWorld[#All],MATCH("HP Ratio - " &amp; VLOOKUP(VLOOKUP(AG$1,Enemies[[Name]:[SpawnedType]],11,FALSE),Enemies[[#All],[Name]:[BotLevelType]],9,FALSE),BotLevelWorld[#Headers],0),FALSE) * VLOOKUP(AG$1,Enemies[[Name]:[SpawnedType]],10,FALSE),0))</f>
        <v>6551.75983</v>
      </c>
      <c r="AH42" s="10">
        <f>(VLOOKUP(AH$1,Enemies[[Name]:[BotLevelType]],3,FALSE) * VLOOKUP($A42,BotLevelWorld[#All],MATCH("HP Ratio - " &amp; VLOOKUP(AH$1,Enemies[[#All],[Name]:[BotLevelType]],9,FALSE),BotLevelWorld[#Headers],0),FALSE)) + (IFERROR(VLOOKUP(VLOOKUP(AH$1,Enemies[[Name]:[SpawnedType]],11,FALSE), Enemies[[Name]:[BotLevelType]], 3, FALSE) * VLOOKUP($A42,BotLevelWorld[#All],MATCH("HP Ratio - " &amp; VLOOKUP(VLOOKUP(AH$1,Enemies[[Name]:[SpawnedType]],11,FALSE),Enemies[[#All],[Name]:[BotLevelType]],9,FALSE),BotLevelWorld[#Headers],0),FALSE) * VLOOKUP(AH$1,Enemies[[Name]:[SpawnedType]],10,FALSE),0))</f>
        <v>708.27192000000002</v>
      </c>
      <c r="AI42" s="10">
        <f>(VLOOKUP(AI$1,Enemies[[Name]:[BotLevelType]],3,FALSE) * VLOOKUP($A42,BotLevelWorld[#All],MATCH("HP Ratio - " &amp; VLOOKUP(AI$1,Enemies[[#All],[Name]:[BotLevelType]],9,FALSE),BotLevelWorld[#Headers],0),FALSE)) + (IFERROR(VLOOKUP(VLOOKUP(AI$1,Enemies[[Name]:[SpawnedType]],11,FALSE), Enemies[[Name]:[BotLevelType]], 3, FALSE) * VLOOKUP($A42,BotLevelWorld[#All],MATCH("HP Ratio - " &amp; VLOOKUP(VLOOKUP(AI$1,Enemies[[Name]:[SpawnedType]],11,FALSE),Enemies[[#All],[Name]:[BotLevelType]],9,FALSE),BotLevelWorld[#Headers],0),FALSE) * VLOOKUP(AI$1,Enemies[[Name]:[SpawnedType]],10,FALSE),0))</f>
        <v>9963.3809999999994</v>
      </c>
      <c r="AJ42" s="10">
        <f>(VLOOKUP(AJ$1,Enemies[[Name]:[BotLevelType]],3,FALSE) * VLOOKUP($A42,BotLevelWorld[#All],MATCH("HP Ratio - " &amp; VLOOKUP(AJ$1,Enemies[[#All],[Name]:[BotLevelType]],9,FALSE),BotLevelWorld[#Headers],0),FALSE)) + (IFERROR(VLOOKUP(VLOOKUP(AJ$1,Enemies[[Name]:[SpawnedType]],11,FALSE), Enemies[[Name]:[BotLevelType]], 3, FALSE) * VLOOKUP($A42,BotLevelWorld[#All],MATCH("HP Ratio - " &amp; VLOOKUP(VLOOKUP(AJ$1,Enemies[[Name]:[SpawnedType]],11,FALSE),Enemies[[#All],[Name]:[BotLevelType]],9,FALSE),BotLevelWorld[#Headers],0),FALSE) * VLOOKUP(AJ$1,Enemies[[Name]:[SpawnedType]],10,FALSE),0))</f>
        <v>708.27192000000002</v>
      </c>
      <c r="AK42" s="10">
        <f>(VLOOKUP(AK$1,Enemies[[Name]:[BotLevelType]],3,FALSE) * VLOOKUP($A42,BotLevelWorld[#All],MATCH("HP Ratio - " &amp; VLOOKUP(AK$1,Enemies[[#All],[Name]:[BotLevelType]],9,FALSE),BotLevelWorld[#Headers],0),FALSE)) + (IFERROR(VLOOKUP(VLOOKUP(AK$1,Enemies[[Name]:[SpawnedType]],11,FALSE), Enemies[[Name]:[BotLevelType]], 3, FALSE) * VLOOKUP($A42,BotLevelWorld[#All],MATCH("HP Ratio - " &amp; VLOOKUP(VLOOKUP(AK$1,Enemies[[Name]:[SpawnedType]],11,FALSE),Enemies[[#All],[Name]:[BotLevelType]],9,FALSE),BotLevelWorld[#Headers],0),FALSE) * VLOOKUP(AK$1,Enemies[[Name]:[SpawnedType]],10,FALSE),0))</f>
        <v>708.27192000000002</v>
      </c>
      <c r="AL42" s="10">
        <f>(VLOOKUP(AL$1,Enemies[[Name]:[BotLevelType]],3,FALSE) * VLOOKUP($A42,BotLevelWorld[#All],MATCH("HP Ratio - " &amp; VLOOKUP(AL$1,Enemies[[#All],[Name]:[BotLevelType]],9,FALSE),BotLevelWorld[#Headers],0),FALSE)) + (IFERROR(VLOOKUP(VLOOKUP(AL$1,Enemies[[Name]:[SpawnedType]],11,FALSE), Enemies[[Name]:[BotLevelType]], 3, FALSE) * VLOOKUP($A42,BotLevelWorld[#All],MATCH("HP Ratio - " &amp; VLOOKUP(VLOOKUP(AL$1,Enemies[[Name]:[SpawnedType]],11,FALSE),Enemies[[#All],[Name]:[BotLevelType]],9,FALSE),BotLevelWorld[#Headers],0),FALSE) * VLOOKUP(AL$1,Enemies[[Name]:[SpawnedType]],10,FALSE),0))</f>
        <v>885.33990000000006</v>
      </c>
      <c r="AM42" s="10">
        <f>(VLOOKUP(AM$1,Enemies[[Name]:[BotLevelType]],3,FALSE) * VLOOKUP($A42,BotLevelWorld[#All],MATCH("HP Ratio - " &amp; VLOOKUP(AM$1,Enemies[[#All],[Name]:[BotLevelType]],9,FALSE),BotLevelWorld[#Headers],0),FALSE)) + (IFERROR(VLOOKUP(VLOOKUP(AM$1,Enemies[[Name]:[SpawnedType]],11,FALSE), Enemies[[Name]:[BotLevelType]], 3, FALSE) * VLOOKUP($A42,BotLevelWorld[#All],MATCH("HP Ratio - " &amp; VLOOKUP(VLOOKUP(AM$1,Enemies[[Name]:[SpawnedType]],11,FALSE),Enemies[[#All],[Name]:[BotLevelType]],9,FALSE),BotLevelWorld[#Headers],0),FALSE) * VLOOKUP(AM$1,Enemies[[Name]:[SpawnedType]],10,FALSE),0))</f>
        <v>16605.634999999998</v>
      </c>
      <c r="AN42" s="10">
        <f>(VLOOKUP(AN$1,Enemies[[Name]:[BotLevelType]],3,FALSE) * VLOOKUP($A42,BotLevelWorld[#All],MATCH("HP Ratio - " &amp; VLOOKUP(AN$1,Enemies[[#All],[Name]:[BotLevelType]],9,FALSE),BotLevelWorld[#Headers],0),FALSE)) + (IFERROR(VLOOKUP(VLOOKUP(AN$1,Enemies[[Name]:[SpawnedType]],11,FALSE), Enemies[[Name]:[BotLevelType]], 3, FALSE) * VLOOKUP($A42,BotLevelWorld[#All],MATCH("HP Ratio - " &amp; VLOOKUP(VLOOKUP(AN$1,Enemies[[Name]:[SpawnedType]],11,FALSE),Enemies[[#All],[Name]:[BotLevelType]],9,FALSE),BotLevelWorld[#Headers],0),FALSE) * VLOOKUP(AN$1,Enemies[[Name]:[SpawnedType]],10,FALSE),0))</f>
        <v>4426.6994999999997</v>
      </c>
      <c r="AO42" s="10">
        <f>(VLOOKUP(AO$1,Enemies[[Name]:[BotLevelType]],3,FALSE) * VLOOKUP($A42,BotLevelWorld[#All],MATCH("HP Ratio - " &amp; VLOOKUP(AO$1,Enemies[[#All],[Name]:[BotLevelType]],9,FALSE),BotLevelWorld[#Headers],0),FALSE)) + (IFERROR(VLOOKUP(VLOOKUP(AO$1,Enemies[[Name]:[SpawnedType]],11,FALSE), Enemies[[Name]:[BotLevelType]], 3, FALSE) * VLOOKUP($A42,BotLevelWorld[#All],MATCH("HP Ratio - " &amp; VLOOKUP(VLOOKUP(AO$1,Enemies[[Name]:[SpawnedType]],11,FALSE),Enemies[[#All],[Name]:[BotLevelType]],9,FALSE),BotLevelWorld[#Headers],0),FALSE) * VLOOKUP(AO$1,Enemies[[Name]:[SpawnedType]],10,FALSE),0))</f>
        <v>7510.5371400000004</v>
      </c>
      <c r="AP42" s="10">
        <f>(VLOOKUP(AP$1,Enemies[[Name]:[BotLevelType]],3,FALSE) * VLOOKUP($A42,BotLevelWorld[#All],MATCH("HP Ratio - " &amp; VLOOKUP(AP$1,Enemies[[#All],[Name]:[BotLevelType]],9,FALSE),BotLevelWorld[#Headers],0),FALSE)) + (IFERROR(VLOOKUP(VLOOKUP(AP$1,Enemies[[Name]:[SpawnedType]],11,FALSE), Enemies[[Name]:[BotLevelType]], 3, FALSE) * VLOOKUP($A42,BotLevelWorld[#All],MATCH("HP Ratio - " &amp; VLOOKUP(VLOOKUP(AP$1,Enemies[[Name]:[SpawnedType]],11,FALSE),Enemies[[#All],[Name]:[BotLevelType]],9,FALSE),BotLevelWorld[#Headers],0),FALSE) * VLOOKUP(AP$1,Enemies[[Name]:[SpawnedType]],10,FALSE),0))</f>
        <v>7510.5371400000004</v>
      </c>
      <c r="AQ42" s="10">
        <f>(VLOOKUP(AQ$1,Enemies[[Name]:[BotLevelType]],3,FALSE) * VLOOKUP($A42,BotLevelWorld[#All],MATCH("HP Ratio - " &amp; VLOOKUP(AQ$1,Enemies[[#All],[Name]:[BotLevelType]],9,FALSE),BotLevelWorld[#Headers],0),FALSE)) + (IFERROR(VLOOKUP(VLOOKUP(AQ$1,Enemies[[Name]:[SpawnedType]],11,FALSE), Enemies[[Name]:[BotLevelType]], 3, FALSE) * VLOOKUP($A42,BotLevelWorld[#All],MATCH("HP Ratio - " &amp; VLOOKUP(VLOOKUP(AQ$1,Enemies[[Name]:[SpawnedType]],11,FALSE),Enemies[[#All],[Name]:[BotLevelType]],9,FALSE),BotLevelWorld[#Headers],0),FALSE) * VLOOKUP(AQ$1,Enemies[[Name]:[SpawnedType]],10,FALSE),0))</f>
        <v>7510.5371400000004</v>
      </c>
      <c r="AR42" s="10">
        <f>(VLOOKUP(AR$1,Enemies[[Name]:[BotLevelType]],3,FALSE) * VLOOKUP($A42,BotLevelWorld[#All],MATCH("HP Ratio - " &amp; VLOOKUP(AR$1,Enemies[[#All],[Name]:[BotLevelType]],9,FALSE),BotLevelWorld[#Headers],0),FALSE)) + (IFERROR(VLOOKUP(VLOOKUP(AR$1,Enemies[[Name]:[SpawnedType]],11,FALSE), Enemies[[Name]:[BotLevelType]], 3, FALSE) * VLOOKUP($A42,BotLevelWorld[#All],MATCH("HP Ratio - " &amp; VLOOKUP(VLOOKUP(AR$1,Enemies[[Name]:[SpawnedType]],11,FALSE),Enemies[[#All],[Name]:[BotLevelType]],9,FALSE),BotLevelWorld[#Headers],0),FALSE) * VLOOKUP(AR$1,Enemies[[Name]:[SpawnedType]],10,FALSE),0))</f>
        <v>70827.191999999995</v>
      </c>
      <c r="AS42" s="10">
        <f>(VLOOKUP(AS$1,Enemies[[Name]:[BotLevelType]],3,FALSE) * VLOOKUP($A42,BotLevelWorld[#All],MATCH("HP Ratio - " &amp; VLOOKUP(AS$1,Enemies[[#All],[Name]:[BotLevelType]],9,FALSE),BotLevelWorld[#Headers],0),FALSE)) + (IFERROR(VLOOKUP(VLOOKUP(AS$1,Enemies[[Name]:[SpawnedType]],11,FALSE), Enemies[[Name]:[BotLevelType]], 3, FALSE) * VLOOKUP($A42,BotLevelWorld[#All],MATCH("HP Ratio - " &amp; VLOOKUP(VLOOKUP(AS$1,Enemies[[Name]:[SpawnedType]],11,FALSE),Enemies[[#All],[Name]:[BotLevelType]],9,FALSE),BotLevelWorld[#Headers],0),FALSE) * VLOOKUP(AS$1,Enemies[[Name]:[SpawnedType]],10,FALSE),0))</f>
        <v>49816.904999999999</v>
      </c>
      <c r="AT42" s="10">
        <f>(VLOOKUP(AT$1,Enemies[[Name]:[BotLevelType]],3,FALSE) * VLOOKUP($A42,BotLevelWorld[#All],MATCH("HP Ratio - " &amp; VLOOKUP(AT$1,Enemies[[#All],[Name]:[BotLevelType]],9,FALSE),BotLevelWorld[#Headers],0),FALSE)) + (IFERROR(VLOOKUP(VLOOKUP(AT$1,Enemies[[Name]:[SpawnedType]],11,FALSE), Enemies[[Name]:[BotLevelType]], 3, FALSE) * VLOOKUP($A42,BotLevelWorld[#All],MATCH("HP Ratio - " &amp; VLOOKUP(VLOOKUP(AT$1,Enemies[[Name]:[SpawnedType]],11,FALSE),Enemies[[#All],[Name]:[BotLevelType]],9,FALSE),BotLevelWorld[#Headers],0),FALSE) * VLOOKUP(AT$1,Enemies[[Name]:[SpawnedType]],10,FALSE),0))</f>
        <v>43421.804799999998</v>
      </c>
    </row>
    <row r="43" spans="1:46" x14ac:dyDescent="0.25">
      <c r="A43" s="1">
        <v>41</v>
      </c>
      <c r="B43" s="10">
        <f>(VLOOKUP(B$1,Enemies[[Name]:[BotLevelType]],3,FALSE) * VLOOKUP($A43,BotLevelWorld[#All],MATCH("HP Ratio - " &amp; VLOOKUP(B$1,Enemies[[#All],[Name]:[BotLevelType]],9,FALSE),BotLevelWorld[#Headers],0),FALSE)) + (IFERROR(VLOOKUP(VLOOKUP(B$1,Enemies[[Name]:[SpawnedType]],11,FALSE), Enemies[[Name]:[BotLevelType]], 3, FALSE) * VLOOKUP($A43,BotLevelWorld[#All],MATCH("HP Ratio - " &amp; VLOOKUP(VLOOKUP(B$1,Enemies[[Name]:[SpawnedType]],11,FALSE),Enemies[[#All],[Name]:[BotLevelType]],9,FALSE),BotLevelWorld[#Headers],0),FALSE) * VLOOKUP(B$1,Enemies[[Name]:[SpawnedType]],10,FALSE),0))</f>
        <v>271.17869999999999</v>
      </c>
      <c r="C43" s="10">
        <f>(VLOOKUP(C$1,Enemies[[Name]:[BotLevelType]],3,FALSE) * VLOOKUP($A43,BotLevelWorld[#All],MATCH("HP Ratio - " &amp; VLOOKUP(C$1,Enemies[[#All],[Name]:[BotLevelType]],9,FALSE),BotLevelWorld[#Headers],0),FALSE)) + (IFERROR(VLOOKUP(VLOOKUP(C$1,Enemies[[Name]:[SpawnedType]],11,FALSE), Enemies[[Name]:[BotLevelType]], 3, FALSE) * VLOOKUP($A43,BotLevelWorld[#All],MATCH("HP Ratio - " &amp; VLOOKUP(VLOOKUP(C$1,Enemies[[Name]:[SpawnedType]],11,FALSE),Enemies[[#All],[Name]:[BotLevelType]],9,FALSE),BotLevelWorld[#Headers],0),FALSE) * VLOOKUP(C$1,Enemies[[Name]:[SpawnedType]],10,FALSE),0))</f>
        <v>6772.11535</v>
      </c>
      <c r="D43" s="10">
        <f>(VLOOKUP(D$1,Enemies[[Name]:[BotLevelType]],3,FALSE) * VLOOKUP($A43,BotLevelWorld[#All],MATCH("HP Ratio - " &amp; VLOOKUP(D$1,Enemies[[#All],[Name]:[BotLevelType]],9,FALSE),BotLevelWorld[#Headers],0),FALSE)) + (IFERROR(VLOOKUP(VLOOKUP(D$1,Enemies[[Name]:[SpawnedType]],11,FALSE), Enemies[[Name]:[BotLevelType]], 3, FALSE) * VLOOKUP($A43,BotLevelWorld[#All],MATCH("HP Ratio - " &amp; VLOOKUP(VLOOKUP(D$1,Enemies[[Name]:[SpawnedType]],11,FALSE),Enemies[[#All],[Name]:[BotLevelType]],9,FALSE),BotLevelWorld[#Headers],0),FALSE) * VLOOKUP(D$1,Enemies[[Name]:[SpawnedType]],10,FALSE),0))</f>
        <v>15830.919</v>
      </c>
      <c r="E43" s="10">
        <f>(VLOOKUP(E$1,Enemies[[Name]:[BotLevelType]],3,FALSE) * VLOOKUP($A43,BotLevelWorld[#All],MATCH("HP Ratio - " &amp; VLOOKUP(E$1,Enemies[[#All],[Name]:[BotLevelType]],9,FALSE),BotLevelWorld[#Headers],0),FALSE)) + (IFERROR(VLOOKUP(VLOOKUP(E$1,Enemies[[Name]:[SpawnedType]],11,FALSE), Enemies[[Name]:[BotLevelType]], 3, FALSE) * VLOOKUP($A43,BotLevelWorld[#All],MATCH("HP Ratio - " &amp; VLOOKUP(VLOOKUP(E$1,Enemies[[Name]:[SpawnedType]],11,FALSE),Enemies[[#All],[Name]:[BotLevelType]],9,FALSE),BotLevelWorld[#Headers],0),FALSE) * VLOOKUP(E$1,Enemies[[Name]:[SpawnedType]],10,FALSE),0))</f>
        <v>2372.7326000000003</v>
      </c>
      <c r="F43" s="10">
        <f>(VLOOKUP(F$1,Enemies[[Name]:[BotLevelType]],3,FALSE) * VLOOKUP($A43,BotLevelWorld[#All],MATCH("HP Ratio - " &amp; VLOOKUP(F$1,Enemies[[#All],[Name]:[BotLevelType]],9,FALSE),BotLevelWorld[#Headers],0),FALSE)) + (IFERROR(VLOOKUP(VLOOKUP(F$1,Enemies[[Name]:[SpawnedType]],11,FALSE), Enemies[[Name]:[BotLevelType]], 3, FALSE) * VLOOKUP($A43,BotLevelWorld[#All],MATCH("HP Ratio - " &amp; VLOOKUP(VLOOKUP(F$1,Enemies[[Name]:[SpawnedType]],11,FALSE),Enemies[[#All],[Name]:[BotLevelType]],9,FALSE),BotLevelWorld[#Headers],0),FALSE) * VLOOKUP(F$1,Enemies[[Name]:[SpawnedType]],10,FALSE),0))</f>
        <v>8474.0450000000001</v>
      </c>
      <c r="G43" s="10">
        <f>(VLOOKUP(G$1,Enemies[[Name]:[BotLevelType]],3,FALSE) * VLOOKUP($A43,BotLevelWorld[#All],MATCH("HP Ratio - " &amp; VLOOKUP(G$1,Enemies[[#All],[Name]:[BotLevelType]],9,FALSE),BotLevelWorld[#Headers],0),FALSE)) + (IFERROR(VLOOKUP(VLOOKUP(G$1,Enemies[[Name]:[SpawnedType]],11,FALSE), Enemies[[Name]:[BotLevelType]], 3, FALSE) * VLOOKUP($A43,BotLevelWorld[#All],MATCH("HP Ratio - " &amp; VLOOKUP(VLOOKUP(G$1,Enemies[[Name]:[SpawnedType]],11,FALSE),Enemies[[#All],[Name]:[BotLevelType]],9,FALSE),BotLevelWorld[#Headers],0),FALSE) * VLOOKUP(G$1,Enemies[[Name]:[SpawnedType]],10,FALSE),0))</f>
        <v>16948.09</v>
      </c>
      <c r="H43" s="10">
        <f>(VLOOKUP(H$1,Enemies[[Name]:[BotLevelType]],3,FALSE) * VLOOKUP($A43,BotLevelWorld[#All],MATCH("HP Ratio - " &amp; VLOOKUP(H$1,Enemies[[#All],[Name]:[BotLevelType]],9,FALSE),BotLevelWorld[#Headers],0),FALSE)) + (IFERROR(VLOOKUP(VLOOKUP(H$1,Enemies[[Name]:[SpawnedType]],11,FALSE), Enemies[[Name]:[BotLevelType]], 3, FALSE) * VLOOKUP($A43,BotLevelWorld[#All],MATCH("HP Ratio - " &amp; VLOOKUP(VLOOKUP(H$1,Enemies[[Name]:[SpawnedType]],11,FALSE),Enemies[[#All],[Name]:[BotLevelType]],9,FALSE),BotLevelWorld[#Headers],0),FALSE) * VLOOKUP(H$1,Enemies[[Name]:[SpawnedType]],10,FALSE),0))</f>
        <v>723.14319999999998</v>
      </c>
      <c r="I43" s="10">
        <f>(VLOOKUP(I$1,Enemies[[Name]:[BotLevelType]],3,FALSE) * VLOOKUP($A43,BotLevelWorld[#All],MATCH("HP Ratio - " &amp; VLOOKUP(I$1,Enemies[[#All],[Name]:[BotLevelType]],9,FALSE),BotLevelWorld[#Headers],0),FALSE)) + (IFERROR(VLOOKUP(VLOOKUP(I$1,Enemies[[Name]:[SpawnedType]],11,FALSE), Enemies[[Name]:[BotLevelType]], 3, FALSE) * VLOOKUP($A43,BotLevelWorld[#All],MATCH("HP Ratio - " &amp; VLOOKUP(VLOOKUP(I$1,Enemies[[Name]:[SpawnedType]],11,FALSE),Enemies[[#All],[Name]:[BotLevelType]],9,FALSE),BotLevelWorld[#Headers],0),FALSE) * VLOOKUP(I$1,Enemies[[Name]:[SpawnedType]],10,FALSE),0))</f>
        <v>23.140404</v>
      </c>
      <c r="J43" s="10">
        <f>(VLOOKUP(J$1,Enemies[[Name]:[BotLevelType]],3,FALSE) * VLOOKUP($A43,BotLevelWorld[#All],MATCH("HP Ratio - " &amp; VLOOKUP(J$1,Enemies[[#All],[Name]:[BotLevelType]],9,FALSE),BotLevelWorld[#Headers],0),FALSE)) + (IFERROR(VLOOKUP(VLOOKUP(J$1,Enemies[[Name]:[SpawnedType]],11,FALSE), Enemies[[Name]:[BotLevelType]], 3, FALSE) * VLOOKUP($A43,BotLevelWorld[#All],MATCH("HP Ratio - " &amp; VLOOKUP(VLOOKUP(J$1,Enemies[[Name]:[SpawnedType]],11,FALSE),Enemies[[#All],[Name]:[BotLevelType]],9,FALSE),BotLevelWorld[#Headers],0),FALSE) * VLOOKUP(J$1,Enemies[[Name]:[SpawnedType]],10,FALSE),0))</f>
        <v>385.67340000000002</v>
      </c>
      <c r="K43" s="10">
        <f>(VLOOKUP(K$1,Enemies[[Name]:[BotLevelType]],3,FALSE) * VLOOKUP($A43,BotLevelWorld[#All],MATCH("HP Ratio - " &amp; VLOOKUP(K$1,Enemies[[#All],[Name]:[BotLevelType]],9,FALSE),BotLevelWorld[#Headers],0),FALSE)) + (IFERROR(VLOOKUP(VLOOKUP(K$1,Enemies[[Name]:[SpawnedType]],11,FALSE), Enemies[[Name]:[BotLevelType]], 3, FALSE) * VLOOKUP($A43,BotLevelWorld[#All],MATCH("HP Ratio - " &amp; VLOOKUP(VLOOKUP(K$1,Enemies[[Name]:[SpawnedType]],11,FALSE),Enemies[[#All],[Name]:[BotLevelType]],9,FALSE),BotLevelWorld[#Headers],0),FALSE) * VLOOKUP(K$1,Enemies[[Name]:[SpawnedType]],10,FALSE),0))</f>
        <v>96.418350000000004</v>
      </c>
      <c r="L43" s="10">
        <f>(VLOOKUP(L$1,Enemies[[Name]:[BotLevelType]],3,FALSE) * VLOOKUP($A43,BotLevelWorld[#All],MATCH("HP Ratio - " &amp; VLOOKUP(L$1,Enemies[[#All],[Name]:[BotLevelType]],9,FALSE),BotLevelWorld[#Headers],0),FALSE)) + (IFERROR(VLOOKUP(VLOOKUP(L$1,Enemies[[Name]:[SpawnedType]],11,FALSE), Enemies[[Name]:[BotLevelType]], 3, FALSE) * VLOOKUP($A43,BotLevelWorld[#All],MATCH("HP Ratio - " &amp; VLOOKUP(VLOOKUP(L$1,Enemies[[Name]:[SpawnedType]],11,FALSE),Enemies[[#All],[Name]:[BotLevelType]],9,FALSE),BotLevelWorld[#Headers],0),FALSE) * VLOOKUP(L$1,Enemies[[Name]:[SpawnedType]],10,FALSE),0))</f>
        <v>5084.4270000000006</v>
      </c>
      <c r="M43" s="10">
        <f>(VLOOKUP(M$1,Enemies[[Name]:[BotLevelType]],3,FALSE) * VLOOKUP($A43,BotLevelWorld[#All],MATCH("HP Ratio - " &amp; VLOOKUP(M$1,Enemies[[#All],[Name]:[BotLevelType]],9,FALSE),BotLevelWorld[#Headers],0),FALSE)) + (IFERROR(VLOOKUP(VLOOKUP(M$1,Enemies[[Name]:[SpawnedType]],11,FALSE), Enemies[[Name]:[BotLevelType]], 3, FALSE) * VLOOKUP($A43,BotLevelWorld[#All],MATCH("HP Ratio - " &amp; VLOOKUP(VLOOKUP(M$1,Enemies[[Name]:[SpawnedType]],11,FALSE),Enemies[[#All],[Name]:[BotLevelType]],9,FALSE),BotLevelWorld[#Headers],0),FALSE) * VLOOKUP(M$1,Enemies[[Name]:[SpawnedType]],10,FALSE),0))</f>
        <v>11863.663</v>
      </c>
      <c r="N43" s="10">
        <f>(VLOOKUP(N$1,Enemies[[Name]:[BotLevelType]],3,FALSE) * VLOOKUP($A43,BotLevelWorld[#All],MATCH("HP Ratio - " &amp; VLOOKUP(N$1,Enemies[[#All],[Name]:[BotLevelType]],9,FALSE),BotLevelWorld[#Headers],0),FALSE)) + (IFERROR(VLOOKUP(VLOOKUP(N$1,Enemies[[Name]:[SpawnedType]],11,FALSE), Enemies[[Name]:[BotLevelType]], 3, FALSE) * VLOOKUP($A43,BotLevelWorld[#All],MATCH("HP Ratio - " &amp; VLOOKUP(VLOOKUP(N$1,Enemies[[Name]:[SpawnedType]],11,FALSE),Enemies[[#All],[Name]:[BotLevelType]],9,FALSE),BotLevelWorld[#Headers],0),FALSE) * VLOOKUP(N$1,Enemies[[Name]:[SpawnedType]],10,FALSE),0))</f>
        <v>8474.0450000000001</v>
      </c>
      <c r="O43" s="10">
        <f>(VLOOKUP(O$1,Enemies[[Name]:[BotLevelType]],3,FALSE) * VLOOKUP($A43,BotLevelWorld[#All],MATCH("HP Ratio - " &amp; VLOOKUP(O$1,Enemies[[#All],[Name]:[BotLevelType]],9,FALSE),BotLevelWorld[#Headers],0),FALSE)) + (IFERROR(VLOOKUP(VLOOKUP(O$1,Enemies[[Name]:[SpawnedType]],11,FALSE), Enemies[[Name]:[BotLevelType]], 3, FALSE) * VLOOKUP($A43,BotLevelWorld[#All],MATCH("HP Ratio - " &amp; VLOOKUP(VLOOKUP(O$1,Enemies[[Name]:[SpawnedType]],11,FALSE),Enemies[[#All],[Name]:[BotLevelType]],9,FALSE),BotLevelWorld[#Headers],0),FALSE) * VLOOKUP(O$1,Enemies[[Name]:[SpawnedType]],10,FALSE),0))</f>
        <v>3078.23425</v>
      </c>
      <c r="P43" s="10">
        <f>(VLOOKUP(P$1,Enemies[[Name]:[BotLevelType]],3,FALSE) * VLOOKUP($A43,BotLevelWorld[#All],MATCH("HP Ratio - " &amp; VLOOKUP(P$1,Enemies[[#All],[Name]:[BotLevelType]],9,FALSE),BotLevelWorld[#Headers],0),FALSE)) + (IFERROR(VLOOKUP(VLOOKUP(P$1,Enemies[[Name]:[SpawnedType]],11,FALSE), Enemies[[Name]:[BotLevelType]], 3, FALSE) * VLOOKUP($A43,BotLevelWorld[#All],MATCH("HP Ratio - " &amp; VLOOKUP(VLOOKUP(P$1,Enemies[[Name]:[SpawnedType]],11,FALSE),Enemies[[#All],[Name]:[BotLevelType]],9,FALSE),BotLevelWorld[#Headers],0),FALSE) * VLOOKUP(P$1,Enemies[[Name]:[SpawnedType]],10,FALSE),0))</f>
        <v>33896.18</v>
      </c>
      <c r="Q43" s="10">
        <f>(VLOOKUP(Q$1,Enemies[[Name]:[BotLevelType]],3,FALSE) * VLOOKUP($A43,BotLevelWorld[#All],MATCH("HP Ratio - " &amp; VLOOKUP(Q$1,Enemies[[#All],[Name]:[BotLevelType]],9,FALSE),BotLevelWorld[#Headers],0),FALSE)) + (IFERROR(VLOOKUP(VLOOKUP(Q$1,Enemies[[Name]:[SpawnedType]],11,FALSE), Enemies[[Name]:[BotLevelType]], 3, FALSE) * VLOOKUP($A43,BotLevelWorld[#All],MATCH("HP Ratio - " &amp; VLOOKUP(VLOOKUP(Q$1,Enemies[[Name]:[SpawnedType]],11,FALSE),Enemies[[#All],[Name]:[BotLevelType]],9,FALSE),BotLevelWorld[#Headers],0),FALSE) * VLOOKUP(Q$1,Enemies[[Name]:[SpawnedType]],10,FALSE),0))</f>
        <v>9039.2899999999991</v>
      </c>
      <c r="R43" s="10">
        <f>(VLOOKUP(R$1,Enemies[[Name]:[BotLevelType]],3,FALSE) * VLOOKUP($A43,BotLevelWorld[#All],MATCH("HP Ratio - " &amp; VLOOKUP(R$1,Enemies[[#All],[Name]:[BotLevelType]],9,FALSE),BotLevelWorld[#Headers],0),FALSE)) + (IFERROR(VLOOKUP(VLOOKUP(R$1,Enemies[[Name]:[SpawnedType]],11,FALSE), Enemies[[Name]:[BotLevelType]], 3, FALSE) * VLOOKUP($A43,BotLevelWorld[#All],MATCH("HP Ratio - " &amp; VLOOKUP(VLOOKUP(R$1,Enemies[[Name]:[SpawnedType]],11,FALSE),Enemies[[#All],[Name]:[BotLevelType]],9,FALSE),BotLevelWorld[#Headers],0),FALSE) * VLOOKUP(R$1,Enemies[[Name]:[SpawnedType]],10,FALSE),0))</f>
        <v>43974.775000000001</v>
      </c>
      <c r="S43" s="10">
        <f>(VLOOKUP(S$1,Enemies[[Name]:[BotLevelType]],3,FALSE) * VLOOKUP($A43,BotLevelWorld[#All],MATCH("HP Ratio - " &amp; VLOOKUP(S$1,Enemies[[#All],[Name]:[BotLevelType]],9,FALSE),BotLevelWorld[#Headers],0),FALSE)) + (IFERROR(VLOOKUP(VLOOKUP(S$1,Enemies[[Name]:[SpawnedType]],11,FALSE), Enemies[[Name]:[BotLevelType]], 3, FALSE) * VLOOKUP($A43,BotLevelWorld[#All],MATCH("HP Ratio - " &amp; VLOOKUP(VLOOKUP(S$1,Enemies[[Name]:[SpawnedType]],11,FALSE),Enemies[[#All],[Name]:[BotLevelType]],9,FALSE),BotLevelWorld[#Headers],0),FALSE) * VLOOKUP(S$1,Enemies[[Name]:[SpawnedType]],10,FALSE),0))</f>
        <v>3723.2012999999997</v>
      </c>
      <c r="T43" s="10">
        <f>(VLOOKUP(T$1,Enemies[[Name]:[BotLevelType]],3,FALSE) * VLOOKUP($A43,BotLevelWorld[#All],MATCH("HP Ratio - " &amp; VLOOKUP(T$1,Enemies[[#All],[Name]:[BotLevelType]],9,FALSE),BotLevelWorld[#Headers],0),FALSE)) + (IFERROR(VLOOKUP(VLOOKUP(T$1,Enemies[[Name]:[SpawnedType]],11,FALSE), Enemies[[Name]:[BotLevelType]], 3, FALSE) * VLOOKUP($A43,BotLevelWorld[#All],MATCH("HP Ratio - " &amp; VLOOKUP(VLOOKUP(T$1,Enemies[[Name]:[SpawnedType]],11,FALSE),Enemies[[#All],[Name]:[BotLevelType]],9,FALSE),BotLevelWorld[#Headers],0),FALSE) * VLOOKUP(T$1,Enemies[[Name]:[SpawnedType]],10,FALSE),0))</f>
        <v>14071.928</v>
      </c>
      <c r="U43" s="10">
        <f>(VLOOKUP(U$1,Enemies[[Name]:[BotLevelType]],3,FALSE) * VLOOKUP($A43,BotLevelWorld[#All],MATCH("HP Ratio - " &amp; VLOOKUP(U$1,Enemies[[#All],[Name]:[BotLevelType]],9,FALSE),BotLevelWorld[#Headers],0),FALSE)) + (IFERROR(VLOOKUP(VLOOKUP(U$1,Enemies[[Name]:[SpawnedType]],11,FALSE), Enemies[[Name]:[BotLevelType]], 3, FALSE) * VLOOKUP($A43,BotLevelWorld[#All],MATCH("HP Ratio - " &amp; VLOOKUP(VLOOKUP(U$1,Enemies[[Name]:[SpawnedType]],11,FALSE),Enemies[[#All],[Name]:[BotLevelType]],9,FALSE),BotLevelWorld[#Headers],0),FALSE) * VLOOKUP(U$1,Enemies[[Name]:[SpawnedType]],10,FALSE),0))</f>
        <v>7035.9639999999999</v>
      </c>
      <c r="V43" s="10">
        <f>(VLOOKUP(V$1,Enemies[[Name]:[BotLevelType]],3,FALSE) * VLOOKUP($A43,BotLevelWorld[#All],MATCH("HP Ratio - " &amp; VLOOKUP(V$1,Enemies[[#All],[Name]:[BotLevelType]],9,FALSE),BotLevelWorld[#Headers],0),FALSE)) + (IFERROR(VLOOKUP(VLOOKUP(V$1,Enemies[[Name]:[SpawnedType]],11,FALSE), Enemies[[Name]:[BotLevelType]], 3, FALSE) * VLOOKUP($A43,BotLevelWorld[#All],MATCH("HP Ratio - " &amp; VLOOKUP(VLOOKUP(V$1,Enemies[[Name]:[SpawnedType]],11,FALSE),Enemies[[#All],[Name]:[BotLevelType]],9,FALSE),BotLevelWorld[#Headers],0),FALSE) * VLOOKUP(V$1,Enemies[[Name]:[SpawnedType]],10,FALSE),0))</f>
        <v>3517.982</v>
      </c>
      <c r="W43" s="10">
        <f>(VLOOKUP(W$1,Enemies[[Name]:[BotLevelType]],3,FALSE) * VLOOKUP($A43,BotLevelWorld[#All],MATCH("HP Ratio - " &amp; VLOOKUP(W$1,Enemies[[#All],[Name]:[BotLevelType]],9,FALSE),BotLevelWorld[#Headers],0),FALSE)) + (IFERROR(VLOOKUP(VLOOKUP(W$1,Enemies[[Name]:[SpawnedType]],11,FALSE), Enemies[[Name]:[BotLevelType]], 3, FALSE) * VLOOKUP($A43,BotLevelWorld[#All],MATCH("HP Ratio - " &amp; VLOOKUP(VLOOKUP(W$1,Enemies[[Name]:[SpawnedType]],11,FALSE),Enemies[[#All],[Name]:[BotLevelType]],9,FALSE),BotLevelWorld[#Headers],0),FALSE) * VLOOKUP(W$1,Enemies[[Name]:[SpawnedType]],10,FALSE),0))</f>
        <v>879.49549999999999</v>
      </c>
      <c r="X43" s="10">
        <f>(VLOOKUP(X$1,Enemies[[Name]:[BotLevelType]],3,FALSE) * VLOOKUP($A43,BotLevelWorld[#All],MATCH("HP Ratio - " &amp; VLOOKUP(X$1,Enemies[[#All],[Name]:[BotLevelType]],9,FALSE),BotLevelWorld[#Headers],0),FALSE)) + (IFERROR(VLOOKUP(VLOOKUP(X$1,Enemies[[Name]:[SpawnedType]],11,FALSE), Enemies[[Name]:[BotLevelType]], 3, FALSE) * VLOOKUP($A43,BotLevelWorld[#All],MATCH("HP Ratio - " &amp; VLOOKUP(VLOOKUP(X$1,Enemies[[Name]:[SpawnedType]],11,FALSE),Enemies[[#All],[Name]:[BotLevelType]],9,FALSE),BotLevelWorld[#Headers],0),FALSE) * VLOOKUP(X$1,Enemies[[Name]:[SpawnedType]],10,FALSE),0))</f>
        <v>703.59640000000002</v>
      </c>
      <c r="Y43" s="10">
        <f>(VLOOKUP(Y$1,Enemies[[Name]:[BotLevelType]],3,FALSE) * VLOOKUP($A43,BotLevelWorld[#All],MATCH("HP Ratio - " &amp; VLOOKUP(Y$1,Enemies[[#All],[Name]:[BotLevelType]],9,FALSE),BotLevelWorld[#Headers],0),FALSE)) + (IFERROR(VLOOKUP(VLOOKUP(Y$1,Enemies[[Name]:[SpawnedType]],11,FALSE), Enemies[[Name]:[BotLevelType]], 3, FALSE) * VLOOKUP($A43,BotLevelWorld[#All],MATCH("HP Ratio - " &amp; VLOOKUP(VLOOKUP(Y$1,Enemies[[Name]:[SpawnedType]],11,FALSE),Enemies[[#All],[Name]:[BotLevelType]],9,FALSE),BotLevelWorld[#Headers],0),FALSE) * VLOOKUP(Y$1,Enemies[[Name]:[SpawnedType]],10,FALSE),0))</f>
        <v>16948.09</v>
      </c>
      <c r="Z43" s="10">
        <f>(VLOOKUP(Z$1,Enemies[[Name]:[BotLevelType]],3,FALSE) * VLOOKUP($A43,BotLevelWorld[#All],MATCH("HP Ratio - " &amp; VLOOKUP(Z$1,Enemies[[#All],[Name]:[BotLevelType]],9,FALSE),BotLevelWorld[#Headers],0),FALSE)) + (IFERROR(VLOOKUP(VLOOKUP(Z$1,Enemies[[Name]:[SpawnedType]],11,FALSE), Enemies[[Name]:[BotLevelType]], 3, FALSE) * VLOOKUP($A43,BotLevelWorld[#All],MATCH("HP Ratio - " &amp; VLOOKUP(VLOOKUP(Z$1,Enemies[[Name]:[SpawnedType]],11,FALSE),Enemies[[#All],[Name]:[BotLevelType]],9,FALSE),BotLevelWorld[#Headers],0),FALSE) * VLOOKUP(Z$1,Enemies[[Name]:[SpawnedType]],10,FALSE),0))</f>
        <v>6779.2359999999999</v>
      </c>
      <c r="AA43" s="10">
        <f>(VLOOKUP(AA$1,Enemies[[Name]:[BotLevelType]],3,FALSE) * VLOOKUP($A43,BotLevelWorld[#All],MATCH("HP Ratio - " &amp; VLOOKUP(AA$1,Enemies[[#All],[Name]:[BotLevelType]],9,FALSE),BotLevelWorld[#Headers],0),FALSE)) + (IFERROR(VLOOKUP(VLOOKUP(AA$1,Enemies[[Name]:[SpawnedType]],11,FALSE), Enemies[[Name]:[BotLevelType]], 3, FALSE) * VLOOKUP($A43,BotLevelWorld[#All],MATCH("HP Ratio - " &amp; VLOOKUP(VLOOKUP(AA$1,Enemies[[Name]:[SpawnedType]],11,FALSE),Enemies[[#All],[Name]:[BotLevelType]],9,FALSE),BotLevelWorld[#Headers],0),FALSE) * VLOOKUP(AA$1,Enemies[[Name]:[SpawnedType]],10,FALSE),0))</f>
        <v>3389.6179999999999</v>
      </c>
      <c r="AB43" s="10">
        <f>(VLOOKUP(AB$1,Enemies[[Name]:[BotLevelType]],3,FALSE) * VLOOKUP($A43,BotLevelWorld[#All],MATCH("HP Ratio - " &amp; VLOOKUP(AB$1,Enemies[[#All],[Name]:[BotLevelType]],9,FALSE),BotLevelWorld[#Headers],0),FALSE)) + (IFERROR(VLOOKUP(VLOOKUP(AB$1,Enemies[[Name]:[SpawnedType]],11,FALSE), Enemies[[Name]:[BotLevelType]], 3, FALSE) * VLOOKUP($A43,BotLevelWorld[#All],MATCH("HP Ratio - " &amp; VLOOKUP(VLOOKUP(AB$1,Enemies[[Name]:[SpawnedType]],11,FALSE),Enemies[[#All],[Name]:[BotLevelType]],9,FALSE),BotLevelWorld[#Headers],0),FALSE) * VLOOKUP(AB$1,Enemies[[Name]:[SpawnedType]],10,FALSE),0))</f>
        <v>1660.91282</v>
      </c>
      <c r="AC43" s="10">
        <f>(VLOOKUP(AC$1,Enemies[[Name]:[BotLevelType]],3,FALSE) * VLOOKUP($A43,BotLevelWorld[#All],MATCH("HP Ratio - " &amp; VLOOKUP(AC$1,Enemies[[#All],[Name]:[BotLevelType]],9,FALSE),BotLevelWorld[#Headers],0),FALSE)) + (IFERROR(VLOOKUP(VLOOKUP(AC$1,Enemies[[Name]:[SpawnedType]],11,FALSE), Enemies[[Name]:[BotLevelType]], 3, FALSE) * VLOOKUP($A43,BotLevelWorld[#All],MATCH("HP Ratio - " &amp; VLOOKUP(VLOOKUP(AC$1,Enemies[[Name]:[SpawnedType]],11,FALSE),Enemies[[#All],[Name]:[BotLevelType]],9,FALSE),BotLevelWorld[#Headers],0),FALSE) * VLOOKUP(AC$1,Enemies[[Name]:[SpawnedType]],10,FALSE),0))</f>
        <v>813.50832000000003</v>
      </c>
      <c r="AD43" s="10">
        <f>(VLOOKUP(AD$1,Enemies[[Name]:[BotLevelType]],3,FALSE) * VLOOKUP($A43,BotLevelWorld[#All],MATCH("HP Ratio - " &amp; VLOOKUP(AD$1,Enemies[[#All],[Name]:[BotLevelType]],9,FALSE),BotLevelWorld[#Headers],0),FALSE)) + (IFERROR(VLOOKUP(VLOOKUP(AD$1,Enemies[[Name]:[SpawnedType]],11,FALSE), Enemies[[Name]:[BotLevelType]], 3, FALSE) * VLOOKUP($A43,BotLevelWorld[#All],MATCH("HP Ratio - " &amp; VLOOKUP(VLOOKUP(AD$1,Enemies[[Name]:[SpawnedType]],11,FALSE),Enemies[[#All],[Name]:[BotLevelType]],9,FALSE),BotLevelWorld[#Headers],0),FALSE) * VLOOKUP(AD$1,Enemies[[Name]:[SpawnedType]],10,FALSE),0))</f>
        <v>203.37708000000001</v>
      </c>
      <c r="AE43" s="10">
        <f>(VLOOKUP(AE$1,Enemies[[Name]:[BotLevelType]],3,FALSE) * VLOOKUP($A43,BotLevelWorld[#All],MATCH("HP Ratio - " &amp; VLOOKUP(AE$1,Enemies[[#All],[Name]:[BotLevelType]],9,FALSE),BotLevelWorld[#Headers],0),FALSE)) + (IFERROR(VLOOKUP(VLOOKUP(AE$1,Enemies[[Name]:[SpawnedType]],11,FALSE), Enemies[[Name]:[BotLevelType]], 3, FALSE) * VLOOKUP($A43,BotLevelWorld[#All],MATCH("HP Ratio - " &amp; VLOOKUP(VLOOKUP(AE$1,Enemies[[Name]:[SpawnedType]],11,FALSE),Enemies[[#All],[Name]:[BotLevelType]],9,FALSE),BotLevelWorld[#Headers],0),FALSE) * VLOOKUP(AE$1,Enemies[[Name]:[SpawnedType]],10,FALSE),0))</f>
        <v>5931.8315000000002</v>
      </c>
      <c r="AF43" s="10">
        <f>(VLOOKUP(AF$1,Enemies[[Name]:[BotLevelType]],3,FALSE) * VLOOKUP($A43,BotLevelWorld[#All],MATCH("HP Ratio - " &amp; VLOOKUP(AF$1,Enemies[[#All],[Name]:[BotLevelType]],9,FALSE),BotLevelWorld[#Headers],0),FALSE)) + (IFERROR(VLOOKUP(VLOOKUP(AF$1,Enemies[[Name]:[SpawnedType]],11,FALSE), Enemies[[Name]:[BotLevelType]], 3, FALSE) * VLOOKUP($A43,BotLevelWorld[#All],MATCH("HP Ratio - " &amp; VLOOKUP(VLOOKUP(AF$1,Enemies[[Name]:[SpawnedType]],11,FALSE),Enemies[[#All],[Name]:[BotLevelType]],9,FALSE),BotLevelWorld[#Headers],0),FALSE) * VLOOKUP(AF$1,Enemies[[Name]:[SpawnedType]],10,FALSE),0))</f>
        <v>1355.8472000000002</v>
      </c>
      <c r="AG43" s="10">
        <f>(VLOOKUP(AG$1,Enemies[[Name]:[BotLevelType]],3,FALSE) * VLOOKUP($A43,BotLevelWorld[#All],MATCH("HP Ratio - " &amp; VLOOKUP(AG$1,Enemies[[#All],[Name]:[BotLevelType]],9,FALSE),BotLevelWorld[#Headers],0),FALSE)) + (IFERROR(VLOOKUP(VLOOKUP(AG$1,Enemies[[Name]:[SpawnedType]],11,FALSE), Enemies[[Name]:[BotLevelType]], 3, FALSE) * VLOOKUP($A43,BotLevelWorld[#All],MATCH("HP Ratio - " &amp; VLOOKUP(VLOOKUP(AG$1,Enemies[[Name]:[SpawnedType]],11,FALSE),Enemies[[#All],[Name]:[BotLevelType]],9,FALSE),BotLevelWorld[#Headers],0),FALSE) * VLOOKUP(AG$1,Enemies[[Name]:[SpawnedType]],10,FALSE),0))</f>
        <v>6772.11535</v>
      </c>
      <c r="AH43" s="10">
        <f>(VLOOKUP(AH$1,Enemies[[Name]:[BotLevelType]],3,FALSE) * VLOOKUP($A43,BotLevelWorld[#All],MATCH("HP Ratio - " &amp; VLOOKUP(AH$1,Enemies[[#All],[Name]:[BotLevelType]],9,FALSE),BotLevelWorld[#Headers],0),FALSE)) + (IFERROR(VLOOKUP(VLOOKUP(AH$1,Enemies[[Name]:[SpawnedType]],11,FALSE), Enemies[[Name]:[BotLevelType]], 3, FALSE) * VLOOKUP($A43,BotLevelWorld[#All],MATCH("HP Ratio - " &amp; VLOOKUP(VLOOKUP(AH$1,Enemies[[Name]:[SpawnedType]],11,FALSE),Enemies[[#All],[Name]:[BotLevelType]],9,FALSE),BotLevelWorld[#Headers],0),FALSE) * VLOOKUP(AH$1,Enemies[[Name]:[SpawnedType]],10,FALSE),0))</f>
        <v>723.14319999999998</v>
      </c>
      <c r="AI43" s="10">
        <f>(VLOOKUP(AI$1,Enemies[[Name]:[BotLevelType]],3,FALSE) * VLOOKUP($A43,BotLevelWorld[#All],MATCH("HP Ratio - " &amp; VLOOKUP(AI$1,Enemies[[#All],[Name]:[BotLevelType]],9,FALSE),BotLevelWorld[#Headers],0),FALSE)) + (IFERROR(VLOOKUP(VLOOKUP(AI$1,Enemies[[Name]:[SpawnedType]],11,FALSE), Enemies[[Name]:[BotLevelType]], 3, FALSE) * VLOOKUP($A43,BotLevelWorld[#All],MATCH("HP Ratio - " &amp; VLOOKUP(VLOOKUP(AI$1,Enemies[[Name]:[SpawnedType]],11,FALSE),Enemies[[#All],[Name]:[BotLevelType]],9,FALSE),BotLevelWorld[#Headers],0),FALSE) * VLOOKUP(AI$1,Enemies[[Name]:[SpawnedType]],10,FALSE),0))</f>
        <v>10168.854000000001</v>
      </c>
      <c r="AJ43" s="10">
        <f>(VLOOKUP(AJ$1,Enemies[[Name]:[BotLevelType]],3,FALSE) * VLOOKUP($A43,BotLevelWorld[#All],MATCH("HP Ratio - " &amp; VLOOKUP(AJ$1,Enemies[[#All],[Name]:[BotLevelType]],9,FALSE),BotLevelWorld[#Headers],0),FALSE)) + (IFERROR(VLOOKUP(VLOOKUP(AJ$1,Enemies[[Name]:[SpawnedType]],11,FALSE), Enemies[[Name]:[BotLevelType]], 3, FALSE) * VLOOKUP($A43,BotLevelWorld[#All],MATCH("HP Ratio - " &amp; VLOOKUP(VLOOKUP(AJ$1,Enemies[[Name]:[SpawnedType]],11,FALSE),Enemies[[#All],[Name]:[BotLevelType]],9,FALSE),BotLevelWorld[#Headers],0),FALSE) * VLOOKUP(AJ$1,Enemies[[Name]:[SpawnedType]],10,FALSE),0))</f>
        <v>723.14319999999998</v>
      </c>
      <c r="AK43" s="10">
        <f>(VLOOKUP(AK$1,Enemies[[Name]:[BotLevelType]],3,FALSE) * VLOOKUP($A43,BotLevelWorld[#All],MATCH("HP Ratio - " &amp; VLOOKUP(AK$1,Enemies[[#All],[Name]:[BotLevelType]],9,FALSE),BotLevelWorld[#Headers],0),FALSE)) + (IFERROR(VLOOKUP(VLOOKUP(AK$1,Enemies[[Name]:[SpawnedType]],11,FALSE), Enemies[[Name]:[BotLevelType]], 3, FALSE) * VLOOKUP($A43,BotLevelWorld[#All],MATCH("HP Ratio - " &amp; VLOOKUP(VLOOKUP(AK$1,Enemies[[Name]:[SpawnedType]],11,FALSE),Enemies[[#All],[Name]:[BotLevelType]],9,FALSE),BotLevelWorld[#Headers],0),FALSE) * VLOOKUP(AK$1,Enemies[[Name]:[SpawnedType]],10,FALSE),0))</f>
        <v>723.14319999999998</v>
      </c>
      <c r="AL43" s="10">
        <f>(VLOOKUP(AL$1,Enemies[[Name]:[BotLevelType]],3,FALSE) * VLOOKUP($A43,BotLevelWorld[#All],MATCH("HP Ratio - " &amp; VLOOKUP(AL$1,Enemies[[#All],[Name]:[BotLevelType]],9,FALSE),BotLevelWorld[#Headers],0),FALSE)) + (IFERROR(VLOOKUP(VLOOKUP(AL$1,Enemies[[Name]:[SpawnedType]],11,FALSE), Enemies[[Name]:[BotLevelType]], 3, FALSE) * VLOOKUP($A43,BotLevelWorld[#All],MATCH("HP Ratio - " &amp; VLOOKUP(VLOOKUP(AL$1,Enemies[[Name]:[SpawnedType]],11,FALSE),Enemies[[#All],[Name]:[BotLevelType]],9,FALSE),BotLevelWorld[#Headers],0),FALSE) * VLOOKUP(AL$1,Enemies[[Name]:[SpawnedType]],10,FALSE),0))</f>
        <v>903.92899999999997</v>
      </c>
      <c r="AM43" s="10">
        <f>(VLOOKUP(AM$1,Enemies[[Name]:[BotLevelType]],3,FALSE) * VLOOKUP($A43,BotLevelWorld[#All],MATCH("HP Ratio - " &amp; VLOOKUP(AM$1,Enemies[[#All],[Name]:[BotLevelType]],9,FALSE),BotLevelWorld[#Headers],0),FALSE)) + (IFERROR(VLOOKUP(VLOOKUP(AM$1,Enemies[[Name]:[SpawnedType]],11,FALSE), Enemies[[Name]:[BotLevelType]], 3, FALSE) * VLOOKUP($A43,BotLevelWorld[#All],MATCH("HP Ratio - " &amp; VLOOKUP(VLOOKUP(AM$1,Enemies[[Name]:[SpawnedType]],11,FALSE),Enemies[[#All],[Name]:[BotLevelType]],9,FALSE),BotLevelWorld[#Headers],0),FALSE) * VLOOKUP(AM$1,Enemies[[Name]:[SpawnedType]],10,FALSE),0))</f>
        <v>16948.09</v>
      </c>
      <c r="AN43" s="10">
        <f>(VLOOKUP(AN$1,Enemies[[Name]:[BotLevelType]],3,FALSE) * VLOOKUP($A43,BotLevelWorld[#All],MATCH("HP Ratio - " &amp; VLOOKUP(AN$1,Enemies[[#All],[Name]:[BotLevelType]],9,FALSE),BotLevelWorld[#Headers],0),FALSE)) + (IFERROR(VLOOKUP(VLOOKUP(AN$1,Enemies[[Name]:[SpawnedType]],11,FALSE), Enemies[[Name]:[BotLevelType]], 3, FALSE) * VLOOKUP($A43,BotLevelWorld[#All],MATCH("HP Ratio - " &amp; VLOOKUP(VLOOKUP(AN$1,Enemies[[Name]:[SpawnedType]],11,FALSE),Enemies[[#All],[Name]:[BotLevelType]],9,FALSE),BotLevelWorld[#Headers],0),FALSE) * VLOOKUP(AN$1,Enemies[[Name]:[SpawnedType]],10,FALSE),0))</f>
        <v>4519.6449999999995</v>
      </c>
      <c r="AO43" s="10">
        <f>(VLOOKUP(AO$1,Enemies[[Name]:[BotLevelType]],3,FALSE) * VLOOKUP($A43,BotLevelWorld[#All],MATCH("HP Ratio - " &amp; VLOOKUP(AO$1,Enemies[[#All],[Name]:[BotLevelType]],9,FALSE),BotLevelWorld[#Headers],0),FALSE)) + (IFERROR(VLOOKUP(VLOOKUP(AO$1,Enemies[[Name]:[SpawnedType]],11,FALSE), Enemies[[Name]:[BotLevelType]], 3, FALSE) * VLOOKUP($A43,BotLevelWorld[#All],MATCH("HP Ratio - " &amp; VLOOKUP(VLOOKUP(AO$1,Enemies[[Name]:[SpawnedType]],11,FALSE),Enemies[[#All],[Name]:[BotLevelType]],9,FALSE),BotLevelWorld[#Headers],0),FALSE) * VLOOKUP(AO$1,Enemies[[Name]:[SpawnedType]],10,FALSE),0))</f>
        <v>7700.4888999999994</v>
      </c>
      <c r="AP43" s="10">
        <f>(VLOOKUP(AP$1,Enemies[[Name]:[BotLevelType]],3,FALSE) * VLOOKUP($A43,BotLevelWorld[#All],MATCH("HP Ratio - " &amp; VLOOKUP(AP$1,Enemies[[#All],[Name]:[BotLevelType]],9,FALSE),BotLevelWorld[#Headers],0),FALSE)) + (IFERROR(VLOOKUP(VLOOKUP(AP$1,Enemies[[Name]:[SpawnedType]],11,FALSE), Enemies[[Name]:[BotLevelType]], 3, FALSE) * VLOOKUP($A43,BotLevelWorld[#All],MATCH("HP Ratio - " &amp; VLOOKUP(VLOOKUP(AP$1,Enemies[[Name]:[SpawnedType]],11,FALSE),Enemies[[#All],[Name]:[BotLevelType]],9,FALSE),BotLevelWorld[#Headers],0),FALSE) * VLOOKUP(AP$1,Enemies[[Name]:[SpawnedType]],10,FALSE),0))</f>
        <v>7700.4888999999994</v>
      </c>
      <c r="AQ43" s="10">
        <f>(VLOOKUP(AQ$1,Enemies[[Name]:[BotLevelType]],3,FALSE) * VLOOKUP($A43,BotLevelWorld[#All],MATCH("HP Ratio - " &amp; VLOOKUP(AQ$1,Enemies[[#All],[Name]:[BotLevelType]],9,FALSE),BotLevelWorld[#Headers],0),FALSE)) + (IFERROR(VLOOKUP(VLOOKUP(AQ$1,Enemies[[Name]:[SpawnedType]],11,FALSE), Enemies[[Name]:[BotLevelType]], 3, FALSE) * VLOOKUP($A43,BotLevelWorld[#All],MATCH("HP Ratio - " &amp; VLOOKUP(VLOOKUP(AQ$1,Enemies[[Name]:[SpawnedType]],11,FALSE),Enemies[[#All],[Name]:[BotLevelType]],9,FALSE),BotLevelWorld[#Headers],0),FALSE) * VLOOKUP(AQ$1,Enemies[[Name]:[SpawnedType]],10,FALSE),0))</f>
        <v>7700.4888999999994</v>
      </c>
      <c r="AR43" s="10">
        <f>(VLOOKUP(AR$1,Enemies[[Name]:[BotLevelType]],3,FALSE) * VLOOKUP($A43,BotLevelWorld[#All],MATCH("HP Ratio - " &amp; VLOOKUP(AR$1,Enemies[[#All],[Name]:[BotLevelType]],9,FALSE),BotLevelWorld[#Headers],0),FALSE)) + (IFERROR(VLOOKUP(VLOOKUP(AR$1,Enemies[[Name]:[SpawnedType]],11,FALSE), Enemies[[Name]:[BotLevelType]], 3, FALSE) * VLOOKUP($A43,BotLevelWorld[#All],MATCH("HP Ratio - " &amp; VLOOKUP(VLOOKUP(AR$1,Enemies[[Name]:[SpawnedType]],11,FALSE),Enemies[[#All],[Name]:[BotLevelType]],9,FALSE),BotLevelWorld[#Headers],0),FALSE) * VLOOKUP(AR$1,Enemies[[Name]:[SpawnedType]],10,FALSE),0))</f>
        <v>72314.319999999992</v>
      </c>
      <c r="AS43" s="10">
        <f>(VLOOKUP(AS$1,Enemies[[Name]:[BotLevelType]],3,FALSE) * VLOOKUP($A43,BotLevelWorld[#All],MATCH("HP Ratio - " &amp; VLOOKUP(AS$1,Enemies[[#All],[Name]:[BotLevelType]],9,FALSE),BotLevelWorld[#Headers],0),FALSE)) + (IFERROR(VLOOKUP(VLOOKUP(AS$1,Enemies[[Name]:[SpawnedType]],11,FALSE), Enemies[[Name]:[BotLevelType]], 3, FALSE) * VLOOKUP($A43,BotLevelWorld[#All],MATCH("HP Ratio - " &amp; VLOOKUP(VLOOKUP(AS$1,Enemies[[Name]:[SpawnedType]],11,FALSE),Enemies[[#All],[Name]:[BotLevelType]],9,FALSE),BotLevelWorld[#Headers],0),FALSE) * VLOOKUP(AS$1,Enemies[[Name]:[SpawnedType]],10,FALSE),0))</f>
        <v>50844.270000000004</v>
      </c>
      <c r="AT43" s="10">
        <f>(VLOOKUP(AT$1,Enemies[[Name]:[BotLevelType]],3,FALSE) * VLOOKUP($A43,BotLevelWorld[#All],MATCH("HP Ratio - " &amp; VLOOKUP(AT$1,Enemies[[#All],[Name]:[BotLevelType]],9,FALSE),BotLevelWorld[#Headers],0),FALSE)) + (IFERROR(VLOOKUP(VLOOKUP(AT$1,Enemies[[Name]:[SpawnedType]],11,FALSE), Enemies[[Name]:[BotLevelType]], 3, FALSE) * VLOOKUP($A43,BotLevelWorld[#All],MATCH("HP Ratio - " &amp; VLOOKUP(VLOOKUP(AT$1,Enemies[[Name]:[SpawnedType]],11,FALSE),Enemies[[#All],[Name]:[BotLevelType]],9,FALSE),BotLevelWorld[#Headers],0),FALSE) * VLOOKUP(AT$1,Enemies[[Name]:[SpawnedType]],10,FALSE),0))</f>
        <v>44450.126000000004</v>
      </c>
    </row>
    <row r="44" spans="1:46" x14ac:dyDescent="0.25">
      <c r="A44" s="1">
        <v>42</v>
      </c>
      <c r="B44" s="10">
        <f>(VLOOKUP(B$1,Enemies[[Name]:[BotLevelType]],3,FALSE) * VLOOKUP($A44,BotLevelWorld[#All],MATCH("HP Ratio - " &amp; VLOOKUP(B$1,Enemies[[#All],[Name]:[BotLevelType]],9,FALSE),BotLevelWorld[#Headers],0),FALSE)) + (IFERROR(VLOOKUP(VLOOKUP(B$1,Enemies[[Name]:[SpawnedType]],11,FALSE), Enemies[[Name]:[BotLevelType]], 3, FALSE) * VLOOKUP($A44,BotLevelWorld[#All],MATCH("HP Ratio - " &amp; VLOOKUP(VLOOKUP(B$1,Enemies[[Name]:[SpawnedType]],11,FALSE),Enemies[[#All],[Name]:[BotLevelType]],9,FALSE),BotLevelWorld[#Headers],0),FALSE) * VLOOKUP(B$1,Enemies[[Name]:[SpawnedType]],10,FALSE),0))</f>
        <v>276.89091000000002</v>
      </c>
      <c r="C44" s="10">
        <f>(VLOOKUP(C$1,Enemies[[Name]:[BotLevelType]],3,FALSE) * VLOOKUP($A44,BotLevelWorld[#All],MATCH("HP Ratio - " &amp; VLOOKUP(C$1,Enemies[[#All],[Name]:[BotLevelType]],9,FALSE),BotLevelWorld[#Headers],0),FALSE)) + (IFERROR(VLOOKUP(VLOOKUP(C$1,Enemies[[Name]:[SpawnedType]],11,FALSE), Enemies[[Name]:[BotLevelType]], 3, FALSE) * VLOOKUP($A44,BotLevelWorld[#All],MATCH("HP Ratio - " &amp; VLOOKUP(VLOOKUP(C$1,Enemies[[Name]:[SpawnedType]],11,FALSE),Enemies[[#All],[Name]:[BotLevelType]],9,FALSE),BotLevelWorld[#Headers],0),FALSE) * VLOOKUP(C$1,Enemies[[Name]:[SpawnedType]],10,FALSE),0))</f>
        <v>6991.3982599999999</v>
      </c>
      <c r="D44" s="10">
        <f>(VLOOKUP(D$1,Enemies[[Name]:[BotLevelType]],3,FALSE) * VLOOKUP($A44,BotLevelWorld[#All],MATCH("HP Ratio - " &amp; VLOOKUP(D$1,Enemies[[#All],[Name]:[BotLevelType]],9,FALSE),BotLevelWorld[#Headers],0),FALSE)) + (IFERROR(VLOOKUP(VLOOKUP(D$1,Enemies[[Name]:[SpawnedType]],11,FALSE), Enemies[[Name]:[BotLevelType]], 3, FALSE) * VLOOKUP($A44,BotLevelWorld[#All],MATCH("HP Ratio - " &amp; VLOOKUP(VLOOKUP(D$1,Enemies[[Name]:[SpawnedType]],11,FALSE),Enemies[[#All],[Name]:[BotLevelType]],9,FALSE),BotLevelWorld[#Headers],0),FALSE) * VLOOKUP(D$1,Enemies[[Name]:[SpawnedType]],10,FALSE),0))</f>
        <v>16343.528400000001</v>
      </c>
      <c r="E44" s="10">
        <f>(VLOOKUP(E$1,Enemies[[Name]:[BotLevelType]],3,FALSE) * VLOOKUP($A44,BotLevelWorld[#All],MATCH("HP Ratio - " &amp; VLOOKUP(E$1,Enemies[[#All],[Name]:[BotLevelType]],9,FALSE),BotLevelWorld[#Headers],0),FALSE)) + (IFERROR(VLOOKUP(VLOOKUP(E$1,Enemies[[Name]:[SpawnedType]],11,FALSE), Enemies[[Name]:[BotLevelType]], 3, FALSE) * VLOOKUP($A44,BotLevelWorld[#All],MATCH("HP Ratio - " &amp; VLOOKUP(VLOOKUP(E$1,Enemies[[Name]:[SpawnedType]],11,FALSE),Enemies[[#All],[Name]:[BotLevelType]],9,FALSE),BotLevelWorld[#Headers],0),FALSE) * VLOOKUP(E$1,Enemies[[Name]:[SpawnedType]],10,FALSE),0))</f>
        <v>2420.6511</v>
      </c>
      <c r="F44" s="10">
        <f>(VLOOKUP(F$1,Enemies[[Name]:[BotLevelType]],3,FALSE) * VLOOKUP($A44,BotLevelWorld[#All],MATCH("HP Ratio - " &amp; VLOOKUP(F$1,Enemies[[#All],[Name]:[BotLevelType]],9,FALSE),BotLevelWorld[#Headers],0),FALSE)) + (IFERROR(VLOOKUP(VLOOKUP(F$1,Enemies[[Name]:[SpawnedType]],11,FALSE), Enemies[[Name]:[BotLevelType]], 3, FALSE) * VLOOKUP($A44,BotLevelWorld[#All],MATCH("HP Ratio - " &amp; VLOOKUP(VLOOKUP(F$1,Enemies[[Name]:[SpawnedType]],11,FALSE),Enemies[[#All],[Name]:[BotLevelType]],9,FALSE),BotLevelWorld[#Headers],0),FALSE) * VLOOKUP(F$1,Enemies[[Name]:[SpawnedType]],10,FALSE),0))</f>
        <v>8645.1825000000008</v>
      </c>
      <c r="G44" s="10">
        <f>(VLOOKUP(G$1,Enemies[[Name]:[BotLevelType]],3,FALSE) * VLOOKUP($A44,BotLevelWorld[#All],MATCH("HP Ratio - " &amp; VLOOKUP(G$1,Enemies[[#All],[Name]:[BotLevelType]],9,FALSE),BotLevelWorld[#Headers],0),FALSE)) + (IFERROR(VLOOKUP(VLOOKUP(G$1,Enemies[[Name]:[SpawnedType]],11,FALSE), Enemies[[Name]:[BotLevelType]], 3, FALSE) * VLOOKUP($A44,BotLevelWorld[#All],MATCH("HP Ratio - " &amp; VLOOKUP(VLOOKUP(G$1,Enemies[[Name]:[SpawnedType]],11,FALSE),Enemies[[#All],[Name]:[BotLevelType]],9,FALSE),BotLevelWorld[#Headers],0),FALSE) * VLOOKUP(G$1,Enemies[[Name]:[SpawnedType]],10,FALSE),0))</f>
        <v>17290.365000000002</v>
      </c>
      <c r="H44" s="10">
        <f>(VLOOKUP(H$1,Enemies[[Name]:[BotLevelType]],3,FALSE) * VLOOKUP($A44,BotLevelWorld[#All],MATCH("HP Ratio - " &amp; VLOOKUP(H$1,Enemies[[#All],[Name]:[BotLevelType]],9,FALSE),BotLevelWorld[#Headers],0),FALSE)) + (IFERROR(VLOOKUP(VLOOKUP(H$1,Enemies[[Name]:[SpawnedType]],11,FALSE), Enemies[[Name]:[BotLevelType]], 3, FALSE) * VLOOKUP($A44,BotLevelWorld[#All],MATCH("HP Ratio - " &amp; VLOOKUP(VLOOKUP(H$1,Enemies[[Name]:[SpawnedType]],11,FALSE),Enemies[[#All],[Name]:[BotLevelType]],9,FALSE),BotLevelWorld[#Headers],0),FALSE) * VLOOKUP(H$1,Enemies[[Name]:[SpawnedType]],10,FALSE),0))</f>
        <v>738.37576000000001</v>
      </c>
      <c r="I44" s="10">
        <f>(VLOOKUP(I$1,Enemies[[Name]:[BotLevelType]],3,FALSE) * VLOOKUP($A44,BotLevelWorld[#All],MATCH("HP Ratio - " &amp; VLOOKUP(I$1,Enemies[[#All],[Name]:[BotLevelType]],9,FALSE),BotLevelWorld[#Headers],0),FALSE)) + (IFERROR(VLOOKUP(VLOOKUP(I$1,Enemies[[Name]:[SpawnedType]],11,FALSE), Enemies[[Name]:[BotLevelType]], 3, FALSE) * VLOOKUP($A44,BotLevelWorld[#All],MATCH("HP Ratio - " &amp; VLOOKUP(VLOOKUP(I$1,Enemies[[Name]:[SpawnedType]],11,FALSE),Enemies[[#All],[Name]:[BotLevelType]],9,FALSE),BotLevelWorld[#Headers],0),FALSE) * VLOOKUP(I$1,Enemies[[Name]:[SpawnedType]],10,FALSE),0))</f>
        <v>23.805017999999997</v>
      </c>
      <c r="J44" s="10">
        <f>(VLOOKUP(J$1,Enemies[[Name]:[BotLevelType]],3,FALSE) * VLOOKUP($A44,BotLevelWorld[#All],MATCH("HP Ratio - " &amp; VLOOKUP(J$1,Enemies[[#All],[Name]:[BotLevelType]],9,FALSE),BotLevelWorld[#Headers],0),FALSE)) + (IFERROR(VLOOKUP(VLOOKUP(J$1,Enemies[[Name]:[SpawnedType]],11,FALSE), Enemies[[Name]:[BotLevelType]], 3, FALSE) * VLOOKUP($A44,BotLevelWorld[#All],MATCH("HP Ratio - " &amp; VLOOKUP(VLOOKUP(J$1,Enemies[[Name]:[SpawnedType]],11,FALSE),Enemies[[#All],[Name]:[BotLevelType]],9,FALSE),BotLevelWorld[#Headers],0),FALSE) * VLOOKUP(J$1,Enemies[[Name]:[SpawnedType]],10,FALSE),0))</f>
        <v>396.75029999999998</v>
      </c>
      <c r="K44" s="10">
        <f>(VLOOKUP(K$1,Enemies[[Name]:[BotLevelType]],3,FALSE) * VLOOKUP($A44,BotLevelWorld[#All],MATCH("HP Ratio - " &amp; VLOOKUP(K$1,Enemies[[#All],[Name]:[BotLevelType]],9,FALSE),BotLevelWorld[#Headers],0),FALSE)) + (IFERROR(VLOOKUP(VLOOKUP(K$1,Enemies[[Name]:[SpawnedType]],11,FALSE), Enemies[[Name]:[BotLevelType]], 3, FALSE) * VLOOKUP($A44,BotLevelWorld[#All],MATCH("HP Ratio - " &amp; VLOOKUP(VLOOKUP(K$1,Enemies[[Name]:[SpawnedType]],11,FALSE),Enemies[[#All],[Name]:[BotLevelType]],9,FALSE),BotLevelWorld[#Headers],0),FALSE) * VLOOKUP(K$1,Enemies[[Name]:[SpawnedType]],10,FALSE),0))</f>
        <v>99.187574999999995</v>
      </c>
      <c r="L44" s="10">
        <f>(VLOOKUP(L$1,Enemies[[Name]:[BotLevelType]],3,FALSE) * VLOOKUP($A44,BotLevelWorld[#All],MATCH("HP Ratio - " &amp; VLOOKUP(L$1,Enemies[[#All],[Name]:[BotLevelType]],9,FALSE),BotLevelWorld[#Headers],0),FALSE)) + (IFERROR(VLOOKUP(VLOOKUP(L$1,Enemies[[Name]:[SpawnedType]],11,FALSE), Enemies[[Name]:[BotLevelType]], 3, FALSE) * VLOOKUP($A44,BotLevelWorld[#All],MATCH("HP Ratio - " &amp; VLOOKUP(VLOOKUP(L$1,Enemies[[Name]:[SpawnedType]],11,FALSE),Enemies[[#All],[Name]:[BotLevelType]],9,FALSE),BotLevelWorld[#Headers],0),FALSE) * VLOOKUP(L$1,Enemies[[Name]:[SpawnedType]],10,FALSE),0))</f>
        <v>5187.1095000000005</v>
      </c>
      <c r="M44" s="10">
        <f>(VLOOKUP(M$1,Enemies[[Name]:[BotLevelType]],3,FALSE) * VLOOKUP($A44,BotLevelWorld[#All],MATCH("HP Ratio - " &amp; VLOOKUP(M$1,Enemies[[#All],[Name]:[BotLevelType]],9,FALSE),BotLevelWorld[#Headers],0),FALSE)) + (IFERROR(VLOOKUP(VLOOKUP(M$1,Enemies[[Name]:[SpawnedType]],11,FALSE), Enemies[[Name]:[BotLevelType]], 3, FALSE) * VLOOKUP($A44,BotLevelWorld[#All],MATCH("HP Ratio - " &amp; VLOOKUP(VLOOKUP(M$1,Enemies[[Name]:[SpawnedType]],11,FALSE),Enemies[[#All],[Name]:[BotLevelType]],9,FALSE),BotLevelWorld[#Headers],0),FALSE) * VLOOKUP(M$1,Enemies[[Name]:[SpawnedType]],10,FALSE),0))</f>
        <v>12103.255500000001</v>
      </c>
      <c r="N44" s="10">
        <f>(VLOOKUP(N$1,Enemies[[Name]:[BotLevelType]],3,FALSE) * VLOOKUP($A44,BotLevelWorld[#All],MATCH("HP Ratio - " &amp; VLOOKUP(N$1,Enemies[[#All],[Name]:[BotLevelType]],9,FALSE),BotLevelWorld[#Headers],0),FALSE)) + (IFERROR(VLOOKUP(VLOOKUP(N$1,Enemies[[Name]:[SpawnedType]],11,FALSE), Enemies[[Name]:[BotLevelType]], 3, FALSE) * VLOOKUP($A44,BotLevelWorld[#All],MATCH("HP Ratio - " &amp; VLOOKUP(VLOOKUP(N$1,Enemies[[Name]:[SpawnedType]],11,FALSE),Enemies[[#All],[Name]:[BotLevelType]],9,FALSE),BotLevelWorld[#Headers],0),FALSE) * VLOOKUP(N$1,Enemies[[Name]:[SpawnedType]],10,FALSE),0))</f>
        <v>8645.1825000000008</v>
      </c>
      <c r="O44" s="10">
        <f>(VLOOKUP(O$1,Enemies[[Name]:[BotLevelType]],3,FALSE) * VLOOKUP($A44,BotLevelWorld[#All],MATCH("HP Ratio - " &amp; VLOOKUP(O$1,Enemies[[#All],[Name]:[BotLevelType]],9,FALSE),BotLevelWorld[#Headers],0),FALSE)) + (IFERROR(VLOOKUP(VLOOKUP(O$1,Enemies[[Name]:[SpawnedType]],11,FALSE), Enemies[[Name]:[BotLevelType]], 3, FALSE) * VLOOKUP($A44,BotLevelWorld[#All],MATCH("HP Ratio - " &amp; VLOOKUP(VLOOKUP(O$1,Enemies[[Name]:[SpawnedType]],11,FALSE),Enemies[[#All],[Name]:[BotLevelType]],9,FALSE),BotLevelWorld[#Headers],0),FALSE) * VLOOKUP(O$1,Enemies[[Name]:[SpawnedType]],10,FALSE),0))</f>
        <v>3177.9083000000001</v>
      </c>
      <c r="P44" s="10">
        <f>(VLOOKUP(P$1,Enemies[[Name]:[BotLevelType]],3,FALSE) * VLOOKUP($A44,BotLevelWorld[#All],MATCH("HP Ratio - " &amp; VLOOKUP(P$1,Enemies[[#All],[Name]:[BotLevelType]],9,FALSE),BotLevelWorld[#Headers],0),FALSE)) + (IFERROR(VLOOKUP(VLOOKUP(P$1,Enemies[[Name]:[SpawnedType]],11,FALSE), Enemies[[Name]:[BotLevelType]], 3, FALSE) * VLOOKUP($A44,BotLevelWorld[#All],MATCH("HP Ratio - " &amp; VLOOKUP(VLOOKUP(P$1,Enemies[[Name]:[SpawnedType]],11,FALSE),Enemies[[#All],[Name]:[BotLevelType]],9,FALSE),BotLevelWorld[#Headers],0),FALSE) * VLOOKUP(P$1,Enemies[[Name]:[SpawnedType]],10,FALSE),0))</f>
        <v>34580.730000000003</v>
      </c>
      <c r="Q44" s="10">
        <f>(VLOOKUP(Q$1,Enemies[[Name]:[BotLevelType]],3,FALSE) * VLOOKUP($A44,BotLevelWorld[#All],MATCH("HP Ratio - " &amp; VLOOKUP(Q$1,Enemies[[#All],[Name]:[BotLevelType]],9,FALSE),BotLevelWorld[#Headers],0),FALSE)) + (IFERROR(VLOOKUP(VLOOKUP(Q$1,Enemies[[Name]:[SpawnedType]],11,FALSE), Enemies[[Name]:[BotLevelType]], 3, FALSE) * VLOOKUP($A44,BotLevelWorld[#All],MATCH("HP Ratio - " &amp; VLOOKUP(VLOOKUP(Q$1,Enemies[[Name]:[SpawnedType]],11,FALSE),Enemies[[#All],[Name]:[BotLevelType]],9,FALSE),BotLevelWorld[#Headers],0),FALSE) * VLOOKUP(Q$1,Enemies[[Name]:[SpawnedType]],10,FALSE),0))</f>
        <v>9229.6970000000001</v>
      </c>
      <c r="R44" s="10">
        <f>(VLOOKUP(R$1,Enemies[[Name]:[BotLevelType]],3,FALSE) * VLOOKUP($A44,BotLevelWorld[#All],MATCH("HP Ratio - " &amp; VLOOKUP(R$1,Enemies[[#All],[Name]:[BotLevelType]],9,FALSE),BotLevelWorld[#Headers],0),FALSE)) + (IFERROR(VLOOKUP(VLOOKUP(R$1,Enemies[[Name]:[SpawnedType]],11,FALSE), Enemies[[Name]:[BotLevelType]], 3, FALSE) * VLOOKUP($A44,BotLevelWorld[#All],MATCH("HP Ratio - " &amp; VLOOKUP(VLOOKUP(R$1,Enemies[[Name]:[SpawnedType]],11,FALSE),Enemies[[#All],[Name]:[BotLevelType]],9,FALSE),BotLevelWorld[#Headers],0),FALSE) * VLOOKUP(R$1,Enemies[[Name]:[SpawnedType]],10,FALSE),0))</f>
        <v>45398.69</v>
      </c>
      <c r="S44" s="10">
        <f>(VLOOKUP(S$1,Enemies[[Name]:[BotLevelType]],3,FALSE) * VLOOKUP($A44,BotLevelWorld[#All],MATCH("HP Ratio - " &amp; VLOOKUP(S$1,Enemies[[#All],[Name]:[BotLevelType]],9,FALSE),BotLevelWorld[#Headers],0),FALSE)) + (IFERROR(VLOOKUP(VLOOKUP(S$1,Enemies[[Name]:[SpawnedType]],11,FALSE), Enemies[[Name]:[BotLevelType]], 3, FALSE) * VLOOKUP($A44,BotLevelWorld[#All],MATCH("HP Ratio - " &amp; VLOOKUP(VLOOKUP(S$1,Enemies[[Name]:[SpawnedType]],11,FALSE),Enemies[[#All],[Name]:[BotLevelType]],9,FALSE),BotLevelWorld[#Headers],0),FALSE) * VLOOKUP(S$1,Enemies[[Name]:[SpawnedType]],10,FALSE),0))</f>
        <v>3831.4850400000005</v>
      </c>
      <c r="T44" s="10">
        <f>(VLOOKUP(T$1,Enemies[[Name]:[BotLevelType]],3,FALSE) * VLOOKUP($A44,BotLevelWorld[#All],MATCH("HP Ratio - " &amp; VLOOKUP(T$1,Enemies[[#All],[Name]:[BotLevelType]],9,FALSE),BotLevelWorld[#Headers],0),FALSE)) + (IFERROR(VLOOKUP(VLOOKUP(T$1,Enemies[[Name]:[SpawnedType]],11,FALSE), Enemies[[Name]:[BotLevelType]], 3, FALSE) * VLOOKUP($A44,BotLevelWorld[#All],MATCH("HP Ratio - " &amp; VLOOKUP(VLOOKUP(T$1,Enemies[[Name]:[SpawnedType]],11,FALSE),Enemies[[#All],[Name]:[BotLevelType]],9,FALSE),BotLevelWorld[#Headers],0),FALSE) * VLOOKUP(T$1,Enemies[[Name]:[SpawnedType]],10,FALSE),0))</f>
        <v>14527.5808</v>
      </c>
      <c r="U44" s="10">
        <f>(VLOOKUP(U$1,Enemies[[Name]:[BotLevelType]],3,FALSE) * VLOOKUP($A44,BotLevelWorld[#All],MATCH("HP Ratio - " &amp; VLOOKUP(U$1,Enemies[[#All],[Name]:[BotLevelType]],9,FALSE),BotLevelWorld[#Headers],0),FALSE)) + (IFERROR(VLOOKUP(VLOOKUP(U$1,Enemies[[Name]:[SpawnedType]],11,FALSE), Enemies[[Name]:[BotLevelType]], 3, FALSE) * VLOOKUP($A44,BotLevelWorld[#All],MATCH("HP Ratio - " &amp; VLOOKUP(VLOOKUP(U$1,Enemies[[Name]:[SpawnedType]],11,FALSE),Enemies[[#All],[Name]:[BotLevelType]],9,FALSE),BotLevelWorld[#Headers],0),FALSE) * VLOOKUP(U$1,Enemies[[Name]:[SpawnedType]],10,FALSE),0))</f>
        <v>7263.7903999999999</v>
      </c>
      <c r="V44" s="10">
        <f>(VLOOKUP(V$1,Enemies[[Name]:[BotLevelType]],3,FALSE) * VLOOKUP($A44,BotLevelWorld[#All],MATCH("HP Ratio - " &amp; VLOOKUP(V$1,Enemies[[#All],[Name]:[BotLevelType]],9,FALSE),BotLevelWorld[#Headers],0),FALSE)) + (IFERROR(VLOOKUP(VLOOKUP(V$1,Enemies[[Name]:[SpawnedType]],11,FALSE), Enemies[[Name]:[BotLevelType]], 3, FALSE) * VLOOKUP($A44,BotLevelWorld[#All],MATCH("HP Ratio - " &amp; VLOOKUP(VLOOKUP(V$1,Enemies[[Name]:[SpawnedType]],11,FALSE),Enemies[[#All],[Name]:[BotLevelType]],9,FALSE),BotLevelWorld[#Headers],0),FALSE) * VLOOKUP(V$1,Enemies[[Name]:[SpawnedType]],10,FALSE),0))</f>
        <v>3631.8951999999999</v>
      </c>
      <c r="W44" s="10">
        <f>(VLOOKUP(W$1,Enemies[[Name]:[BotLevelType]],3,FALSE) * VLOOKUP($A44,BotLevelWorld[#All],MATCH("HP Ratio - " &amp; VLOOKUP(W$1,Enemies[[#All],[Name]:[BotLevelType]],9,FALSE),BotLevelWorld[#Headers],0),FALSE)) + (IFERROR(VLOOKUP(VLOOKUP(W$1,Enemies[[Name]:[SpawnedType]],11,FALSE), Enemies[[Name]:[BotLevelType]], 3, FALSE) * VLOOKUP($A44,BotLevelWorld[#All],MATCH("HP Ratio - " &amp; VLOOKUP(VLOOKUP(W$1,Enemies[[Name]:[SpawnedType]],11,FALSE),Enemies[[#All],[Name]:[BotLevelType]],9,FALSE),BotLevelWorld[#Headers],0),FALSE) * VLOOKUP(W$1,Enemies[[Name]:[SpawnedType]],10,FALSE),0))</f>
        <v>907.97379999999998</v>
      </c>
      <c r="X44" s="10">
        <f>(VLOOKUP(X$1,Enemies[[Name]:[BotLevelType]],3,FALSE) * VLOOKUP($A44,BotLevelWorld[#All],MATCH("HP Ratio - " &amp; VLOOKUP(X$1,Enemies[[#All],[Name]:[BotLevelType]],9,FALSE),BotLevelWorld[#Headers],0),FALSE)) + (IFERROR(VLOOKUP(VLOOKUP(X$1,Enemies[[Name]:[SpawnedType]],11,FALSE), Enemies[[Name]:[BotLevelType]], 3, FALSE) * VLOOKUP($A44,BotLevelWorld[#All],MATCH("HP Ratio - " &amp; VLOOKUP(VLOOKUP(X$1,Enemies[[Name]:[SpawnedType]],11,FALSE),Enemies[[#All],[Name]:[BotLevelType]],9,FALSE),BotLevelWorld[#Headers],0),FALSE) * VLOOKUP(X$1,Enemies[[Name]:[SpawnedType]],10,FALSE),0))</f>
        <v>726.37904000000003</v>
      </c>
      <c r="Y44" s="10">
        <f>(VLOOKUP(Y$1,Enemies[[Name]:[BotLevelType]],3,FALSE) * VLOOKUP($A44,BotLevelWorld[#All],MATCH("HP Ratio - " &amp; VLOOKUP(Y$1,Enemies[[#All],[Name]:[BotLevelType]],9,FALSE),BotLevelWorld[#Headers],0),FALSE)) + (IFERROR(VLOOKUP(VLOOKUP(Y$1,Enemies[[Name]:[SpawnedType]],11,FALSE), Enemies[[Name]:[BotLevelType]], 3, FALSE) * VLOOKUP($A44,BotLevelWorld[#All],MATCH("HP Ratio - " &amp; VLOOKUP(VLOOKUP(Y$1,Enemies[[Name]:[SpawnedType]],11,FALSE),Enemies[[#All],[Name]:[BotLevelType]],9,FALSE),BotLevelWorld[#Headers],0),FALSE) * VLOOKUP(Y$1,Enemies[[Name]:[SpawnedType]],10,FALSE),0))</f>
        <v>17290.365000000002</v>
      </c>
      <c r="Z44" s="10">
        <f>(VLOOKUP(Z$1,Enemies[[Name]:[BotLevelType]],3,FALSE) * VLOOKUP($A44,BotLevelWorld[#All],MATCH("HP Ratio - " &amp; VLOOKUP(Z$1,Enemies[[#All],[Name]:[BotLevelType]],9,FALSE),BotLevelWorld[#Headers],0),FALSE)) + (IFERROR(VLOOKUP(VLOOKUP(Z$1,Enemies[[Name]:[SpawnedType]],11,FALSE), Enemies[[Name]:[BotLevelType]], 3, FALSE) * VLOOKUP($A44,BotLevelWorld[#All],MATCH("HP Ratio - " &amp; VLOOKUP(VLOOKUP(Z$1,Enemies[[Name]:[SpawnedType]],11,FALSE),Enemies[[#All],[Name]:[BotLevelType]],9,FALSE),BotLevelWorld[#Headers],0),FALSE) * VLOOKUP(Z$1,Enemies[[Name]:[SpawnedType]],10,FALSE),0))</f>
        <v>6916.1460000000006</v>
      </c>
      <c r="AA44" s="10">
        <f>(VLOOKUP(AA$1,Enemies[[Name]:[BotLevelType]],3,FALSE) * VLOOKUP($A44,BotLevelWorld[#All],MATCH("HP Ratio - " &amp; VLOOKUP(AA$1,Enemies[[#All],[Name]:[BotLevelType]],9,FALSE),BotLevelWorld[#Headers],0),FALSE)) + (IFERROR(VLOOKUP(VLOOKUP(AA$1,Enemies[[Name]:[SpawnedType]],11,FALSE), Enemies[[Name]:[BotLevelType]], 3, FALSE) * VLOOKUP($A44,BotLevelWorld[#All],MATCH("HP Ratio - " &amp; VLOOKUP(VLOOKUP(AA$1,Enemies[[Name]:[SpawnedType]],11,FALSE),Enemies[[#All],[Name]:[BotLevelType]],9,FALSE),BotLevelWorld[#Headers],0),FALSE) * VLOOKUP(AA$1,Enemies[[Name]:[SpawnedType]],10,FALSE),0))</f>
        <v>3458.0730000000003</v>
      </c>
      <c r="AB44" s="10">
        <f>(VLOOKUP(AB$1,Enemies[[Name]:[BotLevelType]],3,FALSE) * VLOOKUP($A44,BotLevelWorld[#All],MATCH("HP Ratio - " &amp; VLOOKUP(AB$1,Enemies[[#All],[Name]:[BotLevelType]],9,FALSE),BotLevelWorld[#Headers],0),FALSE)) + (IFERROR(VLOOKUP(VLOOKUP(AB$1,Enemies[[Name]:[SpawnedType]],11,FALSE), Enemies[[Name]:[BotLevelType]], 3, FALSE) * VLOOKUP($A44,BotLevelWorld[#All],MATCH("HP Ratio - " &amp; VLOOKUP(VLOOKUP(AB$1,Enemies[[Name]:[SpawnedType]],11,FALSE),Enemies[[#All],[Name]:[BotLevelType]],9,FALSE),BotLevelWorld[#Headers],0),FALSE) * VLOOKUP(AB$1,Enemies[[Name]:[SpawnedType]],10,FALSE),0))</f>
        <v>1694.45577</v>
      </c>
      <c r="AC44" s="10">
        <f>(VLOOKUP(AC$1,Enemies[[Name]:[BotLevelType]],3,FALSE) * VLOOKUP($A44,BotLevelWorld[#All],MATCH("HP Ratio - " &amp; VLOOKUP(AC$1,Enemies[[#All],[Name]:[BotLevelType]],9,FALSE),BotLevelWorld[#Headers],0),FALSE)) + (IFERROR(VLOOKUP(VLOOKUP(AC$1,Enemies[[Name]:[SpawnedType]],11,FALSE), Enemies[[Name]:[BotLevelType]], 3, FALSE) * VLOOKUP($A44,BotLevelWorld[#All],MATCH("HP Ratio - " &amp; VLOOKUP(VLOOKUP(AC$1,Enemies[[Name]:[SpawnedType]],11,FALSE),Enemies[[#All],[Name]:[BotLevelType]],9,FALSE),BotLevelWorld[#Headers],0),FALSE) * VLOOKUP(AC$1,Enemies[[Name]:[SpawnedType]],10,FALSE),0))</f>
        <v>829.93752000000006</v>
      </c>
      <c r="AD44" s="10">
        <f>(VLOOKUP(AD$1,Enemies[[Name]:[BotLevelType]],3,FALSE) * VLOOKUP($A44,BotLevelWorld[#All],MATCH("HP Ratio - " &amp; VLOOKUP(AD$1,Enemies[[#All],[Name]:[BotLevelType]],9,FALSE),BotLevelWorld[#Headers],0),FALSE)) + (IFERROR(VLOOKUP(VLOOKUP(AD$1,Enemies[[Name]:[SpawnedType]],11,FALSE), Enemies[[Name]:[BotLevelType]], 3, FALSE) * VLOOKUP($A44,BotLevelWorld[#All],MATCH("HP Ratio - " &amp; VLOOKUP(VLOOKUP(AD$1,Enemies[[Name]:[SpawnedType]],11,FALSE),Enemies[[#All],[Name]:[BotLevelType]],9,FALSE),BotLevelWorld[#Headers],0),FALSE) * VLOOKUP(AD$1,Enemies[[Name]:[SpawnedType]],10,FALSE),0))</f>
        <v>207.48438000000002</v>
      </c>
      <c r="AE44" s="10">
        <f>(VLOOKUP(AE$1,Enemies[[Name]:[BotLevelType]],3,FALSE) * VLOOKUP($A44,BotLevelWorld[#All],MATCH("HP Ratio - " &amp; VLOOKUP(AE$1,Enemies[[#All],[Name]:[BotLevelType]],9,FALSE),BotLevelWorld[#Headers],0),FALSE)) + (IFERROR(VLOOKUP(VLOOKUP(AE$1,Enemies[[Name]:[SpawnedType]],11,FALSE), Enemies[[Name]:[BotLevelType]], 3, FALSE) * VLOOKUP($A44,BotLevelWorld[#All],MATCH("HP Ratio - " &amp; VLOOKUP(VLOOKUP(AE$1,Enemies[[Name]:[SpawnedType]],11,FALSE),Enemies[[#All],[Name]:[BotLevelType]],9,FALSE),BotLevelWorld[#Headers],0),FALSE) * VLOOKUP(AE$1,Enemies[[Name]:[SpawnedType]],10,FALSE),0))</f>
        <v>6051.6277500000006</v>
      </c>
      <c r="AF44" s="10">
        <f>(VLOOKUP(AF$1,Enemies[[Name]:[BotLevelType]],3,FALSE) * VLOOKUP($A44,BotLevelWorld[#All],MATCH("HP Ratio - " &amp; VLOOKUP(AF$1,Enemies[[#All],[Name]:[BotLevelType]],9,FALSE),BotLevelWorld[#Headers],0),FALSE)) + (IFERROR(VLOOKUP(VLOOKUP(AF$1,Enemies[[Name]:[SpawnedType]],11,FALSE), Enemies[[Name]:[BotLevelType]], 3, FALSE) * VLOOKUP($A44,BotLevelWorld[#All],MATCH("HP Ratio - " &amp; VLOOKUP(VLOOKUP(AF$1,Enemies[[Name]:[SpawnedType]],11,FALSE),Enemies[[#All],[Name]:[BotLevelType]],9,FALSE),BotLevelWorld[#Headers],0),FALSE) * VLOOKUP(AF$1,Enemies[[Name]:[SpawnedType]],10,FALSE),0))</f>
        <v>1383.2292000000002</v>
      </c>
      <c r="AG44" s="10">
        <f>(VLOOKUP(AG$1,Enemies[[Name]:[BotLevelType]],3,FALSE) * VLOOKUP($A44,BotLevelWorld[#All],MATCH("HP Ratio - " &amp; VLOOKUP(AG$1,Enemies[[#All],[Name]:[BotLevelType]],9,FALSE),BotLevelWorld[#Headers],0),FALSE)) + (IFERROR(VLOOKUP(VLOOKUP(AG$1,Enemies[[Name]:[SpawnedType]],11,FALSE), Enemies[[Name]:[BotLevelType]], 3, FALSE) * VLOOKUP($A44,BotLevelWorld[#All],MATCH("HP Ratio - " &amp; VLOOKUP(VLOOKUP(AG$1,Enemies[[Name]:[SpawnedType]],11,FALSE),Enemies[[#All],[Name]:[BotLevelType]],9,FALSE),BotLevelWorld[#Headers],0),FALSE) * VLOOKUP(AG$1,Enemies[[Name]:[SpawnedType]],10,FALSE),0))</f>
        <v>6991.3982599999999</v>
      </c>
      <c r="AH44" s="10">
        <f>(VLOOKUP(AH$1,Enemies[[Name]:[BotLevelType]],3,FALSE) * VLOOKUP($A44,BotLevelWorld[#All],MATCH("HP Ratio - " &amp; VLOOKUP(AH$1,Enemies[[#All],[Name]:[BotLevelType]],9,FALSE),BotLevelWorld[#Headers],0),FALSE)) + (IFERROR(VLOOKUP(VLOOKUP(AH$1,Enemies[[Name]:[SpawnedType]],11,FALSE), Enemies[[Name]:[BotLevelType]], 3, FALSE) * VLOOKUP($A44,BotLevelWorld[#All],MATCH("HP Ratio - " &amp; VLOOKUP(VLOOKUP(AH$1,Enemies[[Name]:[SpawnedType]],11,FALSE),Enemies[[#All],[Name]:[BotLevelType]],9,FALSE),BotLevelWorld[#Headers],0),FALSE) * VLOOKUP(AH$1,Enemies[[Name]:[SpawnedType]],10,FALSE),0))</f>
        <v>738.37576000000001</v>
      </c>
      <c r="AI44" s="10">
        <f>(VLOOKUP(AI$1,Enemies[[Name]:[BotLevelType]],3,FALSE) * VLOOKUP($A44,BotLevelWorld[#All],MATCH("HP Ratio - " &amp; VLOOKUP(AI$1,Enemies[[#All],[Name]:[BotLevelType]],9,FALSE),BotLevelWorld[#Headers],0),FALSE)) + (IFERROR(VLOOKUP(VLOOKUP(AI$1,Enemies[[Name]:[SpawnedType]],11,FALSE), Enemies[[Name]:[BotLevelType]], 3, FALSE) * VLOOKUP($A44,BotLevelWorld[#All],MATCH("HP Ratio - " &amp; VLOOKUP(VLOOKUP(AI$1,Enemies[[Name]:[SpawnedType]],11,FALSE),Enemies[[#All],[Name]:[BotLevelType]],9,FALSE),BotLevelWorld[#Headers],0),FALSE) * VLOOKUP(AI$1,Enemies[[Name]:[SpawnedType]],10,FALSE),0))</f>
        <v>10374.219000000001</v>
      </c>
      <c r="AJ44" s="10">
        <f>(VLOOKUP(AJ$1,Enemies[[Name]:[BotLevelType]],3,FALSE) * VLOOKUP($A44,BotLevelWorld[#All],MATCH("HP Ratio - " &amp; VLOOKUP(AJ$1,Enemies[[#All],[Name]:[BotLevelType]],9,FALSE),BotLevelWorld[#Headers],0),FALSE)) + (IFERROR(VLOOKUP(VLOOKUP(AJ$1,Enemies[[Name]:[SpawnedType]],11,FALSE), Enemies[[Name]:[BotLevelType]], 3, FALSE) * VLOOKUP($A44,BotLevelWorld[#All],MATCH("HP Ratio - " &amp; VLOOKUP(VLOOKUP(AJ$1,Enemies[[Name]:[SpawnedType]],11,FALSE),Enemies[[#All],[Name]:[BotLevelType]],9,FALSE),BotLevelWorld[#Headers],0),FALSE) * VLOOKUP(AJ$1,Enemies[[Name]:[SpawnedType]],10,FALSE),0))</f>
        <v>738.37576000000001</v>
      </c>
      <c r="AK44" s="10">
        <f>(VLOOKUP(AK$1,Enemies[[Name]:[BotLevelType]],3,FALSE) * VLOOKUP($A44,BotLevelWorld[#All],MATCH("HP Ratio - " &amp; VLOOKUP(AK$1,Enemies[[#All],[Name]:[BotLevelType]],9,FALSE),BotLevelWorld[#Headers],0),FALSE)) + (IFERROR(VLOOKUP(VLOOKUP(AK$1,Enemies[[Name]:[SpawnedType]],11,FALSE), Enemies[[Name]:[BotLevelType]], 3, FALSE) * VLOOKUP($A44,BotLevelWorld[#All],MATCH("HP Ratio - " &amp; VLOOKUP(VLOOKUP(AK$1,Enemies[[Name]:[SpawnedType]],11,FALSE),Enemies[[#All],[Name]:[BotLevelType]],9,FALSE),BotLevelWorld[#Headers],0),FALSE) * VLOOKUP(AK$1,Enemies[[Name]:[SpawnedType]],10,FALSE),0))</f>
        <v>738.37576000000001</v>
      </c>
      <c r="AL44" s="10">
        <f>(VLOOKUP(AL$1,Enemies[[Name]:[BotLevelType]],3,FALSE) * VLOOKUP($A44,BotLevelWorld[#All],MATCH("HP Ratio - " &amp; VLOOKUP(AL$1,Enemies[[#All],[Name]:[BotLevelType]],9,FALSE),BotLevelWorld[#Headers],0),FALSE)) + (IFERROR(VLOOKUP(VLOOKUP(AL$1,Enemies[[Name]:[SpawnedType]],11,FALSE), Enemies[[Name]:[BotLevelType]], 3, FALSE) * VLOOKUP($A44,BotLevelWorld[#All],MATCH("HP Ratio - " &amp; VLOOKUP(VLOOKUP(AL$1,Enemies[[Name]:[SpawnedType]],11,FALSE),Enemies[[#All],[Name]:[BotLevelType]],9,FALSE),BotLevelWorld[#Headers],0),FALSE) * VLOOKUP(AL$1,Enemies[[Name]:[SpawnedType]],10,FALSE),0))</f>
        <v>922.96969999999999</v>
      </c>
      <c r="AM44" s="10">
        <f>(VLOOKUP(AM$1,Enemies[[Name]:[BotLevelType]],3,FALSE) * VLOOKUP($A44,BotLevelWorld[#All],MATCH("HP Ratio - " &amp; VLOOKUP(AM$1,Enemies[[#All],[Name]:[BotLevelType]],9,FALSE),BotLevelWorld[#Headers],0),FALSE)) + (IFERROR(VLOOKUP(VLOOKUP(AM$1,Enemies[[Name]:[SpawnedType]],11,FALSE), Enemies[[Name]:[BotLevelType]], 3, FALSE) * VLOOKUP($A44,BotLevelWorld[#All],MATCH("HP Ratio - " &amp; VLOOKUP(VLOOKUP(AM$1,Enemies[[Name]:[SpawnedType]],11,FALSE),Enemies[[#All],[Name]:[BotLevelType]],9,FALSE),BotLevelWorld[#Headers],0),FALSE) * VLOOKUP(AM$1,Enemies[[Name]:[SpawnedType]],10,FALSE),0))</f>
        <v>17290.365000000002</v>
      </c>
      <c r="AN44" s="10">
        <f>(VLOOKUP(AN$1,Enemies[[Name]:[BotLevelType]],3,FALSE) * VLOOKUP($A44,BotLevelWorld[#All],MATCH("HP Ratio - " &amp; VLOOKUP(AN$1,Enemies[[#All],[Name]:[BotLevelType]],9,FALSE),BotLevelWorld[#Headers],0),FALSE)) + (IFERROR(VLOOKUP(VLOOKUP(AN$1,Enemies[[Name]:[SpawnedType]],11,FALSE), Enemies[[Name]:[BotLevelType]], 3, FALSE) * VLOOKUP($A44,BotLevelWorld[#All],MATCH("HP Ratio - " &amp; VLOOKUP(VLOOKUP(AN$1,Enemies[[Name]:[SpawnedType]],11,FALSE),Enemies[[#All],[Name]:[BotLevelType]],9,FALSE),BotLevelWorld[#Headers],0),FALSE) * VLOOKUP(AN$1,Enemies[[Name]:[SpawnedType]],10,FALSE),0))</f>
        <v>4614.8485000000001</v>
      </c>
      <c r="AO44" s="10">
        <f>(VLOOKUP(AO$1,Enemies[[Name]:[BotLevelType]],3,FALSE) * VLOOKUP($A44,BotLevelWorld[#All],MATCH("HP Ratio - " &amp; VLOOKUP(AO$1,Enemies[[#All],[Name]:[BotLevelType]],9,FALSE),BotLevelWorld[#Headers],0),FALSE)) + (IFERROR(VLOOKUP(VLOOKUP(AO$1,Enemies[[Name]:[SpawnedType]],11,FALSE), Enemies[[Name]:[BotLevelType]], 3, FALSE) * VLOOKUP($A44,BotLevelWorld[#All],MATCH("HP Ratio - " &amp; VLOOKUP(VLOOKUP(AO$1,Enemies[[Name]:[SpawnedType]],11,FALSE),Enemies[[#All],[Name]:[BotLevelType]],9,FALSE),BotLevelWorld[#Headers],0),FALSE) * VLOOKUP(AO$1,Enemies[[Name]:[SpawnedType]],10,FALSE),0))</f>
        <v>7892.5517200000004</v>
      </c>
      <c r="AP44" s="10">
        <f>(VLOOKUP(AP$1,Enemies[[Name]:[BotLevelType]],3,FALSE) * VLOOKUP($A44,BotLevelWorld[#All],MATCH("HP Ratio - " &amp; VLOOKUP(AP$1,Enemies[[#All],[Name]:[BotLevelType]],9,FALSE),BotLevelWorld[#Headers],0),FALSE)) + (IFERROR(VLOOKUP(VLOOKUP(AP$1,Enemies[[Name]:[SpawnedType]],11,FALSE), Enemies[[Name]:[BotLevelType]], 3, FALSE) * VLOOKUP($A44,BotLevelWorld[#All],MATCH("HP Ratio - " &amp; VLOOKUP(VLOOKUP(AP$1,Enemies[[Name]:[SpawnedType]],11,FALSE),Enemies[[#All],[Name]:[BotLevelType]],9,FALSE),BotLevelWorld[#Headers],0),FALSE) * VLOOKUP(AP$1,Enemies[[Name]:[SpawnedType]],10,FALSE),0))</f>
        <v>7892.5517200000004</v>
      </c>
      <c r="AQ44" s="10">
        <f>(VLOOKUP(AQ$1,Enemies[[Name]:[BotLevelType]],3,FALSE) * VLOOKUP($A44,BotLevelWorld[#All],MATCH("HP Ratio - " &amp; VLOOKUP(AQ$1,Enemies[[#All],[Name]:[BotLevelType]],9,FALSE),BotLevelWorld[#Headers],0),FALSE)) + (IFERROR(VLOOKUP(VLOOKUP(AQ$1,Enemies[[Name]:[SpawnedType]],11,FALSE), Enemies[[Name]:[BotLevelType]], 3, FALSE) * VLOOKUP($A44,BotLevelWorld[#All],MATCH("HP Ratio - " &amp; VLOOKUP(VLOOKUP(AQ$1,Enemies[[Name]:[SpawnedType]],11,FALSE),Enemies[[#All],[Name]:[BotLevelType]],9,FALSE),BotLevelWorld[#Headers],0),FALSE) * VLOOKUP(AQ$1,Enemies[[Name]:[SpawnedType]],10,FALSE),0))</f>
        <v>7892.5517200000004</v>
      </c>
      <c r="AR44" s="10">
        <f>(VLOOKUP(AR$1,Enemies[[Name]:[BotLevelType]],3,FALSE) * VLOOKUP($A44,BotLevelWorld[#All],MATCH("HP Ratio - " &amp; VLOOKUP(AR$1,Enemies[[#All],[Name]:[BotLevelType]],9,FALSE),BotLevelWorld[#Headers],0),FALSE)) + (IFERROR(VLOOKUP(VLOOKUP(AR$1,Enemies[[Name]:[SpawnedType]],11,FALSE), Enemies[[Name]:[BotLevelType]], 3, FALSE) * VLOOKUP($A44,BotLevelWorld[#All],MATCH("HP Ratio - " &amp; VLOOKUP(VLOOKUP(AR$1,Enemies[[Name]:[SpawnedType]],11,FALSE),Enemies[[#All],[Name]:[BotLevelType]],9,FALSE),BotLevelWorld[#Headers],0),FALSE) * VLOOKUP(AR$1,Enemies[[Name]:[SpawnedType]],10,FALSE),0))</f>
        <v>73837.576000000001</v>
      </c>
      <c r="AS44" s="10">
        <f>(VLOOKUP(AS$1,Enemies[[Name]:[BotLevelType]],3,FALSE) * VLOOKUP($A44,BotLevelWorld[#All],MATCH("HP Ratio - " &amp; VLOOKUP(AS$1,Enemies[[#All],[Name]:[BotLevelType]],9,FALSE),BotLevelWorld[#Headers],0),FALSE)) + (IFERROR(VLOOKUP(VLOOKUP(AS$1,Enemies[[Name]:[SpawnedType]],11,FALSE), Enemies[[Name]:[BotLevelType]], 3, FALSE) * VLOOKUP($A44,BotLevelWorld[#All],MATCH("HP Ratio - " &amp; VLOOKUP(VLOOKUP(AS$1,Enemies[[Name]:[SpawnedType]],11,FALSE),Enemies[[#All],[Name]:[BotLevelType]],9,FALSE),BotLevelWorld[#Headers],0),FALSE) * VLOOKUP(AS$1,Enemies[[Name]:[SpawnedType]],10,FALSE),0))</f>
        <v>51871.095000000001</v>
      </c>
      <c r="AT44" s="10">
        <f>(VLOOKUP(AT$1,Enemies[[Name]:[BotLevelType]],3,FALSE) * VLOOKUP($A44,BotLevelWorld[#All],MATCH("HP Ratio - " &amp; VLOOKUP(AT$1,Enemies[[#All],[Name]:[BotLevelType]],9,FALSE),BotLevelWorld[#Headers],0),FALSE)) + (IFERROR(VLOOKUP(VLOOKUP(AT$1,Enemies[[Name]:[SpawnedType]],11,FALSE), Enemies[[Name]:[BotLevelType]], 3, FALSE) * VLOOKUP($A44,BotLevelWorld[#All],MATCH("HP Ratio - " &amp; VLOOKUP(VLOOKUP(AT$1,Enemies[[Name]:[SpawnedType]],11,FALSE),Enemies[[#All],[Name]:[BotLevelType]],9,FALSE),BotLevelWorld[#Headers],0),FALSE) * VLOOKUP(AT$1,Enemies[[Name]:[SpawnedType]],10,FALSE),0))</f>
        <v>45476.415600000008</v>
      </c>
    </row>
    <row r="45" spans="1:46" x14ac:dyDescent="0.25">
      <c r="A45" s="1">
        <v>43</v>
      </c>
      <c r="B45" s="10">
        <f>(VLOOKUP(B$1,Enemies[[Name]:[BotLevelType]],3,FALSE) * VLOOKUP($A45,BotLevelWorld[#All],MATCH("HP Ratio - " &amp; VLOOKUP(B$1,Enemies[[#All],[Name]:[BotLevelType]],9,FALSE),BotLevelWorld[#Headers],0),FALSE)) + (IFERROR(VLOOKUP(VLOOKUP(B$1,Enemies[[Name]:[SpawnedType]],11,FALSE), Enemies[[Name]:[BotLevelType]], 3, FALSE) * VLOOKUP($A45,BotLevelWorld[#All],MATCH("HP Ratio - " &amp; VLOOKUP(VLOOKUP(B$1,Enemies[[Name]:[SpawnedType]],11,FALSE),Enemies[[#All],[Name]:[BotLevelType]],9,FALSE),BotLevelWorld[#Headers],0),FALSE) * VLOOKUP(B$1,Enemies[[Name]:[SpawnedType]],10,FALSE),0))</f>
        <v>282.75968999999998</v>
      </c>
      <c r="C45" s="10">
        <f>(VLOOKUP(C$1,Enemies[[Name]:[BotLevelType]],3,FALSE) * VLOOKUP($A45,BotLevelWorld[#All],MATCH("HP Ratio - " &amp; VLOOKUP(C$1,Enemies[[#All],[Name]:[BotLevelType]],9,FALSE),BotLevelWorld[#Headers],0),FALSE)) + (IFERROR(VLOOKUP(VLOOKUP(C$1,Enemies[[Name]:[SpawnedType]],11,FALSE), Enemies[[Name]:[BotLevelType]], 3, FALSE) * VLOOKUP($A45,BotLevelWorld[#All],MATCH("HP Ratio - " &amp; VLOOKUP(VLOOKUP(C$1,Enemies[[Name]:[SpawnedType]],11,FALSE),Enemies[[#All],[Name]:[BotLevelType]],9,FALSE),BotLevelWorld[#Headers],0),FALSE) * VLOOKUP(C$1,Enemies[[Name]:[SpawnedType]],10,FALSE),0))</f>
        <v>7209.2943999999998</v>
      </c>
      <c r="D45" s="10">
        <f>(VLOOKUP(D$1,Enemies[[Name]:[BotLevelType]],3,FALSE) * VLOOKUP($A45,BotLevelWorld[#All],MATCH("HP Ratio - " &amp; VLOOKUP(D$1,Enemies[[#All],[Name]:[BotLevelType]],9,FALSE),BotLevelWorld[#Headers],0),FALSE)) + (IFERROR(VLOOKUP(VLOOKUP(D$1,Enemies[[Name]:[SpawnedType]],11,FALSE), Enemies[[Name]:[BotLevelType]], 3, FALSE) * VLOOKUP($A45,BotLevelWorld[#All],MATCH("HP Ratio - " &amp; VLOOKUP(VLOOKUP(D$1,Enemies[[Name]:[SpawnedType]],11,FALSE),Enemies[[#All],[Name]:[BotLevelType]],9,FALSE),BotLevelWorld[#Headers],0),FALSE) * VLOOKUP(D$1,Enemies[[Name]:[SpawnedType]],10,FALSE),0))</f>
        <v>16852.896000000001</v>
      </c>
      <c r="E45" s="10">
        <f>(VLOOKUP(E$1,Enemies[[Name]:[BotLevelType]],3,FALSE) * VLOOKUP($A45,BotLevelWorld[#All],MATCH("HP Ratio - " &amp; VLOOKUP(E$1,Enemies[[#All],[Name]:[BotLevelType]],9,FALSE),BotLevelWorld[#Headers],0),FALSE)) + (IFERROR(VLOOKUP(VLOOKUP(E$1,Enemies[[Name]:[SpawnedType]],11,FALSE), Enemies[[Name]:[BotLevelType]], 3, FALSE) * VLOOKUP($A45,BotLevelWorld[#All],MATCH("HP Ratio - " &amp; VLOOKUP(VLOOKUP(E$1,Enemies[[Name]:[SpawnedType]],11,FALSE),Enemies[[#All],[Name]:[BotLevelType]],9,FALSE),BotLevelWorld[#Headers],0),FALSE) * VLOOKUP(E$1,Enemies[[Name]:[SpawnedType]],10,FALSE),0))</f>
        <v>2468.5185000000001</v>
      </c>
      <c r="F45" s="10">
        <f>(VLOOKUP(F$1,Enemies[[Name]:[BotLevelType]],3,FALSE) * VLOOKUP($A45,BotLevelWorld[#All],MATCH("HP Ratio - " &amp; VLOOKUP(F$1,Enemies[[#All],[Name]:[BotLevelType]],9,FALSE),BotLevelWorld[#Headers],0),FALSE)) + (IFERROR(VLOOKUP(VLOOKUP(F$1,Enemies[[Name]:[SpawnedType]],11,FALSE), Enemies[[Name]:[BotLevelType]], 3, FALSE) * VLOOKUP($A45,BotLevelWorld[#All],MATCH("HP Ratio - " &amp; VLOOKUP(VLOOKUP(F$1,Enemies[[Name]:[SpawnedType]],11,FALSE),Enemies[[#All],[Name]:[BotLevelType]],9,FALSE),BotLevelWorld[#Headers],0),FALSE) * VLOOKUP(F$1,Enemies[[Name]:[SpawnedType]],10,FALSE),0))</f>
        <v>8816.1375000000007</v>
      </c>
      <c r="G45" s="10">
        <f>(VLOOKUP(G$1,Enemies[[Name]:[BotLevelType]],3,FALSE) * VLOOKUP($A45,BotLevelWorld[#All],MATCH("HP Ratio - " &amp; VLOOKUP(G$1,Enemies[[#All],[Name]:[BotLevelType]],9,FALSE),BotLevelWorld[#Headers],0),FALSE)) + (IFERROR(VLOOKUP(VLOOKUP(G$1,Enemies[[Name]:[SpawnedType]],11,FALSE), Enemies[[Name]:[BotLevelType]], 3, FALSE) * VLOOKUP($A45,BotLevelWorld[#All],MATCH("HP Ratio - " &amp; VLOOKUP(VLOOKUP(G$1,Enemies[[Name]:[SpawnedType]],11,FALSE),Enemies[[#All],[Name]:[BotLevelType]],9,FALSE),BotLevelWorld[#Headers],0),FALSE) * VLOOKUP(G$1,Enemies[[Name]:[SpawnedType]],10,FALSE),0))</f>
        <v>17632.275000000001</v>
      </c>
      <c r="H45" s="10">
        <f>(VLOOKUP(H$1,Enemies[[Name]:[BotLevelType]],3,FALSE) * VLOOKUP($A45,BotLevelWorld[#All],MATCH("HP Ratio - " &amp; VLOOKUP(H$1,Enemies[[#All],[Name]:[BotLevelType]],9,FALSE),BotLevelWorld[#Headers],0),FALSE)) + (IFERROR(VLOOKUP(VLOOKUP(H$1,Enemies[[Name]:[SpawnedType]],11,FALSE), Enemies[[Name]:[BotLevelType]], 3, FALSE) * VLOOKUP($A45,BotLevelWorld[#All],MATCH("HP Ratio - " &amp; VLOOKUP(VLOOKUP(H$1,Enemies[[Name]:[SpawnedType]],11,FALSE),Enemies[[#All],[Name]:[BotLevelType]],9,FALSE),BotLevelWorld[#Headers],0),FALSE) * VLOOKUP(H$1,Enemies[[Name]:[SpawnedType]],10,FALSE),0))</f>
        <v>754.02584000000002</v>
      </c>
      <c r="I45" s="10">
        <f>(VLOOKUP(I$1,Enemies[[Name]:[BotLevelType]],3,FALSE) * VLOOKUP($A45,BotLevelWorld[#All],MATCH("HP Ratio - " &amp; VLOOKUP(I$1,Enemies[[#All],[Name]:[BotLevelType]],9,FALSE),BotLevelWorld[#Headers],0),FALSE)) + (IFERROR(VLOOKUP(VLOOKUP(I$1,Enemies[[Name]:[SpawnedType]],11,FALSE), Enemies[[Name]:[BotLevelType]], 3, FALSE) * VLOOKUP($A45,BotLevelWorld[#All],MATCH("HP Ratio - " &amp; VLOOKUP(VLOOKUP(I$1,Enemies[[Name]:[SpawnedType]],11,FALSE),Enemies[[#All],[Name]:[BotLevelType]],9,FALSE),BotLevelWorld[#Headers],0),FALSE) * VLOOKUP(I$1,Enemies[[Name]:[SpawnedType]],10,FALSE),0))</f>
        <v>24.519840000000002</v>
      </c>
      <c r="J45" s="10">
        <f>(VLOOKUP(J$1,Enemies[[Name]:[BotLevelType]],3,FALSE) * VLOOKUP($A45,BotLevelWorld[#All],MATCH("HP Ratio - " &amp; VLOOKUP(J$1,Enemies[[#All],[Name]:[BotLevelType]],9,FALSE),BotLevelWorld[#Headers],0),FALSE)) + (IFERROR(VLOOKUP(VLOOKUP(J$1,Enemies[[Name]:[SpawnedType]],11,FALSE), Enemies[[Name]:[BotLevelType]], 3, FALSE) * VLOOKUP($A45,BotLevelWorld[#All],MATCH("HP Ratio - " &amp; VLOOKUP(VLOOKUP(J$1,Enemies[[Name]:[SpawnedType]],11,FALSE),Enemies[[#All],[Name]:[BotLevelType]],9,FALSE),BotLevelWorld[#Headers],0),FALSE) * VLOOKUP(J$1,Enemies[[Name]:[SpawnedType]],10,FALSE),0))</f>
        <v>408.66399999999999</v>
      </c>
      <c r="K45" s="10">
        <f>(VLOOKUP(K$1,Enemies[[Name]:[BotLevelType]],3,FALSE) * VLOOKUP($A45,BotLevelWorld[#All],MATCH("HP Ratio - " &amp; VLOOKUP(K$1,Enemies[[#All],[Name]:[BotLevelType]],9,FALSE),BotLevelWorld[#Headers],0),FALSE)) + (IFERROR(VLOOKUP(VLOOKUP(K$1,Enemies[[Name]:[SpawnedType]],11,FALSE), Enemies[[Name]:[BotLevelType]], 3, FALSE) * VLOOKUP($A45,BotLevelWorld[#All],MATCH("HP Ratio - " &amp; VLOOKUP(VLOOKUP(K$1,Enemies[[Name]:[SpawnedType]],11,FALSE),Enemies[[#All],[Name]:[BotLevelType]],9,FALSE),BotLevelWorld[#Headers],0),FALSE) * VLOOKUP(K$1,Enemies[[Name]:[SpawnedType]],10,FALSE),0))</f>
        <v>102.166</v>
      </c>
      <c r="L45" s="10">
        <f>(VLOOKUP(L$1,Enemies[[Name]:[BotLevelType]],3,FALSE) * VLOOKUP($A45,BotLevelWorld[#All],MATCH("HP Ratio - " &amp; VLOOKUP(L$1,Enemies[[#All],[Name]:[BotLevelType]],9,FALSE),BotLevelWorld[#Headers],0),FALSE)) + (IFERROR(VLOOKUP(VLOOKUP(L$1,Enemies[[Name]:[SpawnedType]],11,FALSE), Enemies[[Name]:[BotLevelType]], 3, FALSE) * VLOOKUP($A45,BotLevelWorld[#All],MATCH("HP Ratio - " &amp; VLOOKUP(VLOOKUP(L$1,Enemies[[Name]:[SpawnedType]],11,FALSE),Enemies[[#All],[Name]:[BotLevelType]],9,FALSE),BotLevelWorld[#Headers],0),FALSE) * VLOOKUP(L$1,Enemies[[Name]:[SpawnedType]],10,FALSE),0))</f>
        <v>5289.6824999999999</v>
      </c>
      <c r="M45" s="10">
        <f>(VLOOKUP(M$1,Enemies[[Name]:[BotLevelType]],3,FALSE) * VLOOKUP($A45,BotLevelWorld[#All],MATCH("HP Ratio - " &amp; VLOOKUP(M$1,Enemies[[#All],[Name]:[BotLevelType]],9,FALSE),BotLevelWorld[#Headers],0),FALSE)) + (IFERROR(VLOOKUP(VLOOKUP(M$1,Enemies[[Name]:[SpawnedType]],11,FALSE), Enemies[[Name]:[BotLevelType]], 3, FALSE) * VLOOKUP($A45,BotLevelWorld[#All],MATCH("HP Ratio - " &amp; VLOOKUP(VLOOKUP(M$1,Enemies[[Name]:[SpawnedType]],11,FALSE),Enemies[[#All],[Name]:[BotLevelType]],9,FALSE),BotLevelWorld[#Headers],0),FALSE) * VLOOKUP(M$1,Enemies[[Name]:[SpawnedType]],10,FALSE),0))</f>
        <v>12342.592500000001</v>
      </c>
      <c r="N45" s="10">
        <f>(VLOOKUP(N$1,Enemies[[Name]:[BotLevelType]],3,FALSE) * VLOOKUP($A45,BotLevelWorld[#All],MATCH("HP Ratio - " &amp; VLOOKUP(N$1,Enemies[[#All],[Name]:[BotLevelType]],9,FALSE),BotLevelWorld[#Headers],0),FALSE)) + (IFERROR(VLOOKUP(VLOOKUP(N$1,Enemies[[Name]:[SpawnedType]],11,FALSE), Enemies[[Name]:[BotLevelType]], 3, FALSE) * VLOOKUP($A45,BotLevelWorld[#All],MATCH("HP Ratio - " &amp; VLOOKUP(VLOOKUP(N$1,Enemies[[Name]:[SpawnedType]],11,FALSE),Enemies[[#All],[Name]:[BotLevelType]],9,FALSE),BotLevelWorld[#Headers],0),FALSE) * VLOOKUP(N$1,Enemies[[Name]:[SpawnedType]],10,FALSE),0))</f>
        <v>8816.1375000000007</v>
      </c>
      <c r="O45" s="10">
        <f>(VLOOKUP(O$1,Enemies[[Name]:[BotLevelType]],3,FALSE) * VLOOKUP($A45,BotLevelWorld[#All],MATCH("HP Ratio - " &amp; VLOOKUP(O$1,Enemies[[#All],[Name]:[BotLevelType]],9,FALSE),BotLevelWorld[#Headers],0),FALSE)) + (IFERROR(VLOOKUP(VLOOKUP(O$1,Enemies[[Name]:[SpawnedType]],11,FALSE), Enemies[[Name]:[BotLevelType]], 3, FALSE) * VLOOKUP($A45,BotLevelWorld[#All],MATCH("HP Ratio - " &amp; VLOOKUP(VLOOKUP(O$1,Enemies[[Name]:[SpawnedType]],11,FALSE),Enemies[[#All],[Name]:[BotLevelType]],9,FALSE),BotLevelWorld[#Headers],0),FALSE) * VLOOKUP(O$1,Enemies[[Name]:[SpawnedType]],10,FALSE),0))</f>
        <v>3276.9520000000002</v>
      </c>
      <c r="P45" s="10">
        <f>(VLOOKUP(P$1,Enemies[[Name]:[BotLevelType]],3,FALSE) * VLOOKUP($A45,BotLevelWorld[#All],MATCH("HP Ratio - " &amp; VLOOKUP(P$1,Enemies[[#All],[Name]:[BotLevelType]],9,FALSE),BotLevelWorld[#Headers],0),FALSE)) + (IFERROR(VLOOKUP(VLOOKUP(P$1,Enemies[[Name]:[SpawnedType]],11,FALSE), Enemies[[Name]:[BotLevelType]], 3, FALSE) * VLOOKUP($A45,BotLevelWorld[#All],MATCH("HP Ratio - " &amp; VLOOKUP(VLOOKUP(P$1,Enemies[[Name]:[SpawnedType]],11,FALSE),Enemies[[#All],[Name]:[BotLevelType]],9,FALSE),BotLevelWorld[#Headers],0),FALSE) * VLOOKUP(P$1,Enemies[[Name]:[SpawnedType]],10,FALSE),0))</f>
        <v>35264.550000000003</v>
      </c>
      <c r="Q45" s="10">
        <f>(VLOOKUP(Q$1,Enemies[[Name]:[BotLevelType]],3,FALSE) * VLOOKUP($A45,BotLevelWorld[#All],MATCH("HP Ratio - " &amp; VLOOKUP(Q$1,Enemies[[#All],[Name]:[BotLevelType]],9,FALSE),BotLevelWorld[#Headers],0),FALSE)) + (IFERROR(VLOOKUP(VLOOKUP(Q$1,Enemies[[Name]:[SpawnedType]],11,FALSE), Enemies[[Name]:[BotLevelType]], 3, FALSE) * VLOOKUP($A45,BotLevelWorld[#All],MATCH("HP Ratio - " &amp; VLOOKUP(VLOOKUP(Q$1,Enemies[[Name]:[SpawnedType]],11,FALSE),Enemies[[#All],[Name]:[BotLevelType]],9,FALSE),BotLevelWorld[#Headers],0),FALSE) * VLOOKUP(Q$1,Enemies[[Name]:[SpawnedType]],10,FALSE),0))</f>
        <v>9425.3230000000003</v>
      </c>
      <c r="R45" s="10">
        <f>(VLOOKUP(R$1,Enemies[[Name]:[BotLevelType]],3,FALSE) * VLOOKUP($A45,BotLevelWorld[#All],MATCH("HP Ratio - " &amp; VLOOKUP(R$1,Enemies[[#All],[Name]:[BotLevelType]],9,FALSE),BotLevelWorld[#Headers],0),FALSE)) + (IFERROR(VLOOKUP(VLOOKUP(R$1,Enemies[[Name]:[SpawnedType]],11,FALSE), Enemies[[Name]:[BotLevelType]], 3, FALSE) * VLOOKUP($A45,BotLevelWorld[#All],MATCH("HP Ratio - " &amp; VLOOKUP(VLOOKUP(R$1,Enemies[[Name]:[SpawnedType]],11,FALSE),Enemies[[#All],[Name]:[BotLevelType]],9,FALSE),BotLevelWorld[#Headers],0),FALSE) * VLOOKUP(R$1,Enemies[[Name]:[SpawnedType]],10,FALSE),0))</f>
        <v>46813.599999999999</v>
      </c>
      <c r="S45" s="10">
        <f>(VLOOKUP(S$1,Enemies[[Name]:[BotLevelType]],3,FALSE) * VLOOKUP($A45,BotLevelWorld[#All],MATCH("HP Ratio - " &amp; VLOOKUP(S$1,Enemies[[#All],[Name]:[BotLevelType]],9,FALSE),BotLevelWorld[#Headers],0),FALSE)) + (IFERROR(VLOOKUP(VLOOKUP(S$1,Enemies[[Name]:[SpawnedType]],11,FALSE), Enemies[[Name]:[BotLevelType]], 3, FALSE) * VLOOKUP($A45,BotLevelWorld[#All],MATCH("HP Ratio - " &amp; VLOOKUP(VLOOKUP(S$1,Enemies[[Name]:[SpawnedType]],11,FALSE),Enemies[[#All],[Name]:[BotLevelType]],9,FALSE),BotLevelWorld[#Headers],0),FALSE) * VLOOKUP(S$1,Enemies[[Name]:[SpawnedType]],10,FALSE),0))</f>
        <v>3939.8547600000002</v>
      </c>
      <c r="T45" s="10">
        <f>(VLOOKUP(T$1,Enemies[[Name]:[BotLevelType]],3,FALSE) * VLOOKUP($A45,BotLevelWorld[#All],MATCH("HP Ratio - " &amp; VLOOKUP(T$1,Enemies[[#All],[Name]:[BotLevelType]],9,FALSE),BotLevelWorld[#Headers],0),FALSE)) + (IFERROR(VLOOKUP(VLOOKUP(T$1,Enemies[[Name]:[SpawnedType]],11,FALSE), Enemies[[Name]:[BotLevelType]], 3, FALSE) * VLOOKUP($A45,BotLevelWorld[#All],MATCH("HP Ratio - " &amp; VLOOKUP(VLOOKUP(T$1,Enemies[[Name]:[SpawnedType]],11,FALSE),Enemies[[#All],[Name]:[BotLevelType]],9,FALSE),BotLevelWorld[#Headers],0),FALSE) * VLOOKUP(T$1,Enemies[[Name]:[SpawnedType]],10,FALSE),0))</f>
        <v>14980.352000000001</v>
      </c>
      <c r="U45" s="10">
        <f>(VLOOKUP(U$1,Enemies[[Name]:[BotLevelType]],3,FALSE) * VLOOKUP($A45,BotLevelWorld[#All],MATCH("HP Ratio - " &amp; VLOOKUP(U$1,Enemies[[#All],[Name]:[BotLevelType]],9,FALSE),BotLevelWorld[#Headers],0),FALSE)) + (IFERROR(VLOOKUP(VLOOKUP(U$1,Enemies[[Name]:[SpawnedType]],11,FALSE), Enemies[[Name]:[BotLevelType]], 3, FALSE) * VLOOKUP($A45,BotLevelWorld[#All],MATCH("HP Ratio - " &amp; VLOOKUP(VLOOKUP(U$1,Enemies[[Name]:[SpawnedType]],11,FALSE),Enemies[[#All],[Name]:[BotLevelType]],9,FALSE),BotLevelWorld[#Headers],0),FALSE) * VLOOKUP(U$1,Enemies[[Name]:[SpawnedType]],10,FALSE),0))</f>
        <v>7490.1760000000004</v>
      </c>
      <c r="V45" s="10">
        <f>(VLOOKUP(V$1,Enemies[[Name]:[BotLevelType]],3,FALSE) * VLOOKUP($A45,BotLevelWorld[#All],MATCH("HP Ratio - " &amp; VLOOKUP(V$1,Enemies[[#All],[Name]:[BotLevelType]],9,FALSE),BotLevelWorld[#Headers],0),FALSE)) + (IFERROR(VLOOKUP(VLOOKUP(V$1,Enemies[[Name]:[SpawnedType]],11,FALSE), Enemies[[Name]:[BotLevelType]], 3, FALSE) * VLOOKUP($A45,BotLevelWorld[#All],MATCH("HP Ratio - " &amp; VLOOKUP(VLOOKUP(V$1,Enemies[[Name]:[SpawnedType]],11,FALSE),Enemies[[#All],[Name]:[BotLevelType]],9,FALSE),BotLevelWorld[#Headers],0),FALSE) * VLOOKUP(V$1,Enemies[[Name]:[SpawnedType]],10,FALSE),0))</f>
        <v>3745.0880000000002</v>
      </c>
      <c r="W45" s="10">
        <f>(VLOOKUP(W$1,Enemies[[Name]:[BotLevelType]],3,FALSE) * VLOOKUP($A45,BotLevelWorld[#All],MATCH("HP Ratio - " &amp; VLOOKUP(W$1,Enemies[[#All],[Name]:[BotLevelType]],9,FALSE),BotLevelWorld[#Headers],0),FALSE)) + (IFERROR(VLOOKUP(VLOOKUP(W$1,Enemies[[Name]:[SpawnedType]],11,FALSE), Enemies[[Name]:[BotLevelType]], 3, FALSE) * VLOOKUP($A45,BotLevelWorld[#All],MATCH("HP Ratio - " &amp; VLOOKUP(VLOOKUP(W$1,Enemies[[Name]:[SpawnedType]],11,FALSE),Enemies[[#All],[Name]:[BotLevelType]],9,FALSE),BotLevelWorld[#Headers],0),FALSE) * VLOOKUP(W$1,Enemies[[Name]:[SpawnedType]],10,FALSE),0))</f>
        <v>936.27200000000005</v>
      </c>
      <c r="X45" s="10">
        <f>(VLOOKUP(X$1,Enemies[[Name]:[BotLevelType]],3,FALSE) * VLOOKUP($A45,BotLevelWorld[#All],MATCH("HP Ratio - " &amp; VLOOKUP(X$1,Enemies[[#All],[Name]:[BotLevelType]],9,FALSE),BotLevelWorld[#Headers],0),FALSE)) + (IFERROR(VLOOKUP(VLOOKUP(X$1,Enemies[[Name]:[SpawnedType]],11,FALSE), Enemies[[Name]:[BotLevelType]], 3, FALSE) * VLOOKUP($A45,BotLevelWorld[#All],MATCH("HP Ratio - " &amp; VLOOKUP(VLOOKUP(X$1,Enemies[[Name]:[SpawnedType]],11,FALSE),Enemies[[#All],[Name]:[BotLevelType]],9,FALSE),BotLevelWorld[#Headers],0),FALSE) * VLOOKUP(X$1,Enemies[[Name]:[SpawnedType]],10,FALSE),0))</f>
        <v>749.01760000000002</v>
      </c>
      <c r="Y45" s="10">
        <f>(VLOOKUP(Y$1,Enemies[[Name]:[BotLevelType]],3,FALSE) * VLOOKUP($A45,BotLevelWorld[#All],MATCH("HP Ratio - " &amp; VLOOKUP(Y$1,Enemies[[#All],[Name]:[BotLevelType]],9,FALSE),BotLevelWorld[#Headers],0),FALSE)) + (IFERROR(VLOOKUP(VLOOKUP(Y$1,Enemies[[Name]:[SpawnedType]],11,FALSE), Enemies[[Name]:[BotLevelType]], 3, FALSE) * VLOOKUP($A45,BotLevelWorld[#All],MATCH("HP Ratio - " &amp; VLOOKUP(VLOOKUP(Y$1,Enemies[[Name]:[SpawnedType]],11,FALSE),Enemies[[#All],[Name]:[BotLevelType]],9,FALSE),BotLevelWorld[#Headers],0),FALSE) * VLOOKUP(Y$1,Enemies[[Name]:[SpawnedType]],10,FALSE),0))</f>
        <v>17632.275000000001</v>
      </c>
      <c r="Z45" s="10">
        <f>(VLOOKUP(Z$1,Enemies[[Name]:[BotLevelType]],3,FALSE) * VLOOKUP($A45,BotLevelWorld[#All],MATCH("HP Ratio - " &amp; VLOOKUP(Z$1,Enemies[[#All],[Name]:[BotLevelType]],9,FALSE),BotLevelWorld[#Headers],0),FALSE)) + (IFERROR(VLOOKUP(VLOOKUP(Z$1,Enemies[[Name]:[SpawnedType]],11,FALSE), Enemies[[Name]:[BotLevelType]], 3, FALSE) * VLOOKUP($A45,BotLevelWorld[#All],MATCH("HP Ratio - " &amp; VLOOKUP(VLOOKUP(Z$1,Enemies[[Name]:[SpawnedType]],11,FALSE),Enemies[[#All],[Name]:[BotLevelType]],9,FALSE),BotLevelWorld[#Headers],0),FALSE) * VLOOKUP(Z$1,Enemies[[Name]:[SpawnedType]],10,FALSE),0))</f>
        <v>7052.91</v>
      </c>
      <c r="AA45" s="10">
        <f>(VLOOKUP(AA$1,Enemies[[Name]:[BotLevelType]],3,FALSE) * VLOOKUP($A45,BotLevelWorld[#All],MATCH("HP Ratio - " &amp; VLOOKUP(AA$1,Enemies[[#All],[Name]:[BotLevelType]],9,FALSE),BotLevelWorld[#Headers],0),FALSE)) + (IFERROR(VLOOKUP(VLOOKUP(AA$1,Enemies[[Name]:[SpawnedType]],11,FALSE), Enemies[[Name]:[BotLevelType]], 3, FALSE) * VLOOKUP($A45,BotLevelWorld[#All],MATCH("HP Ratio - " &amp; VLOOKUP(VLOOKUP(AA$1,Enemies[[Name]:[SpawnedType]],11,FALSE),Enemies[[#All],[Name]:[BotLevelType]],9,FALSE),BotLevelWorld[#Headers],0),FALSE) * VLOOKUP(AA$1,Enemies[[Name]:[SpawnedType]],10,FALSE),0))</f>
        <v>3526.4549999999999</v>
      </c>
      <c r="AB45" s="10">
        <f>(VLOOKUP(AB$1,Enemies[[Name]:[BotLevelType]],3,FALSE) * VLOOKUP($A45,BotLevelWorld[#All],MATCH("HP Ratio - " &amp; VLOOKUP(AB$1,Enemies[[#All],[Name]:[BotLevelType]],9,FALSE),BotLevelWorld[#Headers],0),FALSE)) + (IFERROR(VLOOKUP(VLOOKUP(AB$1,Enemies[[Name]:[SpawnedType]],11,FALSE), Enemies[[Name]:[BotLevelType]], 3, FALSE) * VLOOKUP($A45,BotLevelWorld[#All],MATCH("HP Ratio - " &amp; VLOOKUP(VLOOKUP(AB$1,Enemies[[Name]:[SpawnedType]],11,FALSE),Enemies[[#All],[Name]:[BotLevelType]],9,FALSE),BotLevelWorld[#Headers],0),FALSE) * VLOOKUP(AB$1,Enemies[[Name]:[SpawnedType]],10,FALSE),0))</f>
        <v>1727.9629500000001</v>
      </c>
      <c r="AC45" s="10">
        <f>(VLOOKUP(AC$1,Enemies[[Name]:[BotLevelType]],3,FALSE) * VLOOKUP($A45,BotLevelWorld[#All],MATCH("HP Ratio - " &amp; VLOOKUP(AC$1,Enemies[[#All],[Name]:[BotLevelType]],9,FALSE),BotLevelWorld[#Headers],0),FALSE)) + (IFERROR(VLOOKUP(VLOOKUP(AC$1,Enemies[[Name]:[SpawnedType]],11,FALSE), Enemies[[Name]:[BotLevelType]], 3, FALSE) * VLOOKUP($A45,BotLevelWorld[#All],MATCH("HP Ratio - " &amp; VLOOKUP(VLOOKUP(AC$1,Enemies[[Name]:[SpawnedType]],11,FALSE),Enemies[[#All],[Name]:[BotLevelType]],9,FALSE),BotLevelWorld[#Headers],0),FALSE) * VLOOKUP(AC$1,Enemies[[Name]:[SpawnedType]],10,FALSE),0))</f>
        <v>846.3492</v>
      </c>
      <c r="AD45" s="10">
        <f>(VLOOKUP(AD$1,Enemies[[Name]:[BotLevelType]],3,FALSE) * VLOOKUP($A45,BotLevelWorld[#All],MATCH("HP Ratio - " &amp; VLOOKUP(AD$1,Enemies[[#All],[Name]:[BotLevelType]],9,FALSE),BotLevelWorld[#Headers],0),FALSE)) + (IFERROR(VLOOKUP(VLOOKUP(AD$1,Enemies[[Name]:[SpawnedType]],11,FALSE), Enemies[[Name]:[BotLevelType]], 3, FALSE) * VLOOKUP($A45,BotLevelWorld[#All],MATCH("HP Ratio - " &amp; VLOOKUP(VLOOKUP(AD$1,Enemies[[Name]:[SpawnedType]],11,FALSE),Enemies[[#All],[Name]:[BotLevelType]],9,FALSE),BotLevelWorld[#Headers],0),FALSE) * VLOOKUP(AD$1,Enemies[[Name]:[SpawnedType]],10,FALSE),0))</f>
        <v>211.5873</v>
      </c>
      <c r="AE45" s="10">
        <f>(VLOOKUP(AE$1,Enemies[[Name]:[BotLevelType]],3,FALSE) * VLOOKUP($A45,BotLevelWorld[#All],MATCH("HP Ratio - " &amp; VLOOKUP(AE$1,Enemies[[#All],[Name]:[BotLevelType]],9,FALSE),BotLevelWorld[#Headers],0),FALSE)) + (IFERROR(VLOOKUP(VLOOKUP(AE$1,Enemies[[Name]:[SpawnedType]],11,FALSE), Enemies[[Name]:[BotLevelType]], 3, FALSE) * VLOOKUP($A45,BotLevelWorld[#All],MATCH("HP Ratio - " &amp; VLOOKUP(VLOOKUP(AE$1,Enemies[[Name]:[SpawnedType]],11,FALSE),Enemies[[#All],[Name]:[BotLevelType]],9,FALSE),BotLevelWorld[#Headers],0),FALSE) * VLOOKUP(AE$1,Enemies[[Name]:[SpawnedType]],10,FALSE),0))</f>
        <v>6171.2962500000003</v>
      </c>
      <c r="AF45" s="10">
        <f>(VLOOKUP(AF$1,Enemies[[Name]:[BotLevelType]],3,FALSE) * VLOOKUP($A45,BotLevelWorld[#All],MATCH("HP Ratio - " &amp; VLOOKUP(AF$1,Enemies[[#All],[Name]:[BotLevelType]],9,FALSE),BotLevelWorld[#Headers],0),FALSE)) + (IFERROR(VLOOKUP(VLOOKUP(AF$1,Enemies[[Name]:[SpawnedType]],11,FALSE), Enemies[[Name]:[BotLevelType]], 3, FALSE) * VLOOKUP($A45,BotLevelWorld[#All],MATCH("HP Ratio - " &amp; VLOOKUP(VLOOKUP(AF$1,Enemies[[Name]:[SpawnedType]],11,FALSE),Enemies[[#All],[Name]:[BotLevelType]],9,FALSE),BotLevelWorld[#Headers],0),FALSE) * VLOOKUP(AF$1,Enemies[[Name]:[SpawnedType]],10,FALSE),0))</f>
        <v>1410.5819999999999</v>
      </c>
      <c r="AG45" s="10">
        <f>(VLOOKUP(AG$1,Enemies[[Name]:[BotLevelType]],3,FALSE) * VLOOKUP($A45,BotLevelWorld[#All],MATCH("HP Ratio - " &amp; VLOOKUP(AG$1,Enemies[[#All],[Name]:[BotLevelType]],9,FALSE),BotLevelWorld[#Headers],0),FALSE)) + (IFERROR(VLOOKUP(VLOOKUP(AG$1,Enemies[[Name]:[SpawnedType]],11,FALSE), Enemies[[Name]:[BotLevelType]], 3, FALSE) * VLOOKUP($A45,BotLevelWorld[#All],MATCH("HP Ratio - " &amp; VLOOKUP(VLOOKUP(AG$1,Enemies[[Name]:[SpawnedType]],11,FALSE),Enemies[[#All],[Name]:[BotLevelType]],9,FALSE),BotLevelWorld[#Headers],0),FALSE) * VLOOKUP(AG$1,Enemies[[Name]:[SpawnedType]],10,FALSE),0))</f>
        <v>7209.2943999999998</v>
      </c>
      <c r="AH45" s="10">
        <f>(VLOOKUP(AH$1,Enemies[[Name]:[BotLevelType]],3,FALSE) * VLOOKUP($A45,BotLevelWorld[#All],MATCH("HP Ratio - " &amp; VLOOKUP(AH$1,Enemies[[#All],[Name]:[BotLevelType]],9,FALSE),BotLevelWorld[#Headers],0),FALSE)) + (IFERROR(VLOOKUP(VLOOKUP(AH$1,Enemies[[Name]:[SpawnedType]],11,FALSE), Enemies[[Name]:[BotLevelType]], 3, FALSE) * VLOOKUP($A45,BotLevelWorld[#All],MATCH("HP Ratio - " &amp; VLOOKUP(VLOOKUP(AH$1,Enemies[[Name]:[SpawnedType]],11,FALSE),Enemies[[#All],[Name]:[BotLevelType]],9,FALSE),BotLevelWorld[#Headers],0),FALSE) * VLOOKUP(AH$1,Enemies[[Name]:[SpawnedType]],10,FALSE),0))</f>
        <v>754.02584000000002</v>
      </c>
      <c r="AI45" s="10">
        <f>(VLOOKUP(AI$1,Enemies[[Name]:[BotLevelType]],3,FALSE) * VLOOKUP($A45,BotLevelWorld[#All],MATCH("HP Ratio - " &amp; VLOOKUP(AI$1,Enemies[[#All],[Name]:[BotLevelType]],9,FALSE),BotLevelWorld[#Headers],0),FALSE)) + (IFERROR(VLOOKUP(VLOOKUP(AI$1,Enemies[[Name]:[SpawnedType]],11,FALSE), Enemies[[Name]:[BotLevelType]], 3, FALSE) * VLOOKUP($A45,BotLevelWorld[#All],MATCH("HP Ratio - " &amp; VLOOKUP(VLOOKUP(AI$1,Enemies[[Name]:[SpawnedType]],11,FALSE),Enemies[[#All],[Name]:[BotLevelType]],9,FALSE),BotLevelWorld[#Headers],0),FALSE) * VLOOKUP(AI$1,Enemies[[Name]:[SpawnedType]],10,FALSE),0))</f>
        <v>10579.365</v>
      </c>
      <c r="AJ45" s="10">
        <f>(VLOOKUP(AJ$1,Enemies[[Name]:[BotLevelType]],3,FALSE) * VLOOKUP($A45,BotLevelWorld[#All],MATCH("HP Ratio - " &amp; VLOOKUP(AJ$1,Enemies[[#All],[Name]:[BotLevelType]],9,FALSE),BotLevelWorld[#Headers],0),FALSE)) + (IFERROR(VLOOKUP(VLOOKUP(AJ$1,Enemies[[Name]:[SpawnedType]],11,FALSE), Enemies[[Name]:[BotLevelType]], 3, FALSE) * VLOOKUP($A45,BotLevelWorld[#All],MATCH("HP Ratio - " &amp; VLOOKUP(VLOOKUP(AJ$1,Enemies[[Name]:[SpawnedType]],11,FALSE),Enemies[[#All],[Name]:[BotLevelType]],9,FALSE),BotLevelWorld[#Headers],0),FALSE) * VLOOKUP(AJ$1,Enemies[[Name]:[SpawnedType]],10,FALSE),0))</f>
        <v>754.02584000000002</v>
      </c>
      <c r="AK45" s="10">
        <f>(VLOOKUP(AK$1,Enemies[[Name]:[BotLevelType]],3,FALSE) * VLOOKUP($A45,BotLevelWorld[#All],MATCH("HP Ratio - " &amp; VLOOKUP(AK$1,Enemies[[#All],[Name]:[BotLevelType]],9,FALSE),BotLevelWorld[#Headers],0),FALSE)) + (IFERROR(VLOOKUP(VLOOKUP(AK$1,Enemies[[Name]:[SpawnedType]],11,FALSE), Enemies[[Name]:[BotLevelType]], 3, FALSE) * VLOOKUP($A45,BotLevelWorld[#All],MATCH("HP Ratio - " &amp; VLOOKUP(VLOOKUP(AK$1,Enemies[[Name]:[SpawnedType]],11,FALSE),Enemies[[#All],[Name]:[BotLevelType]],9,FALSE),BotLevelWorld[#Headers],0),FALSE) * VLOOKUP(AK$1,Enemies[[Name]:[SpawnedType]],10,FALSE),0))</f>
        <v>754.02584000000002</v>
      </c>
      <c r="AL45" s="10">
        <f>(VLOOKUP(AL$1,Enemies[[Name]:[BotLevelType]],3,FALSE) * VLOOKUP($A45,BotLevelWorld[#All],MATCH("HP Ratio - " &amp; VLOOKUP(AL$1,Enemies[[#All],[Name]:[BotLevelType]],9,FALSE),BotLevelWorld[#Headers],0),FALSE)) + (IFERROR(VLOOKUP(VLOOKUP(AL$1,Enemies[[Name]:[SpawnedType]],11,FALSE), Enemies[[Name]:[BotLevelType]], 3, FALSE) * VLOOKUP($A45,BotLevelWorld[#All],MATCH("HP Ratio - " &amp; VLOOKUP(VLOOKUP(AL$1,Enemies[[Name]:[SpawnedType]],11,FALSE),Enemies[[#All],[Name]:[BotLevelType]],9,FALSE),BotLevelWorld[#Headers],0),FALSE) * VLOOKUP(AL$1,Enemies[[Name]:[SpawnedType]],10,FALSE),0))</f>
        <v>942.53230000000008</v>
      </c>
      <c r="AM45" s="10">
        <f>(VLOOKUP(AM$1,Enemies[[Name]:[BotLevelType]],3,FALSE) * VLOOKUP($A45,BotLevelWorld[#All],MATCH("HP Ratio - " &amp; VLOOKUP(AM$1,Enemies[[#All],[Name]:[BotLevelType]],9,FALSE),BotLevelWorld[#Headers],0),FALSE)) + (IFERROR(VLOOKUP(VLOOKUP(AM$1,Enemies[[Name]:[SpawnedType]],11,FALSE), Enemies[[Name]:[BotLevelType]], 3, FALSE) * VLOOKUP($A45,BotLevelWorld[#All],MATCH("HP Ratio - " &amp; VLOOKUP(VLOOKUP(AM$1,Enemies[[Name]:[SpawnedType]],11,FALSE),Enemies[[#All],[Name]:[BotLevelType]],9,FALSE),BotLevelWorld[#Headers],0),FALSE) * VLOOKUP(AM$1,Enemies[[Name]:[SpawnedType]],10,FALSE),0))</f>
        <v>17632.275000000001</v>
      </c>
      <c r="AN45" s="10">
        <f>(VLOOKUP(AN$1,Enemies[[Name]:[BotLevelType]],3,FALSE) * VLOOKUP($A45,BotLevelWorld[#All],MATCH("HP Ratio - " &amp; VLOOKUP(AN$1,Enemies[[#All],[Name]:[BotLevelType]],9,FALSE),BotLevelWorld[#Headers],0),FALSE)) + (IFERROR(VLOOKUP(VLOOKUP(AN$1,Enemies[[Name]:[SpawnedType]],11,FALSE), Enemies[[Name]:[BotLevelType]], 3, FALSE) * VLOOKUP($A45,BotLevelWorld[#All],MATCH("HP Ratio - " &amp; VLOOKUP(VLOOKUP(AN$1,Enemies[[Name]:[SpawnedType]],11,FALSE),Enemies[[#All],[Name]:[BotLevelType]],9,FALSE),BotLevelWorld[#Headers],0),FALSE) * VLOOKUP(AN$1,Enemies[[Name]:[SpawnedType]],10,FALSE),0))</f>
        <v>4712.6615000000002</v>
      </c>
      <c r="AO45" s="10">
        <f>(VLOOKUP(AO$1,Enemies[[Name]:[BotLevelType]],3,FALSE) * VLOOKUP($A45,BotLevelWorld[#All],MATCH("HP Ratio - " &amp; VLOOKUP(AO$1,Enemies[[#All],[Name]:[BotLevelType]],9,FALSE),BotLevelWorld[#Headers],0),FALSE)) + (IFERROR(VLOOKUP(VLOOKUP(AO$1,Enemies[[Name]:[SpawnedType]],11,FALSE), Enemies[[Name]:[BotLevelType]], 3, FALSE) * VLOOKUP($A45,BotLevelWorld[#All],MATCH("HP Ratio - " &amp; VLOOKUP(VLOOKUP(AO$1,Enemies[[Name]:[SpawnedType]],11,FALSE),Enemies[[#All],[Name]:[BotLevelType]],9,FALSE),BotLevelWorld[#Headers],0),FALSE) * VLOOKUP(AO$1,Enemies[[Name]:[SpawnedType]],10,FALSE),0))</f>
        <v>8086.9968800000006</v>
      </c>
      <c r="AP45" s="10">
        <f>(VLOOKUP(AP$1,Enemies[[Name]:[BotLevelType]],3,FALSE) * VLOOKUP($A45,BotLevelWorld[#All],MATCH("HP Ratio - " &amp; VLOOKUP(AP$1,Enemies[[#All],[Name]:[BotLevelType]],9,FALSE),BotLevelWorld[#Headers],0),FALSE)) + (IFERROR(VLOOKUP(VLOOKUP(AP$1,Enemies[[Name]:[SpawnedType]],11,FALSE), Enemies[[Name]:[BotLevelType]], 3, FALSE) * VLOOKUP($A45,BotLevelWorld[#All],MATCH("HP Ratio - " &amp; VLOOKUP(VLOOKUP(AP$1,Enemies[[Name]:[SpawnedType]],11,FALSE),Enemies[[#All],[Name]:[BotLevelType]],9,FALSE),BotLevelWorld[#Headers],0),FALSE) * VLOOKUP(AP$1,Enemies[[Name]:[SpawnedType]],10,FALSE),0))</f>
        <v>8086.9968800000006</v>
      </c>
      <c r="AQ45" s="10">
        <f>(VLOOKUP(AQ$1,Enemies[[Name]:[BotLevelType]],3,FALSE) * VLOOKUP($A45,BotLevelWorld[#All],MATCH("HP Ratio - " &amp; VLOOKUP(AQ$1,Enemies[[#All],[Name]:[BotLevelType]],9,FALSE),BotLevelWorld[#Headers],0),FALSE)) + (IFERROR(VLOOKUP(VLOOKUP(AQ$1,Enemies[[Name]:[SpawnedType]],11,FALSE), Enemies[[Name]:[BotLevelType]], 3, FALSE) * VLOOKUP($A45,BotLevelWorld[#All],MATCH("HP Ratio - " &amp; VLOOKUP(VLOOKUP(AQ$1,Enemies[[Name]:[SpawnedType]],11,FALSE),Enemies[[#All],[Name]:[BotLevelType]],9,FALSE),BotLevelWorld[#Headers],0),FALSE) * VLOOKUP(AQ$1,Enemies[[Name]:[SpawnedType]],10,FALSE),0))</f>
        <v>8086.9968800000006</v>
      </c>
      <c r="AR45" s="10">
        <f>(VLOOKUP(AR$1,Enemies[[Name]:[BotLevelType]],3,FALSE) * VLOOKUP($A45,BotLevelWorld[#All],MATCH("HP Ratio - " &amp; VLOOKUP(AR$1,Enemies[[#All],[Name]:[BotLevelType]],9,FALSE),BotLevelWorld[#Headers],0),FALSE)) + (IFERROR(VLOOKUP(VLOOKUP(AR$1,Enemies[[Name]:[SpawnedType]],11,FALSE), Enemies[[Name]:[BotLevelType]], 3, FALSE) * VLOOKUP($A45,BotLevelWorld[#All],MATCH("HP Ratio - " &amp; VLOOKUP(VLOOKUP(AR$1,Enemies[[Name]:[SpawnedType]],11,FALSE),Enemies[[#All],[Name]:[BotLevelType]],9,FALSE),BotLevelWorld[#Headers],0),FALSE) * VLOOKUP(AR$1,Enemies[[Name]:[SpawnedType]],10,FALSE),0))</f>
        <v>75402.584000000003</v>
      </c>
      <c r="AS45" s="10">
        <f>(VLOOKUP(AS$1,Enemies[[Name]:[BotLevelType]],3,FALSE) * VLOOKUP($A45,BotLevelWorld[#All],MATCH("HP Ratio - " &amp; VLOOKUP(AS$1,Enemies[[#All],[Name]:[BotLevelType]],9,FALSE),BotLevelWorld[#Headers],0),FALSE)) + (IFERROR(VLOOKUP(VLOOKUP(AS$1,Enemies[[Name]:[SpawnedType]],11,FALSE), Enemies[[Name]:[BotLevelType]], 3, FALSE) * VLOOKUP($A45,BotLevelWorld[#All],MATCH("HP Ratio - " &amp; VLOOKUP(VLOOKUP(AS$1,Enemies[[Name]:[SpawnedType]],11,FALSE),Enemies[[#All],[Name]:[BotLevelType]],9,FALSE),BotLevelWorld[#Headers],0),FALSE) * VLOOKUP(AS$1,Enemies[[Name]:[SpawnedType]],10,FALSE),0))</f>
        <v>52896.824999999997</v>
      </c>
      <c r="AT45" s="10">
        <f>(VLOOKUP(AT$1,Enemies[[Name]:[BotLevelType]],3,FALSE) * VLOOKUP($A45,BotLevelWorld[#All],MATCH("HP Ratio - " &amp; VLOOKUP(AT$1,Enemies[[#All],[Name]:[BotLevelType]],9,FALSE),BotLevelWorld[#Headers],0),FALSE)) + (IFERROR(VLOOKUP(VLOOKUP(AT$1,Enemies[[Name]:[SpawnedType]],11,FALSE), Enemies[[Name]:[BotLevelType]], 3, FALSE) * VLOOKUP($A45,BotLevelWorld[#All],MATCH("HP Ratio - " &amp; VLOOKUP(VLOOKUP(AT$1,Enemies[[Name]:[SpawnedType]],11,FALSE),Enemies[[#All],[Name]:[BotLevelType]],9,FALSE),BotLevelWorld[#Headers],0),FALSE) * VLOOKUP(AT$1,Enemies[[Name]:[SpawnedType]],10,FALSE),0))</f>
        <v>46499.814000000006</v>
      </c>
    </row>
    <row r="46" spans="1:46" x14ac:dyDescent="0.25">
      <c r="A46" s="1">
        <v>44</v>
      </c>
      <c r="B46" s="10">
        <f>(VLOOKUP(B$1,Enemies[[Name]:[BotLevelType]],3,FALSE) * VLOOKUP($A46,BotLevelWorld[#All],MATCH("HP Ratio - " &amp; VLOOKUP(B$1,Enemies[[#All],[Name]:[BotLevelType]],9,FALSE),BotLevelWorld[#Headers],0),FALSE)) + (IFERROR(VLOOKUP(VLOOKUP(B$1,Enemies[[Name]:[SpawnedType]],11,FALSE), Enemies[[Name]:[BotLevelType]], 3, FALSE) * VLOOKUP($A46,BotLevelWorld[#All],MATCH("HP Ratio - " &amp; VLOOKUP(VLOOKUP(B$1,Enemies[[Name]:[SpawnedType]],11,FALSE),Enemies[[#All],[Name]:[BotLevelType]],9,FALSE),BotLevelWorld[#Headers],0),FALSE) * VLOOKUP(B$1,Enemies[[Name]:[SpawnedType]],10,FALSE),0))</f>
        <v>288.80624999999998</v>
      </c>
      <c r="C46" s="10">
        <f>(VLOOKUP(C$1,Enemies[[Name]:[BotLevelType]],3,FALSE) * VLOOKUP($A46,BotLevelWorld[#All],MATCH("HP Ratio - " &amp; VLOOKUP(C$1,Enemies[[#All],[Name]:[BotLevelType]],9,FALSE),BotLevelWorld[#Headers],0),FALSE)) + (IFERROR(VLOOKUP(VLOOKUP(C$1,Enemies[[Name]:[SpawnedType]],11,FALSE), Enemies[[Name]:[BotLevelType]], 3, FALSE) * VLOOKUP($A46,BotLevelWorld[#All],MATCH("HP Ratio - " &amp; VLOOKUP(VLOOKUP(C$1,Enemies[[Name]:[SpawnedType]],11,FALSE),Enemies[[#All],[Name]:[BotLevelType]],9,FALSE),BotLevelWorld[#Headers],0),FALSE) * VLOOKUP(C$1,Enemies[[Name]:[SpawnedType]],10,FALSE),0))</f>
        <v>7425.4926900000009</v>
      </c>
      <c r="D46" s="10">
        <f>(VLOOKUP(D$1,Enemies[[Name]:[BotLevelType]],3,FALSE) * VLOOKUP($A46,BotLevelWorld[#All],MATCH("HP Ratio - " &amp; VLOOKUP(D$1,Enemies[[#All],[Name]:[BotLevelType]],9,FALSE),BotLevelWorld[#Headers],0),FALSE)) + (IFERROR(VLOOKUP(VLOOKUP(D$1,Enemies[[Name]:[SpawnedType]],11,FALSE), Enemies[[Name]:[BotLevelType]], 3, FALSE) * VLOOKUP($A46,BotLevelWorld[#All],MATCH("HP Ratio - " &amp; VLOOKUP(VLOOKUP(D$1,Enemies[[Name]:[SpawnedType]],11,FALSE),Enemies[[#All],[Name]:[BotLevelType]],9,FALSE),BotLevelWorld[#Headers],0),FALSE) * VLOOKUP(D$1,Enemies[[Name]:[SpawnedType]],10,FALSE),0))</f>
        <v>17358.294600000001</v>
      </c>
      <c r="E46" s="10">
        <f>(VLOOKUP(E$1,Enemies[[Name]:[BotLevelType]],3,FALSE) * VLOOKUP($A46,BotLevelWorld[#All],MATCH("HP Ratio - " &amp; VLOOKUP(E$1,Enemies[[#All],[Name]:[BotLevelType]],9,FALSE),BotLevelWorld[#Headers],0),FALSE)) + (IFERROR(VLOOKUP(VLOOKUP(E$1,Enemies[[Name]:[SpawnedType]],11,FALSE), Enemies[[Name]:[BotLevelType]], 3, FALSE) * VLOOKUP($A46,BotLevelWorld[#All],MATCH("HP Ratio - " &amp; VLOOKUP(VLOOKUP(E$1,Enemies[[Name]:[SpawnedType]],11,FALSE),Enemies[[#All],[Name]:[BotLevelType]],9,FALSE),BotLevelWorld[#Headers],0),FALSE) * VLOOKUP(E$1,Enemies[[Name]:[SpawnedType]],10,FALSE),0))</f>
        <v>2516.3089</v>
      </c>
      <c r="F46" s="10">
        <f>(VLOOKUP(F$1,Enemies[[Name]:[BotLevelType]],3,FALSE) * VLOOKUP($A46,BotLevelWorld[#All],MATCH("HP Ratio - " &amp; VLOOKUP(F$1,Enemies[[#All],[Name]:[BotLevelType]],9,FALSE),BotLevelWorld[#Headers],0),FALSE)) + (IFERROR(VLOOKUP(VLOOKUP(F$1,Enemies[[Name]:[SpawnedType]],11,FALSE), Enemies[[Name]:[BotLevelType]], 3, FALSE) * VLOOKUP($A46,BotLevelWorld[#All],MATCH("HP Ratio - " &amp; VLOOKUP(VLOOKUP(F$1,Enemies[[Name]:[SpawnedType]],11,FALSE),Enemies[[#All],[Name]:[BotLevelType]],9,FALSE),BotLevelWorld[#Headers],0),FALSE) * VLOOKUP(F$1,Enemies[[Name]:[SpawnedType]],10,FALSE),0))</f>
        <v>8986.817500000001</v>
      </c>
      <c r="G46" s="10">
        <f>(VLOOKUP(G$1,Enemies[[Name]:[BotLevelType]],3,FALSE) * VLOOKUP($A46,BotLevelWorld[#All],MATCH("HP Ratio - " &amp; VLOOKUP(G$1,Enemies[[#All],[Name]:[BotLevelType]],9,FALSE),BotLevelWorld[#Headers],0),FALSE)) + (IFERROR(VLOOKUP(VLOOKUP(G$1,Enemies[[Name]:[SpawnedType]],11,FALSE), Enemies[[Name]:[BotLevelType]], 3, FALSE) * VLOOKUP($A46,BotLevelWorld[#All],MATCH("HP Ratio - " &amp; VLOOKUP(VLOOKUP(G$1,Enemies[[Name]:[SpawnedType]],11,FALSE),Enemies[[#All],[Name]:[BotLevelType]],9,FALSE),BotLevelWorld[#Headers],0),FALSE) * VLOOKUP(G$1,Enemies[[Name]:[SpawnedType]],10,FALSE),0))</f>
        <v>17973.635000000002</v>
      </c>
      <c r="H46" s="10">
        <f>(VLOOKUP(H$1,Enemies[[Name]:[BotLevelType]],3,FALSE) * VLOOKUP($A46,BotLevelWorld[#All],MATCH("HP Ratio - " &amp; VLOOKUP(H$1,Enemies[[#All],[Name]:[BotLevelType]],9,FALSE),BotLevelWorld[#Headers],0),FALSE)) + (IFERROR(VLOOKUP(VLOOKUP(H$1,Enemies[[Name]:[SpawnedType]],11,FALSE), Enemies[[Name]:[BotLevelType]], 3, FALSE) * VLOOKUP($A46,BotLevelWorld[#All],MATCH("HP Ratio - " &amp; VLOOKUP(VLOOKUP(H$1,Enemies[[Name]:[SpawnedType]],11,FALSE),Enemies[[#All],[Name]:[BotLevelType]],9,FALSE),BotLevelWorld[#Headers],0),FALSE) * VLOOKUP(H$1,Enemies[[Name]:[SpawnedType]],10,FALSE),0))</f>
        <v>770.15</v>
      </c>
      <c r="I46" s="10">
        <f>(VLOOKUP(I$1,Enemies[[Name]:[BotLevelType]],3,FALSE) * VLOOKUP($A46,BotLevelWorld[#All],MATCH("HP Ratio - " &amp; VLOOKUP(I$1,Enemies[[#All],[Name]:[BotLevelType]],9,FALSE),BotLevelWorld[#Headers],0),FALSE)) + (IFERROR(VLOOKUP(VLOOKUP(I$1,Enemies[[Name]:[SpawnedType]],11,FALSE), Enemies[[Name]:[BotLevelType]], 3, FALSE) * VLOOKUP($A46,BotLevelWorld[#All],MATCH("HP Ratio - " &amp; VLOOKUP(VLOOKUP(I$1,Enemies[[Name]:[SpawnedType]],11,FALSE),Enemies[[#All],[Name]:[BotLevelType]],9,FALSE),BotLevelWorld[#Headers],0),FALSE) * VLOOKUP(I$1,Enemies[[Name]:[SpawnedType]],10,FALSE),0))</f>
        <v>25.287318000000003</v>
      </c>
      <c r="J46" s="10">
        <f>(VLOOKUP(J$1,Enemies[[Name]:[BotLevelType]],3,FALSE) * VLOOKUP($A46,BotLevelWorld[#All],MATCH("HP Ratio - " &amp; VLOOKUP(J$1,Enemies[[#All],[Name]:[BotLevelType]],9,FALSE),BotLevelWorld[#Headers],0),FALSE)) + (IFERROR(VLOOKUP(VLOOKUP(J$1,Enemies[[Name]:[SpawnedType]],11,FALSE), Enemies[[Name]:[BotLevelType]], 3, FALSE) * VLOOKUP($A46,BotLevelWorld[#All],MATCH("HP Ratio - " &amp; VLOOKUP(VLOOKUP(J$1,Enemies[[Name]:[SpawnedType]],11,FALSE),Enemies[[#All],[Name]:[BotLevelType]],9,FALSE),BotLevelWorld[#Headers],0),FALSE) * VLOOKUP(J$1,Enemies[[Name]:[SpawnedType]],10,FALSE),0))</f>
        <v>421.45530000000002</v>
      </c>
      <c r="K46" s="10">
        <f>(VLOOKUP(K$1,Enemies[[Name]:[BotLevelType]],3,FALSE) * VLOOKUP($A46,BotLevelWorld[#All],MATCH("HP Ratio - " &amp; VLOOKUP(K$1,Enemies[[#All],[Name]:[BotLevelType]],9,FALSE),BotLevelWorld[#Headers],0),FALSE)) + (IFERROR(VLOOKUP(VLOOKUP(K$1,Enemies[[Name]:[SpawnedType]],11,FALSE), Enemies[[Name]:[BotLevelType]], 3, FALSE) * VLOOKUP($A46,BotLevelWorld[#All],MATCH("HP Ratio - " &amp; VLOOKUP(VLOOKUP(K$1,Enemies[[Name]:[SpawnedType]],11,FALSE),Enemies[[#All],[Name]:[BotLevelType]],9,FALSE),BotLevelWorld[#Headers],0),FALSE) * VLOOKUP(K$1,Enemies[[Name]:[SpawnedType]],10,FALSE),0))</f>
        <v>105.36382500000001</v>
      </c>
      <c r="L46" s="10">
        <f>(VLOOKUP(L$1,Enemies[[Name]:[BotLevelType]],3,FALSE) * VLOOKUP($A46,BotLevelWorld[#All],MATCH("HP Ratio - " &amp; VLOOKUP(L$1,Enemies[[#All],[Name]:[BotLevelType]],9,FALSE),BotLevelWorld[#Headers],0),FALSE)) + (IFERROR(VLOOKUP(VLOOKUP(L$1,Enemies[[Name]:[SpawnedType]],11,FALSE), Enemies[[Name]:[BotLevelType]], 3, FALSE) * VLOOKUP($A46,BotLevelWorld[#All],MATCH("HP Ratio - " &amp; VLOOKUP(VLOOKUP(L$1,Enemies[[Name]:[SpawnedType]],11,FALSE),Enemies[[#All],[Name]:[BotLevelType]],9,FALSE),BotLevelWorld[#Headers],0),FALSE) * VLOOKUP(L$1,Enemies[[Name]:[SpawnedType]],10,FALSE),0))</f>
        <v>5392.0905000000002</v>
      </c>
      <c r="M46" s="10">
        <f>(VLOOKUP(M$1,Enemies[[Name]:[BotLevelType]],3,FALSE) * VLOOKUP($A46,BotLevelWorld[#All],MATCH("HP Ratio - " &amp; VLOOKUP(M$1,Enemies[[#All],[Name]:[BotLevelType]],9,FALSE),BotLevelWorld[#Headers],0),FALSE)) + (IFERROR(VLOOKUP(VLOOKUP(M$1,Enemies[[Name]:[SpawnedType]],11,FALSE), Enemies[[Name]:[BotLevelType]], 3, FALSE) * VLOOKUP($A46,BotLevelWorld[#All],MATCH("HP Ratio - " &amp; VLOOKUP(VLOOKUP(M$1,Enemies[[Name]:[SpawnedType]],11,FALSE),Enemies[[#All],[Name]:[BotLevelType]],9,FALSE),BotLevelWorld[#Headers],0),FALSE) * VLOOKUP(M$1,Enemies[[Name]:[SpawnedType]],10,FALSE),0))</f>
        <v>12581.544500000002</v>
      </c>
      <c r="N46" s="10">
        <f>(VLOOKUP(N$1,Enemies[[Name]:[BotLevelType]],3,FALSE) * VLOOKUP($A46,BotLevelWorld[#All],MATCH("HP Ratio - " &amp; VLOOKUP(N$1,Enemies[[#All],[Name]:[BotLevelType]],9,FALSE),BotLevelWorld[#Headers],0),FALSE)) + (IFERROR(VLOOKUP(VLOOKUP(N$1,Enemies[[Name]:[SpawnedType]],11,FALSE), Enemies[[Name]:[BotLevelType]], 3, FALSE) * VLOOKUP($A46,BotLevelWorld[#All],MATCH("HP Ratio - " &amp; VLOOKUP(VLOOKUP(N$1,Enemies[[Name]:[SpawnedType]],11,FALSE),Enemies[[#All],[Name]:[BotLevelType]],9,FALSE),BotLevelWorld[#Headers],0),FALSE) * VLOOKUP(N$1,Enemies[[Name]:[SpawnedType]],10,FALSE),0))</f>
        <v>8986.817500000001</v>
      </c>
      <c r="O46" s="10">
        <f>(VLOOKUP(O$1,Enemies[[Name]:[BotLevelType]],3,FALSE) * VLOOKUP($A46,BotLevelWorld[#All],MATCH("HP Ratio - " &amp; VLOOKUP(O$1,Enemies[[#All],[Name]:[BotLevelType]],9,FALSE),BotLevelWorld[#Headers],0),FALSE)) + (IFERROR(VLOOKUP(VLOOKUP(O$1,Enemies[[Name]:[SpawnedType]],11,FALSE), Enemies[[Name]:[BotLevelType]], 3, FALSE) * VLOOKUP($A46,BotLevelWorld[#All],MATCH("HP Ratio - " &amp; VLOOKUP(VLOOKUP(O$1,Enemies[[Name]:[SpawnedType]],11,FALSE),Enemies[[#All],[Name]:[BotLevelType]],9,FALSE),BotLevelWorld[#Headers],0),FALSE) * VLOOKUP(O$1,Enemies[[Name]:[SpawnedType]],10,FALSE),0))</f>
        <v>3375.2239500000001</v>
      </c>
      <c r="P46" s="10">
        <f>(VLOOKUP(P$1,Enemies[[Name]:[BotLevelType]],3,FALSE) * VLOOKUP($A46,BotLevelWorld[#All],MATCH("HP Ratio - " &amp; VLOOKUP(P$1,Enemies[[#All],[Name]:[BotLevelType]],9,FALSE),BotLevelWorld[#Headers],0),FALSE)) + (IFERROR(VLOOKUP(VLOOKUP(P$1,Enemies[[Name]:[SpawnedType]],11,FALSE), Enemies[[Name]:[BotLevelType]], 3, FALSE) * VLOOKUP($A46,BotLevelWorld[#All],MATCH("HP Ratio - " &amp; VLOOKUP(VLOOKUP(P$1,Enemies[[Name]:[SpawnedType]],11,FALSE),Enemies[[#All],[Name]:[BotLevelType]],9,FALSE),BotLevelWorld[#Headers],0),FALSE) * VLOOKUP(P$1,Enemies[[Name]:[SpawnedType]],10,FALSE),0))</f>
        <v>35947.270000000004</v>
      </c>
      <c r="Q46" s="10">
        <f>(VLOOKUP(Q$1,Enemies[[Name]:[BotLevelType]],3,FALSE) * VLOOKUP($A46,BotLevelWorld[#All],MATCH("HP Ratio - " &amp; VLOOKUP(Q$1,Enemies[[#All],[Name]:[BotLevelType]],9,FALSE),BotLevelWorld[#Headers],0),FALSE)) + (IFERROR(VLOOKUP(VLOOKUP(Q$1,Enemies[[Name]:[SpawnedType]],11,FALSE), Enemies[[Name]:[BotLevelType]], 3, FALSE) * VLOOKUP($A46,BotLevelWorld[#All],MATCH("HP Ratio - " &amp; VLOOKUP(VLOOKUP(Q$1,Enemies[[Name]:[SpawnedType]],11,FALSE),Enemies[[#All],[Name]:[BotLevelType]],9,FALSE),BotLevelWorld[#Headers],0),FALSE) * VLOOKUP(Q$1,Enemies[[Name]:[SpawnedType]],10,FALSE),0))</f>
        <v>9626.875</v>
      </c>
      <c r="R46" s="10">
        <f>(VLOOKUP(R$1,Enemies[[Name]:[BotLevelType]],3,FALSE) * VLOOKUP($A46,BotLevelWorld[#All],MATCH("HP Ratio - " &amp; VLOOKUP(R$1,Enemies[[#All],[Name]:[BotLevelType]],9,FALSE),BotLevelWorld[#Headers],0),FALSE)) + (IFERROR(VLOOKUP(VLOOKUP(R$1,Enemies[[Name]:[SpawnedType]],11,FALSE), Enemies[[Name]:[BotLevelType]], 3, FALSE) * VLOOKUP($A46,BotLevelWorld[#All],MATCH("HP Ratio - " &amp; VLOOKUP(VLOOKUP(R$1,Enemies[[Name]:[SpawnedType]],11,FALSE),Enemies[[#All],[Name]:[BotLevelType]],9,FALSE),BotLevelWorld[#Headers],0),FALSE) * VLOOKUP(R$1,Enemies[[Name]:[SpawnedType]],10,FALSE),0))</f>
        <v>48217.485000000001</v>
      </c>
      <c r="S46" s="10">
        <f>(VLOOKUP(S$1,Enemies[[Name]:[BotLevelType]],3,FALSE) * VLOOKUP($A46,BotLevelWorld[#All],MATCH("HP Ratio - " &amp; VLOOKUP(S$1,Enemies[[#All],[Name]:[BotLevelType]],9,FALSE),BotLevelWorld[#Headers],0),FALSE)) + (IFERROR(VLOOKUP(VLOOKUP(S$1,Enemies[[Name]:[SpawnedType]],11,FALSE), Enemies[[Name]:[BotLevelType]], 3, FALSE) * VLOOKUP($A46,BotLevelWorld[#All],MATCH("HP Ratio - " &amp; VLOOKUP(VLOOKUP(S$1,Enemies[[Name]:[SpawnedType]],11,FALSE),Enemies[[#All],[Name]:[BotLevelType]],9,FALSE),BotLevelWorld[#Headers],0),FALSE) * VLOOKUP(S$1,Enemies[[Name]:[SpawnedType]],10,FALSE),0))</f>
        <v>4048.2741000000001</v>
      </c>
      <c r="T46" s="10">
        <f>(VLOOKUP(T$1,Enemies[[Name]:[BotLevelType]],3,FALSE) * VLOOKUP($A46,BotLevelWorld[#All],MATCH("HP Ratio - " &amp; VLOOKUP(T$1,Enemies[[#All],[Name]:[BotLevelType]],9,FALSE),BotLevelWorld[#Headers],0),FALSE)) + (IFERROR(VLOOKUP(VLOOKUP(T$1,Enemies[[Name]:[SpawnedType]],11,FALSE), Enemies[[Name]:[BotLevelType]], 3, FALSE) * VLOOKUP($A46,BotLevelWorld[#All],MATCH("HP Ratio - " &amp; VLOOKUP(VLOOKUP(T$1,Enemies[[Name]:[SpawnedType]],11,FALSE),Enemies[[#All],[Name]:[BotLevelType]],9,FALSE),BotLevelWorld[#Headers],0),FALSE) * VLOOKUP(T$1,Enemies[[Name]:[SpawnedType]],10,FALSE),0))</f>
        <v>15429.595200000002</v>
      </c>
      <c r="U46" s="10">
        <f>(VLOOKUP(U$1,Enemies[[Name]:[BotLevelType]],3,FALSE) * VLOOKUP($A46,BotLevelWorld[#All],MATCH("HP Ratio - " &amp; VLOOKUP(U$1,Enemies[[#All],[Name]:[BotLevelType]],9,FALSE),BotLevelWorld[#Headers],0),FALSE)) + (IFERROR(VLOOKUP(VLOOKUP(U$1,Enemies[[Name]:[SpawnedType]],11,FALSE), Enemies[[Name]:[BotLevelType]], 3, FALSE) * VLOOKUP($A46,BotLevelWorld[#All],MATCH("HP Ratio - " &amp; VLOOKUP(VLOOKUP(U$1,Enemies[[Name]:[SpawnedType]],11,FALSE),Enemies[[#All],[Name]:[BotLevelType]],9,FALSE),BotLevelWorld[#Headers],0),FALSE) * VLOOKUP(U$1,Enemies[[Name]:[SpawnedType]],10,FALSE),0))</f>
        <v>7714.7976000000008</v>
      </c>
      <c r="V46" s="10">
        <f>(VLOOKUP(V$1,Enemies[[Name]:[BotLevelType]],3,FALSE) * VLOOKUP($A46,BotLevelWorld[#All],MATCH("HP Ratio - " &amp; VLOOKUP(V$1,Enemies[[#All],[Name]:[BotLevelType]],9,FALSE),BotLevelWorld[#Headers],0),FALSE)) + (IFERROR(VLOOKUP(VLOOKUP(V$1,Enemies[[Name]:[SpawnedType]],11,FALSE), Enemies[[Name]:[BotLevelType]], 3, FALSE) * VLOOKUP($A46,BotLevelWorld[#All],MATCH("HP Ratio - " &amp; VLOOKUP(VLOOKUP(V$1,Enemies[[Name]:[SpawnedType]],11,FALSE),Enemies[[#All],[Name]:[BotLevelType]],9,FALSE),BotLevelWorld[#Headers],0),FALSE) * VLOOKUP(V$1,Enemies[[Name]:[SpawnedType]],10,FALSE),0))</f>
        <v>3857.3988000000004</v>
      </c>
      <c r="W46" s="10">
        <f>(VLOOKUP(W$1,Enemies[[Name]:[BotLevelType]],3,FALSE) * VLOOKUP($A46,BotLevelWorld[#All],MATCH("HP Ratio - " &amp; VLOOKUP(W$1,Enemies[[#All],[Name]:[BotLevelType]],9,FALSE),BotLevelWorld[#Headers],0),FALSE)) + (IFERROR(VLOOKUP(VLOOKUP(W$1,Enemies[[Name]:[SpawnedType]],11,FALSE), Enemies[[Name]:[BotLevelType]], 3, FALSE) * VLOOKUP($A46,BotLevelWorld[#All],MATCH("HP Ratio - " &amp; VLOOKUP(VLOOKUP(W$1,Enemies[[Name]:[SpawnedType]],11,FALSE),Enemies[[#All],[Name]:[BotLevelType]],9,FALSE),BotLevelWorld[#Headers],0),FALSE) * VLOOKUP(W$1,Enemies[[Name]:[SpawnedType]],10,FALSE),0))</f>
        <v>964.3497000000001</v>
      </c>
      <c r="X46" s="10">
        <f>(VLOOKUP(X$1,Enemies[[Name]:[BotLevelType]],3,FALSE) * VLOOKUP($A46,BotLevelWorld[#All],MATCH("HP Ratio - " &amp; VLOOKUP(X$1,Enemies[[#All],[Name]:[BotLevelType]],9,FALSE),BotLevelWorld[#Headers],0),FALSE)) + (IFERROR(VLOOKUP(VLOOKUP(X$1,Enemies[[Name]:[SpawnedType]],11,FALSE), Enemies[[Name]:[BotLevelType]], 3, FALSE) * VLOOKUP($A46,BotLevelWorld[#All],MATCH("HP Ratio - " &amp; VLOOKUP(VLOOKUP(X$1,Enemies[[Name]:[SpawnedType]],11,FALSE),Enemies[[#All],[Name]:[BotLevelType]],9,FALSE),BotLevelWorld[#Headers],0),FALSE) * VLOOKUP(X$1,Enemies[[Name]:[SpawnedType]],10,FALSE),0))</f>
        <v>771.47976000000006</v>
      </c>
      <c r="Y46" s="10">
        <f>(VLOOKUP(Y$1,Enemies[[Name]:[BotLevelType]],3,FALSE) * VLOOKUP($A46,BotLevelWorld[#All],MATCH("HP Ratio - " &amp; VLOOKUP(Y$1,Enemies[[#All],[Name]:[BotLevelType]],9,FALSE),BotLevelWorld[#Headers],0),FALSE)) + (IFERROR(VLOOKUP(VLOOKUP(Y$1,Enemies[[Name]:[SpawnedType]],11,FALSE), Enemies[[Name]:[BotLevelType]], 3, FALSE) * VLOOKUP($A46,BotLevelWorld[#All],MATCH("HP Ratio - " &amp; VLOOKUP(VLOOKUP(Y$1,Enemies[[Name]:[SpawnedType]],11,FALSE),Enemies[[#All],[Name]:[BotLevelType]],9,FALSE),BotLevelWorld[#Headers],0),FALSE) * VLOOKUP(Y$1,Enemies[[Name]:[SpawnedType]],10,FALSE),0))</f>
        <v>17973.635000000002</v>
      </c>
      <c r="Z46" s="10">
        <f>(VLOOKUP(Z$1,Enemies[[Name]:[BotLevelType]],3,FALSE) * VLOOKUP($A46,BotLevelWorld[#All],MATCH("HP Ratio - " &amp; VLOOKUP(Z$1,Enemies[[#All],[Name]:[BotLevelType]],9,FALSE),BotLevelWorld[#Headers],0),FALSE)) + (IFERROR(VLOOKUP(VLOOKUP(Z$1,Enemies[[Name]:[SpawnedType]],11,FALSE), Enemies[[Name]:[BotLevelType]], 3, FALSE) * VLOOKUP($A46,BotLevelWorld[#All],MATCH("HP Ratio - " &amp; VLOOKUP(VLOOKUP(Z$1,Enemies[[Name]:[SpawnedType]],11,FALSE),Enemies[[#All],[Name]:[BotLevelType]],9,FALSE),BotLevelWorld[#Headers],0),FALSE) * VLOOKUP(Z$1,Enemies[[Name]:[SpawnedType]],10,FALSE),0))</f>
        <v>7189.4540000000006</v>
      </c>
      <c r="AA46" s="10">
        <f>(VLOOKUP(AA$1,Enemies[[Name]:[BotLevelType]],3,FALSE) * VLOOKUP($A46,BotLevelWorld[#All],MATCH("HP Ratio - " &amp; VLOOKUP(AA$1,Enemies[[#All],[Name]:[BotLevelType]],9,FALSE),BotLevelWorld[#Headers],0),FALSE)) + (IFERROR(VLOOKUP(VLOOKUP(AA$1,Enemies[[Name]:[SpawnedType]],11,FALSE), Enemies[[Name]:[BotLevelType]], 3, FALSE) * VLOOKUP($A46,BotLevelWorld[#All],MATCH("HP Ratio - " &amp; VLOOKUP(VLOOKUP(AA$1,Enemies[[Name]:[SpawnedType]],11,FALSE),Enemies[[#All],[Name]:[BotLevelType]],9,FALSE),BotLevelWorld[#Headers],0),FALSE) * VLOOKUP(AA$1,Enemies[[Name]:[SpawnedType]],10,FALSE),0))</f>
        <v>3594.7270000000003</v>
      </c>
      <c r="AB46" s="10">
        <f>(VLOOKUP(AB$1,Enemies[[Name]:[BotLevelType]],3,FALSE) * VLOOKUP($A46,BotLevelWorld[#All],MATCH("HP Ratio - " &amp; VLOOKUP(AB$1,Enemies[[#All],[Name]:[BotLevelType]],9,FALSE),BotLevelWorld[#Headers],0),FALSE)) + (IFERROR(VLOOKUP(VLOOKUP(AB$1,Enemies[[Name]:[SpawnedType]],11,FALSE), Enemies[[Name]:[BotLevelType]], 3, FALSE) * VLOOKUP($A46,BotLevelWorld[#All],MATCH("HP Ratio - " &amp; VLOOKUP(VLOOKUP(AB$1,Enemies[[Name]:[SpawnedType]],11,FALSE),Enemies[[#All],[Name]:[BotLevelType]],9,FALSE),BotLevelWorld[#Headers],0),FALSE) * VLOOKUP(AB$1,Enemies[[Name]:[SpawnedType]],10,FALSE),0))</f>
        <v>1761.4162300000003</v>
      </c>
      <c r="AC46" s="10">
        <f>(VLOOKUP(AC$1,Enemies[[Name]:[BotLevelType]],3,FALSE) * VLOOKUP($A46,BotLevelWorld[#All],MATCH("HP Ratio - " &amp; VLOOKUP(AC$1,Enemies[[#All],[Name]:[BotLevelType]],9,FALSE),BotLevelWorld[#Headers],0),FALSE)) + (IFERROR(VLOOKUP(VLOOKUP(AC$1,Enemies[[Name]:[SpawnedType]],11,FALSE), Enemies[[Name]:[BotLevelType]], 3, FALSE) * VLOOKUP($A46,BotLevelWorld[#All],MATCH("HP Ratio - " &amp; VLOOKUP(VLOOKUP(AC$1,Enemies[[Name]:[SpawnedType]],11,FALSE),Enemies[[#All],[Name]:[BotLevelType]],9,FALSE),BotLevelWorld[#Headers],0),FALSE) * VLOOKUP(AC$1,Enemies[[Name]:[SpawnedType]],10,FALSE),0))</f>
        <v>862.73448000000008</v>
      </c>
      <c r="AD46" s="10">
        <f>(VLOOKUP(AD$1,Enemies[[Name]:[BotLevelType]],3,FALSE) * VLOOKUP($A46,BotLevelWorld[#All],MATCH("HP Ratio - " &amp; VLOOKUP(AD$1,Enemies[[#All],[Name]:[BotLevelType]],9,FALSE),BotLevelWorld[#Headers],0),FALSE)) + (IFERROR(VLOOKUP(VLOOKUP(AD$1,Enemies[[Name]:[SpawnedType]],11,FALSE), Enemies[[Name]:[BotLevelType]], 3, FALSE) * VLOOKUP($A46,BotLevelWorld[#All],MATCH("HP Ratio - " &amp; VLOOKUP(VLOOKUP(AD$1,Enemies[[Name]:[SpawnedType]],11,FALSE),Enemies[[#All],[Name]:[BotLevelType]],9,FALSE),BotLevelWorld[#Headers],0),FALSE) * VLOOKUP(AD$1,Enemies[[Name]:[SpawnedType]],10,FALSE),0))</f>
        <v>215.68362000000002</v>
      </c>
      <c r="AE46" s="10">
        <f>(VLOOKUP(AE$1,Enemies[[Name]:[BotLevelType]],3,FALSE) * VLOOKUP($A46,BotLevelWorld[#All],MATCH("HP Ratio - " &amp; VLOOKUP(AE$1,Enemies[[#All],[Name]:[BotLevelType]],9,FALSE),BotLevelWorld[#Headers],0),FALSE)) + (IFERROR(VLOOKUP(VLOOKUP(AE$1,Enemies[[Name]:[SpawnedType]],11,FALSE), Enemies[[Name]:[BotLevelType]], 3, FALSE) * VLOOKUP($A46,BotLevelWorld[#All],MATCH("HP Ratio - " &amp; VLOOKUP(VLOOKUP(AE$1,Enemies[[Name]:[SpawnedType]],11,FALSE),Enemies[[#All],[Name]:[BotLevelType]],9,FALSE),BotLevelWorld[#Headers],0),FALSE) * VLOOKUP(AE$1,Enemies[[Name]:[SpawnedType]],10,FALSE),0))</f>
        <v>6290.7722500000009</v>
      </c>
      <c r="AF46" s="10">
        <f>(VLOOKUP(AF$1,Enemies[[Name]:[BotLevelType]],3,FALSE) * VLOOKUP($A46,BotLevelWorld[#All],MATCH("HP Ratio - " &amp; VLOOKUP(AF$1,Enemies[[#All],[Name]:[BotLevelType]],9,FALSE),BotLevelWorld[#Headers],0),FALSE)) + (IFERROR(VLOOKUP(VLOOKUP(AF$1,Enemies[[Name]:[SpawnedType]],11,FALSE), Enemies[[Name]:[BotLevelType]], 3, FALSE) * VLOOKUP($A46,BotLevelWorld[#All],MATCH("HP Ratio - " &amp; VLOOKUP(VLOOKUP(AF$1,Enemies[[Name]:[SpawnedType]],11,FALSE),Enemies[[#All],[Name]:[BotLevelType]],9,FALSE),BotLevelWorld[#Headers],0),FALSE) * VLOOKUP(AF$1,Enemies[[Name]:[SpawnedType]],10,FALSE),0))</f>
        <v>1437.8908000000001</v>
      </c>
      <c r="AG46" s="10">
        <f>(VLOOKUP(AG$1,Enemies[[Name]:[BotLevelType]],3,FALSE) * VLOOKUP($A46,BotLevelWorld[#All],MATCH("HP Ratio - " &amp; VLOOKUP(AG$1,Enemies[[#All],[Name]:[BotLevelType]],9,FALSE),BotLevelWorld[#Headers],0),FALSE)) + (IFERROR(VLOOKUP(VLOOKUP(AG$1,Enemies[[Name]:[SpawnedType]],11,FALSE), Enemies[[Name]:[BotLevelType]], 3, FALSE) * VLOOKUP($A46,BotLevelWorld[#All],MATCH("HP Ratio - " &amp; VLOOKUP(VLOOKUP(AG$1,Enemies[[Name]:[SpawnedType]],11,FALSE),Enemies[[#All],[Name]:[BotLevelType]],9,FALSE),BotLevelWorld[#Headers],0),FALSE) * VLOOKUP(AG$1,Enemies[[Name]:[SpawnedType]],10,FALSE),0))</f>
        <v>7425.4926900000009</v>
      </c>
      <c r="AH46" s="10">
        <f>(VLOOKUP(AH$1,Enemies[[Name]:[BotLevelType]],3,FALSE) * VLOOKUP($A46,BotLevelWorld[#All],MATCH("HP Ratio - " &amp; VLOOKUP(AH$1,Enemies[[#All],[Name]:[BotLevelType]],9,FALSE),BotLevelWorld[#Headers],0),FALSE)) + (IFERROR(VLOOKUP(VLOOKUP(AH$1,Enemies[[Name]:[SpawnedType]],11,FALSE), Enemies[[Name]:[BotLevelType]], 3, FALSE) * VLOOKUP($A46,BotLevelWorld[#All],MATCH("HP Ratio - " &amp; VLOOKUP(VLOOKUP(AH$1,Enemies[[Name]:[SpawnedType]],11,FALSE),Enemies[[#All],[Name]:[BotLevelType]],9,FALSE),BotLevelWorld[#Headers],0),FALSE) * VLOOKUP(AH$1,Enemies[[Name]:[SpawnedType]],10,FALSE),0))</f>
        <v>770.15</v>
      </c>
      <c r="AI46" s="10">
        <f>(VLOOKUP(AI$1,Enemies[[Name]:[BotLevelType]],3,FALSE) * VLOOKUP($A46,BotLevelWorld[#All],MATCH("HP Ratio - " &amp; VLOOKUP(AI$1,Enemies[[#All],[Name]:[BotLevelType]],9,FALSE),BotLevelWorld[#Headers],0),FALSE)) + (IFERROR(VLOOKUP(VLOOKUP(AI$1,Enemies[[Name]:[SpawnedType]],11,FALSE), Enemies[[Name]:[BotLevelType]], 3, FALSE) * VLOOKUP($A46,BotLevelWorld[#All],MATCH("HP Ratio - " &amp; VLOOKUP(VLOOKUP(AI$1,Enemies[[Name]:[SpawnedType]],11,FALSE),Enemies[[#All],[Name]:[BotLevelType]],9,FALSE),BotLevelWorld[#Headers],0),FALSE) * VLOOKUP(AI$1,Enemies[[Name]:[SpawnedType]],10,FALSE),0))</f>
        <v>10784.181</v>
      </c>
      <c r="AJ46" s="10">
        <f>(VLOOKUP(AJ$1,Enemies[[Name]:[BotLevelType]],3,FALSE) * VLOOKUP($A46,BotLevelWorld[#All],MATCH("HP Ratio - " &amp; VLOOKUP(AJ$1,Enemies[[#All],[Name]:[BotLevelType]],9,FALSE),BotLevelWorld[#Headers],0),FALSE)) + (IFERROR(VLOOKUP(VLOOKUP(AJ$1,Enemies[[Name]:[SpawnedType]],11,FALSE), Enemies[[Name]:[BotLevelType]], 3, FALSE) * VLOOKUP($A46,BotLevelWorld[#All],MATCH("HP Ratio - " &amp; VLOOKUP(VLOOKUP(AJ$1,Enemies[[Name]:[SpawnedType]],11,FALSE),Enemies[[#All],[Name]:[BotLevelType]],9,FALSE),BotLevelWorld[#Headers],0),FALSE) * VLOOKUP(AJ$1,Enemies[[Name]:[SpawnedType]],10,FALSE),0))</f>
        <v>770.15</v>
      </c>
      <c r="AK46" s="10">
        <f>(VLOOKUP(AK$1,Enemies[[Name]:[BotLevelType]],3,FALSE) * VLOOKUP($A46,BotLevelWorld[#All],MATCH("HP Ratio - " &amp; VLOOKUP(AK$1,Enemies[[#All],[Name]:[BotLevelType]],9,FALSE),BotLevelWorld[#Headers],0),FALSE)) + (IFERROR(VLOOKUP(VLOOKUP(AK$1,Enemies[[Name]:[SpawnedType]],11,FALSE), Enemies[[Name]:[BotLevelType]], 3, FALSE) * VLOOKUP($A46,BotLevelWorld[#All],MATCH("HP Ratio - " &amp; VLOOKUP(VLOOKUP(AK$1,Enemies[[Name]:[SpawnedType]],11,FALSE),Enemies[[#All],[Name]:[BotLevelType]],9,FALSE),BotLevelWorld[#Headers],0),FALSE) * VLOOKUP(AK$1,Enemies[[Name]:[SpawnedType]],10,FALSE),0))</f>
        <v>770.15</v>
      </c>
      <c r="AL46" s="10">
        <f>(VLOOKUP(AL$1,Enemies[[Name]:[BotLevelType]],3,FALSE) * VLOOKUP($A46,BotLevelWorld[#All],MATCH("HP Ratio - " &amp; VLOOKUP(AL$1,Enemies[[#All],[Name]:[BotLevelType]],9,FALSE),BotLevelWorld[#Headers],0),FALSE)) + (IFERROR(VLOOKUP(VLOOKUP(AL$1,Enemies[[Name]:[SpawnedType]],11,FALSE), Enemies[[Name]:[BotLevelType]], 3, FALSE) * VLOOKUP($A46,BotLevelWorld[#All],MATCH("HP Ratio - " &amp; VLOOKUP(VLOOKUP(AL$1,Enemies[[Name]:[SpawnedType]],11,FALSE),Enemies[[#All],[Name]:[BotLevelType]],9,FALSE),BotLevelWorld[#Headers],0),FALSE) * VLOOKUP(AL$1,Enemies[[Name]:[SpawnedType]],10,FALSE),0))</f>
        <v>962.6875</v>
      </c>
      <c r="AM46" s="10">
        <f>(VLOOKUP(AM$1,Enemies[[Name]:[BotLevelType]],3,FALSE) * VLOOKUP($A46,BotLevelWorld[#All],MATCH("HP Ratio - " &amp; VLOOKUP(AM$1,Enemies[[#All],[Name]:[BotLevelType]],9,FALSE),BotLevelWorld[#Headers],0),FALSE)) + (IFERROR(VLOOKUP(VLOOKUP(AM$1,Enemies[[Name]:[SpawnedType]],11,FALSE), Enemies[[Name]:[BotLevelType]], 3, FALSE) * VLOOKUP($A46,BotLevelWorld[#All],MATCH("HP Ratio - " &amp; VLOOKUP(VLOOKUP(AM$1,Enemies[[Name]:[SpawnedType]],11,FALSE),Enemies[[#All],[Name]:[BotLevelType]],9,FALSE),BotLevelWorld[#Headers],0),FALSE) * VLOOKUP(AM$1,Enemies[[Name]:[SpawnedType]],10,FALSE),0))</f>
        <v>17973.635000000002</v>
      </c>
      <c r="AN46" s="10">
        <f>(VLOOKUP(AN$1,Enemies[[Name]:[BotLevelType]],3,FALSE) * VLOOKUP($A46,BotLevelWorld[#All],MATCH("HP Ratio - " &amp; VLOOKUP(AN$1,Enemies[[#All],[Name]:[BotLevelType]],9,FALSE),BotLevelWorld[#Headers],0),FALSE)) + (IFERROR(VLOOKUP(VLOOKUP(AN$1,Enemies[[Name]:[SpawnedType]],11,FALSE), Enemies[[Name]:[BotLevelType]], 3, FALSE) * VLOOKUP($A46,BotLevelWorld[#All],MATCH("HP Ratio - " &amp; VLOOKUP(VLOOKUP(AN$1,Enemies[[Name]:[SpawnedType]],11,FALSE),Enemies[[#All],[Name]:[BotLevelType]],9,FALSE),BotLevelWorld[#Headers],0),FALSE) * VLOOKUP(AN$1,Enemies[[Name]:[SpawnedType]],10,FALSE),0))</f>
        <v>4813.4375</v>
      </c>
      <c r="AO46" s="10">
        <f>(VLOOKUP(AO$1,Enemies[[Name]:[BotLevelType]],3,FALSE) * VLOOKUP($A46,BotLevelWorld[#All],MATCH("HP Ratio - " &amp; VLOOKUP(AO$1,Enemies[[#All],[Name]:[BotLevelType]],9,FALSE),BotLevelWorld[#Headers],0),FALSE)) + (IFERROR(VLOOKUP(VLOOKUP(AO$1,Enemies[[Name]:[SpawnedType]],11,FALSE), Enemies[[Name]:[BotLevelType]], 3, FALSE) * VLOOKUP($A46,BotLevelWorld[#All],MATCH("HP Ratio - " &amp; VLOOKUP(VLOOKUP(AO$1,Enemies[[Name]:[SpawnedType]],11,FALSE),Enemies[[#All],[Name]:[BotLevelType]],9,FALSE),BotLevelWorld[#Headers],0),FALSE) * VLOOKUP(AO$1,Enemies[[Name]:[SpawnedType]],10,FALSE),0))</f>
        <v>8284.0990999999995</v>
      </c>
      <c r="AP46" s="10">
        <f>(VLOOKUP(AP$1,Enemies[[Name]:[BotLevelType]],3,FALSE) * VLOOKUP($A46,BotLevelWorld[#All],MATCH("HP Ratio - " &amp; VLOOKUP(AP$1,Enemies[[#All],[Name]:[BotLevelType]],9,FALSE),BotLevelWorld[#Headers],0),FALSE)) + (IFERROR(VLOOKUP(VLOOKUP(AP$1,Enemies[[Name]:[SpawnedType]],11,FALSE), Enemies[[Name]:[BotLevelType]], 3, FALSE) * VLOOKUP($A46,BotLevelWorld[#All],MATCH("HP Ratio - " &amp; VLOOKUP(VLOOKUP(AP$1,Enemies[[Name]:[SpawnedType]],11,FALSE),Enemies[[#All],[Name]:[BotLevelType]],9,FALSE),BotLevelWorld[#Headers],0),FALSE) * VLOOKUP(AP$1,Enemies[[Name]:[SpawnedType]],10,FALSE),0))</f>
        <v>8284.0990999999995</v>
      </c>
      <c r="AQ46" s="10">
        <f>(VLOOKUP(AQ$1,Enemies[[Name]:[BotLevelType]],3,FALSE) * VLOOKUP($A46,BotLevelWorld[#All],MATCH("HP Ratio - " &amp; VLOOKUP(AQ$1,Enemies[[#All],[Name]:[BotLevelType]],9,FALSE),BotLevelWorld[#Headers],0),FALSE)) + (IFERROR(VLOOKUP(VLOOKUP(AQ$1,Enemies[[Name]:[SpawnedType]],11,FALSE), Enemies[[Name]:[BotLevelType]], 3, FALSE) * VLOOKUP($A46,BotLevelWorld[#All],MATCH("HP Ratio - " &amp; VLOOKUP(VLOOKUP(AQ$1,Enemies[[Name]:[SpawnedType]],11,FALSE),Enemies[[#All],[Name]:[BotLevelType]],9,FALSE),BotLevelWorld[#Headers],0),FALSE) * VLOOKUP(AQ$1,Enemies[[Name]:[SpawnedType]],10,FALSE),0))</f>
        <v>8284.0990999999995</v>
      </c>
      <c r="AR46" s="10">
        <f>(VLOOKUP(AR$1,Enemies[[Name]:[BotLevelType]],3,FALSE) * VLOOKUP($A46,BotLevelWorld[#All],MATCH("HP Ratio - " &amp; VLOOKUP(AR$1,Enemies[[#All],[Name]:[BotLevelType]],9,FALSE),BotLevelWorld[#Headers],0),FALSE)) + (IFERROR(VLOOKUP(VLOOKUP(AR$1,Enemies[[Name]:[SpawnedType]],11,FALSE), Enemies[[Name]:[BotLevelType]], 3, FALSE) * VLOOKUP($A46,BotLevelWorld[#All],MATCH("HP Ratio - " &amp; VLOOKUP(VLOOKUP(AR$1,Enemies[[Name]:[SpawnedType]],11,FALSE),Enemies[[#All],[Name]:[BotLevelType]],9,FALSE),BotLevelWorld[#Headers],0),FALSE) * VLOOKUP(AR$1,Enemies[[Name]:[SpawnedType]],10,FALSE),0))</f>
        <v>77015</v>
      </c>
      <c r="AS46" s="10">
        <f>(VLOOKUP(AS$1,Enemies[[Name]:[BotLevelType]],3,FALSE) * VLOOKUP($A46,BotLevelWorld[#All],MATCH("HP Ratio - " &amp; VLOOKUP(AS$1,Enemies[[#All],[Name]:[BotLevelType]],9,FALSE),BotLevelWorld[#Headers],0),FALSE)) + (IFERROR(VLOOKUP(VLOOKUP(AS$1,Enemies[[Name]:[SpawnedType]],11,FALSE), Enemies[[Name]:[BotLevelType]], 3, FALSE) * VLOOKUP($A46,BotLevelWorld[#All],MATCH("HP Ratio - " &amp; VLOOKUP(VLOOKUP(AS$1,Enemies[[Name]:[SpawnedType]],11,FALSE),Enemies[[#All],[Name]:[BotLevelType]],9,FALSE),BotLevelWorld[#Headers],0),FALSE) * VLOOKUP(AS$1,Enemies[[Name]:[SpawnedType]],10,FALSE),0))</f>
        <v>53920.905000000006</v>
      </c>
      <c r="AT46" s="10">
        <f>(VLOOKUP(AT$1,Enemies[[Name]:[BotLevelType]],3,FALSE) * VLOOKUP($A46,BotLevelWorld[#All],MATCH("HP Ratio - " &amp; VLOOKUP(AT$1,Enemies[[#All],[Name]:[BotLevelType]],9,FALSE),BotLevelWorld[#Headers],0),FALSE)) + (IFERROR(VLOOKUP(VLOOKUP(AT$1,Enemies[[Name]:[SpawnedType]],11,FALSE), Enemies[[Name]:[BotLevelType]], 3, FALSE) * VLOOKUP($A46,BotLevelWorld[#All],MATCH("HP Ratio - " &amp; VLOOKUP(VLOOKUP(AT$1,Enemies[[Name]:[SpawnedType]],11,FALSE),Enemies[[#All],[Name]:[BotLevelType]],9,FALSE),BotLevelWorld[#Headers],0),FALSE) * VLOOKUP(AT$1,Enemies[[Name]:[SpawnedType]],10,FALSE),0))</f>
        <v>47519.466400000005</v>
      </c>
    </row>
    <row r="47" spans="1:46" x14ac:dyDescent="0.25">
      <c r="A47" s="1">
        <v>45</v>
      </c>
      <c r="B47" s="10">
        <f>(VLOOKUP(B$1,Enemies[[Name]:[BotLevelType]],3,FALSE) * VLOOKUP($A47,BotLevelWorld[#All],MATCH("HP Ratio - " &amp; VLOOKUP(B$1,Enemies[[#All],[Name]:[BotLevelType]],9,FALSE),BotLevelWorld[#Headers],0),FALSE)) + (IFERROR(VLOOKUP(VLOOKUP(B$1,Enemies[[Name]:[SpawnedType]],11,FALSE), Enemies[[Name]:[BotLevelType]], 3, FALSE) * VLOOKUP($A47,BotLevelWorld[#All],MATCH("HP Ratio - " &amp; VLOOKUP(VLOOKUP(B$1,Enemies[[Name]:[SpawnedType]],11,FALSE),Enemies[[#All],[Name]:[BotLevelType]],9,FALSE),BotLevelWorld[#Headers],0),FALSE) * VLOOKUP(B$1,Enemies[[Name]:[SpawnedType]],10,FALSE),0))</f>
        <v>295.05159000000003</v>
      </c>
      <c r="C47" s="10">
        <f>(VLOOKUP(C$1,Enemies[[Name]:[BotLevelType]],3,FALSE) * VLOOKUP($A47,BotLevelWorld[#All],MATCH("HP Ratio - " &amp; VLOOKUP(C$1,Enemies[[#All],[Name]:[BotLevelType]],9,FALSE),BotLevelWorld[#Headers],0),FALSE)) + (IFERROR(VLOOKUP(VLOOKUP(C$1,Enemies[[Name]:[SpawnedType]],11,FALSE), Enemies[[Name]:[BotLevelType]], 3, FALSE) * VLOOKUP($A47,BotLevelWorld[#All],MATCH("HP Ratio - " &amp; VLOOKUP(VLOOKUP(C$1,Enemies[[Name]:[SpawnedType]],11,FALSE),Enemies[[#All],[Name]:[BotLevelType]],9,FALSE),BotLevelWorld[#Headers],0),FALSE) * VLOOKUP(C$1,Enemies[[Name]:[SpawnedType]],10,FALSE),0))</f>
        <v>7639.6774299999997</v>
      </c>
      <c r="D47" s="10">
        <f>(VLOOKUP(D$1,Enemies[[Name]:[BotLevelType]],3,FALSE) * VLOOKUP($A47,BotLevelWorld[#All],MATCH("HP Ratio - " &amp; VLOOKUP(D$1,Enemies[[#All],[Name]:[BotLevelType]],9,FALSE),BotLevelWorld[#Headers],0),FALSE)) + (IFERROR(VLOOKUP(VLOOKUP(D$1,Enemies[[Name]:[SpawnedType]],11,FALSE), Enemies[[Name]:[BotLevelType]], 3, FALSE) * VLOOKUP($A47,BotLevelWorld[#All],MATCH("HP Ratio - " &amp; VLOOKUP(VLOOKUP(D$1,Enemies[[Name]:[SpawnedType]],11,FALSE),Enemies[[#All],[Name]:[BotLevelType]],9,FALSE),BotLevelWorld[#Headers],0),FALSE) * VLOOKUP(D$1,Enemies[[Name]:[SpawnedType]],10,FALSE),0))</f>
        <v>17858.986199999999</v>
      </c>
      <c r="E47" s="10">
        <f>(VLOOKUP(E$1,Enemies[[Name]:[BotLevelType]],3,FALSE) * VLOOKUP($A47,BotLevelWorld[#All],MATCH("HP Ratio - " &amp; VLOOKUP(E$1,Enemies[[#All],[Name]:[BotLevelType]],9,FALSE),BotLevelWorld[#Headers],0),FALSE)) + (IFERROR(VLOOKUP(VLOOKUP(E$1,Enemies[[Name]:[SpawnedType]],11,FALSE), Enemies[[Name]:[BotLevelType]], 3, FALSE) * VLOOKUP($A47,BotLevelWorld[#All],MATCH("HP Ratio - " &amp; VLOOKUP(VLOOKUP(E$1,Enemies[[Name]:[SpawnedType]],11,FALSE),Enemies[[#All],[Name]:[BotLevelType]],9,FALSE),BotLevelWorld[#Headers],0),FALSE) * VLOOKUP(E$1,Enemies[[Name]:[SpawnedType]],10,FALSE),0))</f>
        <v>2563.9964</v>
      </c>
      <c r="F47" s="10">
        <f>(VLOOKUP(F$1,Enemies[[Name]:[BotLevelType]],3,FALSE) * VLOOKUP($A47,BotLevelWorld[#All],MATCH("HP Ratio - " &amp; VLOOKUP(F$1,Enemies[[#All],[Name]:[BotLevelType]],9,FALSE),BotLevelWorld[#Headers],0),FALSE)) + (IFERROR(VLOOKUP(VLOOKUP(F$1,Enemies[[Name]:[SpawnedType]],11,FALSE), Enemies[[Name]:[BotLevelType]], 3, FALSE) * VLOOKUP($A47,BotLevelWorld[#All],MATCH("HP Ratio - " &amp; VLOOKUP(VLOOKUP(F$1,Enemies[[Name]:[SpawnedType]],11,FALSE),Enemies[[#All],[Name]:[BotLevelType]],9,FALSE),BotLevelWorld[#Headers],0),FALSE) * VLOOKUP(F$1,Enemies[[Name]:[SpawnedType]],10,FALSE),0))</f>
        <v>9157.130000000001</v>
      </c>
      <c r="G47" s="10">
        <f>(VLOOKUP(G$1,Enemies[[Name]:[BotLevelType]],3,FALSE) * VLOOKUP($A47,BotLevelWorld[#All],MATCH("HP Ratio - " &amp; VLOOKUP(G$1,Enemies[[#All],[Name]:[BotLevelType]],9,FALSE),BotLevelWorld[#Headers],0),FALSE)) + (IFERROR(VLOOKUP(VLOOKUP(G$1,Enemies[[Name]:[SpawnedType]],11,FALSE), Enemies[[Name]:[BotLevelType]], 3, FALSE) * VLOOKUP($A47,BotLevelWorld[#All],MATCH("HP Ratio - " &amp; VLOOKUP(VLOOKUP(G$1,Enemies[[Name]:[SpawnedType]],11,FALSE),Enemies[[#All],[Name]:[BotLevelType]],9,FALSE),BotLevelWorld[#Headers],0),FALSE) * VLOOKUP(G$1,Enemies[[Name]:[SpawnedType]],10,FALSE),0))</f>
        <v>18314.260000000002</v>
      </c>
      <c r="H47" s="10">
        <f>(VLOOKUP(H$1,Enemies[[Name]:[BotLevelType]],3,FALSE) * VLOOKUP($A47,BotLevelWorld[#All],MATCH("HP Ratio - " &amp; VLOOKUP(H$1,Enemies[[#All],[Name]:[BotLevelType]],9,FALSE),BotLevelWorld[#Headers],0),FALSE)) + (IFERROR(VLOOKUP(VLOOKUP(H$1,Enemies[[Name]:[SpawnedType]],11,FALSE), Enemies[[Name]:[BotLevelType]], 3, FALSE) * VLOOKUP($A47,BotLevelWorld[#All],MATCH("HP Ratio - " &amp; VLOOKUP(VLOOKUP(H$1,Enemies[[Name]:[SpawnedType]],11,FALSE),Enemies[[#All],[Name]:[BotLevelType]],9,FALSE),BotLevelWorld[#Headers],0),FALSE) * VLOOKUP(H$1,Enemies[[Name]:[SpawnedType]],10,FALSE),0))</f>
        <v>786.80424000000005</v>
      </c>
      <c r="I47" s="10">
        <f>(VLOOKUP(I$1,Enemies[[Name]:[BotLevelType]],3,FALSE) * VLOOKUP($A47,BotLevelWorld[#All],MATCH("HP Ratio - " &amp; VLOOKUP(I$1,Enemies[[#All],[Name]:[BotLevelType]],9,FALSE),BotLevelWorld[#Headers],0),FALSE)) + (IFERROR(VLOOKUP(VLOOKUP(I$1,Enemies[[Name]:[SpawnedType]],11,FALSE), Enemies[[Name]:[BotLevelType]], 3, FALSE) * VLOOKUP($A47,BotLevelWorld[#All],MATCH("HP Ratio - " &amp; VLOOKUP(VLOOKUP(I$1,Enemies[[Name]:[SpawnedType]],11,FALSE),Enemies[[#All],[Name]:[BotLevelType]],9,FALSE),BotLevelWorld[#Headers],0),FALSE) * VLOOKUP(I$1,Enemies[[Name]:[SpawnedType]],10,FALSE),0))</f>
        <v>26.109894000000001</v>
      </c>
      <c r="J47" s="10">
        <f>(VLOOKUP(J$1,Enemies[[Name]:[BotLevelType]],3,FALSE) * VLOOKUP($A47,BotLevelWorld[#All],MATCH("HP Ratio - " &amp; VLOOKUP(J$1,Enemies[[#All],[Name]:[BotLevelType]],9,FALSE),BotLevelWorld[#Headers],0),FALSE)) + (IFERROR(VLOOKUP(VLOOKUP(J$1,Enemies[[Name]:[SpawnedType]],11,FALSE), Enemies[[Name]:[BotLevelType]], 3, FALSE) * VLOOKUP($A47,BotLevelWorld[#All],MATCH("HP Ratio - " &amp; VLOOKUP(VLOOKUP(J$1,Enemies[[Name]:[SpawnedType]],11,FALSE),Enemies[[#All],[Name]:[BotLevelType]],9,FALSE),BotLevelWorld[#Headers],0),FALSE) * VLOOKUP(J$1,Enemies[[Name]:[SpawnedType]],10,FALSE),0))</f>
        <v>435.16489999999999</v>
      </c>
      <c r="K47" s="10">
        <f>(VLOOKUP(K$1,Enemies[[Name]:[BotLevelType]],3,FALSE) * VLOOKUP($A47,BotLevelWorld[#All],MATCH("HP Ratio - " &amp; VLOOKUP(K$1,Enemies[[#All],[Name]:[BotLevelType]],9,FALSE),BotLevelWorld[#Headers],0),FALSE)) + (IFERROR(VLOOKUP(VLOOKUP(K$1,Enemies[[Name]:[SpawnedType]],11,FALSE), Enemies[[Name]:[BotLevelType]], 3, FALSE) * VLOOKUP($A47,BotLevelWorld[#All],MATCH("HP Ratio - " &amp; VLOOKUP(VLOOKUP(K$1,Enemies[[Name]:[SpawnedType]],11,FALSE),Enemies[[#All],[Name]:[BotLevelType]],9,FALSE),BotLevelWorld[#Headers],0),FALSE) * VLOOKUP(K$1,Enemies[[Name]:[SpawnedType]],10,FALSE),0))</f>
        <v>108.791225</v>
      </c>
      <c r="L47" s="10">
        <f>(VLOOKUP(L$1,Enemies[[Name]:[BotLevelType]],3,FALSE) * VLOOKUP($A47,BotLevelWorld[#All],MATCH("HP Ratio - " &amp; VLOOKUP(L$1,Enemies[[#All],[Name]:[BotLevelType]],9,FALSE),BotLevelWorld[#Headers],0),FALSE)) + (IFERROR(VLOOKUP(VLOOKUP(L$1,Enemies[[Name]:[SpawnedType]],11,FALSE), Enemies[[Name]:[BotLevelType]], 3, FALSE) * VLOOKUP($A47,BotLevelWorld[#All],MATCH("HP Ratio - " &amp; VLOOKUP(VLOOKUP(L$1,Enemies[[Name]:[SpawnedType]],11,FALSE),Enemies[[#All],[Name]:[BotLevelType]],9,FALSE),BotLevelWorld[#Headers],0),FALSE) * VLOOKUP(L$1,Enemies[[Name]:[SpawnedType]],10,FALSE),0))</f>
        <v>5494.2780000000002</v>
      </c>
      <c r="M47" s="10">
        <f>(VLOOKUP(M$1,Enemies[[Name]:[BotLevelType]],3,FALSE) * VLOOKUP($A47,BotLevelWorld[#All],MATCH("HP Ratio - " &amp; VLOOKUP(M$1,Enemies[[#All],[Name]:[BotLevelType]],9,FALSE),BotLevelWorld[#Headers],0),FALSE)) + (IFERROR(VLOOKUP(VLOOKUP(M$1,Enemies[[Name]:[SpawnedType]],11,FALSE), Enemies[[Name]:[BotLevelType]], 3, FALSE) * VLOOKUP($A47,BotLevelWorld[#All],MATCH("HP Ratio - " &amp; VLOOKUP(VLOOKUP(M$1,Enemies[[Name]:[SpawnedType]],11,FALSE),Enemies[[#All],[Name]:[BotLevelType]],9,FALSE),BotLevelWorld[#Headers],0),FALSE) * VLOOKUP(M$1,Enemies[[Name]:[SpawnedType]],10,FALSE),0))</f>
        <v>12819.982</v>
      </c>
      <c r="N47" s="10">
        <f>(VLOOKUP(N$1,Enemies[[Name]:[BotLevelType]],3,FALSE) * VLOOKUP($A47,BotLevelWorld[#All],MATCH("HP Ratio - " &amp; VLOOKUP(N$1,Enemies[[#All],[Name]:[BotLevelType]],9,FALSE),BotLevelWorld[#Headers],0),FALSE)) + (IFERROR(VLOOKUP(VLOOKUP(N$1,Enemies[[Name]:[SpawnedType]],11,FALSE), Enemies[[Name]:[BotLevelType]], 3, FALSE) * VLOOKUP($A47,BotLevelWorld[#All],MATCH("HP Ratio - " &amp; VLOOKUP(VLOOKUP(N$1,Enemies[[Name]:[SpawnedType]],11,FALSE),Enemies[[#All],[Name]:[BotLevelType]],9,FALSE),BotLevelWorld[#Headers],0),FALSE) * VLOOKUP(N$1,Enemies[[Name]:[SpawnedType]],10,FALSE),0))</f>
        <v>9157.130000000001</v>
      </c>
      <c r="O47" s="10">
        <f>(VLOOKUP(O$1,Enemies[[Name]:[BotLevelType]],3,FALSE) * VLOOKUP($A47,BotLevelWorld[#All],MATCH("HP Ratio - " &amp; VLOOKUP(O$1,Enemies[[#All],[Name]:[BotLevelType]],9,FALSE),BotLevelWorld[#Headers],0),FALSE)) + (IFERROR(VLOOKUP(VLOOKUP(O$1,Enemies[[Name]:[SpawnedType]],11,FALSE), Enemies[[Name]:[BotLevelType]], 3, FALSE) * VLOOKUP($A47,BotLevelWorld[#All],MATCH("HP Ratio - " &amp; VLOOKUP(VLOOKUP(O$1,Enemies[[Name]:[SpawnedType]],11,FALSE),Enemies[[#All],[Name]:[BotLevelType]],9,FALSE),BotLevelWorld[#Headers],0),FALSE) * VLOOKUP(O$1,Enemies[[Name]:[SpawnedType]],10,FALSE),0))</f>
        <v>3472.5806499999999</v>
      </c>
      <c r="P47" s="10">
        <f>(VLOOKUP(P$1,Enemies[[Name]:[BotLevelType]],3,FALSE) * VLOOKUP($A47,BotLevelWorld[#All],MATCH("HP Ratio - " &amp; VLOOKUP(P$1,Enemies[[#All],[Name]:[BotLevelType]],9,FALSE),BotLevelWorld[#Headers],0),FALSE)) + (IFERROR(VLOOKUP(VLOOKUP(P$1,Enemies[[Name]:[SpawnedType]],11,FALSE), Enemies[[Name]:[BotLevelType]], 3, FALSE) * VLOOKUP($A47,BotLevelWorld[#All],MATCH("HP Ratio - " &amp; VLOOKUP(VLOOKUP(P$1,Enemies[[Name]:[SpawnedType]],11,FALSE),Enemies[[#All],[Name]:[BotLevelType]],9,FALSE),BotLevelWorld[#Headers],0),FALSE) * VLOOKUP(P$1,Enemies[[Name]:[SpawnedType]],10,FALSE),0))</f>
        <v>36628.520000000004</v>
      </c>
      <c r="Q47" s="10">
        <f>(VLOOKUP(Q$1,Enemies[[Name]:[BotLevelType]],3,FALSE) * VLOOKUP($A47,BotLevelWorld[#All],MATCH("HP Ratio - " &amp; VLOOKUP(Q$1,Enemies[[#All],[Name]:[BotLevelType]],9,FALSE),BotLevelWorld[#Headers],0),FALSE)) + (IFERROR(VLOOKUP(VLOOKUP(Q$1,Enemies[[Name]:[SpawnedType]],11,FALSE), Enemies[[Name]:[BotLevelType]], 3, FALSE) * VLOOKUP($A47,BotLevelWorld[#All],MATCH("HP Ratio - " &amp; VLOOKUP(VLOOKUP(Q$1,Enemies[[Name]:[SpawnedType]],11,FALSE),Enemies[[#All],[Name]:[BotLevelType]],9,FALSE),BotLevelWorld[#Headers],0),FALSE) * VLOOKUP(Q$1,Enemies[[Name]:[SpawnedType]],10,FALSE),0))</f>
        <v>9835.0529999999999</v>
      </c>
      <c r="R47" s="10">
        <f>(VLOOKUP(R$1,Enemies[[Name]:[BotLevelType]],3,FALSE) * VLOOKUP($A47,BotLevelWorld[#All],MATCH("HP Ratio - " &amp; VLOOKUP(R$1,Enemies[[#All],[Name]:[BotLevelType]],9,FALSE),BotLevelWorld[#Headers],0),FALSE)) + (IFERROR(VLOOKUP(VLOOKUP(R$1,Enemies[[Name]:[SpawnedType]],11,FALSE), Enemies[[Name]:[BotLevelType]], 3, FALSE) * VLOOKUP($A47,BotLevelWorld[#All],MATCH("HP Ratio - " &amp; VLOOKUP(VLOOKUP(R$1,Enemies[[Name]:[SpawnedType]],11,FALSE),Enemies[[#All],[Name]:[BotLevelType]],9,FALSE),BotLevelWorld[#Headers],0),FALSE) * VLOOKUP(R$1,Enemies[[Name]:[SpawnedType]],10,FALSE),0))</f>
        <v>49608.294999999998</v>
      </c>
      <c r="S47" s="10">
        <f>(VLOOKUP(S$1,Enemies[[Name]:[BotLevelType]],3,FALSE) * VLOOKUP($A47,BotLevelWorld[#All],MATCH("HP Ratio - " &amp; VLOOKUP(S$1,Enemies[[#All],[Name]:[BotLevelType]],9,FALSE),BotLevelWorld[#Headers],0),FALSE)) + (IFERROR(VLOOKUP(VLOOKUP(S$1,Enemies[[Name]:[SpawnedType]],11,FALSE), Enemies[[Name]:[BotLevelType]], 3, FALSE) * VLOOKUP($A47,BotLevelWorld[#All],MATCH("HP Ratio - " &amp; VLOOKUP(VLOOKUP(S$1,Enemies[[Name]:[SpawnedType]],11,FALSE),Enemies[[#All],[Name]:[BotLevelType]],9,FALSE),BotLevelWorld[#Headers],0),FALSE) * VLOOKUP(S$1,Enemies[[Name]:[SpawnedType]],10,FALSE),0))</f>
        <v>4156.70406</v>
      </c>
      <c r="T47" s="10">
        <f>(VLOOKUP(T$1,Enemies[[Name]:[BotLevelType]],3,FALSE) * VLOOKUP($A47,BotLevelWorld[#All],MATCH("HP Ratio - " &amp; VLOOKUP(T$1,Enemies[[#All],[Name]:[BotLevelType]],9,FALSE),BotLevelWorld[#Headers],0),FALSE)) + (IFERROR(VLOOKUP(VLOOKUP(T$1,Enemies[[Name]:[SpawnedType]],11,FALSE), Enemies[[Name]:[BotLevelType]], 3, FALSE) * VLOOKUP($A47,BotLevelWorld[#All],MATCH("HP Ratio - " &amp; VLOOKUP(VLOOKUP(T$1,Enemies[[Name]:[SpawnedType]],11,FALSE),Enemies[[#All],[Name]:[BotLevelType]],9,FALSE),BotLevelWorld[#Headers],0),FALSE) * VLOOKUP(T$1,Enemies[[Name]:[SpawnedType]],10,FALSE),0))</f>
        <v>15874.654399999999</v>
      </c>
      <c r="U47" s="10">
        <f>(VLOOKUP(U$1,Enemies[[Name]:[BotLevelType]],3,FALSE) * VLOOKUP($A47,BotLevelWorld[#All],MATCH("HP Ratio - " &amp; VLOOKUP(U$1,Enemies[[#All],[Name]:[BotLevelType]],9,FALSE),BotLevelWorld[#Headers],0),FALSE)) + (IFERROR(VLOOKUP(VLOOKUP(U$1,Enemies[[Name]:[SpawnedType]],11,FALSE), Enemies[[Name]:[BotLevelType]], 3, FALSE) * VLOOKUP($A47,BotLevelWorld[#All],MATCH("HP Ratio - " &amp; VLOOKUP(VLOOKUP(U$1,Enemies[[Name]:[SpawnedType]],11,FALSE),Enemies[[#All],[Name]:[BotLevelType]],9,FALSE),BotLevelWorld[#Headers],0),FALSE) * VLOOKUP(U$1,Enemies[[Name]:[SpawnedType]],10,FALSE),0))</f>
        <v>7937.3271999999997</v>
      </c>
      <c r="V47" s="10">
        <f>(VLOOKUP(V$1,Enemies[[Name]:[BotLevelType]],3,FALSE) * VLOOKUP($A47,BotLevelWorld[#All],MATCH("HP Ratio - " &amp; VLOOKUP(V$1,Enemies[[#All],[Name]:[BotLevelType]],9,FALSE),BotLevelWorld[#Headers],0),FALSE)) + (IFERROR(VLOOKUP(VLOOKUP(V$1,Enemies[[Name]:[SpawnedType]],11,FALSE), Enemies[[Name]:[BotLevelType]], 3, FALSE) * VLOOKUP($A47,BotLevelWorld[#All],MATCH("HP Ratio - " &amp; VLOOKUP(VLOOKUP(V$1,Enemies[[Name]:[SpawnedType]],11,FALSE),Enemies[[#All],[Name]:[BotLevelType]],9,FALSE),BotLevelWorld[#Headers],0),FALSE) * VLOOKUP(V$1,Enemies[[Name]:[SpawnedType]],10,FALSE),0))</f>
        <v>3968.6635999999999</v>
      </c>
      <c r="W47" s="10">
        <f>(VLOOKUP(W$1,Enemies[[Name]:[BotLevelType]],3,FALSE) * VLOOKUP($A47,BotLevelWorld[#All],MATCH("HP Ratio - " &amp; VLOOKUP(W$1,Enemies[[#All],[Name]:[BotLevelType]],9,FALSE),BotLevelWorld[#Headers],0),FALSE)) + (IFERROR(VLOOKUP(VLOOKUP(W$1,Enemies[[Name]:[SpawnedType]],11,FALSE), Enemies[[Name]:[BotLevelType]], 3, FALSE) * VLOOKUP($A47,BotLevelWorld[#All],MATCH("HP Ratio - " &amp; VLOOKUP(VLOOKUP(W$1,Enemies[[Name]:[SpawnedType]],11,FALSE),Enemies[[#All],[Name]:[BotLevelType]],9,FALSE),BotLevelWorld[#Headers],0),FALSE) * VLOOKUP(W$1,Enemies[[Name]:[SpawnedType]],10,FALSE),0))</f>
        <v>992.16589999999997</v>
      </c>
      <c r="X47" s="10">
        <f>(VLOOKUP(X$1,Enemies[[Name]:[BotLevelType]],3,FALSE) * VLOOKUP($A47,BotLevelWorld[#All],MATCH("HP Ratio - " &amp; VLOOKUP(X$1,Enemies[[#All],[Name]:[BotLevelType]],9,FALSE),BotLevelWorld[#Headers],0),FALSE)) + (IFERROR(VLOOKUP(VLOOKUP(X$1,Enemies[[Name]:[SpawnedType]],11,FALSE), Enemies[[Name]:[BotLevelType]], 3, FALSE) * VLOOKUP($A47,BotLevelWorld[#All],MATCH("HP Ratio - " &amp; VLOOKUP(VLOOKUP(X$1,Enemies[[Name]:[SpawnedType]],11,FALSE),Enemies[[#All],[Name]:[BotLevelType]],9,FALSE),BotLevelWorld[#Headers],0),FALSE) * VLOOKUP(X$1,Enemies[[Name]:[SpawnedType]],10,FALSE),0))</f>
        <v>793.73271999999997</v>
      </c>
      <c r="Y47" s="10">
        <f>(VLOOKUP(Y$1,Enemies[[Name]:[BotLevelType]],3,FALSE) * VLOOKUP($A47,BotLevelWorld[#All],MATCH("HP Ratio - " &amp; VLOOKUP(Y$1,Enemies[[#All],[Name]:[BotLevelType]],9,FALSE),BotLevelWorld[#Headers],0),FALSE)) + (IFERROR(VLOOKUP(VLOOKUP(Y$1,Enemies[[Name]:[SpawnedType]],11,FALSE), Enemies[[Name]:[BotLevelType]], 3, FALSE) * VLOOKUP($A47,BotLevelWorld[#All],MATCH("HP Ratio - " &amp; VLOOKUP(VLOOKUP(Y$1,Enemies[[Name]:[SpawnedType]],11,FALSE),Enemies[[#All],[Name]:[BotLevelType]],9,FALSE),BotLevelWorld[#Headers],0),FALSE) * VLOOKUP(Y$1,Enemies[[Name]:[SpawnedType]],10,FALSE),0))</f>
        <v>18314.260000000002</v>
      </c>
      <c r="Z47" s="10">
        <f>(VLOOKUP(Z$1,Enemies[[Name]:[BotLevelType]],3,FALSE) * VLOOKUP($A47,BotLevelWorld[#All],MATCH("HP Ratio - " &amp; VLOOKUP(Z$1,Enemies[[#All],[Name]:[BotLevelType]],9,FALSE),BotLevelWorld[#Headers],0),FALSE)) + (IFERROR(VLOOKUP(VLOOKUP(Z$1,Enemies[[Name]:[SpawnedType]],11,FALSE), Enemies[[Name]:[BotLevelType]], 3, FALSE) * VLOOKUP($A47,BotLevelWorld[#All],MATCH("HP Ratio - " &amp; VLOOKUP(VLOOKUP(Z$1,Enemies[[Name]:[SpawnedType]],11,FALSE),Enemies[[#All],[Name]:[BotLevelType]],9,FALSE),BotLevelWorld[#Headers],0),FALSE) * VLOOKUP(Z$1,Enemies[[Name]:[SpawnedType]],10,FALSE),0))</f>
        <v>7325.7040000000006</v>
      </c>
      <c r="AA47" s="10">
        <f>(VLOOKUP(AA$1,Enemies[[Name]:[BotLevelType]],3,FALSE) * VLOOKUP($A47,BotLevelWorld[#All],MATCH("HP Ratio - " &amp; VLOOKUP(AA$1,Enemies[[#All],[Name]:[BotLevelType]],9,FALSE),BotLevelWorld[#Headers],0),FALSE)) + (IFERROR(VLOOKUP(VLOOKUP(AA$1,Enemies[[Name]:[SpawnedType]],11,FALSE), Enemies[[Name]:[BotLevelType]], 3, FALSE) * VLOOKUP($A47,BotLevelWorld[#All],MATCH("HP Ratio - " &amp; VLOOKUP(VLOOKUP(AA$1,Enemies[[Name]:[SpawnedType]],11,FALSE),Enemies[[#All],[Name]:[BotLevelType]],9,FALSE),BotLevelWorld[#Headers],0),FALSE) * VLOOKUP(AA$1,Enemies[[Name]:[SpawnedType]],10,FALSE),0))</f>
        <v>3662.8520000000003</v>
      </c>
      <c r="AB47" s="10">
        <f>(VLOOKUP(AB$1,Enemies[[Name]:[BotLevelType]],3,FALSE) * VLOOKUP($A47,BotLevelWorld[#All],MATCH("HP Ratio - " &amp; VLOOKUP(AB$1,Enemies[[#All],[Name]:[BotLevelType]],9,FALSE),BotLevelWorld[#Headers],0),FALSE)) + (IFERROR(VLOOKUP(VLOOKUP(AB$1,Enemies[[Name]:[SpawnedType]],11,FALSE), Enemies[[Name]:[BotLevelType]], 3, FALSE) * VLOOKUP($A47,BotLevelWorld[#All],MATCH("HP Ratio - " &amp; VLOOKUP(VLOOKUP(AB$1,Enemies[[Name]:[SpawnedType]],11,FALSE),Enemies[[#All],[Name]:[BotLevelType]],9,FALSE),BotLevelWorld[#Headers],0),FALSE) * VLOOKUP(AB$1,Enemies[[Name]:[SpawnedType]],10,FALSE),0))</f>
        <v>1794.7974800000002</v>
      </c>
      <c r="AC47" s="10">
        <f>(VLOOKUP(AC$1,Enemies[[Name]:[BotLevelType]],3,FALSE) * VLOOKUP($A47,BotLevelWorld[#All],MATCH("HP Ratio - " &amp; VLOOKUP(AC$1,Enemies[[#All],[Name]:[BotLevelType]],9,FALSE),BotLevelWorld[#Headers],0),FALSE)) + (IFERROR(VLOOKUP(VLOOKUP(AC$1,Enemies[[Name]:[SpawnedType]],11,FALSE), Enemies[[Name]:[BotLevelType]], 3, FALSE) * VLOOKUP($A47,BotLevelWorld[#All],MATCH("HP Ratio - " &amp; VLOOKUP(VLOOKUP(AC$1,Enemies[[Name]:[SpawnedType]],11,FALSE),Enemies[[#All],[Name]:[BotLevelType]],9,FALSE),BotLevelWorld[#Headers],0),FALSE) * VLOOKUP(AC$1,Enemies[[Name]:[SpawnedType]],10,FALSE),0))</f>
        <v>879.08447999999999</v>
      </c>
      <c r="AD47" s="10">
        <f>(VLOOKUP(AD$1,Enemies[[Name]:[BotLevelType]],3,FALSE) * VLOOKUP($A47,BotLevelWorld[#All],MATCH("HP Ratio - " &amp; VLOOKUP(AD$1,Enemies[[#All],[Name]:[BotLevelType]],9,FALSE),BotLevelWorld[#Headers],0),FALSE)) + (IFERROR(VLOOKUP(VLOOKUP(AD$1,Enemies[[Name]:[SpawnedType]],11,FALSE), Enemies[[Name]:[BotLevelType]], 3, FALSE) * VLOOKUP($A47,BotLevelWorld[#All],MATCH("HP Ratio - " &amp; VLOOKUP(VLOOKUP(AD$1,Enemies[[Name]:[SpawnedType]],11,FALSE),Enemies[[#All],[Name]:[BotLevelType]],9,FALSE),BotLevelWorld[#Headers],0),FALSE) * VLOOKUP(AD$1,Enemies[[Name]:[SpawnedType]],10,FALSE),0))</f>
        <v>219.77112</v>
      </c>
      <c r="AE47" s="10">
        <f>(VLOOKUP(AE$1,Enemies[[Name]:[BotLevelType]],3,FALSE) * VLOOKUP($A47,BotLevelWorld[#All],MATCH("HP Ratio - " &amp; VLOOKUP(AE$1,Enemies[[#All],[Name]:[BotLevelType]],9,FALSE),BotLevelWorld[#Headers],0),FALSE)) + (IFERROR(VLOOKUP(VLOOKUP(AE$1,Enemies[[Name]:[SpawnedType]],11,FALSE), Enemies[[Name]:[BotLevelType]], 3, FALSE) * VLOOKUP($A47,BotLevelWorld[#All],MATCH("HP Ratio - " &amp; VLOOKUP(VLOOKUP(AE$1,Enemies[[Name]:[SpawnedType]],11,FALSE),Enemies[[#All],[Name]:[BotLevelType]],9,FALSE),BotLevelWorld[#Headers],0),FALSE) * VLOOKUP(AE$1,Enemies[[Name]:[SpawnedType]],10,FALSE),0))</f>
        <v>6409.991</v>
      </c>
      <c r="AF47" s="10">
        <f>(VLOOKUP(AF$1,Enemies[[Name]:[BotLevelType]],3,FALSE) * VLOOKUP($A47,BotLevelWorld[#All],MATCH("HP Ratio - " &amp; VLOOKUP(AF$1,Enemies[[#All],[Name]:[BotLevelType]],9,FALSE),BotLevelWorld[#Headers],0),FALSE)) + (IFERROR(VLOOKUP(VLOOKUP(AF$1,Enemies[[Name]:[SpawnedType]],11,FALSE), Enemies[[Name]:[BotLevelType]], 3, FALSE) * VLOOKUP($A47,BotLevelWorld[#All],MATCH("HP Ratio - " &amp; VLOOKUP(VLOOKUP(AF$1,Enemies[[Name]:[SpawnedType]],11,FALSE),Enemies[[#All],[Name]:[BotLevelType]],9,FALSE),BotLevelWorld[#Headers],0),FALSE) * VLOOKUP(AF$1,Enemies[[Name]:[SpawnedType]],10,FALSE),0))</f>
        <v>1465.1408000000001</v>
      </c>
      <c r="AG47" s="10">
        <f>(VLOOKUP(AG$1,Enemies[[Name]:[BotLevelType]],3,FALSE) * VLOOKUP($A47,BotLevelWorld[#All],MATCH("HP Ratio - " &amp; VLOOKUP(AG$1,Enemies[[#All],[Name]:[BotLevelType]],9,FALSE),BotLevelWorld[#Headers],0),FALSE)) + (IFERROR(VLOOKUP(VLOOKUP(AG$1,Enemies[[Name]:[SpawnedType]],11,FALSE), Enemies[[Name]:[BotLevelType]], 3, FALSE) * VLOOKUP($A47,BotLevelWorld[#All],MATCH("HP Ratio - " &amp; VLOOKUP(VLOOKUP(AG$1,Enemies[[Name]:[SpawnedType]],11,FALSE),Enemies[[#All],[Name]:[BotLevelType]],9,FALSE),BotLevelWorld[#Headers],0),FALSE) * VLOOKUP(AG$1,Enemies[[Name]:[SpawnedType]],10,FALSE),0))</f>
        <v>7639.6774299999997</v>
      </c>
      <c r="AH47" s="10">
        <f>(VLOOKUP(AH$1,Enemies[[Name]:[BotLevelType]],3,FALSE) * VLOOKUP($A47,BotLevelWorld[#All],MATCH("HP Ratio - " &amp; VLOOKUP(AH$1,Enemies[[#All],[Name]:[BotLevelType]],9,FALSE),BotLevelWorld[#Headers],0),FALSE)) + (IFERROR(VLOOKUP(VLOOKUP(AH$1,Enemies[[Name]:[SpawnedType]],11,FALSE), Enemies[[Name]:[BotLevelType]], 3, FALSE) * VLOOKUP($A47,BotLevelWorld[#All],MATCH("HP Ratio - " &amp; VLOOKUP(VLOOKUP(AH$1,Enemies[[Name]:[SpawnedType]],11,FALSE),Enemies[[#All],[Name]:[BotLevelType]],9,FALSE),BotLevelWorld[#Headers],0),FALSE) * VLOOKUP(AH$1,Enemies[[Name]:[SpawnedType]],10,FALSE),0))</f>
        <v>786.80424000000005</v>
      </c>
      <c r="AI47" s="10">
        <f>(VLOOKUP(AI$1,Enemies[[Name]:[BotLevelType]],3,FALSE) * VLOOKUP($A47,BotLevelWorld[#All],MATCH("HP Ratio - " &amp; VLOOKUP(AI$1,Enemies[[#All],[Name]:[BotLevelType]],9,FALSE),BotLevelWorld[#Headers],0),FALSE)) + (IFERROR(VLOOKUP(VLOOKUP(AI$1,Enemies[[Name]:[SpawnedType]],11,FALSE), Enemies[[Name]:[BotLevelType]], 3, FALSE) * VLOOKUP($A47,BotLevelWorld[#All],MATCH("HP Ratio - " &amp; VLOOKUP(VLOOKUP(AI$1,Enemies[[Name]:[SpawnedType]],11,FALSE),Enemies[[#All],[Name]:[BotLevelType]],9,FALSE),BotLevelWorld[#Headers],0),FALSE) * VLOOKUP(AI$1,Enemies[[Name]:[SpawnedType]],10,FALSE),0))</f>
        <v>10988.556</v>
      </c>
      <c r="AJ47" s="10">
        <f>(VLOOKUP(AJ$1,Enemies[[Name]:[BotLevelType]],3,FALSE) * VLOOKUP($A47,BotLevelWorld[#All],MATCH("HP Ratio - " &amp; VLOOKUP(AJ$1,Enemies[[#All],[Name]:[BotLevelType]],9,FALSE),BotLevelWorld[#Headers],0),FALSE)) + (IFERROR(VLOOKUP(VLOOKUP(AJ$1,Enemies[[Name]:[SpawnedType]],11,FALSE), Enemies[[Name]:[BotLevelType]], 3, FALSE) * VLOOKUP($A47,BotLevelWorld[#All],MATCH("HP Ratio - " &amp; VLOOKUP(VLOOKUP(AJ$1,Enemies[[Name]:[SpawnedType]],11,FALSE),Enemies[[#All],[Name]:[BotLevelType]],9,FALSE),BotLevelWorld[#Headers],0),FALSE) * VLOOKUP(AJ$1,Enemies[[Name]:[SpawnedType]],10,FALSE),0))</f>
        <v>786.80424000000005</v>
      </c>
      <c r="AK47" s="10">
        <f>(VLOOKUP(AK$1,Enemies[[Name]:[BotLevelType]],3,FALSE) * VLOOKUP($A47,BotLevelWorld[#All],MATCH("HP Ratio - " &amp; VLOOKUP(AK$1,Enemies[[#All],[Name]:[BotLevelType]],9,FALSE),BotLevelWorld[#Headers],0),FALSE)) + (IFERROR(VLOOKUP(VLOOKUP(AK$1,Enemies[[Name]:[SpawnedType]],11,FALSE), Enemies[[Name]:[BotLevelType]], 3, FALSE) * VLOOKUP($A47,BotLevelWorld[#All],MATCH("HP Ratio - " &amp; VLOOKUP(VLOOKUP(AK$1,Enemies[[Name]:[SpawnedType]],11,FALSE),Enemies[[#All],[Name]:[BotLevelType]],9,FALSE),BotLevelWorld[#Headers],0),FALSE) * VLOOKUP(AK$1,Enemies[[Name]:[SpawnedType]],10,FALSE),0))</f>
        <v>786.80424000000005</v>
      </c>
      <c r="AL47" s="10">
        <f>(VLOOKUP(AL$1,Enemies[[Name]:[BotLevelType]],3,FALSE) * VLOOKUP($A47,BotLevelWorld[#All],MATCH("HP Ratio - " &amp; VLOOKUP(AL$1,Enemies[[#All],[Name]:[BotLevelType]],9,FALSE),BotLevelWorld[#Headers],0),FALSE)) + (IFERROR(VLOOKUP(VLOOKUP(AL$1,Enemies[[Name]:[SpawnedType]],11,FALSE), Enemies[[Name]:[BotLevelType]], 3, FALSE) * VLOOKUP($A47,BotLevelWorld[#All],MATCH("HP Ratio - " &amp; VLOOKUP(VLOOKUP(AL$1,Enemies[[Name]:[SpawnedType]],11,FALSE),Enemies[[#All],[Name]:[BotLevelType]],9,FALSE),BotLevelWorld[#Headers],0),FALSE) * VLOOKUP(AL$1,Enemies[[Name]:[SpawnedType]],10,FALSE),0))</f>
        <v>983.50530000000003</v>
      </c>
      <c r="AM47" s="10">
        <f>(VLOOKUP(AM$1,Enemies[[Name]:[BotLevelType]],3,FALSE) * VLOOKUP($A47,BotLevelWorld[#All],MATCH("HP Ratio - " &amp; VLOOKUP(AM$1,Enemies[[#All],[Name]:[BotLevelType]],9,FALSE),BotLevelWorld[#Headers],0),FALSE)) + (IFERROR(VLOOKUP(VLOOKUP(AM$1,Enemies[[Name]:[SpawnedType]],11,FALSE), Enemies[[Name]:[BotLevelType]], 3, FALSE) * VLOOKUP($A47,BotLevelWorld[#All],MATCH("HP Ratio - " &amp; VLOOKUP(VLOOKUP(AM$1,Enemies[[Name]:[SpawnedType]],11,FALSE),Enemies[[#All],[Name]:[BotLevelType]],9,FALSE),BotLevelWorld[#Headers],0),FALSE) * VLOOKUP(AM$1,Enemies[[Name]:[SpawnedType]],10,FALSE),0))</f>
        <v>18314.260000000002</v>
      </c>
      <c r="AN47" s="10">
        <f>(VLOOKUP(AN$1,Enemies[[Name]:[BotLevelType]],3,FALSE) * VLOOKUP($A47,BotLevelWorld[#All],MATCH("HP Ratio - " &amp; VLOOKUP(AN$1,Enemies[[#All],[Name]:[BotLevelType]],9,FALSE),BotLevelWorld[#Headers],0),FALSE)) + (IFERROR(VLOOKUP(VLOOKUP(AN$1,Enemies[[Name]:[SpawnedType]],11,FALSE), Enemies[[Name]:[BotLevelType]], 3, FALSE) * VLOOKUP($A47,BotLevelWorld[#All],MATCH("HP Ratio - " &amp; VLOOKUP(VLOOKUP(AN$1,Enemies[[Name]:[SpawnedType]],11,FALSE),Enemies[[#All],[Name]:[BotLevelType]],9,FALSE),BotLevelWorld[#Headers],0),FALSE) * VLOOKUP(AN$1,Enemies[[Name]:[SpawnedType]],10,FALSE),0))</f>
        <v>4917.5264999999999</v>
      </c>
      <c r="AO47" s="10">
        <f>(VLOOKUP(AO$1,Enemies[[Name]:[BotLevelType]],3,FALSE) * VLOOKUP($A47,BotLevelWorld[#All],MATCH("HP Ratio - " &amp; VLOOKUP(AO$1,Enemies[[#All],[Name]:[BotLevelType]],9,FALSE),BotLevelWorld[#Headers],0),FALSE)) + (IFERROR(VLOOKUP(VLOOKUP(AO$1,Enemies[[Name]:[SpawnedType]],11,FALSE), Enemies[[Name]:[BotLevelType]], 3, FALSE) * VLOOKUP($A47,BotLevelWorld[#All],MATCH("HP Ratio - " &amp; VLOOKUP(VLOOKUP(AO$1,Enemies[[Name]:[SpawnedType]],11,FALSE),Enemies[[#All],[Name]:[BotLevelType]],9,FALSE),BotLevelWorld[#Headers],0),FALSE) * VLOOKUP(AO$1,Enemies[[Name]:[SpawnedType]],10,FALSE),0))</f>
        <v>8484.1273799999999</v>
      </c>
      <c r="AP47" s="10">
        <f>(VLOOKUP(AP$1,Enemies[[Name]:[BotLevelType]],3,FALSE) * VLOOKUP($A47,BotLevelWorld[#All],MATCH("HP Ratio - " &amp; VLOOKUP(AP$1,Enemies[[#All],[Name]:[BotLevelType]],9,FALSE),BotLevelWorld[#Headers],0),FALSE)) + (IFERROR(VLOOKUP(VLOOKUP(AP$1,Enemies[[Name]:[SpawnedType]],11,FALSE), Enemies[[Name]:[BotLevelType]], 3, FALSE) * VLOOKUP($A47,BotLevelWorld[#All],MATCH("HP Ratio - " &amp; VLOOKUP(VLOOKUP(AP$1,Enemies[[Name]:[SpawnedType]],11,FALSE),Enemies[[#All],[Name]:[BotLevelType]],9,FALSE),BotLevelWorld[#Headers],0),FALSE) * VLOOKUP(AP$1,Enemies[[Name]:[SpawnedType]],10,FALSE),0))</f>
        <v>8484.1273799999999</v>
      </c>
      <c r="AQ47" s="10">
        <f>(VLOOKUP(AQ$1,Enemies[[Name]:[BotLevelType]],3,FALSE) * VLOOKUP($A47,BotLevelWorld[#All],MATCH("HP Ratio - " &amp; VLOOKUP(AQ$1,Enemies[[#All],[Name]:[BotLevelType]],9,FALSE),BotLevelWorld[#Headers],0),FALSE)) + (IFERROR(VLOOKUP(VLOOKUP(AQ$1,Enemies[[Name]:[SpawnedType]],11,FALSE), Enemies[[Name]:[BotLevelType]], 3, FALSE) * VLOOKUP($A47,BotLevelWorld[#All],MATCH("HP Ratio - " &amp; VLOOKUP(VLOOKUP(AQ$1,Enemies[[Name]:[SpawnedType]],11,FALSE),Enemies[[#All],[Name]:[BotLevelType]],9,FALSE),BotLevelWorld[#Headers],0),FALSE) * VLOOKUP(AQ$1,Enemies[[Name]:[SpawnedType]],10,FALSE),0))</f>
        <v>8484.1273799999999</v>
      </c>
      <c r="AR47" s="10">
        <f>(VLOOKUP(AR$1,Enemies[[Name]:[BotLevelType]],3,FALSE) * VLOOKUP($A47,BotLevelWorld[#All],MATCH("HP Ratio - " &amp; VLOOKUP(AR$1,Enemies[[#All],[Name]:[BotLevelType]],9,FALSE),BotLevelWorld[#Headers],0),FALSE)) + (IFERROR(VLOOKUP(VLOOKUP(AR$1,Enemies[[Name]:[SpawnedType]],11,FALSE), Enemies[[Name]:[BotLevelType]], 3, FALSE) * VLOOKUP($A47,BotLevelWorld[#All],MATCH("HP Ratio - " &amp; VLOOKUP(VLOOKUP(AR$1,Enemies[[Name]:[SpawnedType]],11,FALSE),Enemies[[#All],[Name]:[BotLevelType]],9,FALSE),BotLevelWorld[#Headers],0),FALSE) * VLOOKUP(AR$1,Enemies[[Name]:[SpawnedType]],10,FALSE),0))</f>
        <v>78680.423999999999</v>
      </c>
      <c r="AS47" s="10">
        <f>(VLOOKUP(AS$1,Enemies[[Name]:[BotLevelType]],3,FALSE) * VLOOKUP($A47,BotLevelWorld[#All],MATCH("HP Ratio - " &amp; VLOOKUP(AS$1,Enemies[[#All],[Name]:[BotLevelType]],9,FALSE),BotLevelWorld[#Headers],0),FALSE)) + (IFERROR(VLOOKUP(VLOOKUP(AS$1,Enemies[[Name]:[SpawnedType]],11,FALSE), Enemies[[Name]:[BotLevelType]], 3, FALSE) * VLOOKUP($A47,BotLevelWorld[#All],MATCH("HP Ratio - " &amp; VLOOKUP(VLOOKUP(AS$1,Enemies[[Name]:[SpawnedType]],11,FALSE),Enemies[[#All],[Name]:[BotLevelType]],9,FALSE),BotLevelWorld[#Headers],0),FALSE) * VLOOKUP(AS$1,Enemies[[Name]:[SpawnedType]],10,FALSE),0))</f>
        <v>54942.780000000006</v>
      </c>
      <c r="AT47" s="10">
        <f>(VLOOKUP(AT$1,Enemies[[Name]:[BotLevelType]],3,FALSE) * VLOOKUP($A47,BotLevelWorld[#All],MATCH("HP Ratio - " &amp; VLOOKUP(AT$1,Enemies[[#All],[Name]:[BotLevelType]],9,FALSE),BotLevelWorld[#Headers],0),FALSE)) + (IFERROR(VLOOKUP(VLOOKUP(AT$1,Enemies[[Name]:[SpawnedType]],11,FALSE), Enemies[[Name]:[BotLevelType]], 3, FALSE) * VLOOKUP($A47,BotLevelWorld[#All],MATCH("HP Ratio - " &amp; VLOOKUP(VLOOKUP(AT$1,Enemies[[Name]:[SpawnedType]],11,FALSE),Enemies[[#All],[Name]:[BotLevelType]],9,FALSE),BotLevelWorld[#Headers],0),FALSE) * VLOOKUP(AT$1,Enemies[[Name]:[SpawnedType]],10,FALSE),0))</f>
        <v>48534.510800000004</v>
      </c>
    </row>
    <row r="48" spans="1:46" x14ac:dyDescent="0.25">
      <c r="A48" s="1">
        <v>46</v>
      </c>
      <c r="B48" s="10">
        <f>(VLOOKUP(B$1,Enemies[[Name]:[BotLevelType]],3,FALSE) * VLOOKUP($A48,BotLevelWorld[#All],MATCH("HP Ratio - " &amp; VLOOKUP(B$1,Enemies[[#All],[Name]:[BotLevelType]],9,FALSE),BotLevelWorld[#Headers],0),FALSE)) + (IFERROR(VLOOKUP(VLOOKUP(B$1,Enemies[[Name]:[SpawnedType]],11,FALSE), Enemies[[Name]:[BotLevelType]], 3, FALSE) * VLOOKUP($A48,BotLevelWorld[#All],MATCH("HP Ratio - " &amp; VLOOKUP(VLOOKUP(B$1,Enemies[[Name]:[SpawnedType]],11,FALSE),Enemies[[#All],[Name]:[BotLevelType]],9,FALSE),BotLevelWorld[#Headers],0),FALSE) * VLOOKUP(B$1,Enemies[[Name]:[SpawnedType]],10,FALSE),0))</f>
        <v>301.51679999999999</v>
      </c>
      <c r="C48" s="10">
        <f>(VLOOKUP(C$1,Enemies[[Name]:[BotLevelType]],3,FALSE) * VLOOKUP($A48,BotLevelWorld[#All],MATCH("HP Ratio - " &amp; VLOOKUP(C$1,Enemies[[#All],[Name]:[BotLevelType]],9,FALSE),BotLevelWorld[#Headers],0),FALSE)) + (IFERROR(VLOOKUP(VLOOKUP(C$1,Enemies[[Name]:[SpawnedType]],11,FALSE), Enemies[[Name]:[BotLevelType]], 3, FALSE) * VLOOKUP($A48,BotLevelWorld[#All],MATCH("HP Ratio - " &amp; VLOOKUP(VLOOKUP(C$1,Enemies[[Name]:[SpawnedType]],11,FALSE),Enemies[[#All],[Name]:[BotLevelType]],9,FALSE),BotLevelWorld[#Headers],0),FALSE) * VLOOKUP(C$1,Enemies[[Name]:[SpawnedType]],10,FALSE),0))</f>
        <v>7851.5360000000001</v>
      </c>
      <c r="D48" s="10">
        <f>(VLOOKUP(D$1,Enemies[[Name]:[BotLevelType]],3,FALSE) * VLOOKUP($A48,BotLevelWorld[#All],MATCH("HP Ratio - " &amp; VLOOKUP(D$1,Enemies[[#All],[Name]:[BotLevelType]],9,FALSE),BotLevelWorld[#Headers],0),FALSE)) + (IFERROR(VLOOKUP(VLOOKUP(D$1,Enemies[[Name]:[SpawnedType]],11,FALSE), Enemies[[Name]:[BotLevelType]], 3, FALSE) * VLOOKUP($A48,BotLevelWorld[#All],MATCH("HP Ratio - " &amp; VLOOKUP(VLOOKUP(D$1,Enemies[[Name]:[SpawnedType]],11,FALSE),Enemies[[#All],[Name]:[BotLevelType]],9,FALSE),BotLevelWorld[#Headers],0),FALSE) * VLOOKUP(D$1,Enemies[[Name]:[SpawnedType]],10,FALSE),0))</f>
        <v>18354.240000000002</v>
      </c>
      <c r="E48" s="10">
        <f>(VLOOKUP(E$1,Enemies[[Name]:[BotLevelType]],3,FALSE) * VLOOKUP($A48,BotLevelWorld[#All],MATCH("HP Ratio - " &amp; VLOOKUP(E$1,Enemies[[#All],[Name]:[BotLevelType]],9,FALSE),BotLevelWorld[#Headers],0),FALSE)) + (IFERROR(VLOOKUP(VLOOKUP(E$1,Enemies[[Name]:[SpawnedType]],11,FALSE), Enemies[[Name]:[BotLevelType]], 3, FALSE) * VLOOKUP($A48,BotLevelWorld[#All],MATCH("HP Ratio - " &amp; VLOOKUP(VLOOKUP(E$1,Enemies[[Name]:[SpawnedType]],11,FALSE),Enemies[[#All],[Name]:[BotLevelType]],9,FALSE),BotLevelWorld[#Headers],0),FALSE) * VLOOKUP(E$1,Enemies[[Name]:[SpawnedType]],10,FALSE),0))</f>
        <v>2611.5564999999997</v>
      </c>
      <c r="F48" s="10">
        <f>(VLOOKUP(F$1,Enemies[[Name]:[BotLevelType]],3,FALSE) * VLOOKUP($A48,BotLevelWorld[#All],MATCH("HP Ratio - " &amp; VLOOKUP(F$1,Enemies[[#All],[Name]:[BotLevelType]],9,FALSE),BotLevelWorld[#Headers],0),FALSE)) + (IFERROR(VLOOKUP(VLOOKUP(F$1,Enemies[[Name]:[SpawnedType]],11,FALSE), Enemies[[Name]:[BotLevelType]], 3, FALSE) * VLOOKUP($A48,BotLevelWorld[#All],MATCH("HP Ratio - " &amp; VLOOKUP(VLOOKUP(F$1,Enemies[[Name]:[SpawnedType]],11,FALSE),Enemies[[#All],[Name]:[BotLevelType]],9,FALSE),BotLevelWorld[#Headers],0),FALSE) * VLOOKUP(F$1,Enemies[[Name]:[SpawnedType]],10,FALSE),0))</f>
        <v>9326.9874999999993</v>
      </c>
      <c r="G48" s="10">
        <f>(VLOOKUP(G$1,Enemies[[Name]:[BotLevelType]],3,FALSE) * VLOOKUP($A48,BotLevelWorld[#All],MATCH("HP Ratio - " &amp; VLOOKUP(G$1,Enemies[[#All],[Name]:[BotLevelType]],9,FALSE),BotLevelWorld[#Headers],0),FALSE)) + (IFERROR(VLOOKUP(VLOOKUP(G$1,Enemies[[Name]:[SpawnedType]],11,FALSE), Enemies[[Name]:[BotLevelType]], 3, FALSE) * VLOOKUP($A48,BotLevelWorld[#All],MATCH("HP Ratio - " &amp; VLOOKUP(VLOOKUP(G$1,Enemies[[Name]:[SpawnedType]],11,FALSE),Enemies[[#All],[Name]:[BotLevelType]],9,FALSE),BotLevelWorld[#Headers],0),FALSE) * VLOOKUP(G$1,Enemies[[Name]:[SpawnedType]],10,FALSE),0))</f>
        <v>18653.974999999999</v>
      </c>
      <c r="H48" s="10">
        <f>(VLOOKUP(H$1,Enemies[[Name]:[BotLevelType]],3,FALSE) * VLOOKUP($A48,BotLevelWorld[#All],MATCH("HP Ratio - " &amp; VLOOKUP(H$1,Enemies[[#All],[Name]:[BotLevelType]],9,FALSE),BotLevelWorld[#Headers],0),FALSE)) + (IFERROR(VLOOKUP(VLOOKUP(H$1,Enemies[[Name]:[SpawnedType]],11,FALSE), Enemies[[Name]:[BotLevelType]], 3, FALSE) * VLOOKUP($A48,BotLevelWorld[#All],MATCH("HP Ratio - " &amp; VLOOKUP(VLOOKUP(H$1,Enemies[[Name]:[SpawnedType]],11,FALSE),Enemies[[#All],[Name]:[BotLevelType]],9,FALSE),BotLevelWorld[#Headers],0),FALSE) * VLOOKUP(H$1,Enemies[[Name]:[SpawnedType]],10,FALSE),0))</f>
        <v>804.04480000000001</v>
      </c>
      <c r="I48" s="10">
        <f>(VLOOKUP(I$1,Enemies[[Name]:[BotLevelType]],3,FALSE) * VLOOKUP($A48,BotLevelWorld[#All],MATCH("HP Ratio - " &amp; VLOOKUP(I$1,Enemies[[#All],[Name]:[BotLevelType]],9,FALSE),BotLevelWorld[#Headers],0),FALSE)) + (IFERROR(VLOOKUP(VLOOKUP(I$1,Enemies[[Name]:[SpawnedType]],11,FALSE), Enemies[[Name]:[BotLevelType]], 3, FALSE) * VLOOKUP($A48,BotLevelWorld[#All],MATCH("HP Ratio - " &amp; VLOOKUP(VLOOKUP(I$1,Enemies[[Name]:[SpawnedType]],11,FALSE),Enemies[[#All],[Name]:[BotLevelType]],9,FALSE),BotLevelWorld[#Headers],0),FALSE) * VLOOKUP(I$1,Enemies[[Name]:[SpawnedType]],10,FALSE),0))</f>
        <v>26.990009999999998</v>
      </c>
      <c r="J48" s="10">
        <f>(VLOOKUP(J$1,Enemies[[Name]:[BotLevelType]],3,FALSE) * VLOOKUP($A48,BotLevelWorld[#All],MATCH("HP Ratio - " &amp; VLOOKUP(J$1,Enemies[[#All],[Name]:[BotLevelType]],9,FALSE),BotLevelWorld[#Headers],0),FALSE)) + (IFERROR(VLOOKUP(VLOOKUP(J$1,Enemies[[Name]:[SpawnedType]],11,FALSE), Enemies[[Name]:[BotLevelType]], 3, FALSE) * VLOOKUP($A48,BotLevelWorld[#All],MATCH("HP Ratio - " &amp; VLOOKUP(VLOOKUP(J$1,Enemies[[Name]:[SpawnedType]],11,FALSE),Enemies[[#All],[Name]:[BotLevelType]],9,FALSE),BotLevelWorld[#Headers],0),FALSE) * VLOOKUP(J$1,Enemies[[Name]:[SpawnedType]],10,FALSE),0))</f>
        <v>449.83350000000002</v>
      </c>
      <c r="K48" s="10">
        <f>(VLOOKUP(K$1,Enemies[[Name]:[BotLevelType]],3,FALSE) * VLOOKUP($A48,BotLevelWorld[#All],MATCH("HP Ratio - " &amp; VLOOKUP(K$1,Enemies[[#All],[Name]:[BotLevelType]],9,FALSE),BotLevelWorld[#Headers],0),FALSE)) + (IFERROR(VLOOKUP(VLOOKUP(K$1,Enemies[[Name]:[SpawnedType]],11,FALSE), Enemies[[Name]:[BotLevelType]], 3, FALSE) * VLOOKUP($A48,BotLevelWorld[#All],MATCH("HP Ratio - " &amp; VLOOKUP(VLOOKUP(K$1,Enemies[[Name]:[SpawnedType]],11,FALSE),Enemies[[#All],[Name]:[BotLevelType]],9,FALSE),BotLevelWorld[#Headers],0),FALSE) * VLOOKUP(K$1,Enemies[[Name]:[SpawnedType]],10,FALSE),0))</f>
        <v>112.458375</v>
      </c>
      <c r="L48" s="10">
        <f>(VLOOKUP(L$1,Enemies[[Name]:[BotLevelType]],3,FALSE) * VLOOKUP($A48,BotLevelWorld[#All],MATCH("HP Ratio - " &amp; VLOOKUP(L$1,Enemies[[#All],[Name]:[BotLevelType]],9,FALSE),BotLevelWorld[#Headers],0),FALSE)) + (IFERROR(VLOOKUP(VLOOKUP(L$1,Enemies[[Name]:[SpawnedType]],11,FALSE), Enemies[[Name]:[BotLevelType]], 3, FALSE) * VLOOKUP($A48,BotLevelWorld[#All],MATCH("HP Ratio - " &amp; VLOOKUP(VLOOKUP(L$1,Enemies[[Name]:[SpawnedType]],11,FALSE),Enemies[[#All],[Name]:[BotLevelType]],9,FALSE),BotLevelWorld[#Headers],0),FALSE) * VLOOKUP(L$1,Enemies[[Name]:[SpawnedType]],10,FALSE),0))</f>
        <v>5596.1925000000001</v>
      </c>
      <c r="M48" s="10">
        <f>(VLOOKUP(M$1,Enemies[[Name]:[BotLevelType]],3,FALSE) * VLOOKUP($A48,BotLevelWorld[#All],MATCH("HP Ratio - " &amp; VLOOKUP(M$1,Enemies[[#All],[Name]:[BotLevelType]],9,FALSE),BotLevelWorld[#Headers],0),FALSE)) + (IFERROR(VLOOKUP(VLOOKUP(M$1,Enemies[[Name]:[SpawnedType]],11,FALSE), Enemies[[Name]:[BotLevelType]], 3, FALSE) * VLOOKUP($A48,BotLevelWorld[#All],MATCH("HP Ratio - " &amp; VLOOKUP(VLOOKUP(M$1,Enemies[[Name]:[SpawnedType]],11,FALSE),Enemies[[#All],[Name]:[BotLevelType]],9,FALSE),BotLevelWorld[#Headers],0),FALSE) * VLOOKUP(M$1,Enemies[[Name]:[SpawnedType]],10,FALSE),0))</f>
        <v>13057.782499999999</v>
      </c>
      <c r="N48" s="10">
        <f>(VLOOKUP(N$1,Enemies[[Name]:[BotLevelType]],3,FALSE) * VLOOKUP($A48,BotLevelWorld[#All],MATCH("HP Ratio - " &amp; VLOOKUP(N$1,Enemies[[#All],[Name]:[BotLevelType]],9,FALSE),BotLevelWorld[#Headers],0),FALSE)) + (IFERROR(VLOOKUP(VLOOKUP(N$1,Enemies[[Name]:[SpawnedType]],11,FALSE), Enemies[[Name]:[BotLevelType]], 3, FALSE) * VLOOKUP($A48,BotLevelWorld[#All],MATCH("HP Ratio - " &amp; VLOOKUP(VLOOKUP(N$1,Enemies[[Name]:[SpawnedType]],11,FALSE),Enemies[[#All],[Name]:[BotLevelType]],9,FALSE),BotLevelWorld[#Headers],0),FALSE) * VLOOKUP(N$1,Enemies[[Name]:[SpawnedType]],10,FALSE),0))</f>
        <v>9326.9874999999993</v>
      </c>
      <c r="O48" s="10">
        <f>(VLOOKUP(O$1,Enemies[[Name]:[BotLevelType]],3,FALSE) * VLOOKUP($A48,BotLevelWorld[#All],MATCH("HP Ratio - " &amp; VLOOKUP(O$1,Enemies[[#All],[Name]:[BotLevelType]],9,FALSE),BotLevelWorld[#Headers],0),FALSE)) + (IFERROR(VLOOKUP(VLOOKUP(O$1,Enemies[[Name]:[SpawnedType]],11,FALSE), Enemies[[Name]:[BotLevelType]], 3, FALSE) * VLOOKUP($A48,BotLevelWorld[#All],MATCH("HP Ratio - " &amp; VLOOKUP(VLOOKUP(O$1,Enemies[[Name]:[SpawnedType]],11,FALSE),Enemies[[#All],[Name]:[BotLevelType]],9,FALSE),BotLevelWorld[#Headers],0),FALSE) * VLOOKUP(O$1,Enemies[[Name]:[SpawnedType]],10,FALSE),0))</f>
        <v>3568.88</v>
      </c>
      <c r="P48" s="10">
        <f>(VLOOKUP(P$1,Enemies[[Name]:[BotLevelType]],3,FALSE) * VLOOKUP($A48,BotLevelWorld[#All],MATCH("HP Ratio - " &amp; VLOOKUP(P$1,Enemies[[#All],[Name]:[BotLevelType]],9,FALSE),BotLevelWorld[#Headers],0),FALSE)) + (IFERROR(VLOOKUP(VLOOKUP(P$1,Enemies[[Name]:[SpawnedType]],11,FALSE), Enemies[[Name]:[BotLevelType]], 3, FALSE) * VLOOKUP($A48,BotLevelWorld[#All],MATCH("HP Ratio - " &amp; VLOOKUP(VLOOKUP(P$1,Enemies[[Name]:[SpawnedType]],11,FALSE),Enemies[[#All],[Name]:[BotLevelType]],9,FALSE),BotLevelWorld[#Headers],0),FALSE) * VLOOKUP(P$1,Enemies[[Name]:[SpawnedType]],10,FALSE),0))</f>
        <v>37307.949999999997</v>
      </c>
      <c r="Q48" s="10">
        <f>(VLOOKUP(Q$1,Enemies[[Name]:[BotLevelType]],3,FALSE) * VLOOKUP($A48,BotLevelWorld[#All],MATCH("HP Ratio - " &amp; VLOOKUP(Q$1,Enemies[[#All],[Name]:[BotLevelType]],9,FALSE),BotLevelWorld[#Headers],0),FALSE)) + (IFERROR(VLOOKUP(VLOOKUP(Q$1,Enemies[[Name]:[SpawnedType]],11,FALSE), Enemies[[Name]:[BotLevelType]], 3, FALSE) * VLOOKUP($A48,BotLevelWorld[#All],MATCH("HP Ratio - " &amp; VLOOKUP(VLOOKUP(Q$1,Enemies[[Name]:[SpawnedType]],11,FALSE),Enemies[[#All],[Name]:[BotLevelType]],9,FALSE),BotLevelWorld[#Headers],0),FALSE) * VLOOKUP(Q$1,Enemies[[Name]:[SpawnedType]],10,FALSE),0))</f>
        <v>10050.56</v>
      </c>
      <c r="R48" s="10">
        <f>(VLOOKUP(R$1,Enemies[[Name]:[BotLevelType]],3,FALSE) * VLOOKUP($A48,BotLevelWorld[#All],MATCH("HP Ratio - " &amp; VLOOKUP(R$1,Enemies[[#All],[Name]:[BotLevelType]],9,FALSE),BotLevelWorld[#Headers],0),FALSE)) + (IFERROR(VLOOKUP(VLOOKUP(R$1,Enemies[[Name]:[SpawnedType]],11,FALSE), Enemies[[Name]:[BotLevelType]], 3, FALSE) * VLOOKUP($A48,BotLevelWorld[#All],MATCH("HP Ratio - " &amp; VLOOKUP(VLOOKUP(R$1,Enemies[[Name]:[SpawnedType]],11,FALSE),Enemies[[#All],[Name]:[BotLevelType]],9,FALSE),BotLevelWorld[#Headers],0),FALSE) * VLOOKUP(R$1,Enemies[[Name]:[SpawnedType]],10,FALSE),0))</f>
        <v>50984</v>
      </c>
      <c r="S48" s="10">
        <f>(VLOOKUP(S$1,Enemies[[Name]:[BotLevelType]],3,FALSE) * VLOOKUP($A48,BotLevelWorld[#All],MATCH("HP Ratio - " &amp; VLOOKUP(S$1,Enemies[[#All],[Name]:[BotLevelType]],9,FALSE),BotLevelWorld[#Headers],0),FALSE)) + (IFERROR(VLOOKUP(VLOOKUP(S$1,Enemies[[Name]:[SpawnedType]],11,FALSE), Enemies[[Name]:[BotLevelType]], 3, FALSE) * VLOOKUP($A48,BotLevelWorld[#All],MATCH("HP Ratio - " &amp; VLOOKUP(VLOOKUP(S$1,Enemies[[Name]:[SpawnedType]],11,FALSE),Enemies[[#All],[Name]:[BotLevelType]],9,FALSE),BotLevelWorld[#Headers],0),FALSE) * VLOOKUP(S$1,Enemies[[Name]:[SpawnedType]],10,FALSE),0))</f>
        <v>4265.1072000000004</v>
      </c>
      <c r="T48" s="10">
        <f>(VLOOKUP(T$1,Enemies[[Name]:[BotLevelType]],3,FALSE) * VLOOKUP($A48,BotLevelWorld[#All],MATCH("HP Ratio - " &amp; VLOOKUP(T$1,Enemies[[#All],[Name]:[BotLevelType]],9,FALSE),BotLevelWorld[#Headers],0),FALSE)) + (IFERROR(VLOOKUP(VLOOKUP(T$1,Enemies[[Name]:[SpawnedType]],11,FALSE), Enemies[[Name]:[BotLevelType]], 3, FALSE) * VLOOKUP($A48,BotLevelWorld[#All],MATCH("HP Ratio - " &amp; VLOOKUP(VLOOKUP(T$1,Enemies[[Name]:[SpawnedType]],11,FALSE),Enemies[[#All],[Name]:[BotLevelType]],9,FALSE),BotLevelWorld[#Headers],0),FALSE) * VLOOKUP(T$1,Enemies[[Name]:[SpawnedType]],10,FALSE),0))</f>
        <v>16314.880000000001</v>
      </c>
      <c r="U48" s="10">
        <f>(VLOOKUP(U$1,Enemies[[Name]:[BotLevelType]],3,FALSE) * VLOOKUP($A48,BotLevelWorld[#All],MATCH("HP Ratio - " &amp; VLOOKUP(U$1,Enemies[[#All],[Name]:[BotLevelType]],9,FALSE),BotLevelWorld[#Headers],0),FALSE)) + (IFERROR(VLOOKUP(VLOOKUP(U$1,Enemies[[Name]:[SpawnedType]],11,FALSE), Enemies[[Name]:[BotLevelType]], 3, FALSE) * VLOOKUP($A48,BotLevelWorld[#All],MATCH("HP Ratio - " &amp; VLOOKUP(VLOOKUP(U$1,Enemies[[Name]:[SpawnedType]],11,FALSE),Enemies[[#All],[Name]:[BotLevelType]],9,FALSE),BotLevelWorld[#Headers],0),FALSE) * VLOOKUP(U$1,Enemies[[Name]:[SpawnedType]],10,FALSE),0))</f>
        <v>8157.4400000000005</v>
      </c>
      <c r="V48" s="10">
        <f>(VLOOKUP(V$1,Enemies[[Name]:[BotLevelType]],3,FALSE) * VLOOKUP($A48,BotLevelWorld[#All],MATCH("HP Ratio - " &amp; VLOOKUP(V$1,Enemies[[#All],[Name]:[BotLevelType]],9,FALSE),BotLevelWorld[#Headers],0),FALSE)) + (IFERROR(VLOOKUP(VLOOKUP(V$1,Enemies[[Name]:[SpawnedType]],11,FALSE), Enemies[[Name]:[BotLevelType]], 3, FALSE) * VLOOKUP($A48,BotLevelWorld[#All],MATCH("HP Ratio - " &amp; VLOOKUP(VLOOKUP(V$1,Enemies[[Name]:[SpawnedType]],11,FALSE),Enemies[[#All],[Name]:[BotLevelType]],9,FALSE),BotLevelWorld[#Headers],0),FALSE) * VLOOKUP(V$1,Enemies[[Name]:[SpawnedType]],10,FALSE),0))</f>
        <v>4078.7200000000003</v>
      </c>
      <c r="W48" s="10">
        <f>(VLOOKUP(W$1,Enemies[[Name]:[BotLevelType]],3,FALSE) * VLOOKUP($A48,BotLevelWorld[#All],MATCH("HP Ratio - " &amp; VLOOKUP(W$1,Enemies[[#All],[Name]:[BotLevelType]],9,FALSE),BotLevelWorld[#Headers],0),FALSE)) + (IFERROR(VLOOKUP(VLOOKUP(W$1,Enemies[[Name]:[SpawnedType]],11,FALSE), Enemies[[Name]:[BotLevelType]], 3, FALSE) * VLOOKUP($A48,BotLevelWorld[#All],MATCH("HP Ratio - " &amp; VLOOKUP(VLOOKUP(W$1,Enemies[[Name]:[SpawnedType]],11,FALSE),Enemies[[#All],[Name]:[BotLevelType]],9,FALSE),BotLevelWorld[#Headers],0),FALSE) * VLOOKUP(W$1,Enemies[[Name]:[SpawnedType]],10,FALSE),0))</f>
        <v>1019.6800000000001</v>
      </c>
      <c r="X48" s="10">
        <f>(VLOOKUP(X$1,Enemies[[Name]:[BotLevelType]],3,FALSE) * VLOOKUP($A48,BotLevelWorld[#All],MATCH("HP Ratio - " &amp; VLOOKUP(X$1,Enemies[[#All],[Name]:[BotLevelType]],9,FALSE),BotLevelWorld[#Headers],0),FALSE)) + (IFERROR(VLOOKUP(VLOOKUP(X$1,Enemies[[Name]:[SpawnedType]],11,FALSE), Enemies[[Name]:[BotLevelType]], 3, FALSE) * VLOOKUP($A48,BotLevelWorld[#All],MATCH("HP Ratio - " &amp; VLOOKUP(VLOOKUP(X$1,Enemies[[Name]:[SpawnedType]],11,FALSE),Enemies[[#All],[Name]:[BotLevelType]],9,FALSE),BotLevelWorld[#Headers],0),FALSE) * VLOOKUP(X$1,Enemies[[Name]:[SpawnedType]],10,FALSE),0))</f>
        <v>815.74400000000003</v>
      </c>
      <c r="Y48" s="10">
        <f>(VLOOKUP(Y$1,Enemies[[Name]:[BotLevelType]],3,FALSE) * VLOOKUP($A48,BotLevelWorld[#All],MATCH("HP Ratio - " &amp; VLOOKUP(Y$1,Enemies[[#All],[Name]:[BotLevelType]],9,FALSE),BotLevelWorld[#Headers],0),FALSE)) + (IFERROR(VLOOKUP(VLOOKUP(Y$1,Enemies[[Name]:[SpawnedType]],11,FALSE), Enemies[[Name]:[BotLevelType]], 3, FALSE) * VLOOKUP($A48,BotLevelWorld[#All],MATCH("HP Ratio - " &amp; VLOOKUP(VLOOKUP(Y$1,Enemies[[Name]:[SpawnedType]],11,FALSE),Enemies[[#All],[Name]:[BotLevelType]],9,FALSE),BotLevelWorld[#Headers],0),FALSE) * VLOOKUP(Y$1,Enemies[[Name]:[SpawnedType]],10,FALSE),0))</f>
        <v>18653.974999999999</v>
      </c>
      <c r="Z48" s="10">
        <f>(VLOOKUP(Z$1,Enemies[[Name]:[BotLevelType]],3,FALSE) * VLOOKUP($A48,BotLevelWorld[#All],MATCH("HP Ratio - " &amp; VLOOKUP(Z$1,Enemies[[#All],[Name]:[BotLevelType]],9,FALSE),BotLevelWorld[#Headers],0),FALSE)) + (IFERROR(VLOOKUP(VLOOKUP(Z$1,Enemies[[Name]:[SpawnedType]],11,FALSE), Enemies[[Name]:[BotLevelType]], 3, FALSE) * VLOOKUP($A48,BotLevelWorld[#All],MATCH("HP Ratio - " &amp; VLOOKUP(VLOOKUP(Z$1,Enemies[[Name]:[SpawnedType]],11,FALSE),Enemies[[#All],[Name]:[BotLevelType]],9,FALSE),BotLevelWorld[#Headers],0),FALSE) * VLOOKUP(Z$1,Enemies[[Name]:[SpawnedType]],10,FALSE),0))</f>
        <v>7461.5899999999992</v>
      </c>
      <c r="AA48" s="10">
        <f>(VLOOKUP(AA$1,Enemies[[Name]:[BotLevelType]],3,FALSE) * VLOOKUP($A48,BotLevelWorld[#All],MATCH("HP Ratio - " &amp; VLOOKUP(AA$1,Enemies[[#All],[Name]:[BotLevelType]],9,FALSE),BotLevelWorld[#Headers],0),FALSE)) + (IFERROR(VLOOKUP(VLOOKUP(AA$1,Enemies[[Name]:[SpawnedType]],11,FALSE), Enemies[[Name]:[BotLevelType]], 3, FALSE) * VLOOKUP($A48,BotLevelWorld[#All],MATCH("HP Ratio - " &amp; VLOOKUP(VLOOKUP(AA$1,Enemies[[Name]:[SpawnedType]],11,FALSE),Enemies[[#All],[Name]:[BotLevelType]],9,FALSE),BotLevelWorld[#Headers],0),FALSE) * VLOOKUP(AA$1,Enemies[[Name]:[SpawnedType]],10,FALSE),0))</f>
        <v>3730.7949999999996</v>
      </c>
      <c r="AB48" s="10">
        <f>(VLOOKUP(AB$1,Enemies[[Name]:[BotLevelType]],3,FALSE) * VLOOKUP($A48,BotLevelWorld[#All],MATCH("HP Ratio - " &amp; VLOOKUP(AB$1,Enemies[[#All],[Name]:[BotLevelType]],9,FALSE),BotLevelWorld[#Headers],0),FALSE)) + (IFERROR(VLOOKUP(VLOOKUP(AB$1,Enemies[[Name]:[SpawnedType]],11,FALSE), Enemies[[Name]:[BotLevelType]], 3, FALSE) * VLOOKUP($A48,BotLevelWorld[#All],MATCH("HP Ratio - " &amp; VLOOKUP(VLOOKUP(AB$1,Enemies[[Name]:[SpawnedType]],11,FALSE),Enemies[[#All],[Name]:[BotLevelType]],9,FALSE),BotLevelWorld[#Headers],0),FALSE) * VLOOKUP(AB$1,Enemies[[Name]:[SpawnedType]],10,FALSE),0))</f>
        <v>1828.0895499999997</v>
      </c>
      <c r="AC48" s="10">
        <f>(VLOOKUP(AC$1,Enemies[[Name]:[BotLevelType]],3,FALSE) * VLOOKUP($A48,BotLevelWorld[#All],MATCH("HP Ratio - " &amp; VLOOKUP(AC$1,Enemies[[#All],[Name]:[BotLevelType]],9,FALSE),BotLevelWorld[#Headers],0),FALSE)) + (IFERROR(VLOOKUP(VLOOKUP(AC$1,Enemies[[Name]:[SpawnedType]],11,FALSE), Enemies[[Name]:[BotLevelType]], 3, FALSE) * VLOOKUP($A48,BotLevelWorld[#All],MATCH("HP Ratio - " &amp; VLOOKUP(VLOOKUP(AC$1,Enemies[[Name]:[SpawnedType]],11,FALSE),Enemies[[#All],[Name]:[BotLevelType]],9,FALSE),BotLevelWorld[#Headers],0),FALSE) * VLOOKUP(AC$1,Enemies[[Name]:[SpawnedType]],10,FALSE),0))</f>
        <v>895.3907999999999</v>
      </c>
      <c r="AD48" s="10">
        <f>(VLOOKUP(AD$1,Enemies[[Name]:[BotLevelType]],3,FALSE) * VLOOKUP($A48,BotLevelWorld[#All],MATCH("HP Ratio - " &amp; VLOOKUP(AD$1,Enemies[[#All],[Name]:[BotLevelType]],9,FALSE),BotLevelWorld[#Headers],0),FALSE)) + (IFERROR(VLOOKUP(VLOOKUP(AD$1,Enemies[[Name]:[SpawnedType]],11,FALSE), Enemies[[Name]:[BotLevelType]], 3, FALSE) * VLOOKUP($A48,BotLevelWorld[#All],MATCH("HP Ratio - " &amp; VLOOKUP(VLOOKUP(AD$1,Enemies[[Name]:[SpawnedType]],11,FALSE),Enemies[[#All],[Name]:[BotLevelType]],9,FALSE),BotLevelWorld[#Headers],0),FALSE) * VLOOKUP(AD$1,Enemies[[Name]:[SpawnedType]],10,FALSE),0))</f>
        <v>223.84769999999997</v>
      </c>
      <c r="AE48" s="10">
        <f>(VLOOKUP(AE$1,Enemies[[Name]:[BotLevelType]],3,FALSE) * VLOOKUP($A48,BotLevelWorld[#All],MATCH("HP Ratio - " &amp; VLOOKUP(AE$1,Enemies[[#All],[Name]:[BotLevelType]],9,FALSE),BotLevelWorld[#Headers],0),FALSE)) + (IFERROR(VLOOKUP(VLOOKUP(AE$1,Enemies[[Name]:[SpawnedType]],11,FALSE), Enemies[[Name]:[BotLevelType]], 3, FALSE) * VLOOKUP($A48,BotLevelWorld[#All],MATCH("HP Ratio - " &amp; VLOOKUP(VLOOKUP(AE$1,Enemies[[Name]:[SpawnedType]],11,FALSE),Enemies[[#All],[Name]:[BotLevelType]],9,FALSE),BotLevelWorld[#Headers],0),FALSE) * VLOOKUP(AE$1,Enemies[[Name]:[SpawnedType]],10,FALSE),0))</f>
        <v>6528.8912499999997</v>
      </c>
      <c r="AF48" s="10">
        <f>(VLOOKUP(AF$1,Enemies[[Name]:[BotLevelType]],3,FALSE) * VLOOKUP($A48,BotLevelWorld[#All],MATCH("HP Ratio - " &amp; VLOOKUP(AF$1,Enemies[[#All],[Name]:[BotLevelType]],9,FALSE),BotLevelWorld[#Headers],0),FALSE)) + (IFERROR(VLOOKUP(VLOOKUP(AF$1,Enemies[[Name]:[SpawnedType]],11,FALSE), Enemies[[Name]:[BotLevelType]], 3, FALSE) * VLOOKUP($A48,BotLevelWorld[#All],MATCH("HP Ratio - " &amp; VLOOKUP(VLOOKUP(AF$1,Enemies[[Name]:[SpawnedType]],11,FALSE),Enemies[[#All],[Name]:[BotLevelType]],9,FALSE),BotLevelWorld[#Headers],0),FALSE) * VLOOKUP(AF$1,Enemies[[Name]:[SpawnedType]],10,FALSE),0))</f>
        <v>1492.318</v>
      </c>
      <c r="AG48" s="10">
        <f>(VLOOKUP(AG$1,Enemies[[Name]:[BotLevelType]],3,FALSE) * VLOOKUP($A48,BotLevelWorld[#All],MATCH("HP Ratio - " &amp; VLOOKUP(AG$1,Enemies[[#All],[Name]:[BotLevelType]],9,FALSE),BotLevelWorld[#Headers],0),FALSE)) + (IFERROR(VLOOKUP(VLOOKUP(AG$1,Enemies[[Name]:[SpawnedType]],11,FALSE), Enemies[[Name]:[BotLevelType]], 3, FALSE) * VLOOKUP($A48,BotLevelWorld[#All],MATCH("HP Ratio - " &amp; VLOOKUP(VLOOKUP(AG$1,Enemies[[Name]:[SpawnedType]],11,FALSE),Enemies[[#All],[Name]:[BotLevelType]],9,FALSE),BotLevelWorld[#Headers],0),FALSE) * VLOOKUP(AG$1,Enemies[[Name]:[SpawnedType]],10,FALSE),0))</f>
        <v>7851.5360000000001</v>
      </c>
      <c r="AH48" s="10">
        <f>(VLOOKUP(AH$1,Enemies[[Name]:[BotLevelType]],3,FALSE) * VLOOKUP($A48,BotLevelWorld[#All],MATCH("HP Ratio - " &amp; VLOOKUP(AH$1,Enemies[[#All],[Name]:[BotLevelType]],9,FALSE),BotLevelWorld[#Headers],0),FALSE)) + (IFERROR(VLOOKUP(VLOOKUP(AH$1,Enemies[[Name]:[SpawnedType]],11,FALSE), Enemies[[Name]:[BotLevelType]], 3, FALSE) * VLOOKUP($A48,BotLevelWorld[#All],MATCH("HP Ratio - " &amp; VLOOKUP(VLOOKUP(AH$1,Enemies[[Name]:[SpawnedType]],11,FALSE),Enemies[[#All],[Name]:[BotLevelType]],9,FALSE),BotLevelWorld[#Headers],0),FALSE) * VLOOKUP(AH$1,Enemies[[Name]:[SpawnedType]],10,FALSE),0))</f>
        <v>804.04480000000001</v>
      </c>
      <c r="AI48" s="10">
        <f>(VLOOKUP(AI$1,Enemies[[Name]:[BotLevelType]],3,FALSE) * VLOOKUP($A48,BotLevelWorld[#All],MATCH("HP Ratio - " &amp; VLOOKUP(AI$1,Enemies[[#All],[Name]:[BotLevelType]],9,FALSE),BotLevelWorld[#Headers],0),FALSE)) + (IFERROR(VLOOKUP(VLOOKUP(AI$1,Enemies[[Name]:[SpawnedType]],11,FALSE), Enemies[[Name]:[BotLevelType]], 3, FALSE) * VLOOKUP($A48,BotLevelWorld[#All],MATCH("HP Ratio - " &amp; VLOOKUP(VLOOKUP(AI$1,Enemies[[Name]:[SpawnedType]],11,FALSE),Enemies[[#All],[Name]:[BotLevelType]],9,FALSE),BotLevelWorld[#Headers],0),FALSE) * VLOOKUP(AI$1,Enemies[[Name]:[SpawnedType]],10,FALSE),0))</f>
        <v>11192.385</v>
      </c>
      <c r="AJ48" s="10">
        <f>(VLOOKUP(AJ$1,Enemies[[Name]:[BotLevelType]],3,FALSE) * VLOOKUP($A48,BotLevelWorld[#All],MATCH("HP Ratio - " &amp; VLOOKUP(AJ$1,Enemies[[#All],[Name]:[BotLevelType]],9,FALSE),BotLevelWorld[#Headers],0),FALSE)) + (IFERROR(VLOOKUP(VLOOKUP(AJ$1,Enemies[[Name]:[SpawnedType]],11,FALSE), Enemies[[Name]:[BotLevelType]], 3, FALSE) * VLOOKUP($A48,BotLevelWorld[#All],MATCH("HP Ratio - " &amp; VLOOKUP(VLOOKUP(AJ$1,Enemies[[Name]:[SpawnedType]],11,FALSE),Enemies[[#All],[Name]:[BotLevelType]],9,FALSE),BotLevelWorld[#Headers],0),FALSE) * VLOOKUP(AJ$1,Enemies[[Name]:[SpawnedType]],10,FALSE),0))</f>
        <v>804.04480000000001</v>
      </c>
      <c r="AK48" s="10">
        <f>(VLOOKUP(AK$1,Enemies[[Name]:[BotLevelType]],3,FALSE) * VLOOKUP($A48,BotLevelWorld[#All],MATCH("HP Ratio - " &amp; VLOOKUP(AK$1,Enemies[[#All],[Name]:[BotLevelType]],9,FALSE),BotLevelWorld[#Headers],0),FALSE)) + (IFERROR(VLOOKUP(VLOOKUP(AK$1,Enemies[[Name]:[SpawnedType]],11,FALSE), Enemies[[Name]:[BotLevelType]], 3, FALSE) * VLOOKUP($A48,BotLevelWorld[#All],MATCH("HP Ratio - " &amp; VLOOKUP(VLOOKUP(AK$1,Enemies[[Name]:[SpawnedType]],11,FALSE),Enemies[[#All],[Name]:[BotLevelType]],9,FALSE),BotLevelWorld[#Headers],0),FALSE) * VLOOKUP(AK$1,Enemies[[Name]:[SpawnedType]],10,FALSE),0))</f>
        <v>804.04480000000001</v>
      </c>
      <c r="AL48" s="10">
        <f>(VLOOKUP(AL$1,Enemies[[Name]:[BotLevelType]],3,FALSE) * VLOOKUP($A48,BotLevelWorld[#All],MATCH("HP Ratio - " &amp; VLOOKUP(AL$1,Enemies[[#All],[Name]:[BotLevelType]],9,FALSE),BotLevelWorld[#Headers],0),FALSE)) + (IFERROR(VLOOKUP(VLOOKUP(AL$1,Enemies[[Name]:[SpawnedType]],11,FALSE), Enemies[[Name]:[BotLevelType]], 3, FALSE) * VLOOKUP($A48,BotLevelWorld[#All],MATCH("HP Ratio - " &amp; VLOOKUP(VLOOKUP(AL$1,Enemies[[Name]:[SpawnedType]],11,FALSE),Enemies[[#All],[Name]:[BotLevelType]],9,FALSE),BotLevelWorld[#Headers],0),FALSE) * VLOOKUP(AL$1,Enemies[[Name]:[SpawnedType]],10,FALSE),0))</f>
        <v>1005.056</v>
      </c>
      <c r="AM48" s="10">
        <f>(VLOOKUP(AM$1,Enemies[[Name]:[BotLevelType]],3,FALSE) * VLOOKUP($A48,BotLevelWorld[#All],MATCH("HP Ratio - " &amp; VLOOKUP(AM$1,Enemies[[#All],[Name]:[BotLevelType]],9,FALSE),BotLevelWorld[#Headers],0),FALSE)) + (IFERROR(VLOOKUP(VLOOKUP(AM$1,Enemies[[Name]:[SpawnedType]],11,FALSE), Enemies[[Name]:[BotLevelType]], 3, FALSE) * VLOOKUP($A48,BotLevelWorld[#All],MATCH("HP Ratio - " &amp; VLOOKUP(VLOOKUP(AM$1,Enemies[[Name]:[SpawnedType]],11,FALSE),Enemies[[#All],[Name]:[BotLevelType]],9,FALSE),BotLevelWorld[#Headers],0),FALSE) * VLOOKUP(AM$1,Enemies[[Name]:[SpawnedType]],10,FALSE),0))</f>
        <v>18653.974999999999</v>
      </c>
      <c r="AN48" s="10">
        <f>(VLOOKUP(AN$1,Enemies[[Name]:[BotLevelType]],3,FALSE) * VLOOKUP($A48,BotLevelWorld[#All],MATCH("HP Ratio - " &amp; VLOOKUP(AN$1,Enemies[[#All],[Name]:[BotLevelType]],9,FALSE),BotLevelWorld[#Headers],0),FALSE)) + (IFERROR(VLOOKUP(VLOOKUP(AN$1,Enemies[[Name]:[SpawnedType]],11,FALSE), Enemies[[Name]:[BotLevelType]], 3, FALSE) * VLOOKUP($A48,BotLevelWorld[#All],MATCH("HP Ratio - " &amp; VLOOKUP(VLOOKUP(AN$1,Enemies[[Name]:[SpawnedType]],11,FALSE),Enemies[[#All],[Name]:[BotLevelType]],9,FALSE),BotLevelWorld[#Headers],0),FALSE) * VLOOKUP(AN$1,Enemies[[Name]:[SpawnedType]],10,FALSE),0))</f>
        <v>5025.28</v>
      </c>
      <c r="AO48" s="10">
        <f>(VLOOKUP(AO$1,Enemies[[Name]:[BotLevelType]],3,FALSE) * VLOOKUP($A48,BotLevelWorld[#All],MATCH("HP Ratio - " &amp; VLOOKUP(AO$1,Enemies[[#All],[Name]:[BotLevelType]],9,FALSE),BotLevelWorld[#Headers],0),FALSE)) + (IFERROR(VLOOKUP(VLOOKUP(AO$1,Enemies[[Name]:[SpawnedType]],11,FALSE), Enemies[[Name]:[BotLevelType]], 3, FALSE) * VLOOKUP($A48,BotLevelWorld[#All],MATCH("HP Ratio - " &amp; VLOOKUP(VLOOKUP(AO$1,Enemies[[Name]:[SpawnedType]],11,FALSE),Enemies[[#All],[Name]:[BotLevelType]],9,FALSE),BotLevelWorld[#Headers],0),FALSE) * VLOOKUP(AO$1,Enemies[[Name]:[SpawnedType]],10,FALSE),0))</f>
        <v>8687.3536000000004</v>
      </c>
      <c r="AP48" s="10">
        <f>(VLOOKUP(AP$1,Enemies[[Name]:[BotLevelType]],3,FALSE) * VLOOKUP($A48,BotLevelWorld[#All],MATCH("HP Ratio - " &amp; VLOOKUP(AP$1,Enemies[[#All],[Name]:[BotLevelType]],9,FALSE),BotLevelWorld[#Headers],0),FALSE)) + (IFERROR(VLOOKUP(VLOOKUP(AP$1,Enemies[[Name]:[SpawnedType]],11,FALSE), Enemies[[Name]:[BotLevelType]], 3, FALSE) * VLOOKUP($A48,BotLevelWorld[#All],MATCH("HP Ratio - " &amp; VLOOKUP(VLOOKUP(AP$1,Enemies[[Name]:[SpawnedType]],11,FALSE),Enemies[[#All],[Name]:[BotLevelType]],9,FALSE),BotLevelWorld[#Headers],0),FALSE) * VLOOKUP(AP$1,Enemies[[Name]:[SpawnedType]],10,FALSE),0))</f>
        <v>8687.3536000000004</v>
      </c>
      <c r="AQ48" s="10">
        <f>(VLOOKUP(AQ$1,Enemies[[Name]:[BotLevelType]],3,FALSE) * VLOOKUP($A48,BotLevelWorld[#All],MATCH("HP Ratio - " &amp; VLOOKUP(AQ$1,Enemies[[#All],[Name]:[BotLevelType]],9,FALSE),BotLevelWorld[#Headers],0),FALSE)) + (IFERROR(VLOOKUP(VLOOKUP(AQ$1,Enemies[[Name]:[SpawnedType]],11,FALSE), Enemies[[Name]:[BotLevelType]], 3, FALSE) * VLOOKUP($A48,BotLevelWorld[#All],MATCH("HP Ratio - " &amp; VLOOKUP(VLOOKUP(AQ$1,Enemies[[Name]:[SpawnedType]],11,FALSE),Enemies[[#All],[Name]:[BotLevelType]],9,FALSE),BotLevelWorld[#Headers],0),FALSE) * VLOOKUP(AQ$1,Enemies[[Name]:[SpawnedType]],10,FALSE),0))</f>
        <v>8687.3536000000004</v>
      </c>
      <c r="AR48" s="10">
        <f>(VLOOKUP(AR$1,Enemies[[Name]:[BotLevelType]],3,FALSE) * VLOOKUP($A48,BotLevelWorld[#All],MATCH("HP Ratio - " &amp; VLOOKUP(AR$1,Enemies[[#All],[Name]:[BotLevelType]],9,FALSE),BotLevelWorld[#Headers],0),FALSE)) + (IFERROR(VLOOKUP(VLOOKUP(AR$1,Enemies[[Name]:[SpawnedType]],11,FALSE), Enemies[[Name]:[BotLevelType]], 3, FALSE) * VLOOKUP($A48,BotLevelWorld[#All],MATCH("HP Ratio - " &amp; VLOOKUP(VLOOKUP(AR$1,Enemies[[Name]:[SpawnedType]],11,FALSE),Enemies[[#All],[Name]:[BotLevelType]],9,FALSE),BotLevelWorld[#Headers],0),FALSE) * VLOOKUP(AR$1,Enemies[[Name]:[SpawnedType]],10,FALSE),0))</f>
        <v>80404.479999999996</v>
      </c>
      <c r="AS48" s="10">
        <f>(VLOOKUP(AS$1,Enemies[[Name]:[BotLevelType]],3,FALSE) * VLOOKUP($A48,BotLevelWorld[#All],MATCH("HP Ratio - " &amp; VLOOKUP(AS$1,Enemies[[#All],[Name]:[BotLevelType]],9,FALSE),BotLevelWorld[#Headers],0),FALSE)) + (IFERROR(VLOOKUP(VLOOKUP(AS$1,Enemies[[Name]:[SpawnedType]],11,FALSE), Enemies[[Name]:[BotLevelType]], 3, FALSE) * VLOOKUP($A48,BotLevelWorld[#All],MATCH("HP Ratio - " &amp; VLOOKUP(VLOOKUP(AS$1,Enemies[[Name]:[SpawnedType]],11,FALSE),Enemies[[#All],[Name]:[BotLevelType]],9,FALSE),BotLevelWorld[#Headers],0),FALSE) * VLOOKUP(AS$1,Enemies[[Name]:[SpawnedType]],10,FALSE),0))</f>
        <v>55961.924999999996</v>
      </c>
      <c r="AT48" s="10">
        <f>(VLOOKUP(AT$1,Enemies[[Name]:[BotLevelType]],3,FALSE) * VLOOKUP($A48,BotLevelWorld[#All],MATCH("HP Ratio - " &amp; VLOOKUP(AT$1,Enemies[[#All],[Name]:[BotLevelType]],9,FALSE),BotLevelWorld[#Headers],0),FALSE)) + (IFERROR(VLOOKUP(VLOOKUP(AT$1,Enemies[[Name]:[SpawnedType]],11,FALSE), Enemies[[Name]:[BotLevelType]], 3, FALSE) * VLOOKUP($A48,BotLevelWorld[#All],MATCH("HP Ratio - " &amp; VLOOKUP(VLOOKUP(AT$1,Enemies[[Name]:[SpawnedType]],11,FALSE),Enemies[[#All],[Name]:[BotLevelType]],9,FALSE),BotLevelWorld[#Headers],0),FALSE) * VLOOKUP(AT$1,Enemies[[Name]:[SpawnedType]],10,FALSE),0))</f>
        <v>49544.11</v>
      </c>
    </row>
    <row r="49" spans="1:46" x14ac:dyDescent="0.25">
      <c r="A49" s="1">
        <v>47</v>
      </c>
      <c r="B49" s="10">
        <f>(VLOOKUP(B$1,Enemies[[Name]:[BotLevelType]],3,FALSE) * VLOOKUP($A49,BotLevelWorld[#All],MATCH("HP Ratio - " &amp; VLOOKUP(B$1,Enemies[[#All],[Name]:[BotLevelType]],9,FALSE),BotLevelWorld[#Headers],0),FALSE)) + (IFERROR(VLOOKUP(VLOOKUP(B$1,Enemies[[Name]:[SpawnedType]],11,FALSE), Enemies[[Name]:[BotLevelType]], 3, FALSE) * VLOOKUP($A49,BotLevelWorld[#All],MATCH("HP Ratio - " &amp; VLOOKUP(VLOOKUP(B$1,Enemies[[Name]:[SpawnedType]],11,FALSE),Enemies[[#All],[Name]:[BotLevelType]],9,FALSE),BotLevelWorld[#Headers],0),FALSE) * VLOOKUP(B$1,Enemies[[Name]:[SpawnedType]],10,FALSE),0))</f>
        <v>308.22329999999999</v>
      </c>
      <c r="C49" s="10">
        <f>(VLOOKUP(C$1,Enemies[[Name]:[BotLevelType]],3,FALSE) * VLOOKUP($A49,BotLevelWorld[#All],MATCH("HP Ratio - " &amp; VLOOKUP(C$1,Enemies[[#All],[Name]:[BotLevelType]],9,FALSE),BotLevelWorld[#Headers],0),FALSE)) + (IFERROR(VLOOKUP(VLOOKUP(C$1,Enemies[[Name]:[SpawnedType]],11,FALSE), Enemies[[Name]:[BotLevelType]], 3, FALSE) * VLOOKUP($A49,BotLevelWorld[#All],MATCH("HP Ratio - " &amp; VLOOKUP(VLOOKUP(C$1,Enemies[[Name]:[SpawnedType]],11,FALSE),Enemies[[#All],[Name]:[BotLevelType]],9,FALSE),BotLevelWorld[#Headers],0),FALSE) * VLOOKUP(C$1,Enemies[[Name]:[SpawnedType]],10,FALSE),0))</f>
        <v>8060.7449999999999</v>
      </c>
      <c r="D49" s="10">
        <f>(VLOOKUP(D$1,Enemies[[Name]:[BotLevelType]],3,FALSE) * VLOOKUP($A49,BotLevelWorld[#All],MATCH("HP Ratio - " &amp; VLOOKUP(D$1,Enemies[[#All],[Name]:[BotLevelType]],9,FALSE),BotLevelWorld[#Headers],0),FALSE)) + (IFERROR(VLOOKUP(VLOOKUP(D$1,Enemies[[Name]:[SpawnedType]],11,FALSE), Enemies[[Name]:[BotLevelType]], 3, FALSE) * VLOOKUP($A49,BotLevelWorld[#All],MATCH("HP Ratio - " &amp; VLOOKUP(VLOOKUP(D$1,Enemies[[Name]:[SpawnedType]],11,FALSE),Enemies[[#All],[Name]:[BotLevelType]],9,FALSE),BotLevelWorld[#Headers],0),FALSE) * VLOOKUP(D$1,Enemies[[Name]:[SpawnedType]],10,FALSE),0))</f>
        <v>18843.3</v>
      </c>
      <c r="E49" s="10">
        <f>(VLOOKUP(E$1,Enemies[[Name]:[BotLevelType]],3,FALSE) * VLOOKUP($A49,BotLevelWorld[#All],MATCH("HP Ratio - " &amp; VLOOKUP(E$1,Enemies[[#All],[Name]:[BotLevelType]],9,FALSE),BotLevelWorld[#Headers],0),FALSE)) + (IFERROR(VLOOKUP(VLOOKUP(E$1,Enemies[[Name]:[SpawnedType]],11,FALSE), Enemies[[Name]:[BotLevelType]], 3, FALSE) * VLOOKUP($A49,BotLevelWorld[#All],MATCH("HP Ratio - " &amp; VLOOKUP(VLOOKUP(E$1,Enemies[[Name]:[SpawnedType]],11,FALSE),Enemies[[#All],[Name]:[BotLevelType]],9,FALSE),BotLevelWorld[#Headers],0),FALSE) * VLOOKUP(E$1,Enemies[[Name]:[SpawnedType]],10,FALSE),0))</f>
        <v>2658.9618999999998</v>
      </c>
      <c r="F49" s="10">
        <f>(VLOOKUP(F$1,Enemies[[Name]:[BotLevelType]],3,FALSE) * VLOOKUP($A49,BotLevelWorld[#All],MATCH("HP Ratio - " &amp; VLOOKUP(F$1,Enemies[[#All],[Name]:[BotLevelType]],9,FALSE),BotLevelWorld[#Headers],0),FALSE)) + (IFERROR(VLOOKUP(VLOOKUP(F$1,Enemies[[Name]:[SpawnedType]],11,FALSE), Enemies[[Name]:[BotLevelType]], 3, FALSE) * VLOOKUP($A49,BotLevelWorld[#All],MATCH("HP Ratio - " &amp; VLOOKUP(VLOOKUP(F$1,Enemies[[Name]:[SpawnedType]],11,FALSE),Enemies[[#All],[Name]:[BotLevelType]],9,FALSE),BotLevelWorld[#Headers],0),FALSE) * VLOOKUP(F$1,Enemies[[Name]:[SpawnedType]],10,FALSE),0))</f>
        <v>9496.2924999999996</v>
      </c>
      <c r="G49" s="10">
        <f>(VLOOKUP(G$1,Enemies[[Name]:[BotLevelType]],3,FALSE) * VLOOKUP($A49,BotLevelWorld[#All],MATCH("HP Ratio - " &amp; VLOOKUP(G$1,Enemies[[#All],[Name]:[BotLevelType]],9,FALSE),BotLevelWorld[#Headers],0),FALSE)) + (IFERROR(VLOOKUP(VLOOKUP(G$1,Enemies[[Name]:[SpawnedType]],11,FALSE), Enemies[[Name]:[BotLevelType]], 3, FALSE) * VLOOKUP($A49,BotLevelWorld[#All],MATCH("HP Ratio - " &amp; VLOOKUP(VLOOKUP(G$1,Enemies[[Name]:[SpawnedType]],11,FALSE),Enemies[[#All],[Name]:[BotLevelType]],9,FALSE),BotLevelWorld[#Headers],0),FALSE) * VLOOKUP(G$1,Enemies[[Name]:[SpawnedType]],10,FALSE),0))</f>
        <v>18992.584999999999</v>
      </c>
      <c r="H49" s="10">
        <f>(VLOOKUP(H$1,Enemies[[Name]:[BotLevelType]],3,FALSE) * VLOOKUP($A49,BotLevelWorld[#All],MATCH("HP Ratio - " &amp; VLOOKUP(H$1,Enemies[[#All],[Name]:[BotLevelType]],9,FALSE),BotLevelWorld[#Headers],0),FALSE)) + (IFERROR(VLOOKUP(VLOOKUP(H$1,Enemies[[Name]:[SpawnedType]],11,FALSE), Enemies[[Name]:[BotLevelType]], 3, FALSE) * VLOOKUP($A49,BotLevelWorld[#All],MATCH("HP Ratio - " &amp; VLOOKUP(VLOOKUP(H$1,Enemies[[Name]:[SpawnedType]],11,FALSE),Enemies[[#All],[Name]:[BotLevelType]],9,FALSE),BotLevelWorld[#Headers],0),FALSE) * VLOOKUP(H$1,Enemies[[Name]:[SpawnedType]],10,FALSE),0))</f>
        <v>821.92880000000002</v>
      </c>
      <c r="I49" s="10">
        <f>(VLOOKUP(I$1,Enemies[[Name]:[BotLevelType]],3,FALSE) * VLOOKUP($A49,BotLevelWorld[#All],MATCH("HP Ratio - " &amp; VLOOKUP(I$1,Enemies[[#All],[Name]:[BotLevelType]],9,FALSE),BotLevelWorld[#Headers],0),FALSE)) + (IFERROR(VLOOKUP(VLOOKUP(I$1,Enemies[[Name]:[SpawnedType]],11,FALSE), Enemies[[Name]:[BotLevelType]], 3, FALSE) * VLOOKUP($A49,BotLevelWorld[#All],MATCH("HP Ratio - " &amp; VLOOKUP(VLOOKUP(I$1,Enemies[[Name]:[SpawnedType]],11,FALSE),Enemies[[#All],[Name]:[BotLevelType]],9,FALSE),BotLevelWorld[#Headers],0),FALSE) * VLOOKUP(I$1,Enemies[[Name]:[SpawnedType]],10,FALSE),0))</f>
        <v>27.930108000000001</v>
      </c>
      <c r="J49" s="10">
        <f>(VLOOKUP(J$1,Enemies[[Name]:[BotLevelType]],3,FALSE) * VLOOKUP($A49,BotLevelWorld[#All],MATCH("HP Ratio - " &amp; VLOOKUP(J$1,Enemies[[#All],[Name]:[BotLevelType]],9,FALSE),BotLevelWorld[#Headers],0),FALSE)) + (IFERROR(VLOOKUP(VLOOKUP(J$1,Enemies[[Name]:[SpawnedType]],11,FALSE), Enemies[[Name]:[BotLevelType]], 3, FALSE) * VLOOKUP($A49,BotLevelWorld[#All],MATCH("HP Ratio - " &amp; VLOOKUP(VLOOKUP(J$1,Enemies[[Name]:[SpawnedType]],11,FALSE),Enemies[[#All],[Name]:[BotLevelType]],9,FALSE),BotLevelWorld[#Headers],0),FALSE) * VLOOKUP(J$1,Enemies[[Name]:[SpawnedType]],10,FALSE),0))</f>
        <v>465.5018</v>
      </c>
      <c r="K49" s="10">
        <f>(VLOOKUP(K$1,Enemies[[Name]:[BotLevelType]],3,FALSE) * VLOOKUP($A49,BotLevelWorld[#All],MATCH("HP Ratio - " &amp; VLOOKUP(K$1,Enemies[[#All],[Name]:[BotLevelType]],9,FALSE),BotLevelWorld[#Headers],0),FALSE)) + (IFERROR(VLOOKUP(VLOOKUP(K$1,Enemies[[Name]:[SpawnedType]],11,FALSE), Enemies[[Name]:[BotLevelType]], 3, FALSE) * VLOOKUP($A49,BotLevelWorld[#All],MATCH("HP Ratio - " &amp; VLOOKUP(VLOOKUP(K$1,Enemies[[Name]:[SpawnedType]],11,FALSE),Enemies[[#All],[Name]:[BotLevelType]],9,FALSE),BotLevelWorld[#Headers],0),FALSE) * VLOOKUP(K$1,Enemies[[Name]:[SpawnedType]],10,FALSE),0))</f>
        <v>116.37545</v>
      </c>
      <c r="L49" s="10">
        <f>(VLOOKUP(L$1,Enemies[[Name]:[BotLevelType]],3,FALSE) * VLOOKUP($A49,BotLevelWorld[#All],MATCH("HP Ratio - " &amp; VLOOKUP(L$1,Enemies[[#All],[Name]:[BotLevelType]],9,FALSE),BotLevelWorld[#Headers],0),FALSE)) + (IFERROR(VLOOKUP(VLOOKUP(L$1,Enemies[[Name]:[SpawnedType]],11,FALSE), Enemies[[Name]:[BotLevelType]], 3, FALSE) * VLOOKUP($A49,BotLevelWorld[#All],MATCH("HP Ratio - " &amp; VLOOKUP(VLOOKUP(L$1,Enemies[[Name]:[SpawnedType]],11,FALSE),Enemies[[#All],[Name]:[BotLevelType]],9,FALSE),BotLevelWorld[#Headers],0),FALSE) * VLOOKUP(L$1,Enemies[[Name]:[SpawnedType]],10,FALSE),0))</f>
        <v>5697.7754999999997</v>
      </c>
      <c r="M49" s="10">
        <f>(VLOOKUP(M$1,Enemies[[Name]:[BotLevelType]],3,FALSE) * VLOOKUP($A49,BotLevelWorld[#All],MATCH("HP Ratio - " &amp; VLOOKUP(M$1,Enemies[[#All],[Name]:[BotLevelType]],9,FALSE),BotLevelWorld[#Headers],0),FALSE)) + (IFERROR(VLOOKUP(VLOOKUP(M$1,Enemies[[Name]:[SpawnedType]],11,FALSE), Enemies[[Name]:[BotLevelType]], 3, FALSE) * VLOOKUP($A49,BotLevelWorld[#All],MATCH("HP Ratio - " &amp; VLOOKUP(VLOOKUP(M$1,Enemies[[Name]:[SpawnedType]],11,FALSE),Enemies[[#All],[Name]:[BotLevelType]],9,FALSE),BotLevelWorld[#Headers],0),FALSE) * VLOOKUP(M$1,Enemies[[Name]:[SpawnedType]],10,FALSE),0))</f>
        <v>13294.809499999999</v>
      </c>
      <c r="N49" s="10">
        <f>(VLOOKUP(N$1,Enemies[[Name]:[BotLevelType]],3,FALSE) * VLOOKUP($A49,BotLevelWorld[#All],MATCH("HP Ratio - " &amp; VLOOKUP(N$1,Enemies[[#All],[Name]:[BotLevelType]],9,FALSE),BotLevelWorld[#Headers],0),FALSE)) + (IFERROR(VLOOKUP(VLOOKUP(N$1,Enemies[[Name]:[SpawnedType]],11,FALSE), Enemies[[Name]:[BotLevelType]], 3, FALSE) * VLOOKUP($A49,BotLevelWorld[#All],MATCH("HP Ratio - " &amp; VLOOKUP(VLOOKUP(N$1,Enemies[[Name]:[SpawnedType]],11,FALSE),Enemies[[#All],[Name]:[BotLevelType]],9,FALSE),BotLevelWorld[#Headers],0),FALSE) * VLOOKUP(N$1,Enemies[[Name]:[SpawnedType]],10,FALSE),0))</f>
        <v>9496.2924999999996</v>
      </c>
      <c r="O49" s="10">
        <f>(VLOOKUP(O$1,Enemies[[Name]:[BotLevelType]],3,FALSE) * VLOOKUP($A49,BotLevelWorld[#All],MATCH("HP Ratio - " &amp; VLOOKUP(O$1,Enemies[[#All],[Name]:[BotLevelType]],9,FALSE),BotLevelWorld[#Headers],0),FALSE)) + (IFERROR(VLOOKUP(VLOOKUP(O$1,Enemies[[Name]:[SpawnedType]],11,FALSE), Enemies[[Name]:[BotLevelType]], 3, FALSE) * VLOOKUP($A49,BotLevelWorld[#All],MATCH("HP Ratio - " &amp; VLOOKUP(VLOOKUP(O$1,Enemies[[Name]:[SpawnedType]],11,FALSE),Enemies[[#All],[Name]:[BotLevelType]],9,FALSE),BotLevelWorld[#Headers],0),FALSE) * VLOOKUP(O$1,Enemies[[Name]:[SpawnedType]],10,FALSE),0))</f>
        <v>3663.9749999999999</v>
      </c>
      <c r="P49" s="10">
        <f>(VLOOKUP(P$1,Enemies[[Name]:[BotLevelType]],3,FALSE) * VLOOKUP($A49,BotLevelWorld[#All],MATCH("HP Ratio - " &amp; VLOOKUP(P$1,Enemies[[#All],[Name]:[BotLevelType]],9,FALSE),BotLevelWorld[#Headers],0),FALSE)) + (IFERROR(VLOOKUP(VLOOKUP(P$1,Enemies[[Name]:[SpawnedType]],11,FALSE), Enemies[[Name]:[BotLevelType]], 3, FALSE) * VLOOKUP($A49,BotLevelWorld[#All],MATCH("HP Ratio - " &amp; VLOOKUP(VLOOKUP(P$1,Enemies[[Name]:[SpawnedType]],11,FALSE),Enemies[[#All],[Name]:[BotLevelType]],9,FALSE),BotLevelWorld[#Headers],0),FALSE) * VLOOKUP(P$1,Enemies[[Name]:[SpawnedType]],10,FALSE),0))</f>
        <v>37985.17</v>
      </c>
      <c r="Q49" s="10">
        <f>(VLOOKUP(Q$1,Enemies[[Name]:[BotLevelType]],3,FALSE) * VLOOKUP($A49,BotLevelWorld[#All],MATCH("HP Ratio - " &amp; VLOOKUP(Q$1,Enemies[[#All],[Name]:[BotLevelType]],9,FALSE),BotLevelWorld[#Headers],0),FALSE)) + (IFERROR(VLOOKUP(VLOOKUP(Q$1,Enemies[[Name]:[SpawnedType]],11,FALSE), Enemies[[Name]:[BotLevelType]], 3, FALSE) * VLOOKUP($A49,BotLevelWorld[#All],MATCH("HP Ratio - " &amp; VLOOKUP(VLOOKUP(Q$1,Enemies[[Name]:[SpawnedType]],11,FALSE),Enemies[[#All],[Name]:[BotLevelType]],9,FALSE),BotLevelWorld[#Headers],0),FALSE) * VLOOKUP(Q$1,Enemies[[Name]:[SpawnedType]],10,FALSE),0))</f>
        <v>10274.11</v>
      </c>
      <c r="R49" s="10">
        <f>(VLOOKUP(R$1,Enemies[[Name]:[BotLevelType]],3,FALSE) * VLOOKUP($A49,BotLevelWorld[#All],MATCH("HP Ratio - " &amp; VLOOKUP(R$1,Enemies[[#All],[Name]:[BotLevelType]],9,FALSE),BotLevelWorld[#Headers],0),FALSE)) + (IFERROR(VLOOKUP(VLOOKUP(R$1,Enemies[[Name]:[SpawnedType]],11,FALSE), Enemies[[Name]:[BotLevelType]], 3, FALSE) * VLOOKUP($A49,BotLevelWorld[#All],MATCH("HP Ratio - " &amp; VLOOKUP(VLOOKUP(R$1,Enemies[[Name]:[SpawnedType]],11,FALSE),Enemies[[#All],[Name]:[BotLevelType]],9,FALSE),BotLevelWorld[#Headers],0),FALSE) * VLOOKUP(R$1,Enemies[[Name]:[SpawnedType]],10,FALSE),0))</f>
        <v>52342.5</v>
      </c>
      <c r="S49" s="10">
        <f>(VLOOKUP(S$1,Enemies[[Name]:[BotLevelType]],3,FALSE) * VLOOKUP($A49,BotLevelWorld[#All],MATCH("HP Ratio - " &amp; VLOOKUP(S$1,Enemies[[#All],[Name]:[BotLevelType]],9,FALSE),BotLevelWorld[#Headers],0),FALSE)) + (IFERROR(VLOOKUP(VLOOKUP(S$1,Enemies[[Name]:[SpawnedType]],11,FALSE), Enemies[[Name]:[BotLevelType]], 3, FALSE) * VLOOKUP($A49,BotLevelWorld[#All],MATCH("HP Ratio - " &amp; VLOOKUP(VLOOKUP(S$1,Enemies[[Name]:[SpawnedType]],11,FALSE),Enemies[[#All],[Name]:[BotLevelType]],9,FALSE),BotLevelWorld[#Headers],0),FALSE) * VLOOKUP(S$1,Enemies[[Name]:[SpawnedType]],10,FALSE),0))</f>
        <v>4373.4431999999997</v>
      </c>
      <c r="T49" s="10">
        <f>(VLOOKUP(T$1,Enemies[[Name]:[BotLevelType]],3,FALSE) * VLOOKUP($A49,BotLevelWorld[#All],MATCH("HP Ratio - " &amp; VLOOKUP(T$1,Enemies[[#All],[Name]:[BotLevelType]],9,FALSE),BotLevelWorld[#Headers],0),FALSE)) + (IFERROR(VLOOKUP(VLOOKUP(T$1,Enemies[[Name]:[SpawnedType]],11,FALSE), Enemies[[Name]:[BotLevelType]], 3, FALSE) * VLOOKUP($A49,BotLevelWorld[#All],MATCH("HP Ratio - " &amp; VLOOKUP(VLOOKUP(T$1,Enemies[[Name]:[SpawnedType]],11,FALSE),Enemies[[#All],[Name]:[BotLevelType]],9,FALSE),BotLevelWorld[#Headers],0),FALSE) * VLOOKUP(T$1,Enemies[[Name]:[SpawnedType]],10,FALSE),0))</f>
        <v>16749.599999999999</v>
      </c>
      <c r="U49" s="10">
        <f>(VLOOKUP(U$1,Enemies[[Name]:[BotLevelType]],3,FALSE) * VLOOKUP($A49,BotLevelWorld[#All],MATCH("HP Ratio - " &amp; VLOOKUP(U$1,Enemies[[#All],[Name]:[BotLevelType]],9,FALSE),BotLevelWorld[#Headers],0),FALSE)) + (IFERROR(VLOOKUP(VLOOKUP(U$1,Enemies[[Name]:[SpawnedType]],11,FALSE), Enemies[[Name]:[BotLevelType]], 3, FALSE) * VLOOKUP($A49,BotLevelWorld[#All],MATCH("HP Ratio - " &amp; VLOOKUP(VLOOKUP(U$1,Enemies[[Name]:[SpawnedType]],11,FALSE),Enemies[[#All],[Name]:[BotLevelType]],9,FALSE),BotLevelWorld[#Headers],0),FALSE) * VLOOKUP(U$1,Enemies[[Name]:[SpawnedType]],10,FALSE),0))</f>
        <v>8374.7999999999993</v>
      </c>
      <c r="V49" s="10">
        <f>(VLOOKUP(V$1,Enemies[[Name]:[BotLevelType]],3,FALSE) * VLOOKUP($A49,BotLevelWorld[#All],MATCH("HP Ratio - " &amp; VLOOKUP(V$1,Enemies[[#All],[Name]:[BotLevelType]],9,FALSE),BotLevelWorld[#Headers],0),FALSE)) + (IFERROR(VLOOKUP(VLOOKUP(V$1,Enemies[[Name]:[SpawnedType]],11,FALSE), Enemies[[Name]:[BotLevelType]], 3, FALSE) * VLOOKUP($A49,BotLevelWorld[#All],MATCH("HP Ratio - " &amp; VLOOKUP(VLOOKUP(V$1,Enemies[[Name]:[SpawnedType]],11,FALSE),Enemies[[#All],[Name]:[BotLevelType]],9,FALSE),BotLevelWorld[#Headers],0),FALSE) * VLOOKUP(V$1,Enemies[[Name]:[SpawnedType]],10,FALSE),0))</f>
        <v>4187.3999999999996</v>
      </c>
      <c r="W49" s="10">
        <f>(VLOOKUP(W$1,Enemies[[Name]:[BotLevelType]],3,FALSE) * VLOOKUP($A49,BotLevelWorld[#All],MATCH("HP Ratio - " &amp; VLOOKUP(W$1,Enemies[[#All],[Name]:[BotLevelType]],9,FALSE),BotLevelWorld[#Headers],0),FALSE)) + (IFERROR(VLOOKUP(VLOOKUP(W$1,Enemies[[Name]:[SpawnedType]],11,FALSE), Enemies[[Name]:[BotLevelType]], 3, FALSE) * VLOOKUP($A49,BotLevelWorld[#All],MATCH("HP Ratio - " &amp; VLOOKUP(VLOOKUP(W$1,Enemies[[Name]:[SpawnedType]],11,FALSE),Enemies[[#All],[Name]:[BotLevelType]],9,FALSE),BotLevelWorld[#Headers],0),FALSE) * VLOOKUP(W$1,Enemies[[Name]:[SpawnedType]],10,FALSE),0))</f>
        <v>1046.8499999999999</v>
      </c>
      <c r="X49" s="10">
        <f>(VLOOKUP(X$1,Enemies[[Name]:[BotLevelType]],3,FALSE) * VLOOKUP($A49,BotLevelWorld[#All],MATCH("HP Ratio - " &amp; VLOOKUP(X$1,Enemies[[#All],[Name]:[BotLevelType]],9,FALSE),BotLevelWorld[#Headers],0),FALSE)) + (IFERROR(VLOOKUP(VLOOKUP(X$1,Enemies[[Name]:[SpawnedType]],11,FALSE), Enemies[[Name]:[BotLevelType]], 3, FALSE) * VLOOKUP($A49,BotLevelWorld[#All],MATCH("HP Ratio - " &amp; VLOOKUP(VLOOKUP(X$1,Enemies[[Name]:[SpawnedType]],11,FALSE),Enemies[[#All],[Name]:[BotLevelType]],9,FALSE),BotLevelWorld[#Headers],0),FALSE) * VLOOKUP(X$1,Enemies[[Name]:[SpawnedType]],10,FALSE),0))</f>
        <v>837.48</v>
      </c>
      <c r="Y49" s="10">
        <f>(VLOOKUP(Y$1,Enemies[[Name]:[BotLevelType]],3,FALSE) * VLOOKUP($A49,BotLevelWorld[#All],MATCH("HP Ratio - " &amp; VLOOKUP(Y$1,Enemies[[#All],[Name]:[BotLevelType]],9,FALSE),BotLevelWorld[#Headers],0),FALSE)) + (IFERROR(VLOOKUP(VLOOKUP(Y$1,Enemies[[Name]:[SpawnedType]],11,FALSE), Enemies[[Name]:[BotLevelType]], 3, FALSE) * VLOOKUP($A49,BotLevelWorld[#All],MATCH("HP Ratio - " &amp; VLOOKUP(VLOOKUP(Y$1,Enemies[[Name]:[SpawnedType]],11,FALSE),Enemies[[#All],[Name]:[BotLevelType]],9,FALSE),BotLevelWorld[#Headers],0),FALSE) * VLOOKUP(Y$1,Enemies[[Name]:[SpawnedType]],10,FALSE),0))</f>
        <v>18992.584999999999</v>
      </c>
      <c r="Z49" s="10">
        <f>(VLOOKUP(Z$1,Enemies[[Name]:[BotLevelType]],3,FALSE) * VLOOKUP($A49,BotLevelWorld[#All],MATCH("HP Ratio - " &amp; VLOOKUP(Z$1,Enemies[[#All],[Name]:[BotLevelType]],9,FALSE),BotLevelWorld[#Headers],0),FALSE)) + (IFERROR(VLOOKUP(VLOOKUP(Z$1,Enemies[[Name]:[SpawnedType]],11,FALSE), Enemies[[Name]:[BotLevelType]], 3, FALSE) * VLOOKUP($A49,BotLevelWorld[#All],MATCH("HP Ratio - " &amp; VLOOKUP(VLOOKUP(Z$1,Enemies[[Name]:[SpawnedType]],11,FALSE),Enemies[[#All],[Name]:[BotLevelType]],9,FALSE),BotLevelWorld[#Headers],0),FALSE) * VLOOKUP(Z$1,Enemies[[Name]:[SpawnedType]],10,FALSE),0))</f>
        <v>7597.0339999999997</v>
      </c>
      <c r="AA49" s="10">
        <f>(VLOOKUP(AA$1,Enemies[[Name]:[BotLevelType]],3,FALSE) * VLOOKUP($A49,BotLevelWorld[#All],MATCH("HP Ratio - " &amp; VLOOKUP(AA$1,Enemies[[#All],[Name]:[BotLevelType]],9,FALSE),BotLevelWorld[#Headers],0),FALSE)) + (IFERROR(VLOOKUP(VLOOKUP(AA$1,Enemies[[Name]:[SpawnedType]],11,FALSE), Enemies[[Name]:[BotLevelType]], 3, FALSE) * VLOOKUP($A49,BotLevelWorld[#All],MATCH("HP Ratio - " &amp; VLOOKUP(VLOOKUP(AA$1,Enemies[[Name]:[SpawnedType]],11,FALSE),Enemies[[#All],[Name]:[BotLevelType]],9,FALSE),BotLevelWorld[#Headers],0),FALSE) * VLOOKUP(AA$1,Enemies[[Name]:[SpawnedType]],10,FALSE),0))</f>
        <v>3798.5169999999998</v>
      </c>
      <c r="AB49" s="10">
        <f>(VLOOKUP(AB$1,Enemies[[Name]:[BotLevelType]],3,FALSE) * VLOOKUP($A49,BotLevelWorld[#All],MATCH("HP Ratio - " &amp; VLOOKUP(AB$1,Enemies[[#All],[Name]:[BotLevelType]],9,FALSE),BotLevelWorld[#Headers],0),FALSE)) + (IFERROR(VLOOKUP(VLOOKUP(AB$1,Enemies[[Name]:[SpawnedType]],11,FALSE), Enemies[[Name]:[BotLevelType]], 3, FALSE) * VLOOKUP($A49,BotLevelWorld[#All],MATCH("HP Ratio - " &amp; VLOOKUP(VLOOKUP(AB$1,Enemies[[Name]:[SpawnedType]],11,FALSE),Enemies[[#All],[Name]:[BotLevelType]],9,FALSE),BotLevelWorld[#Headers],0),FALSE) * VLOOKUP(AB$1,Enemies[[Name]:[SpawnedType]],10,FALSE),0))</f>
        <v>1861.27333</v>
      </c>
      <c r="AC49" s="10">
        <f>(VLOOKUP(AC$1,Enemies[[Name]:[BotLevelType]],3,FALSE) * VLOOKUP($A49,BotLevelWorld[#All],MATCH("HP Ratio - " &amp; VLOOKUP(AC$1,Enemies[[#All],[Name]:[BotLevelType]],9,FALSE),BotLevelWorld[#Headers],0),FALSE)) + (IFERROR(VLOOKUP(VLOOKUP(AC$1,Enemies[[Name]:[SpawnedType]],11,FALSE), Enemies[[Name]:[BotLevelType]], 3, FALSE) * VLOOKUP($A49,BotLevelWorld[#All],MATCH("HP Ratio - " &amp; VLOOKUP(VLOOKUP(AC$1,Enemies[[Name]:[SpawnedType]],11,FALSE),Enemies[[#All],[Name]:[BotLevelType]],9,FALSE),BotLevelWorld[#Headers],0),FALSE) * VLOOKUP(AC$1,Enemies[[Name]:[SpawnedType]],10,FALSE),0))</f>
        <v>911.64407999999992</v>
      </c>
      <c r="AD49" s="10">
        <f>(VLOOKUP(AD$1,Enemies[[Name]:[BotLevelType]],3,FALSE) * VLOOKUP($A49,BotLevelWorld[#All],MATCH("HP Ratio - " &amp; VLOOKUP(AD$1,Enemies[[#All],[Name]:[BotLevelType]],9,FALSE),BotLevelWorld[#Headers],0),FALSE)) + (IFERROR(VLOOKUP(VLOOKUP(AD$1,Enemies[[Name]:[SpawnedType]],11,FALSE), Enemies[[Name]:[BotLevelType]], 3, FALSE) * VLOOKUP($A49,BotLevelWorld[#All],MATCH("HP Ratio - " &amp; VLOOKUP(VLOOKUP(AD$1,Enemies[[Name]:[SpawnedType]],11,FALSE),Enemies[[#All],[Name]:[BotLevelType]],9,FALSE),BotLevelWorld[#Headers],0),FALSE) * VLOOKUP(AD$1,Enemies[[Name]:[SpawnedType]],10,FALSE),0))</f>
        <v>227.91101999999998</v>
      </c>
      <c r="AE49" s="10">
        <f>(VLOOKUP(AE$1,Enemies[[Name]:[BotLevelType]],3,FALSE) * VLOOKUP($A49,BotLevelWorld[#All],MATCH("HP Ratio - " &amp; VLOOKUP(AE$1,Enemies[[#All],[Name]:[BotLevelType]],9,FALSE),BotLevelWorld[#Headers],0),FALSE)) + (IFERROR(VLOOKUP(VLOOKUP(AE$1,Enemies[[Name]:[SpawnedType]],11,FALSE), Enemies[[Name]:[BotLevelType]], 3, FALSE) * VLOOKUP($A49,BotLevelWorld[#All],MATCH("HP Ratio - " &amp; VLOOKUP(VLOOKUP(AE$1,Enemies[[Name]:[SpawnedType]],11,FALSE),Enemies[[#All],[Name]:[BotLevelType]],9,FALSE),BotLevelWorld[#Headers],0),FALSE) * VLOOKUP(AE$1,Enemies[[Name]:[SpawnedType]],10,FALSE),0))</f>
        <v>6647.4047499999997</v>
      </c>
      <c r="AF49" s="10">
        <f>(VLOOKUP(AF$1,Enemies[[Name]:[BotLevelType]],3,FALSE) * VLOOKUP($A49,BotLevelWorld[#All],MATCH("HP Ratio - " &amp; VLOOKUP(AF$1,Enemies[[#All],[Name]:[BotLevelType]],9,FALSE),BotLevelWorld[#Headers],0),FALSE)) + (IFERROR(VLOOKUP(VLOOKUP(AF$1,Enemies[[Name]:[SpawnedType]],11,FALSE), Enemies[[Name]:[BotLevelType]], 3, FALSE) * VLOOKUP($A49,BotLevelWorld[#All],MATCH("HP Ratio - " &amp; VLOOKUP(VLOOKUP(AF$1,Enemies[[Name]:[SpawnedType]],11,FALSE),Enemies[[#All],[Name]:[BotLevelType]],9,FALSE),BotLevelWorld[#Headers],0),FALSE) * VLOOKUP(AF$1,Enemies[[Name]:[SpawnedType]],10,FALSE),0))</f>
        <v>1519.4067999999997</v>
      </c>
      <c r="AG49" s="10">
        <f>(VLOOKUP(AG$1,Enemies[[Name]:[BotLevelType]],3,FALSE) * VLOOKUP($A49,BotLevelWorld[#All],MATCH("HP Ratio - " &amp; VLOOKUP(AG$1,Enemies[[#All],[Name]:[BotLevelType]],9,FALSE),BotLevelWorld[#Headers],0),FALSE)) + (IFERROR(VLOOKUP(VLOOKUP(AG$1,Enemies[[Name]:[SpawnedType]],11,FALSE), Enemies[[Name]:[BotLevelType]], 3, FALSE) * VLOOKUP($A49,BotLevelWorld[#All],MATCH("HP Ratio - " &amp; VLOOKUP(VLOOKUP(AG$1,Enemies[[Name]:[SpawnedType]],11,FALSE),Enemies[[#All],[Name]:[BotLevelType]],9,FALSE),BotLevelWorld[#Headers],0),FALSE) * VLOOKUP(AG$1,Enemies[[Name]:[SpawnedType]],10,FALSE),0))</f>
        <v>8060.7449999999999</v>
      </c>
      <c r="AH49" s="10">
        <f>(VLOOKUP(AH$1,Enemies[[Name]:[BotLevelType]],3,FALSE) * VLOOKUP($A49,BotLevelWorld[#All],MATCH("HP Ratio - " &amp; VLOOKUP(AH$1,Enemies[[#All],[Name]:[BotLevelType]],9,FALSE),BotLevelWorld[#Headers],0),FALSE)) + (IFERROR(VLOOKUP(VLOOKUP(AH$1,Enemies[[Name]:[SpawnedType]],11,FALSE), Enemies[[Name]:[BotLevelType]], 3, FALSE) * VLOOKUP($A49,BotLevelWorld[#All],MATCH("HP Ratio - " &amp; VLOOKUP(VLOOKUP(AH$1,Enemies[[Name]:[SpawnedType]],11,FALSE),Enemies[[#All],[Name]:[BotLevelType]],9,FALSE),BotLevelWorld[#Headers],0),FALSE) * VLOOKUP(AH$1,Enemies[[Name]:[SpawnedType]],10,FALSE),0))</f>
        <v>821.92880000000002</v>
      </c>
      <c r="AI49" s="10">
        <f>(VLOOKUP(AI$1,Enemies[[Name]:[BotLevelType]],3,FALSE) * VLOOKUP($A49,BotLevelWorld[#All],MATCH("HP Ratio - " &amp; VLOOKUP(AI$1,Enemies[[#All],[Name]:[BotLevelType]],9,FALSE),BotLevelWorld[#Headers],0),FALSE)) + (IFERROR(VLOOKUP(VLOOKUP(AI$1,Enemies[[Name]:[SpawnedType]],11,FALSE), Enemies[[Name]:[BotLevelType]], 3, FALSE) * VLOOKUP($A49,BotLevelWorld[#All],MATCH("HP Ratio - " &amp; VLOOKUP(VLOOKUP(AI$1,Enemies[[Name]:[SpawnedType]],11,FALSE),Enemies[[#All],[Name]:[BotLevelType]],9,FALSE),BotLevelWorld[#Headers],0),FALSE) * VLOOKUP(AI$1,Enemies[[Name]:[SpawnedType]],10,FALSE),0))</f>
        <v>11395.550999999999</v>
      </c>
      <c r="AJ49" s="10">
        <f>(VLOOKUP(AJ$1,Enemies[[Name]:[BotLevelType]],3,FALSE) * VLOOKUP($A49,BotLevelWorld[#All],MATCH("HP Ratio - " &amp; VLOOKUP(AJ$1,Enemies[[#All],[Name]:[BotLevelType]],9,FALSE),BotLevelWorld[#Headers],0),FALSE)) + (IFERROR(VLOOKUP(VLOOKUP(AJ$1,Enemies[[Name]:[SpawnedType]],11,FALSE), Enemies[[Name]:[BotLevelType]], 3, FALSE) * VLOOKUP($A49,BotLevelWorld[#All],MATCH("HP Ratio - " &amp; VLOOKUP(VLOOKUP(AJ$1,Enemies[[Name]:[SpawnedType]],11,FALSE),Enemies[[#All],[Name]:[BotLevelType]],9,FALSE),BotLevelWorld[#Headers],0),FALSE) * VLOOKUP(AJ$1,Enemies[[Name]:[SpawnedType]],10,FALSE),0))</f>
        <v>821.92880000000002</v>
      </c>
      <c r="AK49" s="10">
        <f>(VLOOKUP(AK$1,Enemies[[Name]:[BotLevelType]],3,FALSE) * VLOOKUP($A49,BotLevelWorld[#All],MATCH("HP Ratio - " &amp; VLOOKUP(AK$1,Enemies[[#All],[Name]:[BotLevelType]],9,FALSE),BotLevelWorld[#Headers],0),FALSE)) + (IFERROR(VLOOKUP(VLOOKUP(AK$1,Enemies[[Name]:[SpawnedType]],11,FALSE), Enemies[[Name]:[BotLevelType]], 3, FALSE) * VLOOKUP($A49,BotLevelWorld[#All],MATCH("HP Ratio - " &amp; VLOOKUP(VLOOKUP(AK$1,Enemies[[Name]:[SpawnedType]],11,FALSE),Enemies[[#All],[Name]:[BotLevelType]],9,FALSE),BotLevelWorld[#Headers],0),FALSE) * VLOOKUP(AK$1,Enemies[[Name]:[SpawnedType]],10,FALSE),0))</f>
        <v>821.92880000000002</v>
      </c>
      <c r="AL49" s="10">
        <f>(VLOOKUP(AL$1,Enemies[[Name]:[BotLevelType]],3,FALSE) * VLOOKUP($A49,BotLevelWorld[#All],MATCH("HP Ratio - " &amp; VLOOKUP(AL$1,Enemies[[#All],[Name]:[BotLevelType]],9,FALSE),BotLevelWorld[#Headers],0),FALSE)) + (IFERROR(VLOOKUP(VLOOKUP(AL$1,Enemies[[Name]:[SpawnedType]],11,FALSE), Enemies[[Name]:[BotLevelType]], 3, FALSE) * VLOOKUP($A49,BotLevelWorld[#All],MATCH("HP Ratio - " &amp; VLOOKUP(VLOOKUP(AL$1,Enemies[[Name]:[SpawnedType]],11,FALSE),Enemies[[#All],[Name]:[BotLevelType]],9,FALSE),BotLevelWorld[#Headers],0),FALSE) * VLOOKUP(AL$1,Enemies[[Name]:[SpawnedType]],10,FALSE),0))</f>
        <v>1027.4110000000001</v>
      </c>
      <c r="AM49" s="10">
        <f>(VLOOKUP(AM$1,Enemies[[Name]:[BotLevelType]],3,FALSE) * VLOOKUP($A49,BotLevelWorld[#All],MATCH("HP Ratio - " &amp; VLOOKUP(AM$1,Enemies[[#All],[Name]:[BotLevelType]],9,FALSE),BotLevelWorld[#Headers],0),FALSE)) + (IFERROR(VLOOKUP(VLOOKUP(AM$1,Enemies[[Name]:[SpawnedType]],11,FALSE), Enemies[[Name]:[BotLevelType]], 3, FALSE) * VLOOKUP($A49,BotLevelWorld[#All],MATCH("HP Ratio - " &amp; VLOOKUP(VLOOKUP(AM$1,Enemies[[Name]:[SpawnedType]],11,FALSE),Enemies[[#All],[Name]:[BotLevelType]],9,FALSE),BotLevelWorld[#Headers],0),FALSE) * VLOOKUP(AM$1,Enemies[[Name]:[SpawnedType]],10,FALSE),0))</f>
        <v>18992.584999999999</v>
      </c>
      <c r="AN49" s="10">
        <f>(VLOOKUP(AN$1,Enemies[[Name]:[BotLevelType]],3,FALSE) * VLOOKUP($A49,BotLevelWorld[#All],MATCH("HP Ratio - " &amp; VLOOKUP(AN$1,Enemies[[#All],[Name]:[BotLevelType]],9,FALSE),BotLevelWorld[#Headers],0),FALSE)) + (IFERROR(VLOOKUP(VLOOKUP(AN$1,Enemies[[Name]:[SpawnedType]],11,FALSE), Enemies[[Name]:[BotLevelType]], 3, FALSE) * VLOOKUP($A49,BotLevelWorld[#All],MATCH("HP Ratio - " &amp; VLOOKUP(VLOOKUP(AN$1,Enemies[[Name]:[SpawnedType]],11,FALSE),Enemies[[#All],[Name]:[BotLevelType]],9,FALSE),BotLevelWorld[#Headers],0),FALSE) * VLOOKUP(AN$1,Enemies[[Name]:[SpawnedType]],10,FALSE),0))</f>
        <v>5137.0550000000003</v>
      </c>
      <c r="AO49" s="10">
        <f>(VLOOKUP(AO$1,Enemies[[Name]:[BotLevelType]],3,FALSE) * VLOOKUP($A49,BotLevelWorld[#All],MATCH("HP Ratio - " &amp; VLOOKUP(AO$1,Enemies[[#All],[Name]:[BotLevelType]],9,FALSE),BotLevelWorld[#Headers],0),FALSE)) + (IFERROR(VLOOKUP(VLOOKUP(AO$1,Enemies[[Name]:[SpawnedType]],11,FALSE), Enemies[[Name]:[BotLevelType]], 3, FALSE) * VLOOKUP($A49,BotLevelWorld[#All],MATCH("HP Ratio - " &amp; VLOOKUP(VLOOKUP(AO$1,Enemies[[Name]:[SpawnedType]],11,FALSE),Enemies[[#All],[Name]:[BotLevelType]],9,FALSE),BotLevelWorld[#Headers],0),FALSE) * VLOOKUP(AO$1,Enemies[[Name]:[SpawnedType]],10,FALSE),0))</f>
        <v>8894.0516000000007</v>
      </c>
      <c r="AP49" s="10">
        <f>(VLOOKUP(AP$1,Enemies[[Name]:[BotLevelType]],3,FALSE) * VLOOKUP($A49,BotLevelWorld[#All],MATCH("HP Ratio - " &amp; VLOOKUP(AP$1,Enemies[[#All],[Name]:[BotLevelType]],9,FALSE),BotLevelWorld[#Headers],0),FALSE)) + (IFERROR(VLOOKUP(VLOOKUP(AP$1,Enemies[[Name]:[SpawnedType]],11,FALSE), Enemies[[Name]:[BotLevelType]], 3, FALSE) * VLOOKUP($A49,BotLevelWorld[#All],MATCH("HP Ratio - " &amp; VLOOKUP(VLOOKUP(AP$1,Enemies[[Name]:[SpawnedType]],11,FALSE),Enemies[[#All],[Name]:[BotLevelType]],9,FALSE),BotLevelWorld[#Headers],0),FALSE) * VLOOKUP(AP$1,Enemies[[Name]:[SpawnedType]],10,FALSE),0))</f>
        <v>8894.0516000000007</v>
      </c>
      <c r="AQ49" s="10">
        <f>(VLOOKUP(AQ$1,Enemies[[Name]:[BotLevelType]],3,FALSE) * VLOOKUP($A49,BotLevelWorld[#All],MATCH("HP Ratio - " &amp; VLOOKUP(AQ$1,Enemies[[#All],[Name]:[BotLevelType]],9,FALSE),BotLevelWorld[#Headers],0),FALSE)) + (IFERROR(VLOOKUP(VLOOKUP(AQ$1,Enemies[[Name]:[SpawnedType]],11,FALSE), Enemies[[Name]:[BotLevelType]], 3, FALSE) * VLOOKUP($A49,BotLevelWorld[#All],MATCH("HP Ratio - " &amp; VLOOKUP(VLOOKUP(AQ$1,Enemies[[Name]:[SpawnedType]],11,FALSE),Enemies[[#All],[Name]:[BotLevelType]],9,FALSE),BotLevelWorld[#Headers],0),FALSE) * VLOOKUP(AQ$1,Enemies[[Name]:[SpawnedType]],10,FALSE),0))</f>
        <v>8894.0516000000007</v>
      </c>
      <c r="AR49" s="10">
        <f>(VLOOKUP(AR$1,Enemies[[Name]:[BotLevelType]],3,FALSE) * VLOOKUP($A49,BotLevelWorld[#All],MATCH("HP Ratio - " &amp; VLOOKUP(AR$1,Enemies[[#All],[Name]:[BotLevelType]],9,FALSE),BotLevelWorld[#Headers],0),FALSE)) + (IFERROR(VLOOKUP(VLOOKUP(AR$1,Enemies[[Name]:[SpawnedType]],11,FALSE), Enemies[[Name]:[BotLevelType]], 3, FALSE) * VLOOKUP($A49,BotLevelWorld[#All],MATCH("HP Ratio - " &amp; VLOOKUP(VLOOKUP(AR$1,Enemies[[Name]:[SpawnedType]],11,FALSE),Enemies[[#All],[Name]:[BotLevelType]],9,FALSE),BotLevelWorld[#Headers],0),FALSE) * VLOOKUP(AR$1,Enemies[[Name]:[SpawnedType]],10,FALSE),0))</f>
        <v>82192.88</v>
      </c>
      <c r="AS49" s="10">
        <f>(VLOOKUP(AS$1,Enemies[[Name]:[BotLevelType]],3,FALSE) * VLOOKUP($A49,BotLevelWorld[#All],MATCH("HP Ratio - " &amp; VLOOKUP(AS$1,Enemies[[#All],[Name]:[BotLevelType]],9,FALSE),BotLevelWorld[#Headers],0),FALSE)) + (IFERROR(VLOOKUP(VLOOKUP(AS$1,Enemies[[Name]:[SpawnedType]],11,FALSE), Enemies[[Name]:[BotLevelType]], 3, FALSE) * VLOOKUP($A49,BotLevelWorld[#All],MATCH("HP Ratio - " &amp; VLOOKUP(VLOOKUP(AS$1,Enemies[[Name]:[SpawnedType]],11,FALSE),Enemies[[#All],[Name]:[BotLevelType]],9,FALSE),BotLevelWorld[#Headers],0),FALSE) * VLOOKUP(AS$1,Enemies[[Name]:[SpawnedType]],10,FALSE),0))</f>
        <v>56977.754999999997</v>
      </c>
      <c r="AT49" s="10">
        <f>(VLOOKUP(AT$1,Enemies[[Name]:[BotLevelType]],3,FALSE) * VLOOKUP($A49,BotLevelWorld[#All],MATCH("HP Ratio - " &amp; VLOOKUP(AT$1,Enemies[[#All],[Name]:[BotLevelType]],9,FALSE),BotLevelWorld[#Headers],0),FALSE)) + (IFERROR(VLOOKUP(VLOOKUP(AT$1,Enemies[[Name]:[SpawnedType]],11,FALSE), Enemies[[Name]:[BotLevelType]], 3, FALSE) * VLOOKUP($A49,BotLevelWorld[#All],MATCH("HP Ratio - " &amp; VLOOKUP(VLOOKUP(AT$1,Enemies[[Name]:[SpawnedType]],11,FALSE),Enemies[[#All],[Name]:[BotLevelType]],9,FALSE),BotLevelWorld[#Headers],0),FALSE) * VLOOKUP(AT$1,Enemies[[Name]:[SpawnedType]],10,FALSE),0))</f>
        <v>50547.369999999995</v>
      </c>
    </row>
    <row r="50" spans="1:46" x14ac:dyDescent="0.25">
      <c r="A50" s="1">
        <v>48</v>
      </c>
      <c r="B50" s="10">
        <f>(VLOOKUP(B$1,Enemies[[Name]:[BotLevelType]],3,FALSE) * VLOOKUP($A50,BotLevelWorld[#All],MATCH("HP Ratio - " &amp; VLOOKUP(B$1,Enemies[[#All],[Name]:[BotLevelType]],9,FALSE),BotLevelWorld[#Headers],0),FALSE)) + (IFERROR(VLOOKUP(VLOOKUP(B$1,Enemies[[Name]:[SpawnedType]],11,FALSE), Enemies[[Name]:[BotLevelType]], 3, FALSE) * VLOOKUP($A50,BotLevelWorld[#All],MATCH("HP Ratio - " &amp; VLOOKUP(VLOOKUP(B$1,Enemies[[Name]:[SpawnedType]],11,FALSE),Enemies[[#All],[Name]:[BotLevelType]],9,FALSE),BotLevelWorld[#Headers],0),FALSE) * VLOOKUP(B$1,Enemies[[Name]:[SpawnedType]],10,FALSE),0))</f>
        <v>315.19170000000003</v>
      </c>
      <c r="C50" s="10">
        <f>(VLOOKUP(C$1,Enemies[[Name]:[BotLevelType]],3,FALSE) * VLOOKUP($A50,BotLevelWorld[#All],MATCH("HP Ratio - " &amp; VLOOKUP(C$1,Enemies[[#All],[Name]:[BotLevelType]],9,FALSE),BotLevelWorld[#Headers],0),FALSE)) + (IFERROR(VLOOKUP(VLOOKUP(C$1,Enemies[[Name]:[SpawnedType]],11,FALSE), Enemies[[Name]:[BotLevelType]], 3, FALSE) * VLOOKUP($A50,BotLevelWorld[#All],MATCH("HP Ratio - " &amp; VLOOKUP(VLOOKUP(C$1,Enemies[[Name]:[SpawnedType]],11,FALSE),Enemies[[#All],[Name]:[BotLevelType]],9,FALSE),BotLevelWorld[#Headers],0),FALSE) * VLOOKUP(C$1,Enemies[[Name]:[SpawnedType]],10,FALSE),0))</f>
        <v>8267.0126</v>
      </c>
      <c r="D50" s="10">
        <f>(VLOOKUP(D$1,Enemies[[Name]:[BotLevelType]],3,FALSE) * VLOOKUP($A50,BotLevelWorld[#All],MATCH("HP Ratio - " &amp; VLOOKUP(D$1,Enemies[[#All],[Name]:[BotLevelType]],9,FALSE),BotLevelWorld[#Headers],0),FALSE)) + (IFERROR(VLOOKUP(VLOOKUP(D$1,Enemies[[Name]:[SpawnedType]],11,FALSE), Enemies[[Name]:[BotLevelType]], 3, FALSE) * VLOOKUP($A50,BotLevelWorld[#All],MATCH("HP Ratio - " &amp; VLOOKUP(VLOOKUP(D$1,Enemies[[Name]:[SpawnedType]],11,FALSE),Enemies[[#All],[Name]:[BotLevelType]],9,FALSE),BotLevelWorld[#Headers],0),FALSE) * VLOOKUP(D$1,Enemies[[Name]:[SpawnedType]],10,FALSE),0))</f>
        <v>19325.484</v>
      </c>
      <c r="E50" s="10">
        <f>(VLOOKUP(E$1,Enemies[[Name]:[BotLevelType]],3,FALSE) * VLOOKUP($A50,BotLevelWorld[#All],MATCH("HP Ratio - " &amp; VLOOKUP(E$1,Enemies[[#All],[Name]:[BotLevelType]],9,FALSE),BotLevelWorld[#Headers],0),FALSE)) + (IFERROR(VLOOKUP(VLOOKUP(E$1,Enemies[[Name]:[SpawnedType]],11,FALSE), Enemies[[Name]:[BotLevelType]], 3, FALSE) * VLOOKUP($A50,BotLevelWorld[#All],MATCH("HP Ratio - " &amp; VLOOKUP(VLOOKUP(E$1,Enemies[[Name]:[SpawnedType]],11,FALSE),Enemies[[#All],[Name]:[BotLevelType]],9,FALSE),BotLevelWorld[#Headers],0),FALSE) * VLOOKUP(E$1,Enemies[[Name]:[SpawnedType]],10,FALSE),0))</f>
        <v>2706.1880999999998</v>
      </c>
      <c r="F50" s="10">
        <f>(VLOOKUP(F$1,Enemies[[Name]:[BotLevelType]],3,FALSE) * VLOOKUP($A50,BotLevelWorld[#All],MATCH("HP Ratio - " &amp; VLOOKUP(F$1,Enemies[[#All],[Name]:[BotLevelType]],9,FALSE),BotLevelWorld[#Headers],0),FALSE)) + (IFERROR(VLOOKUP(VLOOKUP(F$1,Enemies[[Name]:[SpawnedType]],11,FALSE), Enemies[[Name]:[BotLevelType]], 3, FALSE) * VLOOKUP($A50,BotLevelWorld[#All],MATCH("HP Ratio - " &amp; VLOOKUP(VLOOKUP(F$1,Enemies[[Name]:[SpawnedType]],11,FALSE),Enemies[[#All],[Name]:[BotLevelType]],9,FALSE),BotLevelWorld[#Headers],0),FALSE) * VLOOKUP(F$1,Enemies[[Name]:[SpawnedType]],10,FALSE),0))</f>
        <v>9664.9575000000004</v>
      </c>
      <c r="G50" s="10">
        <f>(VLOOKUP(G$1,Enemies[[Name]:[BotLevelType]],3,FALSE) * VLOOKUP($A50,BotLevelWorld[#All],MATCH("HP Ratio - " &amp; VLOOKUP(G$1,Enemies[[#All],[Name]:[BotLevelType]],9,FALSE),BotLevelWorld[#Headers],0),FALSE)) + (IFERROR(VLOOKUP(VLOOKUP(G$1,Enemies[[Name]:[SpawnedType]],11,FALSE), Enemies[[Name]:[BotLevelType]], 3, FALSE) * VLOOKUP($A50,BotLevelWorld[#All],MATCH("HP Ratio - " &amp; VLOOKUP(VLOOKUP(G$1,Enemies[[Name]:[SpawnedType]],11,FALSE),Enemies[[#All],[Name]:[BotLevelType]],9,FALSE),BotLevelWorld[#Headers],0),FALSE) * VLOOKUP(G$1,Enemies[[Name]:[SpawnedType]],10,FALSE),0))</f>
        <v>19329.915000000001</v>
      </c>
      <c r="H50" s="10">
        <f>(VLOOKUP(H$1,Enemies[[Name]:[BotLevelType]],3,FALSE) * VLOOKUP($A50,BotLevelWorld[#All],MATCH("HP Ratio - " &amp; VLOOKUP(H$1,Enemies[[#All],[Name]:[BotLevelType]],9,FALSE),BotLevelWorld[#Headers],0),FALSE)) + (IFERROR(VLOOKUP(VLOOKUP(H$1,Enemies[[Name]:[SpawnedType]],11,FALSE), Enemies[[Name]:[BotLevelType]], 3, FALSE) * VLOOKUP($A50,BotLevelWorld[#All],MATCH("HP Ratio - " &amp; VLOOKUP(VLOOKUP(H$1,Enemies[[Name]:[SpawnedType]],11,FALSE),Enemies[[#All],[Name]:[BotLevelType]],9,FALSE),BotLevelWorld[#Headers],0),FALSE) * VLOOKUP(H$1,Enemies[[Name]:[SpawnedType]],10,FALSE),0))</f>
        <v>840.51120000000003</v>
      </c>
      <c r="I50" s="10">
        <f>(VLOOKUP(I$1,Enemies[[Name]:[BotLevelType]],3,FALSE) * VLOOKUP($A50,BotLevelWorld[#All],MATCH("HP Ratio - " &amp; VLOOKUP(I$1,Enemies[[#All],[Name]:[BotLevelType]],9,FALSE),BotLevelWorld[#Headers],0),FALSE)) + (IFERROR(VLOOKUP(VLOOKUP(I$1,Enemies[[Name]:[SpawnedType]],11,FALSE), Enemies[[Name]:[BotLevelType]], 3, FALSE) * VLOOKUP($A50,BotLevelWorld[#All],MATCH("HP Ratio - " &amp; VLOOKUP(VLOOKUP(I$1,Enemies[[Name]:[SpawnedType]],11,FALSE),Enemies[[#All],[Name]:[BotLevelType]],9,FALSE),BotLevelWorld[#Headers],0),FALSE) * VLOOKUP(I$1,Enemies[[Name]:[SpawnedType]],10,FALSE),0))</f>
        <v>28.932624000000004</v>
      </c>
      <c r="J50" s="10">
        <f>(VLOOKUP(J$1,Enemies[[Name]:[BotLevelType]],3,FALSE) * VLOOKUP($A50,BotLevelWorld[#All],MATCH("HP Ratio - " &amp; VLOOKUP(J$1,Enemies[[#All],[Name]:[BotLevelType]],9,FALSE),BotLevelWorld[#Headers],0),FALSE)) + (IFERROR(VLOOKUP(VLOOKUP(J$1,Enemies[[Name]:[SpawnedType]],11,FALSE), Enemies[[Name]:[BotLevelType]], 3, FALSE) * VLOOKUP($A50,BotLevelWorld[#All],MATCH("HP Ratio - " &amp; VLOOKUP(VLOOKUP(J$1,Enemies[[Name]:[SpawnedType]],11,FALSE),Enemies[[#All],[Name]:[BotLevelType]],9,FALSE),BotLevelWorld[#Headers],0),FALSE) * VLOOKUP(J$1,Enemies[[Name]:[SpawnedType]],10,FALSE),0))</f>
        <v>482.21040000000005</v>
      </c>
      <c r="K50" s="10">
        <f>(VLOOKUP(K$1,Enemies[[Name]:[BotLevelType]],3,FALSE) * VLOOKUP($A50,BotLevelWorld[#All],MATCH("HP Ratio - " &amp; VLOOKUP(K$1,Enemies[[#All],[Name]:[BotLevelType]],9,FALSE),BotLevelWorld[#Headers],0),FALSE)) + (IFERROR(VLOOKUP(VLOOKUP(K$1,Enemies[[Name]:[SpawnedType]],11,FALSE), Enemies[[Name]:[BotLevelType]], 3, FALSE) * VLOOKUP($A50,BotLevelWorld[#All],MATCH("HP Ratio - " &amp; VLOOKUP(VLOOKUP(K$1,Enemies[[Name]:[SpawnedType]],11,FALSE),Enemies[[#All],[Name]:[BotLevelType]],9,FALSE),BotLevelWorld[#Headers],0),FALSE) * VLOOKUP(K$1,Enemies[[Name]:[SpawnedType]],10,FALSE),0))</f>
        <v>120.55260000000001</v>
      </c>
      <c r="L50" s="10">
        <f>(VLOOKUP(L$1,Enemies[[Name]:[BotLevelType]],3,FALSE) * VLOOKUP($A50,BotLevelWorld[#All],MATCH("HP Ratio - " &amp; VLOOKUP(L$1,Enemies[[#All],[Name]:[BotLevelType]],9,FALSE),BotLevelWorld[#Headers],0),FALSE)) + (IFERROR(VLOOKUP(VLOOKUP(L$1,Enemies[[Name]:[SpawnedType]],11,FALSE), Enemies[[Name]:[BotLevelType]], 3, FALSE) * VLOOKUP($A50,BotLevelWorld[#All],MATCH("HP Ratio - " &amp; VLOOKUP(VLOOKUP(L$1,Enemies[[Name]:[SpawnedType]],11,FALSE),Enemies[[#All],[Name]:[BotLevelType]],9,FALSE),BotLevelWorld[#Headers],0),FALSE) * VLOOKUP(L$1,Enemies[[Name]:[SpawnedType]],10,FALSE),0))</f>
        <v>5798.9745000000003</v>
      </c>
      <c r="M50" s="10">
        <f>(VLOOKUP(M$1,Enemies[[Name]:[BotLevelType]],3,FALSE) * VLOOKUP($A50,BotLevelWorld[#All],MATCH("HP Ratio - " &amp; VLOOKUP(M$1,Enemies[[#All],[Name]:[BotLevelType]],9,FALSE),BotLevelWorld[#Headers],0),FALSE)) + (IFERROR(VLOOKUP(VLOOKUP(M$1,Enemies[[Name]:[SpawnedType]],11,FALSE), Enemies[[Name]:[BotLevelType]], 3, FALSE) * VLOOKUP($A50,BotLevelWorld[#All],MATCH("HP Ratio - " &amp; VLOOKUP(VLOOKUP(M$1,Enemies[[Name]:[SpawnedType]],11,FALSE),Enemies[[#All],[Name]:[BotLevelType]],9,FALSE),BotLevelWorld[#Headers],0),FALSE) * VLOOKUP(M$1,Enemies[[Name]:[SpawnedType]],10,FALSE),0))</f>
        <v>13530.940500000001</v>
      </c>
      <c r="N50" s="10">
        <f>(VLOOKUP(N$1,Enemies[[Name]:[BotLevelType]],3,FALSE) * VLOOKUP($A50,BotLevelWorld[#All],MATCH("HP Ratio - " &amp; VLOOKUP(N$1,Enemies[[#All],[Name]:[BotLevelType]],9,FALSE),BotLevelWorld[#Headers],0),FALSE)) + (IFERROR(VLOOKUP(VLOOKUP(N$1,Enemies[[Name]:[SpawnedType]],11,FALSE), Enemies[[Name]:[BotLevelType]], 3, FALSE) * VLOOKUP($A50,BotLevelWorld[#All],MATCH("HP Ratio - " &amp; VLOOKUP(VLOOKUP(N$1,Enemies[[Name]:[SpawnedType]],11,FALSE),Enemies[[#All],[Name]:[BotLevelType]],9,FALSE),BotLevelWorld[#Headers],0),FALSE) * VLOOKUP(N$1,Enemies[[Name]:[SpawnedType]],10,FALSE),0))</f>
        <v>9664.9575000000004</v>
      </c>
      <c r="O50" s="10">
        <f>(VLOOKUP(O$1,Enemies[[Name]:[BotLevelType]],3,FALSE) * VLOOKUP($A50,BotLevelWorld[#All],MATCH("HP Ratio - " &amp; VLOOKUP(O$1,Enemies[[#All],[Name]:[BotLevelType]],9,FALSE),BotLevelWorld[#Headers],0),FALSE)) + (IFERROR(VLOOKUP(VLOOKUP(O$1,Enemies[[Name]:[SpawnedType]],11,FALSE), Enemies[[Name]:[BotLevelType]], 3, FALSE) * VLOOKUP($A50,BotLevelWorld[#All],MATCH("HP Ratio - " &amp; VLOOKUP(VLOOKUP(O$1,Enemies[[Name]:[SpawnedType]],11,FALSE),Enemies[[#All],[Name]:[BotLevelType]],9,FALSE),BotLevelWorld[#Headers],0),FALSE) * VLOOKUP(O$1,Enemies[[Name]:[SpawnedType]],10,FALSE),0))</f>
        <v>3757.7329999999997</v>
      </c>
      <c r="P50" s="10">
        <f>(VLOOKUP(P$1,Enemies[[Name]:[BotLevelType]],3,FALSE) * VLOOKUP($A50,BotLevelWorld[#All],MATCH("HP Ratio - " &amp; VLOOKUP(P$1,Enemies[[#All],[Name]:[BotLevelType]],9,FALSE),BotLevelWorld[#Headers],0),FALSE)) + (IFERROR(VLOOKUP(VLOOKUP(P$1,Enemies[[Name]:[SpawnedType]],11,FALSE), Enemies[[Name]:[BotLevelType]], 3, FALSE) * VLOOKUP($A50,BotLevelWorld[#All],MATCH("HP Ratio - " &amp; VLOOKUP(VLOOKUP(P$1,Enemies[[Name]:[SpawnedType]],11,FALSE),Enemies[[#All],[Name]:[BotLevelType]],9,FALSE),BotLevelWorld[#Headers],0),FALSE) * VLOOKUP(P$1,Enemies[[Name]:[SpawnedType]],10,FALSE),0))</f>
        <v>38659.83</v>
      </c>
      <c r="Q50" s="10">
        <f>(VLOOKUP(Q$1,Enemies[[Name]:[BotLevelType]],3,FALSE) * VLOOKUP($A50,BotLevelWorld[#All],MATCH("HP Ratio - " &amp; VLOOKUP(Q$1,Enemies[[#All],[Name]:[BotLevelType]],9,FALSE),BotLevelWorld[#Headers],0),FALSE)) + (IFERROR(VLOOKUP(VLOOKUP(Q$1,Enemies[[Name]:[SpawnedType]],11,FALSE), Enemies[[Name]:[BotLevelType]], 3, FALSE) * VLOOKUP($A50,BotLevelWorld[#All],MATCH("HP Ratio - " &amp; VLOOKUP(VLOOKUP(Q$1,Enemies[[Name]:[SpawnedType]],11,FALSE),Enemies[[#All],[Name]:[BotLevelType]],9,FALSE),BotLevelWorld[#Headers],0),FALSE) * VLOOKUP(Q$1,Enemies[[Name]:[SpawnedType]],10,FALSE),0))</f>
        <v>10506.390000000001</v>
      </c>
      <c r="R50" s="10">
        <f>(VLOOKUP(R$1,Enemies[[Name]:[BotLevelType]],3,FALSE) * VLOOKUP($A50,BotLevelWorld[#All],MATCH("HP Ratio - " &amp; VLOOKUP(R$1,Enemies[[#All],[Name]:[BotLevelType]],9,FALSE),BotLevelWorld[#Headers],0),FALSE)) + (IFERROR(VLOOKUP(VLOOKUP(R$1,Enemies[[Name]:[SpawnedType]],11,FALSE), Enemies[[Name]:[BotLevelType]], 3, FALSE) * VLOOKUP($A50,BotLevelWorld[#All],MATCH("HP Ratio - " &amp; VLOOKUP(VLOOKUP(R$1,Enemies[[Name]:[SpawnedType]],11,FALSE),Enemies[[#All],[Name]:[BotLevelType]],9,FALSE),BotLevelWorld[#Headers],0),FALSE) * VLOOKUP(R$1,Enemies[[Name]:[SpawnedType]],10,FALSE),0))</f>
        <v>53681.9</v>
      </c>
      <c r="S50" s="10">
        <f>(VLOOKUP(S$1,Enemies[[Name]:[BotLevelType]],3,FALSE) * VLOOKUP($A50,BotLevelWorld[#All],MATCH("HP Ratio - " &amp; VLOOKUP(S$1,Enemies[[#All],[Name]:[BotLevelType]],9,FALSE),BotLevelWorld[#Headers],0),FALSE)) + (IFERROR(VLOOKUP(VLOOKUP(S$1,Enemies[[Name]:[SpawnedType]],11,FALSE), Enemies[[Name]:[BotLevelType]], 3, FALSE) * VLOOKUP($A50,BotLevelWorld[#All],MATCH("HP Ratio - " &amp; VLOOKUP(VLOOKUP(S$1,Enemies[[Name]:[SpawnedType]],11,FALSE),Enemies[[#All],[Name]:[BotLevelType]],9,FALSE),BotLevelWorld[#Headers],0),FALSE) * VLOOKUP(S$1,Enemies[[Name]:[SpawnedType]],10,FALSE),0))</f>
        <v>4481.6808000000001</v>
      </c>
      <c r="T50" s="10">
        <f>(VLOOKUP(T$1,Enemies[[Name]:[BotLevelType]],3,FALSE) * VLOOKUP($A50,BotLevelWorld[#All],MATCH("HP Ratio - " &amp; VLOOKUP(T$1,Enemies[[#All],[Name]:[BotLevelType]],9,FALSE),BotLevelWorld[#Headers],0),FALSE)) + (IFERROR(VLOOKUP(VLOOKUP(T$1,Enemies[[Name]:[SpawnedType]],11,FALSE), Enemies[[Name]:[BotLevelType]], 3, FALSE) * VLOOKUP($A50,BotLevelWorld[#All],MATCH("HP Ratio - " &amp; VLOOKUP(VLOOKUP(T$1,Enemies[[Name]:[SpawnedType]],11,FALSE),Enemies[[#All],[Name]:[BotLevelType]],9,FALSE),BotLevelWorld[#Headers],0),FALSE) * VLOOKUP(T$1,Enemies[[Name]:[SpawnedType]],10,FALSE),0))</f>
        <v>17178.207999999999</v>
      </c>
      <c r="U50" s="10">
        <f>(VLOOKUP(U$1,Enemies[[Name]:[BotLevelType]],3,FALSE) * VLOOKUP($A50,BotLevelWorld[#All],MATCH("HP Ratio - " &amp; VLOOKUP(U$1,Enemies[[#All],[Name]:[BotLevelType]],9,FALSE),BotLevelWorld[#Headers],0),FALSE)) + (IFERROR(VLOOKUP(VLOOKUP(U$1,Enemies[[Name]:[SpawnedType]],11,FALSE), Enemies[[Name]:[BotLevelType]], 3, FALSE) * VLOOKUP($A50,BotLevelWorld[#All],MATCH("HP Ratio - " &amp; VLOOKUP(VLOOKUP(U$1,Enemies[[Name]:[SpawnedType]],11,FALSE),Enemies[[#All],[Name]:[BotLevelType]],9,FALSE),BotLevelWorld[#Headers],0),FALSE) * VLOOKUP(U$1,Enemies[[Name]:[SpawnedType]],10,FALSE),0))</f>
        <v>8589.1039999999994</v>
      </c>
      <c r="V50" s="10">
        <f>(VLOOKUP(V$1,Enemies[[Name]:[BotLevelType]],3,FALSE) * VLOOKUP($A50,BotLevelWorld[#All],MATCH("HP Ratio - " &amp; VLOOKUP(V$1,Enemies[[#All],[Name]:[BotLevelType]],9,FALSE),BotLevelWorld[#Headers],0),FALSE)) + (IFERROR(VLOOKUP(VLOOKUP(V$1,Enemies[[Name]:[SpawnedType]],11,FALSE), Enemies[[Name]:[BotLevelType]], 3, FALSE) * VLOOKUP($A50,BotLevelWorld[#All],MATCH("HP Ratio - " &amp; VLOOKUP(VLOOKUP(V$1,Enemies[[Name]:[SpawnedType]],11,FALSE),Enemies[[#All],[Name]:[BotLevelType]],9,FALSE),BotLevelWorld[#Headers],0),FALSE) * VLOOKUP(V$1,Enemies[[Name]:[SpawnedType]],10,FALSE),0))</f>
        <v>4294.5519999999997</v>
      </c>
      <c r="W50" s="10">
        <f>(VLOOKUP(W$1,Enemies[[Name]:[BotLevelType]],3,FALSE) * VLOOKUP($A50,BotLevelWorld[#All],MATCH("HP Ratio - " &amp; VLOOKUP(W$1,Enemies[[#All],[Name]:[BotLevelType]],9,FALSE),BotLevelWorld[#Headers],0),FALSE)) + (IFERROR(VLOOKUP(VLOOKUP(W$1,Enemies[[Name]:[SpawnedType]],11,FALSE), Enemies[[Name]:[BotLevelType]], 3, FALSE) * VLOOKUP($A50,BotLevelWorld[#All],MATCH("HP Ratio - " &amp; VLOOKUP(VLOOKUP(W$1,Enemies[[Name]:[SpawnedType]],11,FALSE),Enemies[[#All],[Name]:[BotLevelType]],9,FALSE),BotLevelWorld[#Headers],0),FALSE) * VLOOKUP(W$1,Enemies[[Name]:[SpawnedType]],10,FALSE),0))</f>
        <v>1073.6379999999999</v>
      </c>
      <c r="X50" s="10">
        <f>(VLOOKUP(X$1,Enemies[[Name]:[BotLevelType]],3,FALSE) * VLOOKUP($A50,BotLevelWorld[#All],MATCH("HP Ratio - " &amp; VLOOKUP(X$1,Enemies[[#All],[Name]:[BotLevelType]],9,FALSE),BotLevelWorld[#Headers],0),FALSE)) + (IFERROR(VLOOKUP(VLOOKUP(X$1,Enemies[[Name]:[SpawnedType]],11,FALSE), Enemies[[Name]:[BotLevelType]], 3, FALSE) * VLOOKUP($A50,BotLevelWorld[#All],MATCH("HP Ratio - " &amp; VLOOKUP(VLOOKUP(X$1,Enemies[[Name]:[SpawnedType]],11,FALSE),Enemies[[#All],[Name]:[BotLevelType]],9,FALSE),BotLevelWorld[#Headers],0),FALSE) * VLOOKUP(X$1,Enemies[[Name]:[SpawnedType]],10,FALSE),0))</f>
        <v>858.91039999999998</v>
      </c>
      <c r="Y50" s="10">
        <f>(VLOOKUP(Y$1,Enemies[[Name]:[BotLevelType]],3,FALSE) * VLOOKUP($A50,BotLevelWorld[#All],MATCH("HP Ratio - " &amp; VLOOKUP(Y$1,Enemies[[#All],[Name]:[BotLevelType]],9,FALSE),BotLevelWorld[#Headers],0),FALSE)) + (IFERROR(VLOOKUP(VLOOKUP(Y$1,Enemies[[Name]:[SpawnedType]],11,FALSE), Enemies[[Name]:[BotLevelType]], 3, FALSE) * VLOOKUP($A50,BotLevelWorld[#All],MATCH("HP Ratio - " &amp; VLOOKUP(VLOOKUP(Y$1,Enemies[[Name]:[SpawnedType]],11,FALSE),Enemies[[#All],[Name]:[BotLevelType]],9,FALSE),BotLevelWorld[#Headers],0),FALSE) * VLOOKUP(Y$1,Enemies[[Name]:[SpawnedType]],10,FALSE),0))</f>
        <v>19329.915000000001</v>
      </c>
      <c r="Z50" s="10">
        <f>(VLOOKUP(Z$1,Enemies[[Name]:[BotLevelType]],3,FALSE) * VLOOKUP($A50,BotLevelWorld[#All],MATCH("HP Ratio - " &amp; VLOOKUP(Z$1,Enemies[[#All],[Name]:[BotLevelType]],9,FALSE),BotLevelWorld[#Headers],0),FALSE)) + (IFERROR(VLOOKUP(VLOOKUP(Z$1,Enemies[[Name]:[SpawnedType]],11,FALSE), Enemies[[Name]:[BotLevelType]], 3, FALSE) * VLOOKUP($A50,BotLevelWorld[#All],MATCH("HP Ratio - " &amp; VLOOKUP(VLOOKUP(Z$1,Enemies[[Name]:[SpawnedType]],11,FALSE),Enemies[[#All],[Name]:[BotLevelType]],9,FALSE),BotLevelWorld[#Headers],0),FALSE) * VLOOKUP(Z$1,Enemies[[Name]:[SpawnedType]],10,FALSE),0))</f>
        <v>7731.9660000000003</v>
      </c>
      <c r="AA50" s="10">
        <f>(VLOOKUP(AA$1,Enemies[[Name]:[BotLevelType]],3,FALSE) * VLOOKUP($A50,BotLevelWorld[#All],MATCH("HP Ratio - " &amp; VLOOKUP(AA$1,Enemies[[#All],[Name]:[BotLevelType]],9,FALSE),BotLevelWorld[#Headers],0),FALSE)) + (IFERROR(VLOOKUP(VLOOKUP(AA$1,Enemies[[Name]:[SpawnedType]],11,FALSE), Enemies[[Name]:[BotLevelType]], 3, FALSE) * VLOOKUP($A50,BotLevelWorld[#All],MATCH("HP Ratio - " &amp; VLOOKUP(VLOOKUP(AA$1,Enemies[[Name]:[SpawnedType]],11,FALSE),Enemies[[#All],[Name]:[BotLevelType]],9,FALSE),BotLevelWorld[#Headers],0),FALSE) * VLOOKUP(AA$1,Enemies[[Name]:[SpawnedType]],10,FALSE),0))</f>
        <v>3865.9830000000002</v>
      </c>
      <c r="AB50" s="10">
        <f>(VLOOKUP(AB$1,Enemies[[Name]:[BotLevelType]],3,FALSE) * VLOOKUP($A50,BotLevelWorld[#All],MATCH("HP Ratio - " &amp; VLOOKUP(AB$1,Enemies[[#All],[Name]:[BotLevelType]],9,FALSE),BotLevelWorld[#Headers],0),FALSE)) + (IFERROR(VLOOKUP(VLOOKUP(AB$1,Enemies[[Name]:[SpawnedType]],11,FALSE), Enemies[[Name]:[BotLevelType]], 3, FALSE) * VLOOKUP($A50,BotLevelWorld[#All],MATCH("HP Ratio - " &amp; VLOOKUP(VLOOKUP(AB$1,Enemies[[Name]:[SpawnedType]],11,FALSE),Enemies[[#All],[Name]:[BotLevelType]],9,FALSE),BotLevelWorld[#Headers],0),FALSE) * VLOOKUP(AB$1,Enemies[[Name]:[SpawnedType]],10,FALSE),0))</f>
        <v>1894.33167</v>
      </c>
      <c r="AC50" s="10">
        <f>(VLOOKUP(AC$1,Enemies[[Name]:[BotLevelType]],3,FALSE) * VLOOKUP($A50,BotLevelWorld[#All],MATCH("HP Ratio - " &amp; VLOOKUP(AC$1,Enemies[[#All],[Name]:[BotLevelType]],9,FALSE),BotLevelWorld[#Headers],0),FALSE)) + (IFERROR(VLOOKUP(VLOOKUP(AC$1,Enemies[[Name]:[SpawnedType]],11,FALSE), Enemies[[Name]:[BotLevelType]], 3, FALSE) * VLOOKUP($A50,BotLevelWorld[#All],MATCH("HP Ratio - " &amp; VLOOKUP(VLOOKUP(AC$1,Enemies[[Name]:[SpawnedType]],11,FALSE),Enemies[[#All],[Name]:[BotLevelType]],9,FALSE),BotLevelWorld[#Headers],0),FALSE) * VLOOKUP(AC$1,Enemies[[Name]:[SpawnedType]],10,FALSE),0))</f>
        <v>927.83591999999999</v>
      </c>
      <c r="AD50" s="10">
        <f>(VLOOKUP(AD$1,Enemies[[Name]:[BotLevelType]],3,FALSE) * VLOOKUP($A50,BotLevelWorld[#All],MATCH("HP Ratio - " &amp; VLOOKUP(AD$1,Enemies[[#All],[Name]:[BotLevelType]],9,FALSE),BotLevelWorld[#Headers],0),FALSE)) + (IFERROR(VLOOKUP(VLOOKUP(AD$1,Enemies[[Name]:[SpawnedType]],11,FALSE), Enemies[[Name]:[BotLevelType]], 3, FALSE) * VLOOKUP($A50,BotLevelWorld[#All],MATCH("HP Ratio - " &amp; VLOOKUP(VLOOKUP(AD$1,Enemies[[Name]:[SpawnedType]],11,FALSE),Enemies[[#All],[Name]:[BotLevelType]],9,FALSE),BotLevelWorld[#Headers],0),FALSE) * VLOOKUP(AD$1,Enemies[[Name]:[SpawnedType]],10,FALSE),0))</f>
        <v>231.95898</v>
      </c>
      <c r="AE50" s="10">
        <f>(VLOOKUP(AE$1,Enemies[[Name]:[BotLevelType]],3,FALSE) * VLOOKUP($A50,BotLevelWorld[#All],MATCH("HP Ratio - " &amp; VLOOKUP(AE$1,Enemies[[#All],[Name]:[BotLevelType]],9,FALSE),BotLevelWorld[#Headers],0),FALSE)) + (IFERROR(VLOOKUP(VLOOKUP(AE$1,Enemies[[Name]:[SpawnedType]],11,FALSE), Enemies[[Name]:[BotLevelType]], 3, FALSE) * VLOOKUP($A50,BotLevelWorld[#All],MATCH("HP Ratio - " &amp; VLOOKUP(VLOOKUP(AE$1,Enemies[[Name]:[SpawnedType]],11,FALSE),Enemies[[#All],[Name]:[BotLevelType]],9,FALSE),BotLevelWorld[#Headers],0),FALSE) * VLOOKUP(AE$1,Enemies[[Name]:[SpawnedType]],10,FALSE),0))</f>
        <v>6765.4702500000003</v>
      </c>
      <c r="AF50" s="10">
        <f>(VLOOKUP(AF$1,Enemies[[Name]:[BotLevelType]],3,FALSE) * VLOOKUP($A50,BotLevelWorld[#All],MATCH("HP Ratio - " &amp; VLOOKUP(AF$1,Enemies[[#All],[Name]:[BotLevelType]],9,FALSE),BotLevelWorld[#Headers],0),FALSE)) + (IFERROR(VLOOKUP(VLOOKUP(AF$1,Enemies[[Name]:[SpawnedType]],11,FALSE), Enemies[[Name]:[BotLevelType]], 3, FALSE) * VLOOKUP($A50,BotLevelWorld[#All],MATCH("HP Ratio - " &amp; VLOOKUP(VLOOKUP(AF$1,Enemies[[Name]:[SpawnedType]],11,FALSE),Enemies[[#All],[Name]:[BotLevelType]],9,FALSE),BotLevelWorld[#Headers],0),FALSE) * VLOOKUP(AF$1,Enemies[[Name]:[SpawnedType]],10,FALSE),0))</f>
        <v>1546.3932</v>
      </c>
      <c r="AG50" s="10">
        <f>(VLOOKUP(AG$1,Enemies[[Name]:[BotLevelType]],3,FALSE) * VLOOKUP($A50,BotLevelWorld[#All],MATCH("HP Ratio - " &amp; VLOOKUP(AG$1,Enemies[[#All],[Name]:[BotLevelType]],9,FALSE),BotLevelWorld[#Headers],0),FALSE)) + (IFERROR(VLOOKUP(VLOOKUP(AG$1,Enemies[[Name]:[SpawnedType]],11,FALSE), Enemies[[Name]:[BotLevelType]], 3, FALSE) * VLOOKUP($A50,BotLevelWorld[#All],MATCH("HP Ratio - " &amp; VLOOKUP(VLOOKUP(AG$1,Enemies[[Name]:[SpawnedType]],11,FALSE),Enemies[[#All],[Name]:[BotLevelType]],9,FALSE),BotLevelWorld[#Headers],0),FALSE) * VLOOKUP(AG$1,Enemies[[Name]:[SpawnedType]],10,FALSE),0))</f>
        <v>8267.0126</v>
      </c>
      <c r="AH50" s="10">
        <f>(VLOOKUP(AH$1,Enemies[[Name]:[BotLevelType]],3,FALSE) * VLOOKUP($A50,BotLevelWorld[#All],MATCH("HP Ratio - " &amp; VLOOKUP(AH$1,Enemies[[#All],[Name]:[BotLevelType]],9,FALSE),BotLevelWorld[#Headers],0),FALSE)) + (IFERROR(VLOOKUP(VLOOKUP(AH$1,Enemies[[Name]:[SpawnedType]],11,FALSE), Enemies[[Name]:[BotLevelType]], 3, FALSE) * VLOOKUP($A50,BotLevelWorld[#All],MATCH("HP Ratio - " &amp; VLOOKUP(VLOOKUP(AH$1,Enemies[[Name]:[SpawnedType]],11,FALSE),Enemies[[#All],[Name]:[BotLevelType]],9,FALSE),BotLevelWorld[#Headers],0),FALSE) * VLOOKUP(AH$1,Enemies[[Name]:[SpawnedType]],10,FALSE),0))</f>
        <v>840.51120000000003</v>
      </c>
      <c r="AI50" s="10">
        <f>(VLOOKUP(AI$1,Enemies[[Name]:[BotLevelType]],3,FALSE) * VLOOKUP($A50,BotLevelWorld[#All],MATCH("HP Ratio - " &amp; VLOOKUP(AI$1,Enemies[[#All],[Name]:[BotLevelType]],9,FALSE),BotLevelWorld[#Headers],0),FALSE)) + (IFERROR(VLOOKUP(VLOOKUP(AI$1,Enemies[[Name]:[SpawnedType]],11,FALSE), Enemies[[Name]:[BotLevelType]], 3, FALSE) * VLOOKUP($A50,BotLevelWorld[#All],MATCH("HP Ratio - " &amp; VLOOKUP(VLOOKUP(AI$1,Enemies[[Name]:[SpawnedType]],11,FALSE),Enemies[[#All],[Name]:[BotLevelType]],9,FALSE),BotLevelWorld[#Headers],0),FALSE) * VLOOKUP(AI$1,Enemies[[Name]:[SpawnedType]],10,FALSE),0))</f>
        <v>11597.949000000001</v>
      </c>
      <c r="AJ50" s="10">
        <f>(VLOOKUP(AJ$1,Enemies[[Name]:[BotLevelType]],3,FALSE) * VLOOKUP($A50,BotLevelWorld[#All],MATCH("HP Ratio - " &amp; VLOOKUP(AJ$1,Enemies[[#All],[Name]:[BotLevelType]],9,FALSE),BotLevelWorld[#Headers],0),FALSE)) + (IFERROR(VLOOKUP(VLOOKUP(AJ$1,Enemies[[Name]:[SpawnedType]],11,FALSE), Enemies[[Name]:[BotLevelType]], 3, FALSE) * VLOOKUP($A50,BotLevelWorld[#All],MATCH("HP Ratio - " &amp; VLOOKUP(VLOOKUP(AJ$1,Enemies[[Name]:[SpawnedType]],11,FALSE),Enemies[[#All],[Name]:[BotLevelType]],9,FALSE),BotLevelWorld[#Headers],0),FALSE) * VLOOKUP(AJ$1,Enemies[[Name]:[SpawnedType]],10,FALSE),0))</f>
        <v>840.51120000000003</v>
      </c>
      <c r="AK50" s="10">
        <f>(VLOOKUP(AK$1,Enemies[[Name]:[BotLevelType]],3,FALSE) * VLOOKUP($A50,BotLevelWorld[#All],MATCH("HP Ratio - " &amp; VLOOKUP(AK$1,Enemies[[#All],[Name]:[BotLevelType]],9,FALSE),BotLevelWorld[#Headers],0),FALSE)) + (IFERROR(VLOOKUP(VLOOKUP(AK$1,Enemies[[Name]:[SpawnedType]],11,FALSE), Enemies[[Name]:[BotLevelType]], 3, FALSE) * VLOOKUP($A50,BotLevelWorld[#All],MATCH("HP Ratio - " &amp; VLOOKUP(VLOOKUP(AK$1,Enemies[[Name]:[SpawnedType]],11,FALSE),Enemies[[#All],[Name]:[BotLevelType]],9,FALSE),BotLevelWorld[#Headers],0),FALSE) * VLOOKUP(AK$1,Enemies[[Name]:[SpawnedType]],10,FALSE),0))</f>
        <v>840.51120000000003</v>
      </c>
      <c r="AL50" s="10">
        <f>(VLOOKUP(AL$1,Enemies[[Name]:[BotLevelType]],3,FALSE) * VLOOKUP($A50,BotLevelWorld[#All],MATCH("HP Ratio - " &amp; VLOOKUP(AL$1,Enemies[[#All],[Name]:[BotLevelType]],9,FALSE),BotLevelWorld[#Headers],0),FALSE)) + (IFERROR(VLOOKUP(VLOOKUP(AL$1,Enemies[[Name]:[SpawnedType]],11,FALSE), Enemies[[Name]:[BotLevelType]], 3, FALSE) * VLOOKUP($A50,BotLevelWorld[#All],MATCH("HP Ratio - " &amp; VLOOKUP(VLOOKUP(AL$1,Enemies[[Name]:[SpawnedType]],11,FALSE),Enemies[[#All],[Name]:[BotLevelType]],9,FALSE),BotLevelWorld[#Headers],0),FALSE) * VLOOKUP(AL$1,Enemies[[Name]:[SpawnedType]],10,FALSE),0))</f>
        <v>1050.6390000000001</v>
      </c>
      <c r="AM50" s="10">
        <f>(VLOOKUP(AM$1,Enemies[[Name]:[BotLevelType]],3,FALSE) * VLOOKUP($A50,BotLevelWorld[#All],MATCH("HP Ratio - " &amp; VLOOKUP(AM$1,Enemies[[#All],[Name]:[BotLevelType]],9,FALSE),BotLevelWorld[#Headers],0),FALSE)) + (IFERROR(VLOOKUP(VLOOKUP(AM$1,Enemies[[Name]:[SpawnedType]],11,FALSE), Enemies[[Name]:[BotLevelType]], 3, FALSE) * VLOOKUP($A50,BotLevelWorld[#All],MATCH("HP Ratio - " &amp; VLOOKUP(VLOOKUP(AM$1,Enemies[[Name]:[SpawnedType]],11,FALSE),Enemies[[#All],[Name]:[BotLevelType]],9,FALSE),BotLevelWorld[#Headers],0),FALSE) * VLOOKUP(AM$1,Enemies[[Name]:[SpawnedType]],10,FALSE),0))</f>
        <v>19329.915000000001</v>
      </c>
      <c r="AN50" s="10">
        <f>(VLOOKUP(AN$1,Enemies[[Name]:[BotLevelType]],3,FALSE) * VLOOKUP($A50,BotLevelWorld[#All],MATCH("HP Ratio - " &amp; VLOOKUP(AN$1,Enemies[[#All],[Name]:[BotLevelType]],9,FALSE),BotLevelWorld[#Headers],0),FALSE)) + (IFERROR(VLOOKUP(VLOOKUP(AN$1,Enemies[[Name]:[SpawnedType]],11,FALSE), Enemies[[Name]:[BotLevelType]], 3, FALSE) * VLOOKUP($A50,BotLevelWorld[#All],MATCH("HP Ratio - " &amp; VLOOKUP(VLOOKUP(AN$1,Enemies[[Name]:[SpawnedType]],11,FALSE),Enemies[[#All],[Name]:[BotLevelType]],9,FALSE),BotLevelWorld[#Headers],0),FALSE) * VLOOKUP(AN$1,Enemies[[Name]:[SpawnedType]],10,FALSE),0))</f>
        <v>5253.1950000000006</v>
      </c>
      <c r="AO50" s="10">
        <f>(VLOOKUP(AO$1,Enemies[[Name]:[BotLevelType]],3,FALSE) * VLOOKUP($A50,BotLevelWorld[#All],MATCH("HP Ratio - " &amp; VLOOKUP(AO$1,Enemies[[#All],[Name]:[BotLevelType]],9,FALSE),BotLevelWorld[#Headers],0),FALSE)) + (IFERROR(VLOOKUP(VLOOKUP(AO$1,Enemies[[Name]:[SpawnedType]],11,FALSE), Enemies[[Name]:[BotLevelType]], 3, FALSE) * VLOOKUP($A50,BotLevelWorld[#All],MATCH("HP Ratio - " &amp; VLOOKUP(VLOOKUP(AO$1,Enemies[[Name]:[SpawnedType]],11,FALSE),Enemies[[#All],[Name]:[BotLevelType]],9,FALSE),BotLevelWorld[#Headers],0),FALSE) * VLOOKUP(AO$1,Enemies[[Name]:[SpawnedType]],10,FALSE),0))</f>
        <v>9104.4923999999992</v>
      </c>
      <c r="AP50" s="10">
        <f>(VLOOKUP(AP$1,Enemies[[Name]:[BotLevelType]],3,FALSE) * VLOOKUP($A50,BotLevelWorld[#All],MATCH("HP Ratio - " &amp; VLOOKUP(AP$1,Enemies[[#All],[Name]:[BotLevelType]],9,FALSE),BotLevelWorld[#Headers],0),FALSE)) + (IFERROR(VLOOKUP(VLOOKUP(AP$1,Enemies[[Name]:[SpawnedType]],11,FALSE), Enemies[[Name]:[BotLevelType]], 3, FALSE) * VLOOKUP($A50,BotLevelWorld[#All],MATCH("HP Ratio - " &amp; VLOOKUP(VLOOKUP(AP$1,Enemies[[Name]:[SpawnedType]],11,FALSE),Enemies[[#All],[Name]:[BotLevelType]],9,FALSE),BotLevelWorld[#Headers],0),FALSE) * VLOOKUP(AP$1,Enemies[[Name]:[SpawnedType]],10,FALSE),0))</f>
        <v>9104.4923999999992</v>
      </c>
      <c r="AQ50" s="10">
        <f>(VLOOKUP(AQ$1,Enemies[[Name]:[BotLevelType]],3,FALSE) * VLOOKUP($A50,BotLevelWorld[#All],MATCH("HP Ratio - " &amp; VLOOKUP(AQ$1,Enemies[[#All],[Name]:[BotLevelType]],9,FALSE),BotLevelWorld[#Headers],0),FALSE)) + (IFERROR(VLOOKUP(VLOOKUP(AQ$1,Enemies[[Name]:[SpawnedType]],11,FALSE), Enemies[[Name]:[BotLevelType]], 3, FALSE) * VLOOKUP($A50,BotLevelWorld[#All],MATCH("HP Ratio - " &amp; VLOOKUP(VLOOKUP(AQ$1,Enemies[[Name]:[SpawnedType]],11,FALSE),Enemies[[#All],[Name]:[BotLevelType]],9,FALSE),BotLevelWorld[#Headers],0),FALSE) * VLOOKUP(AQ$1,Enemies[[Name]:[SpawnedType]],10,FALSE),0))</f>
        <v>9104.4923999999992</v>
      </c>
      <c r="AR50" s="10">
        <f>(VLOOKUP(AR$1,Enemies[[Name]:[BotLevelType]],3,FALSE) * VLOOKUP($A50,BotLevelWorld[#All],MATCH("HP Ratio - " &amp; VLOOKUP(AR$1,Enemies[[#All],[Name]:[BotLevelType]],9,FALSE),BotLevelWorld[#Headers],0),FALSE)) + (IFERROR(VLOOKUP(VLOOKUP(AR$1,Enemies[[Name]:[SpawnedType]],11,FALSE), Enemies[[Name]:[BotLevelType]], 3, FALSE) * VLOOKUP($A50,BotLevelWorld[#All],MATCH("HP Ratio - " &amp; VLOOKUP(VLOOKUP(AR$1,Enemies[[Name]:[SpawnedType]],11,FALSE),Enemies[[#All],[Name]:[BotLevelType]],9,FALSE),BotLevelWorld[#Headers],0),FALSE) * VLOOKUP(AR$1,Enemies[[Name]:[SpawnedType]],10,FALSE),0))</f>
        <v>84051.12000000001</v>
      </c>
      <c r="AS50" s="10">
        <f>(VLOOKUP(AS$1,Enemies[[Name]:[BotLevelType]],3,FALSE) * VLOOKUP($A50,BotLevelWorld[#All],MATCH("HP Ratio - " &amp; VLOOKUP(AS$1,Enemies[[#All],[Name]:[BotLevelType]],9,FALSE),BotLevelWorld[#Headers],0),FALSE)) + (IFERROR(VLOOKUP(VLOOKUP(AS$1,Enemies[[Name]:[SpawnedType]],11,FALSE), Enemies[[Name]:[BotLevelType]], 3, FALSE) * VLOOKUP($A50,BotLevelWorld[#All],MATCH("HP Ratio - " &amp; VLOOKUP(VLOOKUP(AS$1,Enemies[[Name]:[SpawnedType]],11,FALSE),Enemies[[#All],[Name]:[BotLevelType]],9,FALSE),BotLevelWorld[#Headers],0),FALSE) * VLOOKUP(AS$1,Enemies[[Name]:[SpawnedType]],10,FALSE),0))</f>
        <v>57989.745000000003</v>
      </c>
      <c r="AT50" s="10">
        <f>(VLOOKUP(AT$1,Enemies[[Name]:[BotLevelType]],3,FALSE) * VLOOKUP($A50,BotLevelWorld[#All],MATCH("HP Ratio - " &amp; VLOOKUP(AT$1,Enemies[[#All],[Name]:[BotLevelType]],9,FALSE),BotLevelWorld[#Headers],0),FALSE)) + (IFERROR(VLOOKUP(VLOOKUP(AT$1,Enemies[[Name]:[SpawnedType]],11,FALSE), Enemies[[Name]:[BotLevelType]], 3, FALSE) * VLOOKUP($A50,BotLevelWorld[#All],MATCH("HP Ratio - " &amp; VLOOKUP(VLOOKUP(AT$1,Enemies[[Name]:[SpawnedType]],11,FALSE),Enemies[[#All],[Name]:[BotLevelType]],9,FALSE),BotLevelWorld[#Headers],0),FALSE) * VLOOKUP(AT$1,Enemies[[Name]:[SpawnedType]],10,FALSE),0))</f>
        <v>51543.486000000004</v>
      </c>
    </row>
    <row r="51" spans="1:46" x14ac:dyDescent="0.25">
      <c r="A51" s="1">
        <v>49</v>
      </c>
      <c r="B51" s="10">
        <f>(VLOOKUP(B$1,Enemies[[Name]:[BotLevelType]],3,FALSE) * VLOOKUP($A51,BotLevelWorld[#All],MATCH("HP Ratio - " &amp; VLOOKUP(B$1,Enemies[[#All],[Name]:[BotLevelType]],9,FALSE),BotLevelWorld[#Headers],0),FALSE)) + (IFERROR(VLOOKUP(VLOOKUP(B$1,Enemies[[Name]:[SpawnedType]],11,FALSE), Enemies[[Name]:[BotLevelType]], 3, FALSE) * VLOOKUP($A51,BotLevelWorld[#All],MATCH("HP Ratio - " &amp; VLOOKUP(VLOOKUP(B$1,Enemies[[Name]:[SpawnedType]],11,FALSE),Enemies[[#All],[Name]:[BotLevelType]],9,FALSE),BotLevelWorld[#Headers],0),FALSE) * VLOOKUP(B$1,Enemies[[Name]:[SpawnedType]],10,FALSE),0))</f>
        <v>322.4436</v>
      </c>
      <c r="C51" s="10">
        <f>(VLOOKUP(C$1,Enemies[[Name]:[BotLevelType]],3,FALSE) * VLOOKUP($A51,BotLevelWorld[#All],MATCH("HP Ratio - " &amp; VLOOKUP(C$1,Enemies[[#All],[Name]:[BotLevelType]],9,FALSE),BotLevelWorld[#Headers],0),FALSE)) + (IFERROR(VLOOKUP(VLOOKUP(C$1,Enemies[[Name]:[SpawnedType]],11,FALSE), Enemies[[Name]:[BotLevelType]], 3, FALSE) * VLOOKUP($A51,BotLevelWorld[#All],MATCH("HP Ratio - " &amp; VLOOKUP(VLOOKUP(C$1,Enemies[[Name]:[SpawnedType]],11,FALSE),Enemies[[#All],[Name]:[BotLevelType]],9,FALSE),BotLevelWorld[#Headers],0),FALSE) * VLOOKUP(C$1,Enemies[[Name]:[SpawnedType]],10,FALSE),0))</f>
        <v>8470</v>
      </c>
      <c r="D51" s="10">
        <f>(VLOOKUP(D$1,Enemies[[Name]:[BotLevelType]],3,FALSE) * VLOOKUP($A51,BotLevelWorld[#All],MATCH("HP Ratio - " &amp; VLOOKUP(D$1,Enemies[[#All],[Name]:[BotLevelType]],9,FALSE),BotLevelWorld[#Headers],0),FALSE)) + (IFERROR(VLOOKUP(VLOOKUP(D$1,Enemies[[Name]:[SpawnedType]],11,FALSE), Enemies[[Name]:[BotLevelType]], 3, FALSE) * VLOOKUP($A51,BotLevelWorld[#All],MATCH("HP Ratio - " &amp; VLOOKUP(VLOOKUP(D$1,Enemies[[Name]:[SpawnedType]],11,FALSE),Enemies[[#All],[Name]:[BotLevelType]],9,FALSE),BotLevelWorld[#Headers],0),FALSE) * VLOOKUP(D$1,Enemies[[Name]:[SpawnedType]],10,FALSE),0))</f>
        <v>19800</v>
      </c>
      <c r="E51" s="10">
        <f>(VLOOKUP(E$1,Enemies[[Name]:[BotLevelType]],3,FALSE) * VLOOKUP($A51,BotLevelWorld[#All],MATCH("HP Ratio - " &amp; VLOOKUP(E$1,Enemies[[#All],[Name]:[BotLevelType]],9,FALSE),BotLevelWorld[#Headers],0),FALSE)) + (IFERROR(VLOOKUP(VLOOKUP(E$1,Enemies[[Name]:[SpawnedType]],11,FALSE), Enemies[[Name]:[BotLevelType]], 3, FALSE) * VLOOKUP($A51,BotLevelWorld[#All],MATCH("HP Ratio - " &amp; VLOOKUP(VLOOKUP(E$1,Enemies[[Name]:[SpawnedType]],11,FALSE),Enemies[[#All],[Name]:[BotLevelType]],9,FALSE),BotLevelWorld[#Headers],0),FALSE) * VLOOKUP(E$1,Enemies[[Name]:[SpawnedType]],10,FALSE),0))</f>
        <v>2753.2098999999998</v>
      </c>
      <c r="F51" s="10">
        <f>(VLOOKUP(F$1,Enemies[[Name]:[BotLevelType]],3,FALSE) * VLOOKUP($A51,BotLevelWorld[#All],MATCH("HP Ratio - " &amp; VLOOKUP(F$1,Enemies[[#All],[Name]:[BotLevelType]],9,FALSE),BotLevelWorld[#Headers],0),FALSE)) + (IFERROR(VLOOKUP(VLOOKUP(F$1,Enemies[[Name]:[SpawnedType]],11,FALSE), Enemies[[Name]:[BotLevelType]], 3, FALSE) * VLOOKUP($A51,BotLevelWorld[#All],MATCH("HP Ratio - " &amp; VLOOKUP(VLOOKUP(F$1,Enemies[[Name]:[SpawnedType]],11,FALSE),Enemies[[#All],[Name]:[BotLevelType]],9,FALSE),BotLevelWorld[#Headers],0),FALSE) * VLOOKUP(F$1,Enemies[[Name]:[SpawnedType]],10,FALSE),0))</f>
        <v>9832.8924999999999</v>
      </c>
      <c r="G51" s="10">
        <f>(VLOOKUP(G$1,Enemies[[Name]:[BotLevelType]],3,FALSE) * VLOOKUP($A51,BotLevelWorld[#All],MATCH("HP Ratio - " &amp; VLOOKUP(G$1,Enemies[[#All],[Name]:[BotLevelType]],9,FALSE),BotLevelWorld[#Headers],0),FALSE)) + (IFERROR(VLOOKUP(VLOOKUP(G$1,Enemies[[Name]:[SpawnedType]],11,FALSE), Enemies[[Name]:[BotLevelType]], 3, FALSE) * VLOOKUP($A51,BotLevelWorld[#All],MATCH("HP Ratio - " &amp; VLOOKUP(VLOOKUP(G$1,Enemies[[Name]:[SpawnedType]],11,FALSE),Enemies[[#All],[Name]:[BotLevelType]],9,FALSE),BotLevelWorld[#Headers],0),FALSE) * VLOOKUP(G$1,Enemies[[Name]:[SpawnedType]],10,FALSE),0))</f>
        <v>19665.785</v>
      </c>
      <c r="H51" s="10">
        <f>(VLOOKUP(H$1,Enemies[[Name]:[BotLevelType]],3,FALSE) * VLOOKUP($A51,BotLevelWorld[#All],MATCH("HP Ratio - " &amp; VLOOKUP(H$1,Enemies[[#All],[Name]:[BotLevelType]],9,FALSE),BotLevelWorld[#Headers],0),FALSE)) + (IFERROR(VLOOKUP(VLOOKUP(H$1,Enemies[[Name]:[SpawnedType]],11,FALSE), Enemies[[Name]:[BotLevelType]], 3, FALSE) * VLOOKUP($A51,BotLevelWorld[#All],MATCH("HP Ratio - " &amp; VLOOKUP(VLOOKUP(H$1,Enemies[[Name]:[SpawnedType]],11,FALSE),Enemies[[#All],[Name]:[BotLevelType]],9,FALSE),BotLevelWorld[#Headers],0),FALSE) * VLOOKUP(H$1,Enemies[[Name]:[SpawnedType]],10,FALSE),0))</f>
        <v>859.84960000000001</v>
      </c>
      <c r="I51" s="10">
        <f>(VLOOKUP(I$1,Enemies[[Name]:[BotLevelType]],3,FALSE) * VLOOKUP($A51,BotLevelWorld[#All],MATCH("HP Ratio - " &amp; VLOOKUP(I$1,Enemies[[#All],[Name]:[BotLevelType]],9,FALSE),BotLevelWorld[#Headers],0),FALSE)) + (IFERROR(VLOOKUP(VLOOKUP(I$1,Enemies[[Name]:[SpawnedType]],11,FALSE), Enemies[[Name]:[BotLevelType]], 3, FALSE) * VLOOKUP($A51,BotLevelWorld[#All],MATCH("HP Ratio - " &amp; VLOOKUP(VLOOKUP(I$1,Enemies[[Name]:[SpawnedType]],11,FALSE),Enemies[[#All],[Name]:[BotLevelType]],9,FALSE),BotLevelWorld[#Headers],0),FALSE) * VLOOKUP(I$1,Enemies[[Name]:[SpawnedType]],10,FALSE),0))</f>
        <v>30</v>
      </c>
      <c r="J51" s="10">
        <f>(VLOOKUP(J$1,Enemies[[Name]:[BotLevelType]],3,FALSE) * VLOOKUP($A51,BotLevelWorld[#All],MATCH("HP Ratio - " &amp; VLOOKUP(J$1,Enemies[[#All],[Name]:[BotLevelType]],9,FALSE),BotLevelWorld[#Headers],0),FALSE)) + (IFERROR(VLOOKUP(VLOOKUP(J$1,Enemies[[Name]:[SpawnedType]],11,FALSE), Enemies[[Name]:[BotLevelType]], 3, FALSE) * VLOOKUP($A51,BotLevelWorld[#All],MATCH("HP Ratio - " &amp; VLOOKUP(VLOOKUP(J$1,Enemies[[Name]:[SpawnedType]],11,FALSE),Enemies[[#All],[Name]:[BotLevelType]],9,FALSE),BotLevelWorld[#Headers],0),FALSE) * VLOOKUP(J$1,Enemies[[Name]:[SpawnedType]],10,FALSE),0))</f>
        <v>500</v>
      </c>
      <c r="K51" s="10">
        <f>(VLOOKUP(K$1,Enemies[[Name]:[BotLevelType]],3,FALSE) * VLOOKUP($A51,BotLevelWorld[#All],MATCH("HP Ratio - " &amp; VLOOKUP(K$1,Enemies[[#All],[Name]:[BotLevelType]],9,FALSE),BotLevelWorld[#Headers],0),FALSE)) + (IFERROR(VLOOKUP(VLOOKUP(K$1,Enemies[[Name]:[SpawnedType]],11,FALSE), Enemies[[Name]:[BotLevelType]], 3, FALSE) * VLOOKUP($A51,BotLevelWorld[#All],MATCH("HP Ratio - " &amp; VLOOKUP(VLOOKUP(K$1,Enemies[[Name]:[SpawnedType]],11,FALSE),Enemies[[#All],[Name]:[BotLevelType]],9,FALSE),BotLevelWorld[#Headers],0),FALSE) * VLOOKUP(K$1,Enemies[[Name]:[SpawnedType]],10,FALSE),0))</f>
        <v>125</v>
      </c>
      <c r="L51" s="10">
        <f>(VLOOKUP(L$1,Enemies[[Name]:[BotLevelType]],3,FALSE) * VLOOKUP($A51,BotLevelWorld[#All],MATCH("HP Ratio - " &amp; VLOOKUP(L$1,Enemies[[#All],[Name]:[BotLevelType]],9,FALSE),BotLevelWorld[#Headers],0),FALSE)) + (IFERROR(VLOOKUP(VLOOKUP(L$1,Enemies[[Name]:[SpawnedType]],11,FALSE), Enemies[[Name]:[BotLevelType]], 3, FALSE) * VLOOKUP($A51,BotLevelWorld[#All],MATCH("HP Ratio - " &amp; VLOOKUP(VLOOKUP(L$1,Enemies[[Name]:[SpawnedType]],11,FALSE),Enemies[[#All],[Name]:[BotLevelType]],9,FALSE),BotLevelWorld[#Headers],0),FALSE) * VLOOKUP(L$1,Enemies[[Name]:[SpawnedType]],10,FALSE),0))</f>
        <v>5899.7354999999998</v>
      </c>
      <c r="M51" s="10">
        <f>(VLOOKUP(M$1,Enemies[[Name]:[BotLevelType]],3,FALSE) * VLOOKUP($A51,BotLevelWorld[#All],MATCH("HP Ratio - " &amp; VLOOKUP(M$1,Enemies[[#All],[Name]:[BotLevelType]],9,FALSE),BotLevelWorld[#Headers],0),FALSE)) + (IFERROR(VLOOKUP(VLOOKUP(M$1,Enemies[[Name]:[SpawnedType]],11,FALSE), Enemies[[Name]:[BotLevelType]], 3, FALSE) * VLOOKUP($A51,BotLevelWorld[#All],MATCH("HP Ratio - " &amp; VLOOKUP(VLOOKUP(M$1,Enemies[[Name]:[SpawnedType]],11,FALSE),Enemies[[#All],[Name]:[BotLevelType]],9,FALSE),BotLevelWorld[#Headers],0),FALSE) * VLOOKUP(M$1,Enemies[[Name]:[SpawnedType]],10,FALSE),0))</f>
        <v>13766.049499999999</v>
      </c>
      <c r="N51" s="10">
        <f>(VLOOKUP(N$1,Enemies[[Name]:[BotLevelType]],3,FALSE) * VLOOKUP($A51,BotLevelWorld[#All],MATCH("HP Ratio - " &amp; VLOOKUP(N$1,Enemies[[#All],[Name]:[BotLevelType]],9,FALSE),BotLevelWorld[#Headers],0),FALSE)) + (IFERROR(VLOOKUP(VLOOKUP(N$1,Enemies[[Name]:[SpawnedType]],11,FALSE), Enemies[[Name]:[BotLevelType]], 3, FALSE) * VLOOKUP($A51,BotLevelWorld[#All],MATCH("HP Ratio - " &amp; VLOOKUP(VLOOKUP(N$1,Enemies[[Name]:[SpawnedType]],11,FALSE),Enemies[[#All],[Name]:[BotLevelType]],9,FALSE),BotLevelWorld[#Headers],0),FALSE) * VLOOKUP(N$1,Enemies[[Name]:[SpawnedType]],10,FALSE),0))</f>
        <v>9832.8924999999999</v>
      </c>
      <c r="O51" s="10">
        <f>(VLOOKUP(O$1,Enemies[[Name]:[BotLevelType]],3,FALSE) * VLOOKUP($A51,BotLevelWorld[#All],MATCH("HP Ratio - " &amp; VLOOKUP(O$1,Enemies[[#All],[Name]:[BotLevelType]],9,FALSE),BotLevelWorld[#Headers],0),FALSE)) + (IFERROR(VLOOKUP(VLOOKUP(O$1,Enemies[[Name]:[SpawnedType]],11,FALSE), Enemies[[Name]:[BotLevelType]], 3, FALSE) * VLOOKUP($A51,BotLevelWorld[#All],MATCH("HP Ratio - " &amp; VLOOKUP(VLOOKUP(O$1,Enemies[[Name]:[SpawnedType]],11,FALSE),Enemies[[#All],[Name]:[BotLevelType]],9,FALSE),BotLevelWorld[#Headers],0),FALSE) * VLOOKUP(O$1,Enemies[[Name]:[SpawnedType]],10,FALSE),0))</f>
        <v>3850</v>
      </c>
      <c r="P51" s="10">
        <f>(VLOOKUP(P$1,Enemies[[Name]:[BotLevelType]],3,FALSE) * VLOOKUP($A51,BotLevelWorld[#All],MATCH("HP Ratio - " &amp; VLOOKUP(P$1,Enemies[[#All],[Name]:[BotLevelType]],9,FALSE),BotLevelWorld[#Headers],0),FALSE)) + (IFERROR(VLOOKUP(VLOOKUP(P$1,Enemies[[Name]:[SpawnedType]],11,FALSE), Enemies[[Name]:[BotLevelType]], 3, FALSE) * VLOOKUP($A51,BotLevelWorld[#All],MATCH("HP Ratio - " &amp; VLOOKUP(VLOOKUP(P$1,Enemies[[Name]:[SpawnedType]],11,FALSE),Enemies[[#All],[Name]:[BotLevelType]],9,FALSE),BotLevelWorld[#Headers],0),FALSE) * VLOOKUP(P$1,Enemies[[Name]:[SpawnedType]],10,FALSE),0))</f>
        <v>39331.57</v>
      </c>
      <c r="Q51" s="10">
        <f>(VLOOKUP(Q$1,Enemies[[Name]:[BotLevelType]],3,FALSE) * VLOOKUP($A51,BotLevelWorld[#All],MATCH("HP Ratio - " &amp; VLOOKUP(Q$1,Enemies[[#All],[Name]:[BotLevelType]],9,FALSE),BotLevelWorld[#Headers],0),FALSE)) + (IFERROR(VLOOKUP(VLOOKUP(Q$1,Enemies[[Name]:[SpawnedType]],11,FALSE), Enemies[[Name]:[BotLevelType]], 3, FALSE) * VLOOKUP($A51,BotLevelWorld[#All],MATCH("HP Ratio - " &amp; VLOOKUP(VLOOKUP(Q$1,Enemies[[Name]:[SpawnedType]],11,FALSE),Enemies[[#All],[Name]:[BotLevelType]],9,FALSE),BotLevelWorld[#Headers],0),FALSE) * VLOOKUP(Q$1,Enemies[[Name]:[SpawnedType]],10,FALSE),0))</f>
        <v>10748.12</v>
      </c>
      <c r="R51" s="10">
        <f>(VLOOKUP(R$1,Enemies[[Name]:[BotLevelType]],3,FALSE) * VLOOKUP($A51,BotLevelWorld[#All],MATCH("HP Ratio - " &amp; VLOOKUP(R$1,Enemies[[#All],[Name]:[BotLevelType]],9,FALSE),BotLevelWorld[#Headers],0),FALSE)) + (IFERROR(VLOOKUP(VLOOKUP(R$1,Enemies[[Name]:[SpawnedType]],11,FALSE), Enemies[[Name]:[BotLevelType]], 3, FALSE) * VLOOKUP($A51,BotLevelWorld[#All],MATCH("HP Ratio - " &amp; VLOOKUP(VLOOKUP(R$1,Enemies[[Name]:[SpawnedType]],11,FALSE),Enemies[[#All],[Name]:[BotLevelType]],9,FALSE),BotLevelWorld[#Headers],0),FALSE) * VLOOKUP(R$1,Enemies[[Name]:[SpawnedType]],10,FALSE),0))</f>
        <v>55000</v>
      </c>
      <c r="S51" s="10">
        <f>(VLOOKUP(S$1,Enemies[[Name]:[BotLevelType]],3,FALSE) * VLOOKUP($A51,BotLevelWorld[#All],MATCH("HP Ratio - " &amp; VLOOKUP(S$1,Enemies[[#All],[Name]:[BotLevelType]],9,FALSE),BotLevelWorld[#Headers],0),FALSE)) + (IFERROR(VLOOKUP(VLOOKUP(S$1,Enemies[[Name]:[SpawnedType]],11,FALSE), Enemies[[Name]:[BotLevelType]], 3, FALSE) * VLOOKUP($A51,BotLevelWorld[#All],MATCH("HP Ratio - " &amp; VLOOKUP(VLOOKUP(S$1,Enemies[[Name]:[SpawnedType]],11,FALSE),Enemies[[#All],[Name]:[BotLevelType]],9,FALSE),BotLevelWorld[#Headers],0),FALSE) * VLOOKUP(S$1,Enemies[[Name]:[SpawnedType]],10,FALSE),0))</f>
        <v>4589.7744000000002</v>
      </c>
      <c r="T51" s="10">
        <f>(VLOOKUP(T$1,Enemies[[Name]:[BotLevelType]],3,FALSE) * VLOOKUP($A51,BotLevelWorld[#All],MATCH("HP Ratio - " &amp; VLOOKUP(T$1,Enemies[[#All],[Name]:[BotLevelType]],9,FALSE),BotLevelWorld[#Headers],0),FALSE)) + (IFERROR(VLOOKUP(VLOOKUP(T$1,Enemies[[Name]:[SpawnedType]],11,FALSE), Enemies[[Name]:[BotLevelType]], 3, FALSE) * VLOOKUP($A51,BotLevelWorld[#All],MATCH("HP Ratio - " &amp; VLOOKUP(VLOOKUP(T$1,Enemies[[Name]:[SpawnedType]],11,FALSE),Enemies[[#All],[Name]:[BotLevelType]],9,FALSE),BotLevelWorld[#Headers],0),FALSE) * VLOOKUP(T$1,Enemies[[Name]:[SpawnedType]],10,FALSE),0))</f>
        <v>17600</v>
      </c>
      <c r="U51" s="10">
        <f>(VLOOKUP(U$1,Enemies[[Name]:[BotLevelType]],3,FALSE) * VLOOKUP($A51,BotLevelWorld[#All],MATCH("HP Ratio - " &amp; VLOOKUP(U$1,Enemies[[#All],[Name]:[BotLevelType]],9,FALSE),BotLevelWorld[#Headers],0),FALSE)) + (IFERROR(VLOOKUP(VLOOKUP(U$1,Enemies[[Name]:[SpawnedType]],11,FALSE), Enemies[[Name]:[BotLevelType]], 3, FALSE) * VLOOKUP($A51,BotLevelWorld[#All],MATCH("HP Ratio - " &amp; VLOOKUP(VLOOKUP(U$1,Enemies[[Name]:[SpawnedType]],11,FALSE),Enemies[[#All],[Name]:[BotLevelType]],9,FALSE),BotLevelWorld[#Headers],0),FALSE) * VLOOKUP(U$1,Enemies[[Name]:[SpawnedType]],10,FALSE),0))</f>
        <v>8800</v>
      </c>
      <c r="V51" s="10">
        <f>(VLOOKUP(V$1,Enemies[[Name]:[BotLevelType]],3,FALSE) * VLOOKUP($A51,BotLevelWorld[#All],MATCH("HP Ratio - " &amp; VLOOKUP(V$1,Enemies[[#All],[Name]:[BotLevelType]],9,FALSE),BotLevelWorld[#Headers],0),FALSE)) + (IFERROR(VLOOKUP(VLOOKUP(V$1,Enemies[[Name]:[SpawnedType]],11,FALSE), Enemies[[Name]:[BotLevelType]], 3, FALSE) * VLOOKUP($A51,BotLevelWorld[#All],MATCH("HP Ratio - " &amp; VLOOKUP(VLOOKUP(V$1,Enemies[[Name]:[SpawnedType]],11,FALSE),Enemies[[#All],[Name]:[BotLevelType]],9,FALSE),BotLevelWorld[#Headers],0),FALSE) * VLOOKUP(V$1,Enemies[[Name]:[SpawnedType]],10,FALSE),0))</f>
        <v>4400</v>
      </c>
      <c r="W51" s="10">
        <f>(VLOOKUP(W$1,Enemies[[Name]:[BotLevelType]],3,FALSE) * VLOOKUP($A51,BotLevelWorld[#All],MATCH("HP Ratio - " &amp; VLOOKUP(W$1,Enemies[[#All],[Name]:[BotLevelType]],9,FALSE),BotLevelWorld[#Headers],0),FALSE)) + (IFERROR(VLOOKUP(VLOOKUP(W$1,Enemies[[Name]:[SpawnedType]],11,FALSE), Enemies[[Name]:[BotLevelType]], 3, FALSE) * VLOOKUP($A51,BotLevelWorld[#All],MATCH("HP Ratio - " &amp; VLOOKUP(VLOOKUP(W$1,Enemies[[Name]:[SpawnedType]],11,FALSE),Enemies[[#All],[Name]:[BotLevelType]],9,FALSE),BotLevelWorld[#Headers],0),FALSE) * VLOOKUP(W$1,Enemies[[Name]:[SpawnedType]],10,FALSE),0))</f>
        <v>1100</v>
      </c>
      <c r="X51" s="10">
        <f>(VLOOKUP(X$1,Enemies[[Name]:[BotLevelType]],3,FALSE) * VLOOKUP($A51,BotLevelWorld[#All],MATCH("HP Ratio - " &amp; VLOOKUP(X$1,Enemies[[#All],[Name]:[BotLevelType]],9,FALSE),BotLevelWorld[#Headers],0),FALSE)) + (IFERROR(VLOOKUP(VLOOKUP(X$1,Enemies[[Name]:[SpawnedType]],11,FALSE), Enemies[[Name]:[BotLevelType]], 3, FALSE) * VLOOKUP($A51,BotLevelWorld[#All],MATCH("HP Ratio - " &amp; VLOOKUP(VLOOKUP(X$1,Enemies[[Name]:[SpawnedType]],11,FALSE),Enemies[[#All],[Name]:[BotLevelType]],9,FALSE),BotLevelWorld[#Headers],0),FALSE) * VLOOKUP(X$1,Enemies[[Name]:[SpawnedType]],10,FALSE),0))</f>
        <v>880</v>
      </c>
      <c r="Y51" s="10">
        <f>(VLOOKUP(Y$1,Enemies[[Name]:[BotLevelType]],3,FALSE) * VLOOKUP($A51,BotLevelWorld[#All],MATCH("HP Ratio - " &amp; VLOOKUP(Y$1,Enemies[[#All],[Name]:[BotLevelType]],9,FALSE),BotLevelWorld[#Headers],0),FALSE)) + (IFERROR(VLOOKUP(VLOOKUP(Y$1,Enemies[[Name]:[SpawnedType]],11,FALSE), Enemies[[Name]:[BotLevelType]], 3, FALSE) * VLOOKUP($A51,BotLevelWorld[#All],MATCH("HP Ratio - " &amp; VLOOKUP(VLOOKUP(Y$1,Enemies[[Name]:[SpawnedType]],11,FALSE),Enemies[[#All],[Name]:[BotLevelType]],9,FALSE),BotLevelWorld[#Headers],0),FALSE) * VLOOKUP(Y$1,Enemies[[Name]:[SpawnedType]],10,FALSE),0))</f>
        <v>19665.785</v>
      </c>
      <c r="Z51" s="10">
        <f>(VLOOKUP(Z$1,Enemies[[Name]:[BotLevelType]],3,FALSE) * VLOOKUP($A51,BotLevelWorld[#All],MATCH("HP Ratio - " &amp; VLOOKUP(Z$1,Enemies[[#All],[Name]:[BotLevelType]],9,FALSE),BotLevelWorld[#Headers],0),FALSE)) + (IFERROR(VLOOKUP(VLOOKUP(Z$1,Enemies[[Name]:[SpawnedType]],11,FALSE), Enemies[[Name]:[BotLevelType]], 3, FALSE) * VLOOKUP($A51,BotLevelWorld[#All],MATCH("HP Ratio - " &amp; VLOOKUP(VLOOKUP(Z$1,Enemies[[Name]:[SpawnedType]],11,FALSE),Enemies[[#All],[Name]:[BotLevelType]],9,FALSE),BotLevelWorld[#Headers],0),FALSE) * VLOOKUP(Z$1,Enemies[[Name]:[SpawnedType]],10,FALSE),0))</f>
        <v>7866.3140000000003</v>
      </c>
      <c r="AA51" s="10">
        <f>(VLOOKUP(AA$1,Enemies[[Name]:[BotLevelType]],3,FALSE) * VLOOKUP($A51,BotLevelWorld[#All],MATCH("HP Ratio - " &amp; VLOOKUP(AA$1,Enemies[[#All],[Name]:[BotLevelType]],9,FALSE),BotLevelWorld[#Headers],0),FALSE)) + (IFERROR(VLOOKUP(VLOOKUP(AA$1,Enemies[[Name]:[SpawnedType]],11,FALSE), Enemies[[Name]:[BotLevelType]], 3, FALSE) * VLOOKUP($A51,BotLevelWorld[#All],MATCH("HP Ratio - " &amp; VLOOKUP(VLOOKUP(AA$1,Enemies[[Name]:[SpawnedType]],11,FALSE),Enemies[[#All],[Name]:[BotLevelType]],9,FALSE),BotLevelWorld[#Headers],0),FALSE) * VLOOKUP(AA$1,Enemies[[Name]:[SpawnedType]],10,FALSE),0))</f>
        <v>3933.1570000000002</v>
      </c>
      <c r="AB51" s="10">
        <f>(VLOOKUP(AB$1,Enemies[[Name]:[BotLevelType]],3,FALSE) * VLOOKUP($A51,BotLevelWorld[#All],MATCH("HP Ratio - " &amp; VLOOKUP(AB$1,Enemies[[#All],[Name]:[BotLevelType]],9,FALSE),BotLevelWorld[#Headers],0),FALSE)) + (IFERROR(VLOOKUP(VLOOKUP(AB$1,Enemies[[Name]:[SpawnedType]],11,FALSE), Enemies[[Name]:[BotLevelType]], 3, FALSE) * VLOOKUP($A51,BotLevelWorld[#All],MATCH("HP Ratio - " &amp; VLOOKUP(VLOOKUP(AB$1,Enemies[[Name]:[SpawnedType]],11,FALSE),Enemies[[#All],[Name]:[BotLevelType]],9,FALSE),BotLevelWorld[#Headers],0),FALSE) * VLOOKUP(AB$1,Enemies[[Name]:[SpawnedType]],10,FALSE),0))</f>
        <v>1927.24693</v>
      </c>
      <c r="AC51" s="10">
        <f>(VLOOKUP(AC$1,Enemies[[Name]:[BotLevelType]],3,FALSE) * VLOOKUP($A51,BotLevelWorld[#All],MATCH("HP Ratio - " &amp; VLOOKUP(AC$1,Enemies[[#All],[Name]:[BotLevelType]],9,FALSE),BotLevelWorld[#Headers],0),FALSE)) + (IFERROR(VLOOKUP(VLOOKUP(AC$1,Enemies[[Name]:[SpawnedType]],11,FALSE), Enemies[[Name]:[BotLevelType]], 3, FALSE) * VLOOKUP($A51,BotLevelWorld[#All],MATCH("HP Ratio - " &amp; VLOOKUP(VLOOKUP(AC$1,Enemies[[Name]:[SpawnedType]],11,FALSE),Enemies[[#All],[Name]:[BotLevelType]],9,FALSE),BotLevelWorld[#Headers],0),FALSE) * VLOOKUP(AC$1,Enemies[[Name]:[SpawnedType]],10,FALSE),0))</f>
        <v>943.95767999999998</v>
      </c>
      <c r="AD51" s="10">
        <f>(VLOOKUP(AD$1,Enemies[[Name]:[BotLevelType]],3,FALSE) * VLOOKUP($A51,BotLevelWorld[#All],MATCH("HP Ratio - " &amp; VLOOKUP(AD$1,Enemies[[#All],[Name]:[BotLevelType]],9,FALSE),BotLevelWorld[#Headers],0),FALSE)) + (IFERROR(VLOOKUP(VLOOKUP(AD$1,Enemies[[Name]:[SpawnedType]],11,FALSE), Enemies[[Name]:[BotLevelType]], 3, FALSE) * VLOOKUP($A51,BotLevelWorld[#All],MATCH("HP Ratio - " &amp; VLOOKUP(VLOOKUP(AD$1,Enemies[[Name]:[SpawnedType]],11,FALSE),Enemies[[#All],[Name]:[BotLevelType]],9,FALSE),BotLevelWorld[#Headers],0),FALSE) * VLOOKUP(AD$1,Enemies[[Name]:[SpawnedType]],10,FALSE),0))</f>
        <v>235.98942</v>
      </c>
      <c r="AE51" s="10">
        <f>(VLOOKUP(AE$1,Enemies[[Name]:[BotLevelType]],3,FALSE) * VLOOKUP($A51,BotLevelWorld[#All],MATCH("HP Ratio - " &amp; VLOOKUP(AE$1,Enemies[[#All],[Name]:[BotLevelType]],9,FALSE),BotLevelWorld[#Headers],0),FALSE)) + (IFERROR(VLOOKUP(VLOOKUP(AE$1,Enemies[[Name]:[SpawnedType]],11,FALSE), Enemies[[Name]:[BotLevelType]], 3, FALSE) * VLOOKUP($A51,BotLevelWorld[#All],MATCH("HP Ratio - " &amp; VLOOKUP(VLOOKUP(AE$1,Enemies[[Name]:[SpawnedType]],11,FALSE),Enemies[[#All],[Name]:[BotLevelType]],9,FALSE),BotLevelWorld[#Headers],0),FALSE) * VLOOKUP(AE$1,Enemies[[Name]:[SpawnedType]],10,FALSE),0))</f>
        <v>6883.0247499999996</v>
      </c>
      <c r="AF51" s="10">
        <f>(VLOOKUP(AF$1,Enemies[[Name]:[BotLevelType]],3,FALSE) * VLOOKUP($A51,BotLevelWorld[#All],MATCH("HP Ratio - " &amp; VLOOKUP(AF$1,Enemies[[#All],[Name]:[BotLevelType]],9,FALSE),BotLevelWorld[#Headers],0),FALSE)) + (IFERROR(VLOOKUP(VLOOKUP(AF$1,Enemies[[Name]:[SpawnedType]],11,FALSE), Enemies[[Name]:[BotLevelType]], 3, FALSE) * VLOOKUP($A51,BotLevelWorld[#All],MATCH("HP Ratio - " &amp; VLOOKUP(VLOOKUP(AF$1,Enemies[[Name]:[SpawnedType]],11,FALSE),Enemies[[#All],[Name]:[BotLevelType]],9,FALSE),BotLevelWorld[#Headers],0),FALSE) * VLOOKUP(AF$1,Enemies[[Name]:[SpawnedType]],10,FALSE),0))</f>
        <v>1573.2628</v>
      </c>
      <c r="AG51" s="10">
        <f>(VLOOKUP(AG$1,Enemies[[Name]:[BotLevelType]],3,FALSE) * VLOOKUP($A51,BotLevelWorld[#All],MATCH("HP Ratio - " &amp; VLOOKUP(AG$1,Enemies[[#All],[Name]:[BotLevelType]],9,FALSE),BotLevelWorld[#Headers],0),FALSE)) + (IFERROR(VLOOKUP(VLOOKUP(AG$1,Enemies[[Name]:[SpawnedType]],11,FALSE), Enemies[[Name]:[BotLevelType]], 3, FALSE) * VLOOKUP($A51,BotLevelWorld[#All],MATCH("HP Ratio - " &amp; VLOOKUP(VLOOKUP(AG$1,Enemies[[Name]:[SpawnedType]],11,FALSE),Enemies[[#All],[Name]:[BotLevelType]],9,FALSE),BotLevelWorld[#Headers],0),FALSE) * VLOOKUP(AG$1,Enemies[[Name]:[SpawnedType]],10,FALSE),0))</f>
        <v>8470</v>
      </c>
      <c r="AH51" s="10">
        <f>(VLOOKUP(AH$1,Enemies[[Name]:[BotLevelType]],3,FALSE) * VLOOKUP($A51,BotLevelWorld[#All],MATCH("HP Ratio - " &amp; VLOOKUP(AH$1,Enemies[[#All],[Name]:[BotLevelType]],9,FALSE),BotLevelWorld[#Headers],0),FALSE)) + (IFERROR(VLOOKUP(VLOOKUP(AH$1,Enemies[[Name]:[SpawnedType]],11,FALSE), Enemies[[Name]:[BotLevelType]], 3, FALSE) * VLOOKUP($A51,BotLevelWorld[#All],MATCH("HP Ratio - " &amp; VLOOKUP(VLOOKUP(AH$1,Enemies[[Name]:[SpawnedType]],11,FALSE),Enemies[[#All],[Name]:[BotLevelType]],9,FALSE),BotLevelWorld[#Headers],0),FALSE) * VLOOKUP(AH$1,Enemies[[Name]:[SpawnedType]],10,FALSE),0))</f>
        <v>859.84960000000001</v>
      </c>
      <c r="AI51" s="10">
        <f>(VLOOKUP(AI$1,Enemies[[Name]:[BotLevelType]],3,FALSE) * VLOOKUP($A51,BotLevelWorld[#All],MATCH("HP Ratio - " &amp; VLOOKUP(AI$1,Enemies[[#All],[Name]:[BotLevelType]],9,FALSE),BotLevelWorld[#Headers],0),FALSE)) + (IFERROR(VLOOKUP(VLOOKUP(AI$1,Enemies[[Name]:[SpawnedType]],11,FALSE), Enemies[[Name]:[BotLevelType]], 3, FALSE) * VLOOKUP($A51,BotLevelWorld[#All],MATCH("HP Ratio - " &amp; VLOOKUP(VLOOKUP(AI$1,Enemies[[Name]:[SpawnedType]],11,FALSE),Enemies[[#All],[Name]:[BotLevelType]],9,FALSE),BotLevelWorld[#Headers],0),FALSE) * VLOOKUP(AI$1,Enemies[[Name]:[SpawnedType]],10,FALSE),0))</f>
        <v>11799.471</v>
      </c>
      <c r="AJ51" s="10">
        <f>(VLOOKUP(AJ$1,Enemies[[Name]:[BotLevelType]],3,FALSE) * VLOOKUP($A51,BotLevelWorld[#All],MATCH("HP Ratio - " &amp; VLOOKUP(AJ$1,Enemies[[#All],[Name]:[BotLevelType]],9,FALSE),BotLevelWorld[#Headers],0),FALSE)) + (IFERROR(VLOOKUP(VLOOKUP(AJ$1,Enemies[[Name]:[SpawnedType]],11,FALSE), Enemies[[Name]:[BotLevelType]], 3, FALSE) * VLOOKUP($A51,BotLevelWorld[#All],MATCH("HP Ratio - " &amp; VLOOKUP(VLOOKUP(AJ$1,Enemies[[Name]:[SpawnedType]],11,FALSE),Enemies[[#All],[Name]:[BotLevelType]],9,FALSE),BotLevelWorld[#Headers],0),FALSE) * VLOOKUP(AJ$1,Enemies[[Name]:[SpawnedType]],10,FALSE),0))</f>
        <v>859.84960000000001</v>
      </c>
      <c r="AK51" s="10">
        <f>(VLOOKUP(AK$1,Enemies[[Name]:[BotLevelType]],3,FALSE) * VLOOKUP($A51,BotLevelWorld[#All],MATCH("HP Ratio - " &amp; VLOOKUP(AK$1,Enemies[[#All],[Name]:[BotLevelType]],9,FALSE),BotLevelWorld[#Headers],0),FALSE)) + (IFERROR(VLOOKUP(VLOOKUP(AK$1,Enemies[[Name]:[SpawnedType]],11,FALSE), Enemies[[Name]:[BotLevelType]], 3, FALSE) * VLOOKUP($A51,BotLevelWorld[#All],MATCH("HP Ratio - " &amp; VLOOKUP(VLOOKUP(AK$1,Enemies[[Name]:[SpawnedType]],11,FALSE),Enemies[[#All],[Name]:[BotLevelType]],9,FALSE),BotLevelWorld[#Headers],0),FALSE) * VLOOKUP(AK$1,Enemies[[Name]:[SpawnedType]],10,FALSE),0))</f>
        <v>859.84960000000001</v>
      </c>
      <c r="AL51" s="10">
        <f>(VLOOKUP(AL$1,Enemies[[Name]:[BotLevelType]],3,FALSE) * VLOOKUP($A51,BotLevelWorld[#All],MATCH("HP Ratio - " &amp; VLOOKUP(AL$1,Enemies[[#All],[Name]:[BotLevelType]],9,FALSE),BotLevelWorld[#Headers],0),FALSE)) + (IFERROR(VLOOKUP(VLOOKUP(AL$1,Enemies[[Name]:[SpawnedType]],11,FALSE), Enemies[[Name]:[BotLevelType]], 3, FALSE) * VLOOKUP($A51,BotLevelWorld[#All],MATCH("HP Ratio - " &amp; VLOOKUP(VLOOKUP(AL$1,Enemies[[Name]:[SpawnedType]],11,FALSE),Enemies[[#All],[Name]:[BotLevelType]],9,FALSE),BotLevelWorld[#Headers],0),FALSE) * VLOOKUP(AL$1,Enemies[[Name]:[SpawnedType]],10,FALSE),0))</f>
        <v>1074.8119999999999</v>
      </c>
      <c r="AM51" s="10">
        <f>(VLOOKUP(AM$1,Enemies[[Name]:[BotLevelType]],3,FALSE) * VLOOKUP($A51,BotLevelWorld[#All],MATCH("HP Ratio - " &amp; VLOOKUP(AM$1,Enemies[[#All],[Name]:[BotLevelType]],9,FALSE),BotLevelWorld[#Headers],0),FALSE)) + (IFERROR(VLOOKUP(VLOOKUP(AM$1,Enemies[[Name]:[SpawnedType]],11,FALSE), Enemies[[Name]:[BotLevelType]], 3, FALSE) * VLOOKUP($A51,BotLevelWorld[#All],MATCH("HP Ratio - " &amp; VLOOKUP(VLOOKUP(AM$1,Enemies[[Name]:[SpawnedType]],11,FALSE),Enemies[[#All],[Name]:[BotLevelType]],9,FALSE),BotLevelWorld[#Headers],0),FALSE) * VLOOKUP(AM$1,Enemies[[Name]:[SpawnedType]],10,FALSE),0))</f>
        <v>19665.785</v>
      </c>
      <c r="AN51" s="10">
        <f>(VLOOKUP(AN$1,Enemies[[Name]:[BotLevelType]],3,FALSE) * VLOOKUP($A51,BotLevelWorld[#All],MATCH("HP Ratio - " &amp; VLOOKUP(AN$1,Enemies[[#All],[Name]:[BotLevelType]],9,FALSE),BotLevelWorld[#Headers],0),FALSE)) + (IFERROR(VLOOKUP(VLOOKUP(AN$1,Enemies[[Name]:[SpawnedType]],11,FALSE), Enemies[[Name]:[BotLevelType]], 3, FALSE) * VLOOKUP($A51,BotLevelWorld[#All],MATCH("HP Ratio - " &amp; VLOOKUP(VLOOKUP(AN$1,Enemies[[Name]:[SpawnedType]],11,FALSE),Enemies[[#All],[Name]:[BotLevelType]],9,FALSE),BotLevelWorld[#Headers],0),FALSE) * VLOOKUP(AN$1,Enemies[[Name]:[SpawnedType]],10,FALSE),0))</f>
        <v>5374.06</v>
      </c>
      <c r="AO51" s="10">
        <f>(VLOOKUP(AO$1,Enemies[[Name]:[BotLevelType]],3,FALSE) * VLOOKUP($A51,BotLevelWorld[#All],MATCH("HP Ratio - " &amp; VLOOKUP(AO$1,Enemies[[#All],[Name]:[BotLevelType]],9,FALSE),BotLevelWorld[#Headers],0),FALSE)) + (IFERROR(VLOOKUP(VLOOKUP(AO$1,Enemies[[Name]:[SpawnedType]],11,FALSE), Enemies[[Name]:[BotLevelType]], 3, FALSE) * VLOOKUP($A51,BotLevelWorld[#All],MATCH("HP Ratio - " &amp; VLOOKUP(VLOOKUP(AO$1,Enemies[[Name]:[SpawnedType]],11,FALSE),Enemies[[#All],[Name]:[BotLevelType]],9,FALSE),BotLevelWorld[#Headers],0),FALSE) * VLOOKUP(AO$1,Enemies[[Name]:[SpawnedType]],10,FALSE),0))</f>
        <v>9318.9472000000005</v>
      </c>
      <c r="AP51" s="10">
        <f>(VLOOKUP(AP$1,Enemies[[Name]:[BotLevelType]],3,FALSE) * VLOOKUP($A51,BotLevelWorld[#All],MATCH("HP Ratio - " &amp; VLOOKUP(AP$1,Enemies[[#All],[Name]:[BotLevelType]],9,FALSE),BotLevelWorld[#Headers],0),FALSE)) + (IFERROR(VLOOKUP(VLOOKUP(AP$1,Enemies[[Name]:[SpawnedType]],11,FALSE), Enemies[[Name]:[BotLevelType]], 3, FALSE) * VLOOKUP($A51,BotLevelWorld[#All],MATCH("HP Ratio - " &amp; VLOOKUP(VLOOKUP(AP$1,Enemies[[Name]:[SpawnedType]],11,FALSE),Enemies[[#All],[Name]:[BotLevelType]],9,FALSE),BotLevelWorld[#Headers],0),FALSE) * VLOOKUP(AP$1,Enemies[[Name]:[SpawnedType]],10,FALSE),0))</f>
        <v>9318.9472000000005</v>
      </c>
      <c r="AQ51" s="10">
        <f>(VLOOKUP(AQ$1,Enemies[[Name]:[BotLevelType]],3,FALSE) * VLOOKUP($A51,BotLevelWorld[#All],MATCH("HP Ratio - " &amp; VLOOKUP(AQ$1,Enemies[[#All],[Name]:[BotLevelType]],9,FALSE),BotLevelWorld[#Headers],0),FALSE)) + (IFERROR(VLOOKUP(VLOOKUP(AQ$1,Enemies[[Name]:[SpawnedType]],11,FALSE), Enemies[[Name]:[BotLevelType]], 3, FALSE) * VLOOKUP($A51,BotLevelWorld[#All],MATCH("HP Ratio - " &amp; VLOOKUP(VLOOKUP(AQ$1,Enemies[[Name]:[SpawnedType]],11,FALSE),Enemies[[#All],[Name]:[BotLevelType]],9,FALSE),BotLevelWorld[#Headers],0),FALSE) * VLOOKUP(AQ$1,Enemies[[Name]:[SpawnedType]],10,FALSE),0))</f>
        <v>9318.9472000000005</v>
      </c>
      <c r="AR51" s="10">
        <f>(VLOOKUP(AR$1,Enemies[[Name]:[BotLevelType]],3,FALSE) * VLOOKUP($A51,BotLevelWorld[#All],MATCH("HP Ratio - " &amp; VLOOKUP(AR$1,Enemies[[#All],[Name]:[BotLevelType]],9,FALSE),BotLevelWorld[#Headers],0),FALSE)) + (IFERROR(VLOOKUP(VLOOKUP(AR$1,Enemies[[Name]:[SpawnedType]],11,FALSE), Enemies[[Name]:[BotLevelType]], 3, FALSE) * VLOOKUP($A51,BotLevelWorld[#All],MATCH("HP Ratio - " &amp; VLOOKUP(VLOOKUP(AR$1,Enemies[[Name]:[SpawnedType]],11,FALSE),Enemies[[#All],[Name]:[BotLevelType]],9,FALSE),BotLevelWorld[#Headers],0),FALSE) * VLOOKUP(AR$1,Enemies[[Name]:[SpawnedType]],10,FALSE),0))</f>
        <v>85984.960000000006</v>
      </c>
      <c r="AS51" s="10">
        <f>(VLOOKUP(AS$1,Enemies[[Name]:[BotLevelType]],3,FALSE) * VLOOKUP($A51,BotLevelWorld[#All],MATCH("HP Ratio - " &amp; VLOOKUP(AS$1,Enemies[[#All],[Name]:[BotLevelType]],9,FALSE),BotLevelWorld[#Headers],0),FALSE)) + (IFERROR(VLOOKUP(VLOOKUP(AS$1,Enemies[[Name]:[SpawnedType]],11,FALSE), Enemies[[Name]:[BotLevelType]], 3, FALSE) * VLOOKUP($A51,BotLevelWorld[#All],MATCH("HP Ratio - " &amp; VLOOKUP(VLOOKUP(AS$1,Enemies[[Name]:[SpawnedType]],11,FALSE),Enemies[[#All],[Name]:[BotLevelType]],9,FALSE),BotLevelWorld[#Headers],0),FALSE) * VLOOKUP(AS$1,Enemies[[Name]:[SpawnedType]],10,FALSE),0))</f>
        <v>58997.354999999996</v>
      </c>
      <c r="AT51" s="10">
        <f>(VLOOKUP(AT$1,Enemies[[Name]:[BotLevelType]],3,FALSE) * VLOOKUP($A51,BotLevelWorld[#All],MATCH("HP Ratio - " &amp; VLOOKUP(AT$1,Enemies[[#All],[Name]:[BotLevelType]],9,FALSE),BotLevelWorld[#Headers],0),FALSE)) + (IFERROR(VLOOKUP(VLOOKUP(AT$1,Enemies[[Name]:[SpawnedType]],11,FALSE), Enemies[[Name]:[BotLevelType]], 3, FALSE) * VLOOKUP($A51,BotLevelWorld[#All],MATCH("HP Ratio - " &amp; VLOOKUP(VLOOKUP(AT$1,Enemies[[Name]:[SpawnedType]],11,FALSE),Enemies[[#All],[Name]:[BotLevelType]],9,FALSE),BotLevelWorld[#Headers],0),FALSE) * VLOOKUP(AT$1,Enemies[[Name]:[SpawnedType]],10,FALSE),0))</f>
        <v>52531.57</v>
      </c>
    </row>
    <row r="52" spans="1:46" x14ac:dyDescent="0.25">
      <c r="A52" s="1">
        <v>50</v>
      </c>
      <c r="B52" s="10">
        <f>(VLOOKUP(B$1,Enemies[[Name]:[BotLevelType]],3,FALSE) * VLOOKUP($A52,BotLevelWorld[#All],MATCH("HP Ratio - " &amp; VLOOKUP(B$1,Enemies[[#All],[Name]:[BotLevelType]],9,FALSE),BotLevelWorld[#Headers],0),FALSE)) + (IFERROR(VLOOKUP(VLOOKUP(B$1,Enemies[[Name]:[SpawnedType]],11,FALSE), Enemies[[Name]:[BotLevelType]], 3, FALSE) * VLOOKUP($A52,BotLevelWorld[#All],MATCH("HP Ratio - " &amp; VLOOKUP(VLOOKUP(B$1,Enemies[[Name]:[SpawnedType]],11,FALSE),Enemies[[#All],[Name]:[BotLevelType]],9,FALSE),BotLevelWorld[#Headers],0),FALSE) * VLOOKUP(B$1,Enemies[[Name]:[SpawnedType]],10,FALSE),0))</f>
        <v>330</v>
      </c>
      <c r="C52" s="10">
        <f>(VLOOKUP(C$1,Enemies[[Name]:[BotLevelType]],3,FALSE) * VLOOKUP($A52,BotLevelWorld[#All],MATCH("HP Ratio - " &amp; VLOOKUP(C$1,Enemies[[#All],[Name]:[BotLevelType]],9,FALSE),BotLevelWorld[#Headers],0),FALSE)) + (IFERROR(VLOOKUP(VLOOKUP(C$1,Enemies[[Name]:[SpawnedType]],11,FALSE), Enemies[[Name]:[BotLevelType]], 3, FALSE) * VLOOKUP($A52,BotLevelWorld[#All],MATCH("HP Ratio - " &amp; VLOOKUP(VLOOKUP(C$1,Enemies[[Name]:[SpawnedType]],11,FALSE),Enemies[[#All],[Name]:[BotLevelType]],9,FALSE),BotLevelWorld[#Headers],0),FALSE) * VLOOKUP(C$1,Enemies[[Name]:[SpawnedType]],10,FALSE),0))</f>
        <v>8470</v>
      </c>
      <c r="D52" s="10">
        <f>(VLOOKUP(D$1,Enemies[[Name]:[BotLevelType]],3,FALSE) * VLOOKUP($A52,BotLevelWorld[#All],MATCH("HP Ratio - " &amp; VLOOKUP(D$1,Enemies[[#All],[Name]:[BotLevelType]],9,FALSE),BotLevelWorld[#Headers],0),FALSE)) + (IFERROR(VLOOKUP(VLOOKUP(D$1,Enemies[[Name]:[SpawnedType]],11,FALSE), Enemies[[Name]:[BotLevelType]], 3, FALSE) * VLOOKUP($A52,BotLevelWorld[#All],MATCH("HP Ratio - " &amp; VLOOKUP(VLOOKUP(D$1,Enemies[[Name]:[SpawnedType]],11,FALSE),Enemies[[#All],[Name]:[BotLevelType]],9,FALSE),BotLevelWorld[#Headers],0),FALSE) * VLOOKUP(D$1,Enemies[[Name]:[SpawnedType]],10,FALSE),0))</f>
        <v>19800</v>
      </c>
      <c r="E52" s="10">
        <f>(VLOOKUP(E$1,Enemies[[Name]:[BotLevelType]],3,FALSE) * VLOOKUP($A52,BotLevelWorld[#All],MATCH("HP Ratio - " &amp; VLOOKUP(E$1,Enemies[[#All],[Name]:[BotLevelType]],9,FALSE),BotLevelWorld[#Headers],0),FALSE)) + (IFERROR(VLOOKUP(VLOOKUP(E$1,Enemies[[Name]:[SpawnedType]],11,FALSE), Enemies[[Name]:[BotLevelType]], 3, FALSE) * VLOOKUP($A52,BotLevelWorld[#All],MATCH("HP Ratio - " &amp; VLOOKUP(VLOOKUP(E$1,Enemies[[Name]:[SpawnedType]],11,FALSE),Enemies[[#All],[Name]:[BotLevelType]],9,FALSE),BotLevelWorld[#Headers],0),FALSE) * VLOOKUP(E$1,Enemies[[Name]:[SpawnedType]],10,FALSE),0))</f>
        <v>2800</v>
      </c>
      <c r="F52" s="10">
        <f>(VLOOKUP(F$1,Enemies[[Name]:[BotLevelType]],3,FALSE) * VLOOKUP($A52,BotLevelWorld[#All],MATCH("HP Ratio - " &amp; VLOOKUP(F$1,Enemies[[#All],[Name]:[BotLevelType]],9,FALSE),BotLevelWorld[#Headers],0),FALSE)) + (IFERROR(VLOOKUP(VLOOKUP(F$1,Enemies[[Name]:[SpawnedType]],11,FALSE), Enemies[[Name]:[BotLevelType]], 3, FALSE) * VLOOKUP($A52,BotLevelWorld[#All],MATCH("HP Ratio - " &amp; VLOOKUP(VLOOKUP(F$1,Enemies[[Name]:[SpawnedType]],11,FALSE),Enemies[[#All],[Name]:[BotLevelType]],9,FALSE),BotLevelWorld[#Headers],0),FALSE) * VLOOKUP(F$1,Enemies[[Name]:[SpawnedType]],10,FALSE),0))</f>
        <v>10000</v>
      </c>
      <c r="G52" s="10">
        <f>(VLOOKUP(G$1,Enemies[[Name]:[BotLevelType]],3,FALSE) * VLOOKUP($A52,BotLevelWorld[#All],MATCH("HP Ratio - " &amp; VLOOKUP(G$1,Enemies[[#All],[Name]:[BotLevelType]],9,FALSE),BotLevelWorld[#Headers],0),FALSE)) + (IFERROR(VLOOKUP(VLOOKUP(G$1,Enemies[[Name]:[SpawnedType]],11,FALSE), Enemies[[Name]:[BotLevelType]], 3, FALSE) * VLOOKUP($A52,BotLevelWorld[#All],MATCH("HP Ratio - " &amp; VLOOKUP(VLOOKUP(G$1,Enemies[[Name]:[SpawnedType]],11,FALSE),Enemies[[#All],[Name]:[BotLevelType]],9,FALSE),BotLevelWorld[#Headers],0),FALSE) * VLOOKUP(G$1,Enemies[[Name]:[SpawnedType]],10,FALSE),0))</f>
        <v>20000</v>
      </c>
      <c r="H52" s="10">
        <f>(VLOOKUP(H$1,Enemies[[Name]:[BotLevelType]],3,FALSE) * VLOOKUP($A52,BotLevelWorld[#All],MATCH("HP Ratio - " &amp; VLOOKUP(H$1,Enemies[[#All],[Name]:[BotLevelType]],9,FALSE),BotLevelWorld[#Headers],0),FALSE)) + (IFERROR(VLOOKUP(VLOOKUP(H$1,Enemies[[Name]:[SpawnedType]],11,FALSE), Enemies[[Name]:[BotLevelType]], 3, FALSE) * VLOOKUP($A52,BotLevelWorld[#All],MATCH("HP Ratio - " &amp; VLOOKUP(VLOOKUP(H$1,Enemies[[Name]:[SpawnedType]],11,FALSE),Enemies[[#All],[Name]:[BotLevelType]],9,FALSE),BotLevelWorld[#Headers],0),FALSE) * VLOOKUP(H$1,Enemies[[Name]:[SpawnedType]],10,FALSE),0))</f>
        <v>880</v>
      </c>
      <c r="I52" s="10">
        <f>(VLOOKUP(I$1,Enemies[[Name]:[BotLevelType]],3,FALSE) * VLOOKUP($A52,BotLevelWorld[#All],MATCH("HP Ratio - " &amp; VLOOKUP(I$1,Enemies[[#All],[Name]:[BotLevelType]],9,FALSE),BotLevelWorld[#Headers],0),FALSE)) + (IFERROR(VLOOKUP(VLOOKUP(I$1,Enemies[[Name]:[SpawnedType]],11,FALSE), Enemies[[Name]:[BotLevelType]], 3, FALSE) * VLOOKUP($A52,BotLevelWorld[#All],MATCH("HP Ratio - " &amp; VLOOKUP(VLOOKUP(I$1,Enemies[[Name]:[SpawnedType]],11,FALSE),Enemies[[#All],[Name]:[BotLevelType]],9,FALSE),BotLevelWorld[#Headers],0),FALSE) * VLOOKUP(I$1,Enemies[[Name]:[SpawnedType]],10,FALSE),0))</f>
        <v>30</v>
      </c>
      <c r="J52" s="10">
        <f>(VLOOKUP(J$1,Enemies[[Name]:[BotLevelType]],3,FALSE) * VLOOKUP($A52,BotLevelWorld[#All],MATCH("HP Ratio - " &amp; VLOOKUP(J$1,Enemies[[#All],[Name]:[BotLevelType]],9,FALSE),BotLevelWorld[#Headers],0),FALSE)) + (IFERROR(VLOOKUP(VLOOKUP(J$1,Enemies[[Name]:[SpawnedType]],11,FALSE), Enemies[[Name]:[BotLevelType]], 3, FALSE) * VLOOKUP($A52,BotLevelWorld[#All],MATCH("HP Ratio - " &amp; VLOOKUP(VLOOKUP(J$1,Enemies[[Name]:[SpawnedType]],11,FALSE),Enemies[[#All],[Name]:[BotLevelType]],9,FALSE),BotLevelWorld[#Headers],0),FALSE) * VLOOKUP(J$1,Enemies[[Name]:[SpawnedType]],10,FALSE),0))</f>
        <v>500</v>
      </c>
      <c r="K52" s="10">
        <f>(VLOOKUP(K$1,Enemies[[Name]:[BotLevelType]],3,FALSE) * VLOOKUP($A52,BotLevelWorld[#All],MATCH("HP Ratio - " &amp; VLOOKUP(K$1,Enemies[[#All],[Name]:[BotLevelType]],9,FALSE),BotLevelWorld[#Headers],0),FALSE)) + (IFERROR(VLOOKUP(VLOOKUP(K$1,Enemies[[Name]:[SpawnedType]],11,FALSE), Enemies[[Name]:[BotLevelType]], 3, FALSE) * VLOOKUP($A52,BotLevelWorld[#All],MATCH("HP Ratio - " &amp; VLOOKUP(VLOOKUP(K$1,Enemies[[Name]:[SpawnedType]],11,FALSE),Enemies[[#All],[Name]:[BotLevelType]],9,FALSE),BotLevelWorld[#Headers],0),FALSE) * VLOOKUP(K$1,Enemies[[Name]:[SpawnedType]],10,FALSE),0))</f>
        <v>125</v>
      </c>
      <c r="L52" s="10">
        <f>(VLOOKUP(L$1,Enemies[[Name]:[BotLevelType]],3,FALSE) * VLOOKUP($A52,BotLevelWorld[#All],MATCH("HP Ratio - " &amp; VLOOKUP(L$1,Enemies[[#All],[Name]:[BotLevelType]],9,FALSE),BotLevelWorld[#Headers],0),FALSE)) + (IFERROR(VLOOKUP(VLOOKUP(L$1,Enemies[[Name]:[SpawnedType]],11,FALSE), Enemies[[Name]:[BotLevelType]], 3, FALSE) * VLOOKUP($A52,BotLevelWorld[#All],MATCH("HP Ratio - " &amp; VLOOKUP(VLOOKUP(L$1,Enemies[[Name]:[SpawnedType]],11,FALSE),Enemies[[#All],[Name]:[BotLevelType]],9,FALSE),BotLevelWorld[#Headers],0),FALSE) * VLOOKUP(L$1,Enemies[[Name]:[SpawnedType]],10,FALSE),0))</f>
        <v>6000</v>
      </c>
      <c r="M52" s="10">
        <f>(VLOOKUP(M$1,Enemies[[Name]:[BotLevelType]],3,FALSE) * VLOOKUP($A52,BotLevelWorld[#All],MATCH("HP Ratio - " &amp; VLOOKUP(M$1,Enemies[[#All],[Name]:[BotLevelType]],9,FALSE),BotLevelWorld[#Headers],0),FALSE)) + (IFERROR(VLOOKUP(VLOOKUP(M$1,Enemies[[Name]:[SpawnedType]],11,FALSE), Enemies[[Name]:[BotLevelType]], 3, FALSE) * VLOOKUP($A52,BotLevelWorld[#All],MATCH("HP Ratio - " &amp; VLOOKUP(VLOOKUP(M$1,Enemies[[Name]:[SpawnedType]],11,FALSE),Enemies[[#All],[Name]:[BotLevelType]],9,FALSE),BotLevelWorld[#Headers],0),FALSE) * VLOOKUP(M$1,Enemies[[Name]:[SpawnedType]],10,FALSE),0))</f>
        <v>14000</v>
      </c>
      <c r="N52" s="10">
        <f>(VLOOKUP(N$1,Enemies[[Name]:[BotLevelType]],3,FALSE) * VLOOKUP($A52,BotLevelWorld[#All],MATCH("HP Ratio - " &amp; VLOOKUP(N$1,Enemies[[#All],[Name]:[BotLevelType]],9,FALSE),BotLevelWorld[#Headers],0),FALSE)) + (IFERROR(VLOOKUP(VLOOKUP(N$1,Enemies[[Name]:[SpawnedType]],11,FALSE), Enemies[[Name]:[BotLevelType]], 3, FALSE) * VLOOKUP($A52,BotLevelWorld[#All],MATCH("HP Ratio - " &amp; VLOOKUP(VLOOKUP(N$1,Enemies[[Name]:[SpawnedType]],11,FALSE),Enemies[[#All],[Name]:[BotLevelType]],9,FALSE),BotLevelWorld[#Headers],0),FALSE) * VLOOKUP(N$1,Enemies[[Name]:[SpawnedType]],10,FALSE),0))</f>
        <v>10000</v>
      </c>
      <c r="O52" s="10">
        <f>(VLOOKUP(O$1,Enemies[[Name]:[BotLevelType]],3,FALSE) * VLOOKUP($A52,BotLevelWorld[#All],MATCH("HP Ratio - " &amp; VLOOKUP(O$1,Enemies[[#All],[Name]:[BotLevelType]],9,FALSE),BotLevelWorld[#Headers],0),FALSE)) + (IFERROR(VLOOKUP(VLOOKUP(O$1,Enemies[[Name]:[SpawnedType]],11,FALSE), Enemies[[Name]:[BotLevelType]], 3, FALSE) * VLOOKUP($A52,BotLevelWorld[#All],MATCH("HP Ratio - " &amp; VLOOKUP(VLOOKUP(O$1,Enemies[[Name]:[SpawnedType]],11,FALSE),Enemies[[#All],[Name]:[BotLevelType]],9,FALSE),BotLevelWorld[#Headers],0),FALSE) * VLOOKUP(O$1,Enemies[[Name]:[SpawnedType]],10,FALSE),0))</f>
        <v>3850</v>
      </c>
      <c r="P52" s="10">
        <f>(VLOOKUP(P$1,Enemies[[Name]:[BotLevelType]],3,FALSE) * VLOOKUP($A52,BotLevelWorld[#All],MATCH("HP Ratio - " &amp; VLOOKUP(P$1,Enemies[[#All],[Name]:[BotLevelType]],9,FALSE),BotLevelWorld[#Headers],0),FALSE)) + (IFERROR(VLOOKUP(VLOOKUP(P$1,Enemies[[Name]:[SpawnedType]],11,FALSE), Enemies[[Name]:[BotLevelType]], 3, FALSE) * VLOOKUP($A52,BotLevelWorld[#All],MATCH("HP Ratio - " &amp; VLOOKUP(VLOOKUP(P$1,Enemies[[Name]:[SpawnedType]],11,FALSE),Enemies[[#All],[Name]:[BotLevelType]],9,FALSE),BotLevelWorld[#Headers],0),FALSE) * VLOOKUP(P$1,Enemies[[Name]:[SpawnedType]],10,FALSE),0))</f>
        <v>40000</v>
      </c>
      <c r="Q52" s="10">
        <f>(VLOOKUP(Q$1,Enemies[[Name]:[BotLevelType]],3,FALSE) * VLOOKUP($A52,BotLevelWorld[#All],MATCH("HP Ratio - " &amp; VLOOKUP(Q$1,Enemies[[#All],[Name]:[BotLevelType]],9,FALSE),BotLevelWorld[#Headers],0),FALSE)) + (IFERROR(VLOOKUP(VLOOKUP(Q$1,Enemies[[Name]:[SpawnedType]],11,FALSE), Enemies[[Name]:[BotLevelType]], 3, FALSE) * VLOOKUP($A52,BotLevelWorld[#All],MATCH("HP Ratio - " &amp; VLOOKUP(VLOOKUP(Q$1,Enemies[[Name]:[SpawnedType]],11,FALSE),Enemies[[#All],[Name]:[BotLevelType]],9,FALSE),BotLevelWorld[#Headers],0),FALSE) * VLOOKUP(Q$1,Enemies[[Name]:[SpawnedType]],10,FALSE),0))</f>
        <v>11000</v>
      </c>
      <c r="R52" s="10">
        <f>(VLOOKUP(R$1,Enemies[[Name]:[BotLevelType]],3,FALSE) * VLOOKUP($A52,BotLevelWorld[#All],MATCH("HP Ratio - " &amp; VLOOKUP(R$1,Enemies[[#All],[Name]:[BotLevelType]],9,FALSE),BotLevelWorld[#Headers],0),FALSE)) + (IFERROR(VLOOKUP(VLOOKUP(R$1,Enemies[[Name]:[SpawnedType]],11,FALSE), Enemies[[Name]:[BotLevelType]], 3, FALSE) * VLOOKUP($A52,BotLevelWorld[#All],MATCH("HP Ratio - " &amp; VLOOKUP(VLOOKUP(R$1,Enemies[[Name]:[SpawnedType]],11,FALSE),Enemies[[#All],[Name]:[BotLevelType]],9,FALSE),BotLevelWorld[#Headers],0),FALSE) * VLOOKUP(R$1,Enemies[[Name]:[SpawnedType]],10,FALSE),0))</f>
        <v>55000</v>
      </c>
      <c r="S52" s="10">
        <f>(VLOOKUP(S$1,Enemies[[Name]:[BotLevelType]],3,FALSE) * VLOOKUP($A52,BotLevelWorld[#All],MATCH("HP Ratio - " &amp; VLOOKUP(S$1,Enemies[[#All],[Name]:[BotLevelType]],9,FALSE),BotLevelWorld[#Headers],0),FALSE)) + (IFERROR(VLOOKUP(VLOOKUP(S$1,Enemies[[Name]:[SpawnedType]],11,FALSE), Enemies[[Name]:[BotLevelType]], 3, FALSE) * VLOOKUP($A52,BotLevelWorld[#All],MATCH("HP Ratio - " &amp; VLOOKUP(VLOOKUP(S$1,Enemies[[Name]:[SpawnedType]],11,FALSE),Enemies[[#All],[Name]:[BotLevelType]],9,FALSE),BotLevelWorld[#Headers],0),FALSE) * VLOOKUP(S$1,Enemies[[Name]:[SpawnedType]],10,FALSE),0))</f>
        <v>4620</v>
      </c>
      <c r="T52" s="10">
        <f>(VLOOKUP(T$1,Enemies[[Name]:[BotLevelType]],3,FALSE) * VLOOKUP($A52,BotLevelWorld[#All],MATCH("HP Ratio - " &amp; VLOOKUP(T$1,Enemies[[#All],[Name]:[BotLevelType]],9,FALSE),BotLevelWorld[#Headers],0),FALSE)) + (IFERROR(VLOOKUP(VLOOKUP(T$1,Enemies[[Name]:[SpawnedType]],11,FALSE), Enemies[[Name]:[BotLevelType]], 3, FALSE) * VLOOKUP($A52,BotLevelWorld[#All],MATCH("HP Ratio - " &amp; VLOOKUP(VLOOKUP(T$1,Enemies[[Name]:[SpawnedType]],11,FALSE),Enemies[[#All],[Name]:[BotLevelType]],9,FALSE),BotLevelWorld[#Headers],0),FALSE) * VLOOKUP(T$1,Enemies[[Name]:[SpawnedType]],10,FALSE),0))</f>
        <v>17600</v>
      </c>
      <c r="U52" s="10">
        <f>(VLOOKUP(U$1,Enemies[[Name]:[BotLevelType]],3,FALSE) * VLOOKUP($A52,BotLevelWorld[#All],MATCH("HP Ratio - " &amp; VLOOKUP(U$1,Enemies[[#All],[Name]:[BotLevelType]],9,FALSE),BotLevelWorld[#Headers],0),FALSE)) + (IFERROR(VLOOKUP(VLOOKUP(U$1,Enemies[[Name]:[SpawnedType]],11,FALSE), Enemies[[Name]:[BotLevelType]], 3, FALSE) * VLOOKUP($A52,BotLevelWorld[#All],MATCH("HP Ratio - " &amp; VLOOKUP(VLOOKUP(U$1,Enemies[[Name]:[SpawnedType]],11,FALSE),Enemies[[#All],[Name]:[BotLevelType]],9,FALSE),BotLevelWorld[#Headers],0),FALSE) * VLOOKUP(U$1,Enemies[[Name]:[SpawnedType]],10,FALSE),0))</f>
        <v>8800</v>
      </c>
      <c r="V52" s="10">
        <f>(VLOOKUP(V$1,Enemies[[Name]:[BotLevelType]],3,FALSE) * VLOOKUP($A52,BotLevelWorld[#All],MATCH("HP Ratio - " &amp; VLOOKUP(V$1,Enemies[[#All],[Name]:[BotLevelType]],9,FALSE),BotLevelWorld[#Headers],0),FALSE)) + (IFERROR(VLOOKUP(VLOOKUP(V$1,Enemies[[Name]:[SpawnedType]],11,FALSE), Enemies[[Name]:[BotLevelType]], 3, FALSE) * VLOOKUP($A52,BotLevelWorld[#All],MATCH("HP Ratio - " &amp; VLOOKUP(VLOOKUP(V$1,Enemies[[Name]:[SpawnedType]],11,FALSE),Enemies[[#All],[Name]:[BotLevelType]],9,FALSE),BotLevelWorld[#Headers],0),FALSE) * VLOOKUP(V$1,Enemies[[Name]:[SpawnedType]],10,FALSE),0))</f>
        <v>4400</v>
      </c>
      <c r="W52" s="10">
        <f>(VLOOKUP(W$1,Enemies[[Name]:[BotLevelType]],3,FALSE) * VLOOKUP($A52,BotLevelWorld[#All],MATCH("HP Ratio - " &amp; VLOOKUP(W$1,Enemies[[#All],[Name]:[BotLevelType]],9,FALSE),BotLevelWorld[#Headers],0),FALSE)) + (IFERROR(VLOOKUP(VLOOKUP(W$1,Enemies[[Name]:[SpawnedType]],11,FALSE), Enemies[[Name]:[BotLevelType]], 3, FALSE) * VLOOKUP($A52,BotLevelWorld[#All],MATCH("HP Ratio - " &amp; VLOOKUP(VLOOKUP(W$1,Enemies[[Name]:[SpawnedType]],11,FALSE),Enemies[[#All],[Name]:[BotLevelType]],9,FALSE),BotLevelWorld[#Headers],0),FALSE) * VLOOKUP(W$1,Enemies[[Name]:[SpawnedType]],10,FALSE),0))</f>
        <v>1100</v>
      </c>
      <c r="X52" s="10">
        <f>(VLOOKUP(X$1,Enemies[[Name]:[BotLevelType]],3,FALSE) * VLOOKUP($A52,BotLevelWorld[#All],MATCH("HP Ratio - " &amp; VLOOKUP(X$1,Enemies[[#All],[Name]:[BotLevelType]],9,FALSE),BotLevelWorld[#Headers],0),FALSE)) + (IFERROR(VLOOKUP(VLOOKUP(X$1,Enemies[[Name]:[SpawnedType]],11,FALSE), Enemies[[Name]:[BotLevelType]], 3, FALSE) * VLOOKUP($A52,BotLevelWorld[#All],MATCH("HP Ratio - " &amp; VLOOKUP(VLOOKUP(X$1,Enemies[[Name]:[SpawnedType]],11,FALSE),Enemies[[#All],[Name]:[BotLevelType]],9,FALSE),BotLevelWorld[#Headers],0),FALSE) * VLOOKUP(X$1,Enemies[[Name]:[SpawnedType]],10,FALSE),0))</f>
        <v>880</v>
      </c>
      <c r="Y52" s="10">
        <f>(VLOOKUP(Y$1,Enemies[[Name]:[BotLevelType]],3,FALSE) * VLOOKUP($A52,BotLevelWorld[#All],MATCH("HP Ratio - " &amp; VLOOKUP(Y$1,Enemies[[#All],[Name]:[BotLevelType]],9,FALSE),BotLevelWorld[#Headers],0),FALSE)) + (IFERROR(VLOOKUP(VLOOKUP(Y$1,Enemies[[Name]:[SpawnedType]],11,FALSE), Enemies[[Name]:[BotLevelType]], 3, FALSE) * VLOOKUP($A52,BotLevelWorld[#All],MATCH("HP Ratio - " &amp; VLOOKUP(VLOOKUP(Y$1,Enemies[[Name]:[SpawnedType]],11,FALSE),Enemies[[#All],[Name]:[BotLevelType]],9,FALSE),BotLevelWorld[#Headers],0),FALSE) * VLOOKUP(Y$1,Enemies[[Name]:[SpawnedType]],10,FALSE),0))</f>
        <v>20000</v>
      </c>
      <c r="Z52" s="10">
        <f>(VLOOKUP(Z$1,Enemies[[Name]:[BotLevelType]],3,FALSE) * VLOOKUP($A52,BotLevelWorld[#All],MATCH("HP Ratio - " &amp; VLOOKUP(Z$1,Enemies[[#All],[Name]:[BotLevelType]],9,FALSE),BotLevelWorld[#Headers],0),FALSE)) + (IFERROR(VLOOKUP(VLOOKUP(Z$1,Enemies[[Name]:[SpawnedType]],11,FALSE), Enemies[[Name]:[BotLevelType]], 3, FALSE) * VLOOKUP($A52,BotLevelWorld[#All],MATCH("HP Ratio - " &amp; VLOOKUP(VLOOKUP(Z$1,Enemies[[Name]:[SpawnedType]],11,FALSE),Enemies[[#All],[Name]:[BotLevelType]],9,FALSE),BotLevelWorld[#Headers],0),FALSE) * VLOOKUP(Z$1,Enemies[[Name]:[SpawnedType]],10,FALSE),0))</f>
        <v>8000</v>
      </c>
      <c r="AA52" s="10">
        <f>(VLOOKUP(AA$1,Enemies[[Name]:[BotLevelType]],3,FALSE) * VLOOKUP($A52,BotLevelWorld[#All],MATCH("HP Ratio - " &amp; VLOOKUP(AA$1,Enemies[[#All],[Name]:[BotLevelType]],9,FALSE),BotLevelWorld[#Headers],0),FALSE)) + (IFERROR(VLOOKUP(VLOOKUP(AA$1,Enemies[[Name]:[SpawnedType]],11,FALSE), Enemies[[Name]:[BotLevelType]], 3, FALSE) * VLOOKUP($A52,BotLevelWorld[#All],MATCH("HP Ratio - " &amp; VLOOKUP(VLOOKUP(AA$1,Enemies[[Name]:[SpawnedType]],11,FALSE),Enemies[[#All],[Name]:[BotLevelType]],9,FALSE),BotLevelWorld[#Headers],0),FALSE) * VLOOKUP(AA$1,Enemies[[Name]:[SpawnedType]],10,FALSE),0))</f>
        <v>4000</v>
      </c>
      <c r="AB52" s="10">
        <f>(VLOOKUP(AB$1,Enemies[[Name]:[BotLevelType]],3,FALSE) * VLOOKUP($A52,BotLevelWorld[#All],MATCH("HP Ratio - " &amp; VLOOKUP(AB$1,Enemies[[#All],[Name]:[BotLevelType]],9,FALSE),BotLevelWorld[#Headers],0),FALSE)) + (IFERROR(VLOOKUP(VLOOKUP(AB$1,Enemies[[Name]:[SpawnedType]],11,FALSE), Enemies[[Name]:[BotLevelType]], 3, FALSE) * VLOOKUP($A52,BotLevelWorld[#All],MATCH("HP Ratio - " &amp; VLOOKUP(VLOOKUP(AB$1,Enemies[[Name]:[SpawnedType]],11,FALSE),Enemies[[#All],[Name]:[BotLevelType]],9,FALSE),BotLevelWorld[#Headers],0),FALSE) * VLOOKUP(AB$1,Enemies[[Name]:[SpawnedType]],10,FALSE),0))</f>
        <v>1960</v>
      </c>
      <c r="AC52" s="10">
        <f>(VLOOKUP(AC$1,Enemies[[Name]:[BotLevelType]],3,FALSE) * VLOOKUP($A52,BotLevelWorld[#All],MATCH("HP Ratio - " &amp; VLOOKUP(AC$1,Enemies[[#All],[Name]:[BotLevelType]],9,FALSE),BotLevelWorld[#Headers],0),FALSE)) + (IFERROR(VLOOKUP(VLOOKUP(AC$1,Enemies[[Name]:[SpawnedType]],11,FALSE), Enemies[[Name]:[BotLevelType]], 3, FALSE) * VLOOKUP($A52,BotLevelWorld[#All],MATCH("HP Ratio - " &amp; VLOOKUP(VLOOKUP(AC$1,Enemies[[Name]:[SpawnedType]],11,FALSE),Enemies[[#All],[Name]:[BotLevelType]],9,FALSE),BotLevelWorld[#Headers],0),FALSE) * VLOOKUP(AC$1,Enemies[[Name]:[SpawnedType]],10,FALSE),0))</f>
        <v>960</v>
      </c>
      <c r="AD52" s="10">
        <f>(VLOOKUP(AD$1,Enemies[[Name]:[BotLevelType]],3,FALSE) * VLOOKUP($A52,BotLevelWorld[#All],MATCH("HP Ratio - " &amp; VLOOKUP(AD$1,Enemies[[#All],[Name]:[BotLevelType]],9,FALSE),BotLevelWorld[#Headers],0),FALSE)) + (IFERROR(VLOOKUP(VLOOKUP(AD$1,Enemies[[Name]:[SpawnedType]],11,FALSE), Enemies[[Name]:[BotLevelType]], 3, FALSE) * VLOOKUP($A52,BotLevelWorld[#All],MATCH("HP Ratio - " &amp; VLOOKUP(VLOOKUP(AD$1,Enemies[[Name]:[SpawnedType]],11,FALSE),Enemies[[#All],[Name]:[BotLevelType]],9,FALSE),BotLevelWorld[#Headers],0),FALSE) * VLOOKUP(AD$1,Enemies[[Name]:[SpawnedType]],10,FALSE),0))</f>
        <v>240</v>
      </c>
      <c r="AE52" s="10">
        <f>(VLOOKUP(AE$1,Enemies[[Name]:[BotLevelType]],3,FALSE) * VLOOKUP($A52,BotLevelWorld[#All],MATCH("HP Ratio - " &amp; VLOOKUP(AE$1,Enemies[[#All],[Name]:[BotLevelType]],9,FALSE),BotLevelWorld[#Headers],0),FALSE)) + (IFERROR(VLOOKUP(VLOOKUP(AE$1,Enemies[[Name]:[SpawnedType]],11,FALSE), Enemies[[Name]:[BotLevelType]], 3, FALSE) * VLOOKUP($A52,BotLevelWorld[#All],MATCH("HP Ratio - " &amp; VLOOKUP(VLOOKUP(AE$1,Enemies[[Name]:[SpawnedType]],11,FALSE),Enemies[[#All],[Name]:[BotLevelType]],9,FALSE),BotLevelWorld[#Headers],0),FALSE) * VLOOKUP(AE$1,Enemies[[Name]:[SpawnedType]],10,FALSE),0))</f>
        <v>7000</v>
      </c>
      <c r="AF52" s="10">
        <f>(VLOOKUP(AF$1,Enemies[[Name]:[BotLevelType]],3,FALSE) * VLOOKUP($A52,BotLevelWorld[#All],MATCH("HP Ratio - " &amp; VLOOKUP(AF$1,Enemies[[#All],[Name]:[BotLevelType]],9,FALSE),BotLevelWorld[#Headers],0),FALSE)) + (IFERROR(VLOOKUP(VLOOKUP(AF$1,Enemies[[Name]:[SpawnedType]],11,FALSE), Enemies[[Name]:[BotLevelType]], 3, FALSE) * VLOOKUP($A52,BotLevelWorld[#All],MATCH("HP Ratio - " &amp; VLOOKUP(VLOOKUP(AF$1,Enemies[[Name]:[SpawnedType]],11,FALSE),Enemies[[#All],[Name]:[BotLevelType]],9,FALSE),BotLevelWorld[#Headers],0),FALSE) * VLOOKUP(AF$1,Enemies[[Name]:[SpawnedType]],10,FALSE),0))</f>
        <v>1600</v>
      </c>
      <c r="AG52" s="10">
        <f>(VLOOKUP(AG$1,Enemies[[Name]:[BotLevelType]],3,FALSE) * VLOOKUP($A52,BotLevelWorld[#All],MATCH("HP Ratio - " &amp; VLOOKUP(AG$1,Enemies[[#All],[Name]:[BotLevelType]],9,FALSE),BotLevelWorld[#Headers],0),FALSE)) + (IFERROR(VLOOKUP(VLOOKUP(AG$1,Enemies[[Name]:[SpawnedType]],11,FALSE), Enemies[[Name]:[BotLevelType]], 3, FALSE) * VLOOKUP($A52,BotLevelWorld[#All],MATCH("HP Ratio - " &amp; VLOOKUP(VLOOKUP(AG$1,Enemies[[Name]:[SpawnedType]],11,FALSE),Enemies[[#All],[Name]:[BotLevelType]],9,FALSE),BotLevelWorld[#Headers],0),FALSE) * VLOOKUP(AG$1,Enemies[[Name]:[SpawnedType]],10,FALSE),0))</f>
        <v>8470</v>
      </c>
      <c r="AH52" s="10">
        <f>(VLOOKUP(AH$1,Enemies[[Name]:[BotLevelType]],3,FALSE) * VLOOKUP($A52,BotLevelWorld[#All],MATCH("HP Ratio - " &amp; VLOOKUP(AH$1,Enemies[[#All],[Name]:[BotLevelType]],9,FALSE),BotLevelWorld[#Headers],0),FALSE)) + (IFERROR(VLOOKUP(VLOOKUP(AH$1,Enemies[[Name]:[SpawnedType]],11,FALSE), Enemies[[Name]:[BotLevelType]], 3, FALSE) * VLOOKUP($A52,BotLevelWorld[#All],MATCH("HP Ratio - " &amp; VLOOKUP(VLOOKUP(AH$1,Enemies[[Name]:[SpawnedType]],11,FALSE),Enemies[[#All],[Name]:[BotLevelType]],9,FALSE),BotLevelWorld[#Headers],0),FALSE) * VLOOKUP(AH$1,Enemies[[Name]:[SpawnedType]],10,FALSE),0))</f>
        <v>880</v>
      </c>
      <c r="AI52" s="10">
        <f>(VLOOKUP(AI$1,Enemies[[Name]:[BotLevelType]],3,FALSE) * VLOOKUP($A52,BotLevelWorld[#All],MATCH("HP Ratio - " &amp; VLOOKUP(AI$1,Enemies[[#All],[Name]:[BotLevelType]],9,FALSE),BotLevelWorld[#Headers],0),FALSE)) + (IFERROR(VLOOKUP(VLOOKUP(AI$1,Enemies[[Name]:[SpawnedType]],11,FALSE), Enemies[[Name]:[BotLevelType]], 3, FALSE) * VLOOKUP($A52,BotLevelWorld[#All],MATCH("HP Ratio - " &amp; VLOOKUP(VLOOKUP(AI$1,Enemies[[Name]:[SpawnedType]],11,FALSE),Enemies[[#All],[Name]:[BotLevelType]],9,FALSE),BotLevelWorld[#Headers],0),FALSE) * VLOOKUP(AI$1,Enemies[[Name]:[SpawnedType]],10,FALSE),0))</f>
        <v>12000</v>
      </c>
      <c r="AJ52" s="10">
        <f>(VLOOKUP(AJ$1,Enemies[[Name]:[BotLevelType]],3,FALSE) * VLOOKUP($A52,BotLevelWorld[#All],MATCH("HP Ratio - " &amp; VLOOKUP(AJ$1,Enemies[[#All],[Name]:[BotLevelType]],9,FALSE),BotLevelWorld[#Headers],0),FALSE)) + (IFERROR(VLOOKUP(VLOOKUP(AJ$1,Enemies[[Name]:[SpawnedType]],11,FALSE), Enemies[[Name]:[BotLevelType]], 3, FALSE) * VLOOKUP($A52,BotLevelWorld[#All],MATCH("HP Ratio - " &amp; VLOOKUP(VLOOKUP(AJ$1,Enemies[[Name]:[SpawnedType]],11,FALSE),Enemies[[#All],[Name]:[BotLevelType]],9,FALSE),BotLevelWorld[#Headers],0),FALSE) * VLOOKUP(AJ$1,Enemies[[Name]:[SpawnedType]],10,FALSE),0))</f>
        <v>880</v>
      </c>
      <c r="AK52" s="10">
        <f>(VLOOKUP(AK$1,Enemies[[Name]:[BotLevelType]],3,FALSE) * VLOOKUP($A52,BotLevelWorld[#All],MATCH("HP Ratio - " &amp; VLOOKUP(AK$1,Enemies[[#All],[Name]:[BotLevelType]],9,FALSE),BotLevelWorld[#Headers],0),FALSE)) + (IFERROR(VLOOKUP(VLOOKUP(AK$1,Enemies[[Name]:[SpawnedType]],11,FALSE), Enemies[[Name]:[BotLevelType]], 3, FALSE) * VLOOKUP($A52,BotLevelWorld[#All],MATCH("HP Ratio - " &amp; VLOOKUP(VLOOKUP(AK$1,Enemies[[Name]:[SpawnedType]],11,FALSE),Enemies[[#All],[Name]:[BotLevelType]],9,FALSE),BotLevelWorld[#Headers],0),FALSE) * VLOOKUP(AK$1,Enemies[[Name]:[SpawnedType]],10,FALSE),0))</f>
        <v>880</v>
      </c>
      <c r="AL52" s="10">
        <f>(VLOOKUP(AL$1,Enemies[[Name]:[BotLevelType]],3,FALSE) * VLOOKUP($A52,BotLevelWorld[#All],MATCH("HP Ratio - " &amp; VLOOKUP(AL$1,Enemies[[#All],[Name]:[BotLevelType]],9,FALSE),BotLevelWorld[#Headers],0),FALSE)) + (IFERROR(VLOOKUP(VLOOKUP(AL$1,Enemies[[Name]:[SpawnedType]],11,FALSE), Enemies[[Name]:[BotLevelType]], 3, FALSE) * VLOOKUP($A52,BotLevelWorld[#All],MATCH("HP Ratio - " &amp; VLOOKUP(VLOOKUP(AL$1,Enemies[[Name]:[SpawnedType]],11,FALSE),Enemies[[#All],[Name]:[BotLevelType]],9,FALSE),BotLevelWorld[#Headers],0),FALSE) * VLOOKUP(AL$1,Enemies[[Name]:[SpawnedType]],10,FALSE),0))</f>
        <v>1100</v>
      </c>
      <c r="AM52" s="10">
        <f>(VLOOKUP(AM$1,Enemies[[Name]:[BotLevelType]],3,FALSE) * VLOOKUP($A52,BotLevelWorld[#All],MATCH("HP Ratio - " &amp; VLOOKUP(AM$1,Enemies[[#All],[Name]:[BotLevelType]],9,FALSE),BotLevelWorld[#Headers],0),FALSE)) + (IFERROR(VLOOKUP(VLOOKUP(AM$1,Enemies[[Name]:[SpawnedType]],11,FALSE), Enemies[[Name]:[BotLevelType]], 3, FALSE) * VLOOKUP($A52,BotLevelWorld[#All],MATCH("HP Ratio - " &amp; VLOOKUP(VLOOKUP(AM$1,Enemies[[Name]:[SpawnedType]],11,FALSE),Enemies[[#All],[Name]:[BotLevelType]],9,FALSE),BotLevelWorld[#Headers],0),FALSE) * VLOOKUP(AM$1,Enemies[[Name]:[SpawnedType]],10,FALSE),0))</f>
        <v>20000</v>
      </c>
      <c r="AN52" s="10">
        <f>(VLOOKUP(AN$1,Enemies[[Name]:[BotLevelType]],3,FALSE) * VLOOKUP($A52,BotLevelWorld[#All],MATCH("HP Ratio - " &amp; VLOOKUP(AN$1,Enemies[[#All],[Name]:[BotLevelType]],9,FALSE),BotLevelWorld[#Headers],0),FALSE)) + (IFERROR(VLOOKUP(VLOOKUP(AN$1,Enemies[[Name]:[SpawnedType]],11,FALSE), Enemies[[Name]:[BotLevelType]], 3, FALSE) * VLOOKUP($A52,BotLevelWorld[#All],MATCH("HP Ratio - " &amp; VLOOKUP(VLOOKUP(AN$1,Enemies[[Name]:[SpawnedType]],11,FALSE),Enemies[[#All],[Name]:[BotLevelType]],9,FALSE),BotLevelWorld[#Headers],0),FALSE) * VLOOKUP(AN$1,Enemies[[Name]:[SpawnedType]],10,FALSE),0))</f>
        <v>5500</v>
      </c>
      <c r="AO52" s="10">
        <f>(VLOOKUP(AO$1,Enemies[[Name]:[BotLevelType]],3,FALSE) * VLOOKUP($A52,BotLevelWorld[#All],MATCH("HP Ratio - " &amp; VLOOKUP(AO$1,Enemies[[#All],[Name]:[BotLevelType]],9,FALSE),BotLevelWorld[#Headers],0),FALSE)) + (IFERROR(VLOOKUP(VLOOKUP(AO$1,Enemies[[Name]:[SpawnedType]],11,FALSE), Enemies[[Name]:[BotLevelType]], 3, FALSE) * VLOOKUP($A52,BotLevelWorld[#All],MATCH("HP Ratio - " &amp; VLOOKUP(VLOOKUP(AO$1,Enemies[[Name]:[SpawnedType]],11,FALSE),Enemies[[#All],[Name]:[BotLevelType]],9,FALSE),BotLevelWorld[#Headers],0),FALSE) * VLOOKUP(AO$1,Enemies[[Name]:[SpawnedType]],10,FALSE),0))</f>
        <v>9460</v>
      </c>
      <c r="AP52" s="10">
        <f>(VLOOKUP(AP$1,Enemies[[Name]:[BotLevelType]],3,FALSE) * VLOOKUP($A52,BotLevelWorld[#All],MATCH("HP Ratio - " &amp; VLOOKUP(AP$1,Enemies[[#All],[Name]:[BotLevelType]],9,FALSE),BotLevelWorld[#Headers],0),FALSE)) + (IFERROR(VLOOKUP(VLOOKUP(AP$1,Enemies[[Name]:[SpawnedType]],11,FALSE), Enemies[[Name]:[BotLevelType]], 3, FALSE) * VLOOKUP($A52,BotLevelWorld[#All],MATCH("HP Ratio - " &amp; VLOOKUP(VLOOKUP(AP$1,Enemies[[Name]:[SpawnedType]],11,FALSE),Enemies[[#All],[Name]:[BotLevelType]],9,FALSE),BotLevelWorld[#Headers],0),FALSE) * VLOOKUP(AP$1,Enemies[[Name]:[SpawnedType]],10,FALSE),0))</f>
        <v>9460</v>
      </c>
      <c r="AQ52" s="10">
        <f>(VLOOKUP(AQ$1,Enemies[[Name]:[BotLevelType]],3,FALSE) * VLOOKUP($A52,BotLevelWorld[#All],MATCH("HP Ratio - " &amp; VLOOKUP(AQ$1,Enemies[[#All],[Name]:[BotLevelType]],9,FALSE),BotLevelWorld[#Headers],0),FALSE)) + (IFERROR(VLOOKUP(VLOOKUP(AQ$1,Enemies[[Name]:[SpawnedType]],11,FALSE), Enemies[[Name]:[BotLevelType]], 3, FALSE) * VLOOKUP($A52,BotLevelWorld[#All],MATCH("HP Ratio - " &amp; VLOOKUP(VLOOKUP(AQ$1,Enemies[[Name]:[SpawnedType]],11,FALSE),Enemies[[#All],[Name]:[BotLevelType]],9,FALSE),BotLevelWorld[#Headers],0),FALSE) * VLOOKUP(AQ$1,Enemies[[Name]:[SpawnedType]],10,FALSE),0))</f>
        <v>9460</v>
      </c>
      <c r="AR52" s="10">
        <f>(VLOOKUP(AR$1,Enemies[[Name]:[BotLevelType]],3,FALSE) * VLOOKUP($A52,BotLevelWorld[#All],MATCH("HP Ratio - " &amp; VLOOKUP(AR$1,Enemies[[#All],[Name]:[BotLevelType]],9,FALSE),BotLevelWorld[#Headers],0),FALSE)) + (IFERROR(VLOOKUP(VLOOKUP(AR$1,Enemies[[Name]:[SpawnedType]],11,FALSE), Enemies[[Name]:[BotLevelType]], 3, FALSE) * VLOOKUP($A52,BotLevelWorld[#All],MATCH("HP Ratio - " &amp; VLOOKUP(VLOOKUP(AR$1,Enemies[[Name]:[SpawnedType]],11,FALSE),Enemies[[#All],[Name]:[BotLevelType]],9,FALSE),BotLevelWorld[#Headers],0),FALSE) * VLOOKUP(AR$1,Enemies[[Name]:[SpawnedType]],10,FALSE),0))</f>
        <v>88000</v>
      </c>
      <c r="AS52" s="10">
        <f>(VLOOKUP(AS$1,Enemies[[Name]:[BotLevelType]],3,FALSE) * VLOOKUP($A52,BotLevelWorld[#All],MATCH("HP Ratio - " &amp; VLOOKUP(AS$1,Enemies[[#All],[Name]:[BotLevelType]],9,FALSE),BotLevelWorld[#Headers],0),FALSE)) + (IFERROR(VLOOKUP(VLOOKUP(AS$1,Enemies[[Name]:[SpawnedType]],11,FALSE), Enemies[[Name]:[BotLevelType]], 3, FALSE) * VLOOKUP($A52,BotLevelWorld[#All],MATCH("HP Ratio - " &amp; VLOOKUP(VLOOKUP(AS$1,Enemies[[Name]:[SpawnedType]],11,FALSE),Enemies[[#All],[Name]:[BotLevelType]],9,FALSE),BotLevelWorld[#Headers],0),FALSE) * VLOOKUP(AS$1,Enemies[[Name]:[SpawnedType]],10,FALSE),0))</f>
        <v>60000</v>
      </c>
      <c r="AT52" s="10">
        <f>(VLOOKUP(AT$1,Enemies[[Name]:[BotLevelType]],3,FALSE) * VLOOKUP($A52,BotLevelWorld[#All],MATCH("HP Ratio - " &amp; VLOOKUP(AT$1,Enemies[[#All],[Name]:[BotLevelType]],9,FALSE),BotLevelWorld[#Headers],0),FALSE)) + (IFERROR(VLOOKUP(VLOOKUP(AT$1,Enemies[[Name]:[SpawnedType]],11,FALSE), Enemies[[Name]:[BotLevelType]], 3, FALSE) * VLOOKUP($A52,BotLevelWorld[#All],MATCH("HP Ratio - " &amp; VLOOKUP(VLOOKUP(AT$1,Enemies[[Name]:[SpawnedType]],11,FALSE),Enemies[[#All],[Name]:[BotLevelType]],9,FALSE),BotLevelWorld[#Headers],0),FALSE) * VLOOKUP(AT$1,Enemies[[Name]:[SpawnedType]],10,FALSE),0))</f>
        <v>53200</v>
      </c>
    </row>
    <row r="53" spans="1:46" x14ac:dyDescent="0.25">
      <c r="A53" s="1">
        <v>51</v>
      </c>
      <c r="B53" s="10">
        <f>(VLOOKUP(B$1,Enemies[[Name]:[BotLevelType]],3,FALSE) * VLOOKUP($A53,BotLevelWorld[#All],MATCH("HP Ratio - " &amp; VLOOKUP(B$1,Enemies[[#All],[Name]:[BotLevelType]],9,FALSE),BotLevelWorld[#Headers],0),FALSE)) + (IFERROR(VLOOKUP(VLOOKUP(B$1,Enemies[[Name]:[SpawnedType]],11,FALSE), Enemies[[Name]:[BotLevelType]], 3, FALSE) * VLOOKUP($A53,BotLevelWorld[#All],MATCH("HP Ratio - " &amp; VLOOKUP(VLOOKUP(B$1,Enemies[[Name]:[SpawnedType]],11,FALSE),Enemies[[#All],[Name]:[BotLevelType]],9,FALSE),BotLevelWorld[#Headers],0),FALSE) * VLOOKUP(B$1,Enemies[[Name]:[SpawnedType]],10,FALSE),0))</f>
        <v>330</v>
      </c>
      <c r="C53" s="10">
        <f>(VLOOKUP(C$1,Enemies[[Name]:[BotLevelType]],3,FALSE) * VLOOKUP($A53,BotLevelWorld[#All],MATCH("HP Ratio - " &amp; VLOOKUP(C$1,Enemies[[#All],[Name]:[BotLevelType]],9,FALSE),BotLevelWorld[#Headers],0),FALSE)) + (IFERROR(VLOOKUP(VLOOKUP(C$1,Enemies[[Name]:[SpawnedType]],11,FALSE), Enemies[[Name]:[BotLevelType]], 3, FALSE) * VLOOKUP($A53,BotLevelWorld[#All],MATCH("HP Ratio - " &amp; VLOOKUP(VLOOKUP(C$1,Enemies[[Name]:[SpawnedType]],11,FALSE),Enemies[[#All],[Name]:[BotLevelType]],9,FALSE),BotLevelWorld[#Headers],0),FALSE) * VLOOKUP(C$1,Enemies[[Name]:[SpawnedType]],10,FALSE),0))</f>
        <v>8470</v>
      </c>
      <c r="D53" s="10">
        <f>(VLOOKUP(D$1,Enemies[[Name]:[BotLevelType]],3,FALSE) * VLOOKUP($A53,BotLevelWorld[#All],MATCH("HP Ratio - " &amp; VLOOKUP(D$1,Enemies[[#All],[Name]:[BotLevelType]],9,FALSE),BotLevelWorld[#Headers],0),FALSE)) + (IFERROR(VLOOKUP(VLOOKUP(D$1,Enemies[[Name]:[SpawnedType]],11,FALSE), Enemies[[Name]:[BotLevelType]], 3, FALSE) * VLOOKUP($A53,BotLevelWorld[#All],MATCH("HP Ratio - " &amp; VLOOKUP(VLOOKUP(D$1,Enemies[[Name]:[SpawnedType]],11,FALSE),Enemies[[#All],[Name]:[BotLevelType]],9,FALSE),BotLevelWorld[#Headers],0),FALSE) * VLOOKUP(D$1,Enemies[[Name]:[SpawnedType]],10,FALSE),0))</f>
        <v>19800</v>
      </c>
      <c r="E53" s="10">
        <f>(VLOOKUP(E$1,Enemies[[Name]:[BotLevelType]],3,FALSE) * VLOOKUP($A53,BotLevelWorld[#All],MATCH("HP Ratio - " &amp; VLOOKUP(E$1,Enemies[[#All],[Name]:[BotLevelType]],9,FALSE),BotLevelWorld[#Headers],0),FALSE)) + (IFERROR(VLOOKUP(VLOOKUP(E$1,Enemies[[Name]:[SpawnedType]],11,FALSE), Enemies[[Name]:[BotLevelType]], 3, FALSE) * VLOOKUP($A53,BotLevelWorld[#All],MATCH("HP Ratio - " &amp; VLOOKUP(VLOOKUP(E$1,Enemies[[Name]:[SpawnedType]],11,FALSE),Enemies[[#All],[Name]:[BotLevelType]],9,FALSE),BotLevelWorld[#Headers],0),FALSE) * VLOOKUP(E$1,Enemies[[Name]:[SpawnedType]],10,FALSE),0))</f>
        <v>2800</v>
      </c>
      <c r="F53" s="10">
        <f>(VLOOKUP(F$1,Enemies[[Name]:[BotLevelType]],3,FALSE) * VLOOKUP($A53,BotLevelWorld[#All],MATCH("HP Ratio - " &amp; VLOOKUP(F$1,Enemies[[#All],[Name]:[BotLevelType]],9,FALSE),BotLevelWorld[#Headers],0),FALSE)) + (IFERROR(VLOOKUP(VLOOKUP(F$1,Enemies[[Name]:[SpawnedType]],11,FALSE), Enemies[[Name]:[BotLevelType]], 3, FALSE) * VLOOKUP($A53,BotLevelWorld[#All],MATCH("HP Ratio - " &amp; VLOOKUP(VLOOKUP(F$1,Enemies[[Name]:[SpawnedType]],11,FALSE),Enemies[[#All],[Name]:[BotLevelType]],9,FALSE),BotLevelWorld[#Headers],0),FALSE) * VLOOKUP(F$1,Enemies[[Name]:[SpawnedType]],10,FALSE),0))</f>
        <v>10000</v>
      </c>
      <c r="G53" s="10">
        <f>(VLOOKUP(G$1,Enemies[[Name]:[BotLevelType]],3,FALSE) * VLOOKUP($A53,BotLevelWorld[#All],MATCH("HP Ratio - " &amp; VLOOKUP(G$1,Enemies[[#All],[Name]:[BotLevelType]],9,FALSE),BotLevelWorld[#Headers],0),FALSE)) + (IFERROR(VLOOKUP(VLOOKUP(G$1,Enemies[[Name]:[SpawnedType]],11,FALSE), Enemies[[Name]:[BotLevelType]], 3, FALSE) * VLOOKUP($A53,BotLevelWorld[#All],MATCH("HP Ratio - " &amp; VLOOKUP(VLOOKUP(G$1,Enemies[[Name]:[SpawnedType]],11,FALSE),Enemies[[#All],[Name]:[BotLevelType]],9,FALSE),BotLevelWorld[#Headers],0),FALSE) * VLOOKUP(G$1,Enemies[[Name]:[SpawnedType]],10,FALSE),0))</f>
        <v>20000</v>
      </c>
      <c r="H53" s="10">
        <f>(VLOOKUP(H$1,Enemies[[Name]:[BotLevelType]],3,FALSE) * VLOOKUP($A53,BotLevelWorld[#All],MATCH("HP Ratio - " &amp; VLOOKUP(H$1,Enemies[[#All],[Name]:[BotLevelType]],9,FALSE),BotLevelWorld[#Headers],0),FALSE)) + (IFERROR(VLOOKUP(VLOOKUP(H$1,Enemies[[Name]:[SpawnedType]],11,FALSE), Enemies[[Name]:[BotLevelType]], 3, FALSE) * VLOOKUP($A53,BotLevelWorld[#All],MATCH("HP Ratio - " &amp; VLOOKUP(VLOOKUP(H$1,Enemies[[Name]:[SpawnedType]],11,FALSE),Enemies[[#All],[Name]:[BotLevelType]],9,FALSE),BotLevelWorld[#Headers],0),FALSE) * VLOOKUP(H$1,Enemies[[Name]:[SpawnedType]],10,FALSE),0))</f>
        <v>880</v>
      </c>
      <c r="I53" s="10">
        <f>(VLOOKUP(I$1,Enemies[[Name]:[BotLevelType]],3,FALSE) * VLOOKUP($A53,BotLevelWorld[#All],MATCH("HP Ratio - " &amp; VLOOKUP(I$1,Enemies[[#All],[Name]:[BotLevelType]],9,FALSE),BotLevelWorld[#Headers],0),FALSE)) + (IFERROR(VLOOKUP(VLOOKUP(I$1,Enemies[[Name]:[SpawnedType]],11,FALSE), Enemies[[Name]:[BotLevelType]], 3, FALSE) * VLOOKUP($A53,BotLevelWorld[#All],MATCH("HP Ratio - " &amp; VLOOKUP(VLOOKUP(I$1,Enemies[[Name]:[SpawnedType]],11,FALSE),Enemies[[#All],[Name]:[BotLevelType]],9,FALSE),BotLevelWorld[#Headers],0),FALSE) * VLOOKUP(I$1,Enemies[[Name]:[SpawnedType]],10,FALSE),0))</f>
        <v>30</v>
      </c>
      <c r="J53" s="10">
        <f>(VLOOKUP(J$1,Enemies[[Name]:[BotLevelType]],3,FALSE) * VLOOKUP($A53,BotLevelWorld[#All],MATCH("HP Ratio - " &amp; VLOOKUP(J$1,Enemies[[#All],[Name]:[BotLevelType]],9,FALSE),BotLevelWorld[#Headers],0),FALSE)) + (IFERROR(VLOOKUP(VLOOKUP(J$1,Enemies[[Name]:[SpawnedType]],11,FALSE), Enemies[[Name]:[BotLevelType]], 3, FALSE) * VLOOKUP($A53,BotLevelWorld[#All],MATCH("HP Ratio - " &amp; VLOOKUP(VLOOKUP(J$1,Enemies[[Name]:[SpawnedType]],11,FALSE),Enemies[[#All],[Name]:[BotLevelType]],9,FALSE),BotLevelWorld[#Headers],0),FALSE) * VLOOKUP(J$1,Enemies[[Name]:[SpawnedType]],10,FALSE),0))</f>
        <v>500</v>
      </c>
      <c r="K53" s="10">
        <f>(VLOOKUP(K$1,Enemies[[Name]:[BotLevelType]],3,FALSE) * VLOOKUP($A53,BotLevelWorld[#All],MATCH("HP Ratio - " &amp; VLOOKUP(K$1,Enemies[[#All],[Name]:[BotLevelType]],9,FALSE),BotLevelWorld[#Headers],0),FALSE)) + (IFERROR(VLOOKUP(VLOOKUP(K$1,Enemies[[Name]:[SpawnedType]],11,FALSE), Enemies[[Name]:[BotLevelType]], 3, FALSE) * VLOOKUP($A53,BotLevelWorld[#All],MATCH("HP Ratio - " &amp; VLOOKUP(VLOOKUP(K$1,Enemies[[Name]:[SpawnedType]],11,FALSE),Enemies[[#All],[Name]:[BotLevelType]],9,FALSE),BotLevelWorld[#Headers],0),FALSE) * VLOOKUP(K$1,Enemies[[Name]:[SpawnedType]],10,FALSE),0))</f>
        <v>125</v>
      </c>
      <c r="L53" s="10">
        <f>(VLOOKUP(L$1,Enemies[[Name]:[BotLevelType]],3,FALSE) * VLOOKUP($A53,BotLevelWorld[#All],MATCH("HP Ratio - " &amp; VLOOKUP(L$1,Enemies[[#All],[Name]:[BotLevelType]],9,FALSE),BotLevelWorld[#Headers],0),FALSE)) + (IFERROR(VLOOKUP(VLOOKUP(L$1,Enemies[[Name]:[SpawnedType]],11,FALSE), Enemies[[Name]:[BotLevelType]], 3, FALSE) * VLOOKUP($A53,BotLevelWorld[#All],MATCH("HP Ratio - " &amp; VLOOKUP(VLOOKUP(L$1,Enemies[[Name]:[SpawnedType]],11,FALSE),Enemies[[#All],[Name]:[BotLevelType]],9,FALSE),BotLevelWorld[#Headers],0),FALSE) * VLOOKUP(L$1,Enemies[[Name]:[SpawnedType]],10,FALSE),0))</f>
        <v>6000</v>
      </c>
      <c r="M53" s="10">
        <f>(VLOOKUP(M$1,Enemies[[Name]:[BotLevelType]],3,FALSE) * VLOOKUP($A53,BotLevelWorld[#All],MATCH("HP Ratio - " &amp; VLOOKUP(M$1,Enemies[[#All],[Name]:[BotLevelType]],9,FALSE),BotLevelWorld[#Headers],0),FALSE)) + (IFERROR(VLOOKUP(VLOOKUP(M$1,Enemies[[Name]:[SpawnedType]],11,FALSE), Enemies[[Name]:[BotLevelType]], 3, FALSE) * VLOOKUP($A53,BotLevelWorld[#All],MATCH("HP Ratio - " &amp; VLOOKUP(VLOOKUP(M$1,Enemies[[Name]:[SpawnedType]],11,FALSE),Enemies[[#All],[Name]:[BotLevelType]],9,FALSE),BotLevelWorld[#Headers],0),FALSE) * VLOOKUP(M$1,Enemies[[Name]:[SpawnedType]],10,FALSE),0))</f>
        <v>14000</v>
      </c>
      <c r="N53" s="10">
        <f>(VLOOKUP(N$1,Enemies[[Name]:[BotLevelType]],3,FALSE) * VLOOKUP($A53,BotLevelWorld[#All],MATCH("HP Ratio - " &amp; VLOOKUP(N$1,Enemies[[#All],[Name]:[BotLevelType]],9,FALSE),BotLevelWorld[#Headers],0),FALSE)) + (IFERROR(VLOOKUP(VLOOKUP(N$1,Enemies[[Name]:[SpawnedType]],11,FALSE), Enemies[[Name]:[BotLevelType]], 3, FALSE) * VLOOKUP($A53,BotLevelWorld[#All],MATCH("HP Ratio - " &amp; VLOOKUP(VLOOKUP(N$1,Enemies[[Name]:[SpawnedType]],11,FALSE),Enemies[[#All],[Name]:[BotLevelType]],9,FALSE),BotLevelWorld[#Headers],0),FALSE) * VLOOKUP(N$1,Enemies[[Name]:[SpawnedType]],10,FALSE),0))</f>
        <v>10000</v>
      </c>
      <c r="O53" s="10">
        <f>(VLOOKUP(O$1,Enemies[[Name]:[BotLevelType]],3,FALSE) * VLOOKUP($A53,BotLevelWorld[#All],MATCH("HP Ratio - " &amp; VLOOKUP(O$1,Enemies[[#All],[Name]:[BotLevelType]],9,FALSE),BotLevelWorld[#Headers],0),FALSE)) + (IFERROR(VLOOKUP(VLOOKUP(O$1,Enemies[[Name]:[SpawnedType]],11,FALSE), Enemies[[Name]:[BotLevelType]], 3, FALSE) * VLOOKUP($A53,BotLevelWorld[#All],MATCH("HP Ratio - " &amp; VLOOKUP(VLOOKUP(O$1,Enemies[[Name]:[SpawnedType]],11,FALSE),Enemies[[#All],[Name]:[BotLevelType]],9,FALSE),BotLevelWorld[#Headers],0),FALSE) * VLOOKUP(O$1,Enemies[[Name]:[SpawnedType]],10,FALSE),0))</f>
        <v>3850</v>
      </c>
      <c r="P53" s="10">
        <f>(VLOOKUP(P$1,Enemies[[Name]:[BotLevelType]],3,FALSE) * VLOOKUP($A53,BotLevelWorld[#All],MATCH("HP Ratio - " &amp; VLOOKUP(P$1,Enemies[[#All],[Name]:[BotLevelType]],9,FALSE),BotLevelWorld[#Headers],0),FALSE)) + (IFERROR(VLOOKUP(VLOOKUP(P$1,Enemies[[Name]:[SpawnedType]],11,FALSE), Enemies[[Name]:[BotLevelType]], 3, FALSE) * VLOOKUP($A53,BotLevelWorld[#All],MATCH("HP Ratio - " &amp; VLOOKUP(VLOOKUP(P$1,Enemies[[Name]:[SpawnedType]],11,FALSE),Enemies[[#All],[Name]:[BotLevelType]],9,FALSE),BotLevelWorld[#Headers],0),FALSE) * VLOOKUP(P$1,Enemies[[Name]:[SpawnedType]],10,FALSE),0))</f>
        <v>40000</v>
      </c>
      <c r="Q53" s="10">
        <f>(VLOOKUP(Q$1,Enemies[[Name]:[BotLevelType]],3,FALSE) * VLOOKUP($A53,BotLevelWorld[#All],MATCH("HP Ratio - " &amp; VLOOKUP(Q$1,Enemies[[#All],[Name]:[BotLevelType]],9,FALSE),BotLevelWorld[#Headers],0),FALSE)) + (IFERROR(VLOOKUP(VLOOKUP(Q$1,Enemies[[Name]:[SpawnedType]],11,FALSE), Enemies[[Name]:[BotLevelType]], 3, FALSE) * VLOOKUP($A53,BotLevelWorld[#All],MATCH("HP Ratio - " &amp; VLOOKUP(VLOOKUP(Q$1,Enemies[[Name]:[SpawnedType]],11,FALSE),Enemies[[#All],[Name]:[BotLevelType]],9,FALSE),BotLevelWorld[#Headers],0),FALSE) * VLOOKUP(Q$1,Enemies[[Name]:[SpawnedType]],10,FALSE),0))</f>
        <v>11000</v>
      </c>
      <c r="R53" s="10">
        <f>(VLOOKUP(R$1,Enemies[[Name]:[BotLevelType]],3,FALSE) * VLOOKUP($A53,BotLevelWorld[#All],MATCH("HP Ratio - " &amp; VLOOKUP(R$1,Enemies[[#All],[Name]:[BotLevelType]],9,FALSE),BotLevelWorld[#Headers],0),FALSE)) + (IFERROR(VLOOKUP(VLOOKUP(R$1,Enemies[[Name]:[SpawnedType]],11,FALSE), Enemies[[Name]:[BotLevelType]], 3, FALSE) * VLOOKUP($A53,BotLevelWorld[#All],MATCH("HP Ratio - " &amp; VLOOKUP(VLOOKUP(R$1,Enemies[[Name]:[SpawnedType]],11,FALSE),Enemies[[#All],[Name]:[BotLevelType]],9,FALSE),BotLevelWorld[#Headers],0),FALSE) * VLOOKUP(R$1,Enemies[[Name]:[SpawnedType]],10,FALSE),0))</f>
        <v>55000</v>
      </c>
      <c r="S53" s="10">
        <f>(VLOOKUP(S$1,Enemies[[Name]:[BotLevelType]],3,FALSE) * VLOOKUP($A53,BotLevelWorld[#All],MATCH("HP Ratio - " &amp; VLOOKUP(S$1,Enemies[[#All],[Name]:[BotLevelType]],9,FALSE),BotLevelWorld[#Headers],0),FALSE)) + (IFERROR(VLOOKUP(VLOOKUP(S$1,Enemies[[Name]:[SpawnedType]],11,FALSE), Enemies[[Name]:[BotLevelType]], 3, FALSE) * VLOOKUP($A53,BotLevelWorld[#All],MATCH("HP Ratio - " &amp; VLOOKUP(VLOOKUP(S$1,Enemies[[Name]:[SpawnedType]],11,FALSE),Enemies[[#All],[Name]:[BotLevelType]],9,FALSE),BotLevelWorld[#Headers],0),FALSE) * VLOOKUP(S$1,Enemies[[Name]:[SpawnedType]],10,FALSE),0))</f>
        <v>4620</v>
      </c>
      <c r="T53" s="10">
        <f>(VLOOKUP(T$1,Enemies[[Name]:[BotLevelType]],3,FALSE) * VLOOKUP($A53,BotLevelWorld[#All],MATCH("HP Ratio - " &amp; VLOOKUP(T$1,Enemies[[#All],[Name]:[BotLevelType]],9,FALSE),BotLevelWorld[#Headers],0),FALSE)) + (IFERROR(VLOOKUP(VLOOKUP(T$1,Enemies[[Name]:[SpawnedType]],11,FALSE), Enemies[[Name]:[BotLevelType]], 3, FALSE) * VLOOKUP($A53,BotLevelWorld[#All],MATCH("HP Ratio - " &amp; VLOOKUP(VLOOKUP(T$1,Enemies[[Name]:[SpawnedType]],11,FALSE),Enemies[[#All],[Name]:[BotLevelType]],9,FALSE),BotLevelWorld[#Headers],0),FALSE) * VLOOKUP(T$1,Enemies[[Name]:[SpawnedType]],10,FALSE),0))</f>
        <v>17600</v>
      </c>
      <c r="U53" s="10">
        <f>(VLOOKUP(U$1,Enemies[[Name]:[BotLevelType]],3,FALSE) * VLOOKUP($A53,BotLevelWorld[#All],MATCH("HP Ratio - " &amp; VLOOKUP(U$1,Enemies[[#All],[Name]:[BotLevelType]],9,FALSE),BotLevelWorld[#Headers],0),FALSE)) + (IFERROR(VLOOKUP(VLOOKUP(U$1,Enemies[[Name]:[SpawnedType]],11,FALSE), Enemies[[Name]:[BotLevelType]], 3, FALSE) * VLOOKUP($A53,BotLevelWorld[#All],MATCH("HP Ratio - " &amp; VLOOKUP(VLOOKUP(U$1,Enemies[[Name]:[SpawnedType]],11,FALSE),Enemies[[#All],[Name]:[BotLevelType]],9,FALSE),BotLevelWorld[#Headers],0),FALSE) * VLOOKUP(U$1,Enemies[[Name]:[SpawnedType]],10,FALSE),0))</f>
        <v>8800</v>
      </c>
      <c r="V53" s="10">
        <f>(VLOOKUP(V$1,Enemies[[Name]:[BotLevelType]],3,FALSE) * VLOOKUP($A53,BotLevelWorld[#All],MATCH("HP Ratio - " &amp; VLOOKUP(V$1,Enemies[[#All],[Name]:[BotLevelType]],9,FALSE),BotLevelWorld[#Headers],0),FALSE)) + (IFERROR(VLOOKUP(VLOOKUP(V$1,Enemies[[Name]:[SpawnedType]],11,FALSE), Enemies[[Name]:[BotLevelType]], 3, FALSE) * VLOOKUP($A53,BotLevelWorld[#All],MATCH("HP Ratio - " &amp; VLOOKUP(VLOOKUP(V$1,Enemies[[Name]:[SpawnedType]],11,FALSE),Enemies[[#All],[Name]:[BotLevelType]],9,FALSE),BotLevelWorld[#Headers],0),FALSE) * VLOOKUP(V$1,Enemies[[Name]:[SpawnedType]],10,FALSE),0))</f>
        <v>4400</v>
      </c>
      <c r="W53" s="10">
        <f>(VLOOKUP(W$1,Enemies[[Name]:[BotLevelType]],3,FALSE) * VLOOKUP($A53,BotLevelWorld[#All],MATCH("HP Ratio - " &amp; VLOOKUP(W$1,Enemies[[#All],[Name]:[BotLevelType]],9,FALSE),BotLevelWorld[#Headers],0),FALSE)) + (IFERROR(VLOOKUP(VLOOKUP(W$1,Enemies[[Name]:[SpawnedType]],11,FALSE), Enemies[[Name]:[BotLevelType]], 3, FALSE) * VLOOKUP($A53,BotLevelWorld[#All],MATCH("HP Ratio - " &amp; VLOOKUP(VLOOKUP(W$1,Enemies[[Name]:[SpawnedType]],11,FALSE),Enemies[[#All],[Name]:[BotLevelType]],9,FALSE),BotLevelWorld[#Headers],0),FALSE) * VLOOKUP(W$1,Enemies[[Name]:[SpawnedType]],10,FALSE),0))</f>
        <v>1100</v>
      </c>
      <c r="X53" s="10">
        <f>(VLOOKUP(X$1,Enemies[[Name]:[BotLevelType]],3,FALSE) * VLOOKUP($A53,BotLevelWorld[#All],MATCH("HP Ratio - " &amp; VLOOKUP(X$1,Enemies[[#All],[Name]:[BotLevelType]],9,FALSE),BotLevelWorld[#Headers],0),FALSE)) + (IFERROR(VLOOKUP(VLOOKUP(X$1,Enemies[[Name]:[SpawnedType]],11,FALSE), Enemies[[Name]:[BotLevelType]], 3, FALSE) * VLOOKUP($A53,BotLevelWorld[#All],MATCH("HP Ratio - " &amp; VLOOKUP(VLOOKUP(X$1,Enemies[[Name]:[SpawnedType]],11,FALSE),Enemies[[#All],[Name]:[BotLevelType]],9,FALSE),BotLevelWorld[#Headers],0),FALSE) * VLOOKUP(X$1,Enemies[[Name]:[SpawnedType]],10,FALSE),0))</f>
        <v>880</v>
      </c>
      <c r="Y53" s="10">
        <f>(VLOOKUP(Y$1,Enemies[[Name]:[BotLevelType]],3,FALSE) * VLOOKUP($A53,BotLevelWorld[#All],MATCH("HP Ratio - " &amp; VLOOKUP(Y$1,Enemies[[#All],[Name]:[BotLevelType]],9,FALSE),BotLevelWorld[#Headers],0),FALSE)) + (IFERROR(VLOOKUP(VLOOKUP(Y$1,Enemies[[Name]:[SpawnedType]],11,FALSE), Enemies[[Name]:[BotLevelType]], 3, FALSE) * VLOOKUP($A53,BotLevelWorld[#All],MATCH("HP Ratio - " &amp; VLOOKUP(VLOOKUP(Y$1,Enemies[[Name]:[SpawnedType]],11,FALSE),Enemies[[#All],[Name]:[BotLevelType]],9,FALSE),BotLevelWorld[#Headers],0),FALSE) * VLOOKUP(Y$1,Enemies[[Name]:[SpawnedType]],10,FALSE),0))</f>
        <v>20000</v>
      </c>
      <c r="Z53" s="10">
        <f>(VLOOKUP(Z$1,Enemies[[Name]:[BotLevelType]],3,FALSE) * VLOOKUP($A53,BotLevelWorld[#All],MATCH("HP Ratio - " &amp; VLOOKUP(Z$1,Enemies[[#All],[Name]:[BotLevelType]],9,FALSE),BotLevelWorld[#Headers],0),FALSE)) + (IFERROR(VLOOKUP(VLOOKUP(Z$1,Enemies[[Name]:[SpawnedType]],11,FALSE), Enemies[[Name]:[BotLevelType]], 3, FALSE) * VLOOKUP($A53,BotLevelWorld[#All],MATCH("HP Ratio - " &amp; VLOOKUP(VLOOKUP(Z$1,Enemies[[Name]:[SpawnedType]],11,FALSE),Enemies[[#All],[Name]:[BotLevelType]],9,FALSE),BotLevelWorld[#Headers],0),FALSE) * VLOOKUP(Z$1,Enemies[[Name]:[SpawnedType]],10,FALSE),0))</f>
        <v>8000</v>
      </c>
      <c r="AA53" s="10">
        <f>(VLOOKUP(AA$1,Enemies[[Name]:[BotLevelType]],3,FALSE) * VLOOKUP($A53,BotLevelWorld[#All],MATCH("HP Ratio - " &amp; VLOOKUP(AA$1,Enemies[[#All],[Name]:[BotLevelType]],9,FALSE),BotLevelWorld[#Headers],0),FALSE)) + (IFERROR(VLOOKUP(VLOOKUP(AA$1,Enemies[[Name]:[SpawnedType]],11,FALSE), Enemies[[Name]:[BotLevelType]], 3, FALSE) * VLOOKUP($A53,BotLevelWorld[#All],MATCH("HP Ratio - " &amp; VLOOKUP(VLOOKUP(AA$1,Enemies[[Name]:[SpawnedType]],11,FALSE),Enemies[[#All],[Name]:[BotLevelType]],9,FALSE),BotLevelWorld[#Headers],0),FALSE) * VLOOKUP(AA$1,Enemies[[Name]:[SpawnedType]],10,FALSE),0))</f>
        <v>4000</v>
      </c>
      <c r="AB53" s="10">
        <f>(VLOOKUP(AB$1,Enemies[[Name]:[BotLevelType]],3,FALSE) * VLOOKUP($A53,BotLevelWorld[#All],MATCH("HP Ratio - " &amp; VLOOKUP(AB$1,Enemies[[#All],[Name]:[BotLevelType]],9,FALSE),BotLevelWorld[#Headers],0),FALSE)) + (IFERROR(VLOOKUP(VLOOKUP(AB$1,Enemies[[Name]:[SpawnedType]],11,FALSE), Enemies[[Name]:[BotLevelType]], 3, FALSE) * VLOOKUP($A53,BotLevelWorld[#All],MATCH("HP Ratio - " &amp; VLOOKUP(VLOOKUP(AB$1,Enemies[[Name]:[SpawnedType]],11,FALSE),Enemies[[#All],[Name]:[BotLevelType]],9,FALSE),BotLevelWorld[#Headers],0),FALSE) * VLOOKUP(AB$1,Enemies[[Name]:[SpawnedType]],10,FALSE),0))</f>
        <v>1960</v>
      </c>
      <c r="AC53" s="10">
        <f>(VLOOKUP(AC$1,Enemies[[Name]:[BotLevelType]],3,FALSE) * VLOOKUP($A53,BotLevelWorld[#All],MATCH("HP Ratio - " &amp; VLOOKUP(AC$1,Enemies[[#All],[Name]:[BotLevelType]],9,FALSE),BotLevelWorld[#Headers],0),FALSE)) + (IFERROR(VLOOKUP(VLOOKUP(AC$1,Enemies[[Name]:[SpawnedType]],11,FALSE), Enemies[[Name]:[BotLevelType]], 3, FALSE) * VLOOKUP($A53,BotLevelWorld[#All],MATCH("HP Ratio - " &amp; VLOOKUP(VLOOKUP(AC$1,Enemies[[Name]:[SpawnedType]],11,FALSE),Enemies[[#All],[Name]:[BotLevelType]],9,FALSE),BotLevelWorld[#Headers],0),FALSE) * VLOOKUP(AC$1,Enemies[[Name]:[SpawnedType]],10,FALSE),0))</f>
        <v>960</v>
      </c>
      <c r="AD53" s="10">
        <f>(VLOOKUP(AD$1,Enemies[[Name]:[BotLevelType]],3,FALSE) * VLOOKUP($A53,BotLevelWorld[#All],MATCH("HP Ratio - " &amp; VLOOKUP(AD$1,Enemies[[#All],[Name]:[BotLevelType]],9,FALSE),BotLevelWorld[#Headers],0),FALSE)) + (IFERROR(VLOOKUP(VLOOKUP(AD$1,Enemies[[Name]:[SpawnedType]],11,FALSE), Enemies[[Name]:[BotLevelType]], 3, FALSE) * VLOOKUP($A53,BotLevelWorld[#All],MATCH("HP Ratio - " &amp; VLOOKUP(VLOOKUP(AD$1,Enemies[[Name]:[SpawnedType]],11,FALSE),Enemies[[#All],[Name]:[BotLevelType]],9,FALSE),BotLevelWorld[#Headers],0),FALSE) * VLOOKUP(AD$1,Enemies[[Name]:[SpawnedType]],10,FALSE),0))</f>
        <v>240</v>
      </c>
      <c r="AE53" s="10">
        <f>(VLOOKUP(AE$1,Enemies[[Name]:[BotLevelType]],3,FALSE) * VLOOKUP($A53,BotLevelWorld[#All],MATCH("HP Ratio - " &amp; VLOOKUP(AE$1,Enemies[[#All],[Name]:[BotLevelType]],9,FALSE),BotLevelWorld[#Headers],0),FALSE)) + (IFERROR(VLOOKUP(VLOOKUP(AE$1,Enemies[[Name]:[SpawnedType]],11,FALSE), Enemies[[Name]:[BotLevelType]], 3, FALSE) * VLOOKUP($A53,BotLevelWorld[#All],MATCH("HP Ratio - " &amp; VLOOKUP(VLOOKUP(AE$1,Enemies[[Name]:[SpawnedType]],11,FALSE),Enemies[[#All],[Name]:[BotLevelType]],9,FALSE),BotLevelWorld[#Headers],0),FALSE) * VLOOKUP(AE$1,Enemies[[Name]:[SpawnedType]],10,FALSE),0))</f>
        <v>7000</v>
      </c>
      <c r="AF53" s="10">
        <f>(VLOOKUP(AF$1,Enemies[[Name]:[BotLevelType]],3,FALSE) * VLOOKUP($A53,BotLevelWorld[#All],MATCH("HP Ratio - " &amp; VLOOKUP(AF$1,Enemies[[#All],[Name]:[BotLevelType]],9,FALSE),BotLevelWorld[#Headers],0),FALSE)) + (IFERROR(VLOOKUP(VLOOKUP(AF$1,Enemies[[Name]:[SpawnedType]],11,FALSE), Enemies[[Name]:[BotLevelType]], 3, FALSE) * VLOOKUP($A53,BotLevelWorld[#All],MATCH("HP Ratio - " &amp; VLOOKUP(VLOOKUP(AF$1,Enemies[[Name]:[SpawnedType]],11,FALSE),Enemies[[#All],[Name]:[BotLevelType]],9,FALSE),BotLevelWorld[#Headers],0),FALSE) * VLOOKUP(AF$1,Enemies[[Name]:[SpawnedType]],10,FALSE),0))</f>
        <v>1600</v>
      </c>
      <c r="AG53" s="10">
        <f>(VLOOKUP(AG$1,Enemies[[Name]:[BotLevelType]],3,FALSE) * VLOOKUP($A53,BotLevelWorld[#All],MATCH("HP Ratio - " &amp; VLOOKUP(AG$1,Enemies[[#All],[Name]:[BotLevelType]],9,FALSE),BotLevelWorld[#Headers],0),FALSE)) + (IFERROR(VLOOKUP(VLOOKUP(AG$1,Enemies[[Name]:[SpawnedType]],11,FALSE), Enemies[[Name]:[BotLevelType]], 3, FALSE) * VLOOKUP($A53,BotLevelWorld[#All],MATCH("HP Ratio - " &amp; VLOOKUP(VLOOKUP(AG$1,Enemies[[Name]:[SpawnedType]],11,FALSE),Enemies[[#All],[Name]:[BotLevelType]],9,FALSE),BotLevelWorld[#Headers],0),FALSE) * VLOOKUP(AG$1,Enemies[[Name]:[SpawnedType]],10,FALSE),0))</f>
        <v>8470</v>
      </c>
      <c r="AH53" s="10">
        <f>(VLOOKUP(AH$1,Enemies[[Name]:[BotLevelType]],3,FALSE) * VLOOKUP($A53,BotLevelWorld[#All],MATCH("HP Ratio - " &amp; VLOOKUP(AH$1,Enemies[[#All],[Name]:[BotLevelType]],9,FALSE),BotLevelWorld[#Headers],0),FALSE)) + (IFERROR(VLOOKUP(VLOOKUP(AH$1,Enemies[[Name]:[SpawnedType]],11,FALSE), Enemies[[Name]:[BotLevelType]], 3, FALSE) * VLOOKUP($A53,BotLevelWorld[#All],MATCH("HP Ratio - " &amp; VLOOKUP(VLOOKUP(AH$1,Enemies[[Name]:[SpawnedType]],11,FALSE),Enemies[[#All],[Name]:[BotLevelType]],9,FALSE),BotLevelWorld[#Headers],0),FALSE) * VLOOKUP(AH$1,Enemies[[Name]:[SpawnedType]],10,FALSE),0))</f>
        <v>880</v>
      </c>
      <c r="AI53" s="10">
        <f>(VLOOKUP(AI$1,Enemies[[Name]:[BotLevelType]],3,FALSE) * VLOOKUP($A53,BotLevelWorld[#All],MATCH("HP Ratio - " &amp; VLOOKUP(AI$1,Enemies[[#All],[Name]:[BotLevelType]],9,FALSE),BotLevelWorld[#Headers],0),FALSE)) + (IFERROR(VLOOKUP(VLOOKUP(AI$1,Enemies[[Name]:[SpawnedType]],11,FALSE), Enemies[[Name]:[BotLevelType]], 3, FALSE) * VLOOKUP($A53,BotLevelWorld[#All],MATCH("HP Ratio - " &amp; VLOOKUP(VLOOKUP(AI$1,Enemies[[Name]:[SpawnedType]],11,FALSE),Enemies[[#All],[Name]:[BotLevelType]],9,FALSE),BotLevelWorld[#Headers],0),FALSE) * VLOOKUP(AI$1,Enemies[[Name]:[SpawnedType]],10,FALSE),0))</f>
        <v>12000</v>
      </c>
      <c r="AJ53" s="10">
        <f>(VLOOKUP(AJ$1,Enemies[[Name]:[BotLevelType]],3,FALSE) * VLOOKUP($A53,BotLevelWorld[#All],MATCH("HP Ratio - " &amp; VLOOKUP(AJ$1,Enemies[[#All],[Name]:[BotLevelType]],9,FALSE),BotLevelWorld[#Headers],0),FALSE)) + (IFERROR(VLOOKUP(VLOOKUP(AJ$1,Enemies[[Name]:[SpawnedType]],11,FALSE), Enemies[[Name]:[BotLevelType]], 3, FALSE) * VLOOKUP($A53,BotLevelWorld[#All],MATCH("HP Ratio - " &amp; VLOOKUP(VLOOKUP(AJ$1,Enemies[[Name]:[SpawnedType]],11,FALSE),Enemies[[#All],[Name]:[BotLevelType]],9,FALSE),BotLevelWorld[#Headers],0),FALSE) * VLOOKUP(AJ$1,Enemies[[Name]:[SpawnedType]],10,FALSE),0))</f>
        <v>880</v>
      </c>
      <c r="AK53" s="10">
        <f>(VLOOKUP(AK$1,Enemies[[Name]:[BotLevelType]],3,FALSE) * VLOOKUP($A53,BotLevelWorld[#All],MATCH("HP Ratio - " &amp; VLOOKUP(AK$1,Enemies[[#All],[Name]:[BotLevelType]],9,FALSE),BotLevelWorld[#Headers],0),FALSE)) + (IFERROR(VLOOKUP(VLOOKUP(AK$1,Enemies[[Name]:[SpawnedType]],11,FALSE), Enemies[[Name]:[BotLevelType]], 3, FALSE) * VLOOKUP($A53,BotLevelWorld[#All],MATCH("HP Ratio - " &amp; VLOOKUP(VLOOKUP(AK$1,Enemies[[Name]:[SpawnedType]],11,FALSE),Enemies[[#All],[Name]:[BotLevelType]],9,FALSE),BotLevelWorld[#Headers],0),FALSE) * VLOOKUP(AK$1,Enemies[[Name]:[SpawnedType]],10,FALSE),0))</f>
        <v>880</v>
      </c>
      <c r="AL53" s="10">
        <f>(VLOOKUP(AL$1,Enemies[[Name]:[BotLevelType]],3,FALSE) * VLOOKUP($A53,BotLevelWorld[#All],MATCH("HP Ratio - " &amp; VLOOKUP(AL$1,Enemies[[#All],[Name]:[BotLevelType]],9,FALSE),BotLevelWorld[#Headers],0),FALSE)) + (IFERROR(VLOOKUP(VLOOKUP(AL$1,Enemies[[Name]:[SpawnedType]],11,FALSE), Enemies[[Name]:[BotLevelType]], 3, FALSE) * VLOOKUP($A53,BotLevelWorld[#All],MATCH("HP Ratio - " &amp; VLOOKUP(VLOOKUP(AL$1,Enemies[[Name]:[SpawnedType]],11,FALSE),Enemies[[#All],[Name]:[BotLevelType]],9,FALSE),BotLevelWorld[#Headers],0),FALSE) * VLOOKUP(AL$1,Enemies[[Name]:[SpawnedType]],10,FALSE),0))</f>
        <v>1100</v>
      </c>
      <c r="AM53" s="10">
        <f>(VLOOKUP(AM$1,Enemies[[Name]:[BotLevelType]],3,FALSE) * VLOOKUP($A53,BotLevelWorld[#All],MATCH("HP Ratio - " &amp; VLOOKUP(AM$1,Enemies[[#All],[Name]:[BotLevelType]],9,FALSE),BotLevelWorld[#Headers],0),FALSE)) + (IFERROR(VLOOKUP(VLOOKUP(AM$1,Enemies[[Name]:[SpawnedType]],11,FALSE), Enemies[[Name]:[BotLevelType]], 3, FALSE) * VLOOKUP($A53,BotLevelWorld[#All],MATCH("HP Ratio - " &amp; VLOOKUP(VLOOKUP(AM$1,Enemies[[Name]:[SpawnedType]],11,FALSE),Enemies[[#All],[Name]:[BotLevelType]],9,FALSE),BotLevelWorld[#Headers],0),FALSE) * VLOOKUP(AM$1,Enemies[[Name]:[SpawnedType]],10,FALSE),0))</f>
        <v>20000</v>
      </c>
      <c r="AN53" s="10">
        <f>(VLOOKUP(AN$1,Enemies[[Name]:[BotLevelType]],3,FALSE) * VLOOKUP($A53,BotLevelWorld[#All],MATCH("HP Ratio - " &amp; VLOOKUP(AN$1,Enemies[[#All],[Name]:[BotLevelType]],9,FALSE),BotLevelWorld[#Headers],0),FALSE)) + (IFERROR(VLOOKUP(VLOOKUP(AN$1,Enemies[[Name]:[SpawnedType]],11,FALSE), Enemies[[Name]:[BotLevelType]], 3, FALSE) * VLOOKUP($A53,BotLevelWorld[#All],MATCH("HP Ratio - " &amp; VLOOKUP(VLOOKUP(AN$1,Enemies[[Name]:[SpawnedType]],11,FALSE),Enemies[[#All],[Name]:[BotLevelType]],9,FALSE),BotLevelWorld[#Headers],0),FALSE) * VLOOKUP(AN$1,Enemies[[Name]:[SpawnedType]],10,FALSE),0))</f>
        <v>5500</v>
      </c>
      <c r="AO53" s="10">
        <f>(VLOOKUP(AO$1,Enemies[[Name]:[BotLevelType]],3,FALSE) * VLOOKUP($A53,BotLevelWorld[#All],MATCH("HP Ratio - " &amp; VLOOKUP(AO$1,Enemies[[#All],[Name]:[BotLevelType]],9,FALSE),BotLevelWorld[#Headers],0),FALSE)) + (IFERROR(VLOOKUP(VLOOKUP(AO$1,Enemies[[Name]:[SpawnedType]],11,FALSE), Enemies[[Name]:[BotLevelType]], 3, FALSE) * VLOOKUP($A53,BotLevelWorld[#All],MATCH("HP Ratio - " &amp; VLOOKUP(VLOOKUP(AO$1,Enemies[[Name]:[SpawnedType]],11,FALSE),Enemies[[#All],[Name]:[BotLevelType]],9,FALSE),BotLevelWorld[#Headers],0),FALSE) * VLOOKUP(AO$1,Enemies[[Name]:[SpawnedType]],10,FALSE),0))</f>
        <v>9460</v>
      </c>
      <c r="AP53" s="10">
        <f>(VLOOKUP(AP$1,Enemies[[Name]:[BotLevelType]],3,FALSE) * VLOOKUP($A53,BotLevelWorld[#All],MATCH("HP Ratio - " &amp; VLOOKUP(AP$1,Enemies[[#All],[Name]:[BotLevelType]],9,FALSE),BotLevelWorld[#Headers],0),FALSE)) + (IFERROR(VLOOKUP(VLOOKUP(AP$1,Enemies[[Name]:[SpawnedType]],11,FALSE), Enemies[[Name]:[BotLevelType]], 3, FALSE) * VLOOKUP($A53,BotLevelWorld[#All],MATCH("HP Ratio - " &amp; VLOOKUP(VLOOKUP(AP$1,Enemies[[Name]:[SpawnedType]],11,FALSE),Enemies[[#All],[Name]:[BotLevelType]],9,FALSE),BotLevelWorld[#Headers],0),FALSE) * VLOOKUP(AP$1,Enemies[[Name]:[SpawnedType]],10,FALSE),0))</f>
        <v>9460</v>
      </c>
      <c r="AQ53" s="10">
        <f>(VLOOKUP(AQ$1,Enemies[[Name]:[BotLevelType]],3,FALSE) * VLOOKUP($A53,BotLevelWorld[#All],MATCH("HP Ratio - " &amp; VLOOKUP(AQ$1,Enemies[[#All],[Name]:[BotLevelType]],9,FALSE),BotLevelWorld[#Headers],0),FALSE)) + (IFERROR(VLOOKUP(VLOOKUP(AQ$1,Enemies[[Name]:[SpawnedType]],11,FALSE), Enemies[[Name]:[BotLevelType]], 3, FALSE) * VLOOKUP($A53,BotLevelWorld[#All],MATCH("HP Ratio - " &amp; VLOOKUP(VLOOKUP(AQ$1,Enemies[[Name]:[SpawnedType]],11,FALSE),Enemies[[#All],[Name]:[BotLevelType]],9,FALSE),BotLevelWorld[#Headers],0),FALSE) * VLOOKUP(AQ$1,Enemies[[Name]:[SpawnedType]],10,FALSE),0))</f>
        <v>9460</v>
      </c>
      <c r="AR53" s="10">
        <f>(VLOOKUP(AR$1,Enemies[[Name]:[BotLevelType]],3,FALSE) * VLOOKUP($A53,BotLevelWorld[#All],MATCH("HP Ratio - " &amp; VLOOKUP(AR$1,Enemies[[#All],[Name]:[BotLevelType]],9,FALSE),BotLevelWorld[#Headers],0),FALSE)) + (IFERROR(VLOOKUP(VLOOKUP(AR$1,Enemies[[Name]:[SpawnedType]],11,FALSE), Enemies[[Name]:[BotLevelType]], 3, FALSE) * VLOOKUP($A53,BotLevelWorld[#All],MATCH("HP Ratio - " &amp; VLOOKUP(VLOOKUP(AR$1,Enemies[[Name]:[SpawnedType]],11,FALSE),Enemies[[#All],[Name]:[BotLevelType]],9,FALSE),BotLevelWorld[#Headers],0),FALSE) * VLOOKUP(AR$1,Enemies[[Name]:[SpawnedType]],10,FALSE),0))</f>
        <v>88000</v>
      </c>
      <c r="AS53" s="10">
        <f>(VLOOKUP(AS$1,Enemies[[Name]:[BotLevelType]],3,FALSE) * VLOOKUP($A53,BotLevelWorld[#All],MATCH("HP Ratio - " &amp; VLOOKUP(AS$1,Enemies[[#All],[Name]:[BotLevelType]],9,FALSE),BotLevelWorld[#Headers],0),FALSE)) + (IFERROR(VLOOKUP(VLOOKUP(AS$1,Enemies[[Name]:[SpawnedType]],11,FALSE), Enemies[[Name]:[BotLevelType]], 3, FALSE) * VLOOKUP($A53,BotLevelWorld[#All],MATCH("HP Ratio - " &amp; VLOOKUP(VLOOKUP(AS$1,Enemies[[Name]:[SpawnedType]],11,FALSE),Enemies[[#All],[Name]:[BotLevelType]],9,FALSE),BotLevelWorld[#Headers],0),FALSE) * VLOOKUP(AS$1,Enemies[[Name]:[SpawnedType]],10,FALSE),0))</f>
        <v>60000</v>
      </c>
      <c r="AT53" s="10">
        <f>(VLOOKUP(AT$1,Enemies[[Name]:[BotLevelType]],3,FALSE) * VLOOKUP($A53,BotLevelWorld[#All],MATCH("HP Ratio - " &amp; VLOOKUP(AT$1,Enemies[[#All],[Name]:[BotLevelType]],9,FALSE),BotLevelWorld[#Headers],0),FALSE)) + (IFERROR(VLOOKUP(VLOOKUP(AT$1,Enemies[[Name]:[SpawnedType]],11,FALSE), Enemies[[Name]:[BotLevelType]], 3, FALSE) * VLOOKUP($A53,BotLevelWorld[#All],MATCH("HP Ratio - " &amp; VLOOKUP(VLOOKUP(AT$1,Enemies[[Name]:[SpawnedType]],11,FALSE),Enemies[[#All],[Name]:[BotLevelType]],9,FALSE),BotLevelWorld[#Headers],0),FALSE) * VLOOKUP(AT$1,Enemies[[Name]:[SpawnedType]],10,FALSE),0))</f>
        <v>53200</v>
      </c>
    </row>
    <row r="54" spans="1:46" x14ac:dyDescent="0.25">
      <c r="A54" s="1">
        <v>52</v>
      </c>
      <c r="B54" s="10">
        <f>(VLOOKUP(B$1,Enemies[[Name]:[BotLevelType]],3,FALSE) * VLOOKUP($A54,BotLevelWorld[#All],MATCH("HP Ratio - " &amp; VLOOKUP(B$1,Enemies[[#All],[Name]:[BotLevelType]],9,FALSE),BotLevelWorld[#Headers],0),FALSE)) + (IFERROR(VLOOKUP(VLOOKUP(B$1,Enemies[[Name]:[SpawnedType]],11,FALSE), Enemies[[Name]:[BotLevelType]], 3, FALSE) * VLOOKUP($A54,BotLevelWorld[#All],MATCH("HP Ratio - " &amp; VLOOKUP(VLOOKUP(B$1,Enemies[[Name]:[SpawnedType]],11,FALSE),Enemies[[#All],[Name]:[BotLevelType]],9,FALSE),BotLevelWorld[#Headers],0),FALSE) * VLOOKUP(B$1,Enemies[[Name]:[SpawnedType]],10,FALSE),0))</f>
        <v>330</v>
      </c>
      <c r="C54" s="10">
        <f>(VLOOKUP(C$1,Enemies[[Name]:[BotLevelType]],3,FALSE) * VLOOKUP($A54,BotLevelWorld[#All],MATCH("HP Ratio - " &amp; VLOOKUP(C$1,Enemies[[#All],[Name]:[BotLevelType]],9,FALSE),BotLevelWorld[#Headers],0),FALSE)) + (IFERROR(VLOOKUP(VLOOKUP(C$1,Enemies[[Name]:[SpawnedType]],11,FALSE), Enemies[[Name]:[BotLevelType]], 3, FALSE) * VLOOKUP($A54,BotLevelWorld[#All],MATCH("HP Ratio - " &amp; VLOOKUP(VLOOKUP(C$1,Enemies[[Name]:[SpawnedType]],11,FALSE),Enemies[[#All],[Name]:[BotLevelType]],9,FALSE),BotLevelWorld[#Headers],0),FALSE) * VLOOKUP(C$1,Enemies[[Name]:[SpawnedType]],10,FALSE),0))</f>
        <v>8470</v>
      </c>
      <c r="D54" s="10">
        <f>(VLOOKUP(D$1,Enemies[[Name]:[BotLevelType]],3,FALSE) * VLOOKUP($A54,BotLevelWorld[#All],MATCH("HP Ratio - " &amp; VLOOKUP(D$1,Enemies[[#All],[Name]:[BotLevelType]],9,FALSE),BotLevelWorld[#Headers],0),FALSE)) + (IFERROR(VLOOKUP(VLOOKUP(D$1,Enemies[[Name]:[SpawnedType]],11,FALSE), Enemies[[Name]:[BotLevelType]], 3, FALSE) * VLOOKUP($A54,BotLevelWorld[#All],MATCH("HP Ratio - " &amp; VLOOKUP(VLOOKUP(D$1,Enemies[[Name]:[SpawnedType]],11,FALSE),Enemies[[#All],[Name]:[BotLevelType]],9,FALSE),BotLevelWorld[#Headers],0),FALSE) * VLOOKUP(D$1,Enemies[[Name]:[SpawnedType]],10,FALSE),0))</f>
        <v>19800</v>
      </c>
      <c r="E54" s="10">
        <f>(VLOOKUP(E$1,Enemies[[Name]:[BotLevelType]],3,FALSE) * VLOOKUP($A54,BotLevelWorld[#All],MATCH("HP Ratio - " &amp; VLOOKUP(E$1,Enemies[[#All],[Name]:[BotLevelType]],9,FALSE),BotLevelWorld[#Headers],0),FALSE)) + (IFERROR(VLOOKUP(VLOOKUP(E$1,Enemies[[Name]:[SpawnedType]],11,FALSE), Enemies[[Name]:[BotLevelType]], 3, FALSE) * VLOOKUP($A54,BotLevelWorld[#All],MATCH("HP Ratio - " &amp; VLOOKUP(VLOOKUP(E$1,Enemies[[Name]:[SpawnedType]],11,FALSE),Enemies[[#All],[Name]:[BotLevelType]],9,FALSE),BotLevelWorld[#Headers],0),FALSE) * VLOOKUP(E$1,Enemies[[Name]:[SpawnedType]],10,FALSE),0))</f>
        <v>2800</v>
      </c>
      <c r="F54" s="10">
        <f>(VLOOKUP(F$1,Enemies[[Name]:[BotLevelType]],3,FALSE) * VLOOKUP($A54,BotLevelWorld[#All],MATCH("HP Ratio - " &amp; VLOOKUP(F$1,Enemies[[#All],[Name]:[BotLevelType]],9,FALSE),BotLevelWorld[#Headers],0),FALSE)) + (IFERROR(VLOOKUP(VLOOKUP(F$1,Enemies[[Name]:[SpawnedType]],11,FALSE), Enemies[[Name]:[BotLevelType]], 3, FALSE) * VLOOKUP($A54,BotLevelWorld[#All],MATCH("HP Ratio - " &amp; VLOOKUP(VLOOKUP(F$1,Enemies[[Name]:[SpawnedType]],11,FALSE),Enemies[[#All],[Name]:[BotLevelType]],9,FALSE),BotLevelWorld[#Headers],0),FALSE) * VLOOKUP(F$1,Enemies[[Name]:[SpawnedType]],10,FALSE),0))</f>
        <v>10000</v>
      </c>
      <c r="G54" s="10">
        <f>(VLOOKUP(G$1,Enemies[[Name]:[BotLevelType]],3,FALSE) * VLOOKUP($A54,BotLevelWorld[#All],MATCH("HP Ratio - " &amp; VLOOKUP(G$1,Enemies[[#All],[Name]:[BotLevelType]],9,FALSE),BotLevelWorld[#Headers],0),FALSE)) + (IFERROR(VLOOKUP(VLOOKUP(G$1,Enemies[[Name]:[SpawnedType]],11,FALSE), Enemies[[Name]:[BotLevelType]], 3, FALSE) * VLOOKUP($A54,BotLevelWorld[#All],MATCH("HP Ratio - " &amp; VLOOKUP(VLOOKUP(G$1,Enemies[[Name]:[SpawnedType]],11,FALSE),Enemies[[#All],[Name]:[BotLevelType]],9,FALSE),BotLevelWorld[#Headers],0),FALSE) * VLOOKUP(G$1,Enemies[[Name]:[SpawnedType]],10,FALSE),0))</f>
        <v>20000</v>
      </c>
      <c r="H54" s="10">
        <f>(VLOOKUP(H$1,Enemies[[Name]:[BotLevelType]],3,FALSE) * VLOOKUP($A54,BotLevelWorld[#All],MATCH("HP Ratio - " &amp; VLOOKUP(H$1,Enemies[[#All],[Name]:[BotLevelType]],9,FALSE),BotLevelWorld[#Headers],0),FALSE)) + (IFERROR(VLOOKUP(VLOOKUP(H$1,Enemies[[Name]:[SpawnedType]],11,FALSE), Enemies[[Name]:[BotLevelType]], 3, FALSE) * VLOOKUP($A54,BotLevelWorld[#All],MATCH("HP Ratio - " &amp; VLOOKUP(VLOOKUP(H$1,Enemies[[Name]:[SpawnedType]],11,FALSE),Enemies[[#All],[Name]:[BotLevelType]],9,FALSE),BotLevelWorld[#Headers],0),FALSE) * VLOOKUP(H$1,Enemies[[Name]:[SpawnedType]],10,FALSE),0))</f>
        <v>880</v>
      </c>
      <c r="I54" s="10">
        <f>(VLOOKUP(I$1,Enemies[[Name]:[BotLevelType]],3,FALSE) * VLOOKUP($A54,BotLevelWorld[#All],MATCH("HP Ratio - " &amp; VLOOKUP(I$1,Enemies[[#All],[Name]:[BotLevelType]],9,FALSE),BotLevelWorld[#Headers],0),FALSE)) + (IFERROR(VLOOKUP(VLOOKUP(I$1,Enemies[[Name]:[SpawnedType]],11,FALSE), Enemies[[Name]:[BotLevelType]], 3, FALSE) * VLOOKUP($A54,BotLevelWorld[#All],MATCH("HP Ratio - " &amp; VLOOKUP(VLOOKUP(I$1,Enemies[[Name]:[SpawnedType]],11,FALSE),Enemies[[#All],[Name]:[BotLevelType]],9,FALSE),BotLevelWorld[#Headers],0),FALSE) * VLOOKUP(I$1,Enemies[[Name]:[SpawnedType]],10,FALSE),0))</f>
        <v>30</v>
      </c>
      <c r="J54" s="10">
        <f>(VLOOKUP(J$1,Enemies[[Name]:[BotLevelType]],3,FALSE) * VLOOKUP($A54,BotLevelWorld[#All],MATCH("HP Ratio - " &amp; VLOOKUP(J$1,Enemies[[#All],[Name]:[BotLevelType]],9,FALSE),BotLevelWorld[#Headers],0),FALSE)) + (IFERROR(VLOOKUP(VLOOKUP(J$1,Enemies[[Name]:[SpawnedType]],11,FALSE), Enemies[[Name]:[BotLevelType]], 3, FALSE) * VLOOKUP($A54,BotLevelWorld[#All],MATCH("HP Ratio - " &amp; VLOOKUP(VLOOKUP(J$1,Enemies[[Name]:[SpawnedType]],11,FALSE),Enemies[[#All],[Name]:[BotLevelType]],9,FALSE),BotLevelWorld[#Headers],0),FALSE) * VLOOKUP(J$1,Enemies[[Name]:[SpawnedType]],10,FALSE),0))</f>
        <v>500</v>
      </c>
      <c r="K54" s="10">
        <f>(VLOOKUP(K$1,Enemies[[Name]:[BotLevelType]],3,FALSE) * VLOOKUP($A54,BotLevelWorld[#All],MATCH("HP Ratio - " &amp; VLOOKUP(K$1,Enemies[[#All],[Name]:[BotLevelType]],9,FALSE),BotLevelWorld[#Headers],0),FALSE)) + (IFERROR(VLOOKUP(VLOOKUP(K$1,Enemies[[Name]:[SpawnedType]],11,FALSE), Enemies[[Name]:[BotLevelType]], 3, FALSE) * VLOOKUP($A54,BotLevelWorld[#All],MATCH("HP Ratio - " &amp; VLOOKUP(VLOOKUP(K$1,Enemies[[Name]:[SpawnedType]],11,FALSE),Enemies[[#All],[Name]:[BotLevelType]],9,FALSE),BotLevelWorld[#Headers],0),FALSE) * VLOOKUP(K$1,Enemies[[Name]:[SpawnedType]],10,FALSE),0))</f>
        <v>125</v>
      </c>
      <c r="L54" s="10">
        <f>(VLOOKUP(L$1,Enemies[[Name]:[BotLevelType]],3,FALSE) * VLOOKUP($A54,BotLevelWorld[#All],MATCH("HP Ratio - " &amp; VLOOKUP(L$1,Enemies[[#All],[Name]:[BotLevelType]],9,FALSE),BotLevelWorld[#Headers],0),FALSE)) + (IFERROR(VLOOKUP(VLOOKUP(L$1,Enemies[[Name]:[SpawnedType]],11,FALSE), Enemies[[Name]:[BotLevelType]], 3, FALSE) * VLOOKUP($A54,BotLevelWorld[#All],MATCH("HP Ratio - " &amp; VLOOKUP(VLOOKUP(L$1,Enemies[[Name]:[SpawnedType]],11,FALSE),Enemies[[#All],[Name]:[BotLevelType]],9,FALSE),BotLevelWorld[#Headers],0),FALSE) * VLOOKUP(L$1,Enemies[[Name]:[SpawnedType]],10,FALSE),0))</f>
        <v>6000</v>
      </c>
      <c r="M54" s="10">
        <f>(VLOOKUP(M$1,Enemies[[Name]:[BotLevelType]],3,FALSE) * VLOOKUP($A54,BotLevelWorld[#All],MATCH("HP Ratio - " &amp; VLOOKUP(M$1,Enemies[[#All],[Name]:[BotLevelType]],9,FALSE),BotLevelWorld[#Headers],0),FALSE)) + (IFERROR(VLOOKUP(VLOOKUP(M$1,Enemies[[Name]:[SpawnedType]],11,FALSE), Enemies[[Name]:[BotLevelType]], 3, FALSE) * VLOOKUP($A54,BotLevelWorld[#All],MATCH("HP Ratio - " &amp; VLOOKUP(VLOOKUP(M$1,Enemies[[Name]:[SpawnedType]],11,FALSE),Enemies[[#All],[Name]:[BotLevelType]],9,FALSE),BotLevelWorld[#Headers],0),FALSE) * VLOOKUP(M$1,Enemies[[Name]:[SpawnedType]],10,FALSE),0))</f>
        <v>14000</v>
      </c>
      <c r="N54" s="10">
        <f>(VLOOKUP(N$1,Enemies[[Name]:[BotLevelType]],3,FALSE) * VLOOKUP($A54,BotLevelWorld[#All],MATCH("HP Ratio - " &amp; VLOOKUP(N$1,Enemies[[#All],[Name]:[BotLevelType]],9,FALSE),BotLevelWorld[#Headers],0),FALSE)) + (IFERROR(VLOOKUP(VLOOKUP(N$1,Enemies[[Name]:[SpawnedType]],11,FALSE), Enemies[[Name]:[BotLevelType]], 3, FALSE) * VLOOKUP($A54,BotLevelWorld[#All],MATCH("HP Ratio - " &amp; VLOOKUP(VLOOKUP(N$1,Enemies[[Name]:[SpawnedType]],11,FALSE),Enemies[[#All],[Name]:[BotLevelType]],9,FALSE),BotLevelWorld[#Headers],0),FALSE) * VLOOKUP(N$1,Enemies[[Name]:[SpawnedType]],10,FALSE),0))</f>
        <v>10000</v>
      </c>
      <c r="O54" s="10">
        <f>(VLOOKUP(O$1,Enemies[[Name]:[BotLevelType]],3,FALSE) * VLOOKUP($A54,BotLevelWorld[#All],MATCH("HP Ratio - " &amp; VLOOKUP(O$1,Enemies[[#All],[Name]:[BotLevelType]],9,FALSE),BotLevelWorld[#Headers],0),FALSE)) + (IFERROR(VLOOKUP(VLOOKUP(O$1,Enemies[[Name]:[SpawnedType]],11,FALSE), Enemies[[Name]:[BotLevelType]], 3, FALSE) * VLOOKUP($A54,BotLevelWorld[#All],MATCH("HP Ratio - " &amp; VLOOKUP(VLOOKUP(O$1,Enemies[[Name]:[SpawnedType]],11,FALSE),Enemies[[#All],[Name]:[BotLevelType]],9,FALSE),BotLevelWorld[#Headers],0),FALSE) * VLOOKUP(O$1,Enemies[[Name]:[SpawnedType]],10,FALSE),0))</f>
        <v>3850</v>
      </c>
      <c r="P54" s="10">
        <f>(VLOOKUP(P$1,Enemies[[Name]:[BotLevelType]],3,FALSE) * VLOOKUP($A54,BotLevelWorld[#All],MATCH("HP Ratio - " &amp; VLOOKUP(P$1,Enemies[[#All],[Name]:[BotLevelType]],9,FALSE),BotLevelWorld[#Headers],0),FALSE)) + (IFERROR(VLOOKUP(VLOOKUP(P$1,Enemies[[Name]:[SpawnedType]],11,FALSE), Enemies[[Name]:[BotLevelType]], 3, FALSE) * VLOOKUP($A54,BotLevelWorld[#All],MATCH("HP Ratio - " &amp; VLOOKUP(VLOOKUP(P$1,Enemies[[Name]:[SpawnedType]],11,FALSE),Enemies[[#All],[Name]:[BotLevelType]],9,FALSE),BotLevelWorld[#Headers],0),FALSE) * VLOOKUP(P$1,Enemies[[Name]:[SpawnedType]],10,FALSE),0))</f>
        <v>40000</v>
      </c>
      <c r="Q54" s="10">
        <f>(VLOOKUP(Q$1,Enemies[[Name]:[BotLevelType]],3,FALSE) * VLOOKUP($A54,BotLevelWorld[#All],MATCH("HP Ratio - " &amp; VLOOKUP(Q$1,Enemies[[#All],[Name]:[BotLevelType]],9,FALSE),BotLevelWorld[#Headers],0),FALSE)) + (IFERROR(VLOOKUP(VLOOKUP(Q$1,Enemies[[Name]:[SpawnedType]],11,FALSE), Enemies[[Name]:[BotLevelType]], 3, FALSE) * VLOOKUP($A54,BotLevelWorld[#All],MATCH("HP Ratio - " &amp; VLOOKUP(VLOOKUP(Q$1,Enemies[[Name]:[SpawnedType]],11,FALSE),Enemies[[#All],[Name]:[BotLevelType]],9,FALSE),BotLevelWorld[#Headers],0),FALSE) * VLOOKUP(Q$1,Enemies[[Name]:[SpawnedType]],10,FALSE),0))</f>
        <v>11000</v>
      </c>
      <c r="R54" s="10">
        <f>(VLOOKUP(R$1,Enemies[[Name]:[BotLevelType]],3,FALSE) * VLOOKUP($A54,BotLevelWorld[#All],MATCH("HP Ratio - " &amp; VLOOKUP(R$1,Enemies[[#All],[Name]:[BotLevelType]],9,FALSE),BotLevelWorld[#Headers],0),FALSE)) + (IFERROR(VLOOKUP(VLOOKUP(R$1,Enemies[[Name]:[SpawnedType]],11,FALSE), Enemies[[Name]:[BotLevelType]], 3, FALSE) * VLOOKUP($A54,BotLevelWorld[#All],MATCH("HP Ratio - " &amp; VLOOKUP(VLOOKUP(R$1,Enemies[[Name]:[SpawnedType]],11,FALSE),Enemies[[#All],[Name]:[BotLevelType]],9,FALSE),BotLevelWorld[#Headers],0),FALSE) * VLOOKUP(R$1,Enemies[[Name]:[SpawnedType]],10,FALSE),0))</f>
        <v>55000</v>
      </c>
      <c r="S54" s="10">
        <f>(VLOOKUP(S$1,Enemies[[Name]:[BotLevelType]],3,FALSE) * VLOOKUP($A54,BotLevelWorld[#All],MATCH("HP Ratio - " &amp; VLOOKUP(S$1,Enemies[[#All],[Name]:[BotLevelType]],9,FALSE),BotLevelWorld[#Headers],0),FALSE)) + (IFERROR(VLOOKUP(VLOOKUP(S$1,Enemies[[Name]:[SpawnedType]],11,FALSE), Enemies[[Name]:[BotLevelType]], 3, FALSE) * VLOOKUP($A54,BotLevelWorld[#All],MATCH("HP Ratio - " &amp; VLOOKUP(VLOOKUP(S$1,Enemies[[Name]:[SpawnedType]],11,FALSE),Enemies[[#All],[Name]:[BotLevelType]],9,FALSE),BotLevelWorld[#Headers],0),FALSE) * VLOOKUP(S$1,Enemies[[Name]:[SpawnedType]],10,FALSE),0))</f>
        <v>4620</v>
      </c>
      <c r="T54" s="10">
        <f>(VLOOKUP(T$1,Enemies[[Name]:[BotLevelType]],3,FALSE) * VLOOKUP($A54,BotLevelWorld[#All],MATCH("HP Ratio - " &amp; VLOOKUP(T$1,Enemies[[#All],[Name]:[BotLevelType]],9,FALSE),BotLevelWorld[#Headers],0),FALSE)) + (IFERROR(VLOOKUP(VLOOKUP(T$1,Enemies[[Name]:[SpawnedType]],11,FALSE), Enemies[[Name]:[BotLevelType]], 3, FALSE) * VLOOKUP($A54,BotLevelWorld[#All],MATCH("HP Ratio - " &amp; VLOOKUP(VLOOKUP(T$1,Enemies[[Name]:[SpawnedType]],11,FALSE),Enemies[[#All],[Name]:[BotLevelType]],9,FALSE),BotLevelWorld[#Headers],0),FALSE) * VLOOKUP(T$1,Enemies[[Name]:[SpawnedType]],10,FALSE),0))</f>
        <v>17600</v>
      </c>
      <c r="U54" s="10">
        <f>(VLOOKUP(U$1,Enemies[[Name]:[BotLevelType]],3,FALSE) * VLOOKUP($A54,BotLevelWorld[#All],MATCH("HP Ratio - " &amp; VLOOKUP(U$1,Enemies[[#All],[Name]:[BotLevelType]],9,FALSE),BotLevelWorld[#Headers],0),FALSE)) + (IFERROR(VLOOKUP(VLOOKUP(U$1,Enemies[[Name]:[SpawnedType]],11,FALSE), Enemies[[Name]:[BotLevelType]], 3, FALSE) * VLOOKUP($A54,BotLevelWorld[#All],MATCH("HP Ratio - " &amp; VLOOKUP(VLOOKUP(U$1,Enemies[[Name]:[SpawnedType]],11,FALSE),Enemies[[#All],[Name]:[BotLevelType]],9,FALSE),BotLevelWorld[#Headers],0),FALSE) * VLOOKUP(U$1,Enemies[[Name]:[SpawnedType]],10,FALSE),0))</f>
        <v>8800</v>
      </c>
      <c r="V54" s="10">
        <f>(VLOOKUP(V$1,Enemies[[Name]:[BotLevelType]],3,FALSE) * VLOOKUP($A54,BotLevelWorld[#All],MATCH("HP Ratio - " &amp; VLOOKUP(V$1,Enemies[[#All],[Name]:[BotLevelType]],9,FALSE),BotLevelWorld[#Headers],0),FALSE)) + (IFERROR(VLOOKUP(VLOOKUP(V$1,Enemies[[Name]:[SpawnedType]],11,FALSE), Enemies[[Name]:[BotLevelType]], 3, FALSE) * VLOOKUP($A54,BotLevelWorld[#All],MATCH("HP Ratio - " &amp; VLOOKUP(VLOOKUP(V$1,Enemies[[Name]:[SpawnedType]],11,FALSE),Enemies[[#All],[Name]:[BotLevelType]],9,FALSE),BotLevelWorld[#Headers],0),FALSE) * VLOOKUP(V$1,Enemies[[Name]:[SpawnedType]],10,FALSE),0))</f>
        <v>4400</v>
      </c>
      <c r="W54" s="10">
        <f>(VLOOKUP(W$1,Enemies[[Name]:[BotLevelType]],3,FALSE) * VLOOKUP($A54,BotLevelWorld[#All],MATCH("HP Ratio - " &amp; VLOOKUP(W$1,Enemies[[#All],[Name]:[BotLevelType]],9,FALSE),BotLevelWorld[#Headers],0),FALSE)) + (IFERROR(VLOOKUP(VLOOKUP(W$1,Enemies[[Name]:[SpawnedType]],11,FALSE), Enemies[[Name]:[BotLevelType]], 3, FALSE) * VLOOKUP($A54,BotLevelWorld[#All],MATCH("HP Ratio - " &amp; VLOOKUP(VLOOKUP(W$1,Enemies[[Name]:[SpawnedType]],11,FALSE),Enemies[[#All],[Name]:[BotLevelType]],9,FALSE),BotLevelWorld[#Headers],0),FALSE) * VLOOKUP(W$1,Enemies[[Name]:[SpawnedType]],10,FALSE),0))</f>
        <v>1100</v>
      </c>
      <c r="X54" s="10">
        <f>(VLOOKUP(X$1,Enemies[[Name]:[BotLevelType]],3,FALSE) * VLOOKUP($A54,BotLevelWorld[#All],MATCH("HP Ratio - " &amp; VLOOKUP(X$1,Enemies[[#All],[Name]:[BotLevelType]],9,FALSE),BotLevelWorld[#Headers],0),FALSE)) + (IFERROR(VLOOKUP(VLOOKUP(X$1,Enemies[[Name]:[SpawnedType]],11,FALSE), Enemies[[Name]:[BotLevelType]], 3, FALSE) * VLOOKUP($A54,BotLevelWorld[#All],MATCH("HP Ratio - " &amp; VLOOKUP(VLOOKUP(X$1,Enemies[[Name]:[SpawnedType]],11,FALSE),Enemies[[#All],[Name]:[BotLevelType]],9,FALSE),BotLevelWorld[#Headers],0),FALSE) * VLOOKUP(X$1,Enemies[[Name]:[SpawnedType]],10,FALSE),0))</f>
        <v>880</v>
      </c>
      <c r="Y54" s="10">
        <f>(VLOOKUP(Y$1,Enemies[[Name]:[BotLevelType]],3,FALSE) * VLOOKUP($A54,BotLevelWorld[#All],MATCH("HP Ratio - " &amp; VLOOKUP(Y$1,Enemies[[#All],[Name]:[BotLevelType]],9,FALSE),BotLevelWorld[#Headers],0),FALSE)) + (IFERROR(VLOOKUP(VLOOKUP(Y$1,Enemies[[Name]:[SpawnedType]],11,FALSE), Enemies[[Name]:[BotLevelType]], 3, FALSE) * VLOOKUP($A54,BotLevelWorld[#All],MATCH("HP Ratio - " &amp; VLOOKUP(VLOOKUP(Y$1,Enemies[[Name]:[SpawnedType]],11,FALSE),Enemies[[#All],[Name]:[BotLevelType]],9,FALSE),BotLevelWorld[#Headers],0),FALSE) * VLOOKUP(Y$1,Enemies[[Name]:[SpawnedType]],10,FALSE),0))</f>
        <v>20000</v>
      </c>
      <c r="Z54" s="10">
        <f>(VLOOKUP(Z$1,Enemies[[Name]:[BotLevelType]],3,FALSE) * VLOOKUP($A54,BotLevelWorld[#All],MATCH("HP Ratio - " &amp; VLOOKUP(Z$1,Enemies[[#All],[Name]:[BotLevelType]],9,FALSE),BotLevelWorld[#Headers],0),FALSE)) + (IFERROR(VLOOKUP(VLOOKUP(Z$1,Enemies[[Name]:[SpawnedType]],11,FALSE), Enemies[[Name]:[BotLevelType]], 3, FALSE) * VLOOKUP($A54,BotLevelWorld[#All],MATCH("HP Ratio - " &amp; VLOOKUP(VLOOKUP(Z$1,Enemies[[Name]:[SpawnedType]],11,FALSE),Enemies[[#All],[Name]:[BotLevelType]],9,FALSE),BotLevelWorld[#Headers],0),FALSE) * VLOOKUP(Z$1,Enemies[[Name]:[SpawnedType]],10,FALSE),0))</f>
        <v>8000</v>
      </c>
      <c r="AA54" s="10">
        <f>(VLOOKUP(AA$1,Enemies[[Name]:[BotLevelType]],3,FALSE) * VLOOKUP($A54,BotLevelWorld[#All],MATCH("HP Ratio - " &amp; VLOOKUP(AA$1,Enemies[[#All],[Name]:[BotLevelType]],9,FALSE),BotLevelWorld[#Headers],0),FALSE)) + (IFERROR(VLOOKUP(VLOOKUP(AA$1,Enemies[[Name]:[SpawnedType]],11,FALSE), Enemies[[Name]:[BotLevelType]], 3, FALSE) * VLOOKUP($A54,BotLevelWorld[#All],MATCH("HP Ratio - " &amp; VLOOKUP(VLOOKUP(AA$1,Enemies[[Name]:[SpawnedType]],11,FALSE),Enemies[[#All],[Name]:[BotLevelType]],9,FALSE),BotLevelWorld[#Headers],0),FALSE) * VLOOKUP(AA$1,Enemies[[Name]:[SpawnedType]],10,FALSE),0))</f>
        <v>4000</v>
      </c>
      <c r="AB54" s="10">
        <f>(VLOOKUP(AB$1,Enemies[[Name]:[BotLevelType]],3,FALSE) * VLOOKUP($A54,BotLevelWorld[#All],MATCH("HP Ratio - " &amp; VLOOKUP(AB$1,Enemies[[#All],[Name]:[BotLevelType]],9,FALSE),BotLevelWorld[#Headers],0),FALSE)) + (IFERROR(VLOOKUP(VLOOKUP(AB$1,Enemies[[Name]:[SpawnedType]],11,FALSE), Enemies[[Name]:[BotLevelType]], 3, FALSE) * VLOOKUP($A54,BotLevelWorld[#All],MATCH("HP Ratio - " &amp; VLOOKUP(VLOOKUP(AB$1,Enemies[[Name]:[SpawnedType]],11,FALSE),Enemies[[#All],[Name]:[BotLevelType]],9,FALSE),BotLevelWorld[#Headers],0),FALSE) * VLOOKUP(AB$1,Enemies[[Name]:[SpawnedType]],10,FALSE),0))</f>
        <v>1960</v>
      </c>
      <c r="AC54" s="10">
        <f>(VLOOKUP(AC$1,Enemies[[Name]:[BotLevelType]],3,FALSE) * VLOOKUP($A54,BotLevelWorld[#All],MATCH("HP Ratio - " &amp; VLOOKUP(AC$1,Enemies[[#All],[Name]:[BotLevelType]],9,FALSE),BotLevelWorld[#Headers],0),FALSE)) + (IFERROR(VLOOKUP(VLOOKUP(AC$1,Enemies[[Name]:[SpawnedType]],11,FALSE), Enemies[[Name]:[BotLevelType]], 3, FALSE) * VLOOKUP($A54,BotLevelWorld[#All],MATCH("HP Ratio - " &amp; VLOOKUP(VLOOKUP(AC$1,Enemies[[Name]:[SpawnedType]],11,FALSE),Enemies[[#All],[Name]:[BotLevelType]],9,FALSE),BotLevelWorld[#Headers],0),FALSE) * VLOOKUP(AC$1,Enemies[[Name]:[SpawnedType]],10,FALSE),0))</f>
        <v>960</v>
      </c>
      <c r="AD54" s="10">
        <f>(VLOOKUP(AD$1,Enemies[[Name]:[BotLevelType]],3,FALSE) * VLOOKUP($A54,BotLevelWorld[#All],MATCH("HP Ratio - " &amp; VLOOKUP(AD$1,Enemies[[#All],[Name]:[BotLevelType]],9,FALSE),BotLevelWorld[#Headers],0),FALSE)) + (IFERROR(VLOOKUP(VLOOKUP(AD$1,Enemies[[Name]:[SpawnedType]],11,FALSE), Enemies[[Name]:[BotLevelType]], 3, FALSE) * VLOOKUP($A54,BotLevelWorld[#All],MATCH("HP Ratio - " &amp; VLOOKUP(VLOOKUP(AD$1,Enemies[[Name]:[SpawnedType]],11,FALSE),Enemies[[#All],[Name]:[BotLevelType]],9,FALSE),BotLevelWorld[#Headers],0),FALSE) * VLOOKUP(AD$1,Enemies[[Name]:[SpawnedType]],10,FALSE),0))</f>
        <v>240</v>
      </c>
      <c r="AE54" s="10">
        <f>(VLOOKUP(AE$1,Enemies[[Name]:[BotLevelType]],3,FALSE) * VLOOKUP($A54,BotLevelWorld[#All],MATCH("HP Ratio - " &amp; VLOOKUP(AE$1,Enemies[[#All],[Name]:[BotLevelType]],9,FALSE),BotLevelWorld[#Headers],0),FALSE)) + (IFERROR(VLOOKUP(VLOOKUP(AE$1,Enemies[[Name]:[SpawnedType]],11,FALSE), Enemies[[Name]:[BotLevelType]], 3, FALSE) * VLOOKUP($A54,BotLevelWorld[#All],MATCH("HP Ratio - " &amp; VLOOKUP(VLOOKUP(AE$1,Enemies[[Name]:[SpawnedType]],11,FALSE),Enemies[[#All],[Name]:[BotLevelType]],9,FALSE),BotLevelWorld[#Headers],0),FALSE) * VLOOKUP(AE$1,Enemies[[Name]:[SpawnedType]],10,FALSE),0))</f>
        <v>7000</v>
      </c>
      <c r="AF54" s="10">
        <f>(VLOOKUP(AF$1,Enemies[[Name]:[BotLevelType]],3,FALSE) * VLOOKUP($A54,BotLevelWorld[#All],MATCH("HP Ratio - " &amp; VLOOKUP(AF$1,Enemies[[#All],[Name]:[BotLevelType]],9,FALSE),BotLevelWorld[#Headers],0),FALSE)) + (IFERROR(VLOOKUP(VLOOKUP(AF$1,Enemies[[Name]:[SpawnedType]],11,FALSE), Enemies[[Name]:[BotLevelType]], 3, FALSE) * VLOOKUP($A54,BotLevelWorld[#All],MATCH("HP Ratio - " &amp; VLOOKUP(VLOOKUP(AF$1,Enemies[[Name]:[SpawnedType]],11,FALSE),Enemies[[#All],[Name]:[BotLevelType]],9,FALSE),BotLevelWorld[#Headers],0),FALSE) * VLOOKUP(AF$1,Enemies[[Name]:[SpawnedType]],10,FALSE),0))</f>
        <v>1600</v>
      </c>
      <c r="AG54" s="10">
        <f>(VLOOKUP(AG$1,Enemies[[Name]:[BotLevelType]],3,FALSE) * VLOOKUP($A54,BotLevelWorld[#All],MATCH("HP Ratio - " &amp; VLOOKUP(AG$1,Enemies[[#All],[Name]:[BotLevelType]],9,FALSE),BotLevelWorld[#Headers],0),FALSE)) + (IFERROR(VLOOKUP(VLOOKUP(AG$1,Enemies[[Name]:[SpawnedType]],11,FALSE), Enemies[[Name]:[BotLevelType]], 3, FALSE) * VLOOKUP($A54,BotLevelWorld[#All],MATCH("HP Ratio - " &amp; VLOOKUP(VLOOKUP(AG$1,Enemies[[Name]:[SpawnedType]],11,FALSE),Enemies[[#All],[Name]:[BotLevelType]],9,FALSE),BotLevelWorld[#Headers],0),FALSE) * VLOOKUP(AG$1,Enemies[[Name]:[SpawnedType]],10,FALSE),0))</f>
        <v>8470</v>
      </c>
      <c r="AH54" s="10">
        <f>(VLOOKUP(AH$1,Enemies[[Name]:[BotLevelType]],3,FALSE) * VLOOKUP($A54,BotLevelWorld[#All],MATCH("HP Ratio - " &amp; VLOOKUP(AH$1,Enemies[[#All],[Name]:[BotLevelType]],9,FALSE),BotLevelWorld[#Headers],0),FALSE)) + (IFERROR(VLOOKUP(VLOOKUP(AH$1,Enemies[[Name]:[SpawnedType]],11,FALSE), Enemies[[Name]:[BotLevelType]], 3, FALSE) * VLOOKUP($A54,BotLevelWorld[#All],MATCH("HP Ratio - " &amp; VLOOKUP(VLOOKUP(AH$1,Enemies[[Name]:[SpawnedType]],11,FALSE),Enemies[[#All],[Name]:[BotLevelType]],9,FALSE),BotLevelWorld[#Headers],0),FALSE) * VLOOKUP(AH$1,Enemies[[Name]:[SpawnedType]],10,FALSE),0))</f>
        <v>880</v>
      </c>
      <c r="AI54" s="10">
        <f>(VLOOKUP(AI$1,Enemies[[Name]:[BotLevelType]],3,FALSE) * VLOOKUP($A54,BotLevelWorld[#All],MATCH("HP Ratio - " &amp; VLOOKUP(AI$1,Enemies[[#All],[Name]:[BotLevelType]],9,FALSE),BotLevelWorld[#Headers],0),FALSE)) + (IFERROR(VLOOKUP(VLOOKUP(AI$1,Enemies[[Name]:[SpawnedType]],11,FALSE), Enemies[[Name]:[BotLevelType]], 3, FALSE) * VLOOKUP($A54,BotLevelWorld[#All],MATCH("HP Ratio - " &amp; VLOOKUP(VLOOKUP(AI$1,Enemies[[Name]:[SpawnedType]],11,FALSE),Enemies[[#All],[Name]:[BotLevelType]],9,FALSE),BotLevelWorld[#Headers],0),FALSE) * VLOOKUP(AI$1,Enemies[[Name]:[SpawnedType]],10,FALSE),0))</f>
        <v>12000</v>
      </c>
      <c r="AJ54" s="10">
        <f>(VLOOKUP(AJ$1,Enemies[[Name]:[BotLevelType]],3,FALSE) * VLOOKUP($A54,BotLevelWorld[#All],MATCH("HP Ratio - " &amp; VLOOKUP(AJ$1,Enemies[[#All],[Name]:[BotLevelType]],9,FALSE),BotLevelWorld[#Headers],0),FALSE)) + (IFERROR(VLOOKUP(VLOOKUP(AJ$1,Enemies[[Name]:[SpawnedType]],11,FALSE), Enemies[[Name]:[BotLevelType]], 3, FALSE) * VLOOKUP($A54,BotLevelWorld[#All],MATCH("HP Ratio - " &amp; VLOOKUP(VLOOKUP(AJ$1,Enemies[[Name]:[SpawnedType]],11,FALSE),Enemies[[#All],[Name]:[BotLevelType]],9,FALSE),BotLevelWorld[#Headers],0),FALSE) * VLOOKUP(AJ$1,Enemies[[Name]:[SpawnedType]],10,FALSE),0))</f>
        <v>880</v>
      </c>
      <c r="AK54" s="10">
        <f>(VLOOKUP(AK$1,Enemies[[Name]:[BotLevelType]],3,FALSE) * VLOOKUP($A54,BotLevelWorld[#All],MATCH("HP Ratio - " &amp; VLOOKUP(AK$1,Enemies[[#All],[Name]:[BotLevelType]],9,FALSE),BotLevelWorld[#Headers],0),FALSE)) + (IFERROR(VLOOKUP(VLOOKUP(AK$1,Enemies[[Name]:[SpawnedType]],11,FALSE), Enemies[[Name]:[BotLevelType]], 3, FALSE) * VLOOKUP($A54,BotLevelWorld[#All],MATCH("HP Ratio - " &amp; VLOOKUP(VLOOKUP(AK$1,Enemies[[Name]:[SpawnedType]],11,FALSE),Enemies[[#All],[Name]:[BotLevelType]],9,FALSE),BotLevelWorld[#Headers],0),FALSE) * VLOOKUP(AK$1,Enemies[[Name]:[SpawnedType]],10,FALSE),0))</f>
        <v>880</v>
      </c>
      <c r="AL54" s="10">
        <f>(VLOOKUP(AL$1,Enemies[[Name]:[BotLevelType]],3,FALSE) * VLOOKUP($A54,BotLevelWorld[#All],MATCH("HP Ratio - " &amp; VLOOKUP(AL$1,Enemies[[#All],[Name]:[BotLevelType]],9,FALSE),BotLevelWorld[#Headers],0),FALSE)) + (IFERROR(VLOOKUP(VLOOKUP(AL$1,Enemies[[Name]:[SpawnedType]],11,FALSE), Enemies[[Name]:[BotLevelType]], 3, FALSE) * VLOOKUP($A54,BotLevelWorld[#All],MATCH("HP Ratio - " &amp; VLOOKUP(VLOOKUP(AL$1,Enemies[[Name]:[SpawnedType]],11,FALSE),Enemies[[#All],[Name]:[BotLevelType]],9,FALSE),BotLevelWorld[#Headers],0),FALSE) * VLOOKUP(AL$1,Enemies[[Name]:[SpawnedType]],10,FALSE),0))</f>
        <v>1100</v>
      </c>
      <c r="AM54" s="10">
        <f>(VLOOKUP(AM$1,Enemies[[Name]:[BotLevelType]],3,FALSE) * VLOOKUP($A54,BotLevelWorld[#All],MATCH("HP Ratio - " &amp; VLOOKUP(AM$1,Enemies[[#All],[Name]:[BotLevelType]],9,FALSE),BotLevelWorld[#Headers],0),FALSE)) + (IFERROR(VLOOKUP(VLOOKUP(AM$1,Enemies[[Name]:[SpawnedType]],11,FALSE), Enemies[[Name]:[BotLevelType]], 3, FALSE) * VLOOKUP($A54,BotLevelWorld[#All],MATCH("HP Ratio - " &amp; VLOOKUP(VLOOKUP(AM$1,Enemies[[Name]:[SpawnedType]],11,FALSE),Enemies[[#All],[Name]:[BotLevelType]],9,FALSE),BotLevelWorld[#Headers],0),FALSE) * VLOOKUP(AM$1,Enemies[[Name]:[SpawnedType]],10,FALSE),0))</f>
        <v>20000</v>
      </c>
      <c r="AN54" s="10">
        <f>(VLOOKUP(AN$1,Enemies[[Name]:[BotLevelType]],3,FALSE) * VLOOKUP($A54,BotLevelWorld[#All],MATCH("HP Ratio - " &amp; VLOOKUP(AN$1,Enemies[[#All],[Name]:[BotLevelType]],9,FALSE),BotLevelWorld[#Headers],0),FALSE)) + (IFERROR(VLOOKUP(VLOOKUP(AN$1,Enemies[[Name]:[SpawnedType]],11,FALSE), Enemies[[Name]:[BotLevelType]], 3, FALSE) * VLOOKUP($A54,BotLevelWorld[#All],MATCH("HP Ratio - " &amp; VLOOKUP(VLOOKUP(AN$1,Enemies[[Name]:[SpawnedType]],11,FALSE),Enemies[[#All],[Name]:[BotLevelType]],9,FALSE),BotLevelWorld[#Headers],0),FALSE) * VLOOKUP(AN$1,Enemies[[Name]:[SpawnedType]],10,FALSE),0))</f>
        <v>5500</v>
      </c>
      <c r="AO54" s="10">
        <f>(VLOOKUP(AO$1,Enemies[[Name]:[BotLevelType]],3,FALSE) * VLOOKUP($A54,BotLevelWorld[#All],MATCH("HP Ratio - " &amp; VLOOKUP(AO$1,Enemies[[#All],[Name]:[BotLevelType]],9,FALSE),BotLevelWorld[#Headers],0),FALSE)) + (IFERROR(VLOOKUP(VLOOKUP(AO$1,Enemies[[Name]:[SpawnedType]],11,FALSE), Enemies[[Name]:[BotLevelType]], 3, FALSE) * VLOOKUP($A54,BotLevelWorld[#All],MATCH("HP Ratio - " &amp; VLOOKUP(VLOOKUP(AO$1,Enemies[[Name]:[SpawnedType]],11,FALSE),Enemies[[#All],[Name]:[BotLevelType]],9,FALSE),BotLevelWorld[#Headers],0),FALSE) * VLOOKUP(AO$1,Enemies[[Name]:[SpawnedType]],10,FALSE),0))</f>
        <v>9460</v>
      </c>
      <c r="AP54" s="10">
        <f>(VLOOKUP(AP$1,Enemies[[Name]:[BotLevelType]],3,FALSE) * VLOOKUP($A54,BotLevelWorld[#All],MATCH("HP Ratio - " &amp; VLOOKUP(AP$1,Enemies[[#All],[Name]:[BotLevelType]],9,FALSE),BotLevelWorld[#Headers],0),FALSE)) + (IFERROR(VLOOKUP(VLOOKUP(AP$1,Enemies[[Name]:[SpawnedType]],11,FALSE), Enemies[[Name]:[BotLevelType]], 3, FALSE) * VLOOKUP($A54,BotLevelWorld[#All],MATCH("HP Ratio - " &amp; VLOOKUP(VLOOKUP(AP$1,Enemies[[Name]:[SpawnedType]],11,FALSE),Enemies[[#All],[Name]:[BotLevelType]],9,FALSE),BotLevelWorld[#Headers],0),FALSE) * VLOOKUP(AP$1,Enemies[[Name]:[SpawnedType]],10,FALSE),0))</f>
        <v>9460</v>
      </c>
      <c r="AQ54" s="10">
        <f>(VLOOKUP(AQ$1,Enemies[[Name]:[BotLevelType]],3,FALSE) * VLOOKUP($A54,BotLevelWorld[#All],MATCH("HP Ratio - " &amp; VLOOKUP(AQ$1,Enemies[[#All],[Name]:[BotLevelType]],9,FALSE),BotLevelWorld[#Headers],0),FALSE)) + (IFERROR(VLOOKUP(VLOOKUP(AQ$1,Enemies[[Name]:[SpawnedType]],11,FALSE), Enemies[[Name]:[BotLevelType]], 3, FALSE) * VLOOKUP($A54,BotLevelWorld[#All],MATCH("HP Ratio - " &amp; VLOOKUP(VLOOKUP(AQ$1,Enemies[[Name]:[SpawnedType]],11,FALSE),Enemies[[#All],[Name]:[BotLevelType]],9,FALSE),BotLevelWorld[#Headers],0),FALSE) * VLOOKUP(AQ$1,Enemies[[Name]:[SpawnedType]],10,FALSE),0))</f>
        <v>9460</v>
      </c>
      <c r="AR54" s="10">
        <f>(VLOOKUP(AR$1,Enemies[[Name]:[BotLevelType]],3,FALSE) * VLOOKUP($A54,BotLevelWorld[#All],MATCH("HP Ratio - " &amp; VLOOKUP(AR$1,Enemies[[#All],[Name]:[BotLevelType]],9,FALSE),BotLevelWorld[#Headers],0),FALSE)) + (IFERROR(VLOOKUP(VLOOKUP(AR$1,Enemies[[Name]:[SpawnedType]],11,FALSE), Enemies[[Name]:[BotLevelType]], 3, FALSE) * VLOOKUP($A54,BotLevelWorld[#All],MATCH("HP Ratio - " &amp; VLOOKUP(VLOOKUP(AR$1,Enemies[[Name]:[SpawnedType]],11,FALSE),Enemies[[#All],[Name]:[BotLevelType]],9,FALSE),BotLevelWorld[#Headers],0),FALSE) * VLOOKUP(AR$1,Enemies[[Name]:[SpawnedType]],10,FALSE),0))</f>
        <v>88000</v>
      </c>
      <c r="AS54" s="10">
        <f>(VLOOKUP(AS$1,Enemies[[Name]:[BotLevelType]],3,FALSE) * VLOOKUP($A54,BotLevelWorld[#All],MATCH("HP Ratio - " &amp; VLOOKUP(AS$1,Enemies[[#All],[Name]:[BotLevelType]],9,FALSE),BotLevelWorld[#Headers],0),FALSE)) + (IFERROR(VLOOKUP(VLOOKUP(AS$1,Enemies[[Name]:[SpawnedType]],11,FALSE), Enemies[[Name]:[BotLevelType]], 3, FALSE) * VLOOKUP($A54,BotLevelWorld[#All],MATCH("HP Ratio - " &amp; VLOOKUP(VLOOKUP(AS$1,Enemies[[Name]:[SpawnedType]],11,FALSE),Enemies[[#All],[Name]:[BotLevelType]],9,FALSE),BotLevelWorld[#Headers],0),FALSE) * VLOOKUP(AS$1,Enemies[[Name]:[SpawnedType]],10,FALSE),0))</f>
        <v>60000</v>
      </c>
      <c r="AT54" s="10">
        <f>(VLOOKUP(AT$1,Enemies[[Name]:[BotLevelType]],3,FALSE) * VLOOKUP($A54,BotLevelWorld[#All],MATCH("HP Ratio - " &amp; VLOOKUP(AT$1,Enemies[[#All],[Name]:[BotLevelType]],9,FALSE),BotLevelWorld[#Headers],0),FALSE)) + (IFERROR(VLOOKUP(VLOOKUP(AT$1,Enemies[[Name]:[SpawnedType]],11,FALSE), Enemies[[Name]:[BotLevelType]], 3, FALSE) * VLOOKUP($A54,BotLevelWorld[#All],MATCH("HP Ratio - " &amp; VLOOKUP(VLOOKUP(AT$1,Enemies[[Name]:[SpawnedType]],11,FALSE),Enemies[[#All],[Name]:[BotLevelType]],9,FALSE),BotLevelWorld[#Headers],0),FALSE) * VLOOKUP(AT$1,Enemies[[Name]:[SpawnedType]],10,FALSE),0))</f>
        <v>53200</v>
      </c>
    </row>
    <row r="55" spans="1:46" x14ac:dyDescent="0.25">
      <c r="A55" s="1">
        <v>53</v>
      </c>
      <c r="B55" s="10">
        <f>(VLOOKUP(B$1,Enemies[[Name]:[BotLevelType]],3,FALSE) * VLOOKUP($A55,BotLevelWorld[#All],MATCH("HP Ratio - " &amp; VLOOKUP(B$1,Enemies[[#All],[Name]:[BotLevelType]],9,FALSE),BotLevelWorld[#Headers],0),FALSE)) + (IFERROR(VLOOKUP(VLOOKUP(B$1,Enemies[[Name]:[SpawnedType]],11,FALSE), Enemies[[Name]:[BotLevelType]], 3, FALSE) * VLOOKUP($A55,BotLevelWorld[#All],MATCH("HP Ratio - " &amp; VLOOKUP(VLOOKUP(B$1,Enemies[[Name]:[SpawnedType]],11,FALSE),Enemies[[#All],[Name]:[BotLevelType]],9,FALSE),BotLevelWorld[#Headers],0),FALSE) * VLOOKUP(B$1,Enemies[[Name]:[SpawnedType]],10,FALSE),0))</f>
        <v>330</v>
      </c>
      <c r="C55" s="10">
        <f>(VLOOKUP(C$1,Enemies[[Name]:[BotLevelType]],3,FALSE) * VLOOKUP($A55,BotLevelWorld[#All],MATCH("HP Ratio - " &amp; VLOOKUP(C$1,Enemies[[#All],[Name]:[BotLevelType]],9,FALSE),BotLevelWorld[#Headers],0),FALSE)) + (IFERROR(VLOOKUP(VLOOKUP(C$1,Enemies[[Name]:[SpawnedType]],11,FALSE), Enemies[[Name]:[BotLevelType]], 3, FALSE) * VLOOKUP($A55,BotLevelWorld[#All],MATCH("HP Ratio - " &amp; VLOOKUP(VLOOKUP(C$1,Enemies[[Name]:[SpawnedType]],11,FALSE),Enemies[[#All],[Name]:[BotLevelType]],9,FALSE),BotLevelWorld[#Headers],0),FALSE) * VLOOKUP(C$1,Enemies[[Name]:[SpawnedType]],10,FALSE),0))</f>
        <v>8470</v>
      </c>
      <c r="D55" s="10">
        <f>(VLOOKUP(D$1,Enemies[[Name]:[BotLevelType]],3,FALSE) * VLOOKUP($A55,BotLevelWorld[#All],MATCH("HP Ratio - " &amp; VLOOKUP(D$1,Enemies[[#All],[Name]:[BotLevelType]],9,FALSE),BotLevelWorld[#Headers],0),FALSE)) + (IFERROR(VLOOKUP(VLOOKUP(D$1,Enemies[[Name]:[SpawnedType]],11,FALSE), Enemies[[Name]:[BotLevelType]], 3, FALSE) * VLOOKUP($A55,BotLevelWorld[#All],MATCH("HP Ratio - " &amp; VLOOKUP(VLOOKUP(D$1,Enemies[[Name]:[SpawnedType]],11,FALSE),Enemies[[#All],[Name]:[BotLevelType]],9,FALSE),BotLevelWorld[#Headers],0),FALSE) * VLOOKUP(D$1,Enemies[[Name]:[SpawnedType]],10,FALSE),0))</f>
        <v>19800</v>
      </c>
      <c r="E55" s="10">
        <f>(VLOOKUP(E$1,Enemies[[Name]:[BotLevelType]],3,FALSE) * VLOOKUP($A55,BotLevelWorld[#All],MATCH("HP Ratio - " &amp; VLOOKUP(E$1,Enemies[[#All],[Name]:[BotLevelType]],9,FALSE),BotLevelWorld[#Headers],0),FALSE)) + (IFERROR(VLOOKUP(VLOOKUP(E$1,Enemies[[Name]:[SpawnedType]],11,FALSE), Enemies[[Name]:[BotLevelType]], 3, FALSE) * VLOOKUP($A55,BotLevelWorld[#All],MATCH("HP Ratio - " &amp; VLOOKUP(VLOOKUP(E$1,Enemies[[Name]:[SpawnedType]],11,FALSE),Enemies[[#All],[Name]:[BotLevelType]],9,FALSE),BotLevelWorld[#Headers],0),FALSE) * VLOOKUP(E$1,Enemies[[Name]:[SpawnedType]],10,FALSE),0))</f>
        <v>2800</v>
      </c>
      <c r="F55" s="10">
        <f>(VLOOKUP(F$1,Enemies[[Name]:[BotLevelType]],3,FALSE) * VLOOKUP($A55,BotLevelWorld[#All],MATCH("HP Ratio - " &amp; VLOOKUP(F$1,Enemies[[#All],[Name]:[BotLevelType]],9,FALSE),BotLevelWorld[#Headers],0),FALSE)) + (IFERROR(VLOOKUP(VLOOKUP(F$1,Enemies[[Name]:[SpawnedType]],11,FALSE), Enemies[[Name]:[BotLevelType]], 3, FALSE) * VLOOKUP($A55,BotLevelWorld[#All],MATCH("HP Ratio - " &amp; VLOOKUP(VLOOKUP(F$1,Enemies[[Name]:[SpawnedType]],11,FALSE),Enemies[[#All],[Name]:[BotLevelType]],9,FALSE),BotLevelWorld[#Headers],0),FALSE) * VLOOKUP(F$1,Enemies[[Name]:[SpawnedType]],10,FALSE),0))</f>
        <v>10000</v>
      </c>
      <c r="G55" s="10">
        <f>(VLOOKUP(G$1,Enemies[[Name]:[BotLevelType]],3,FALSE) * VLOOKUP($A55,BotLevelWorld[#All],MATCH("HP Ratio - " &amp; VLOOKUP(G$1,Enemies[[#All],[Name]:[BotLevelType]],9,FALSE),BotLevelWorld[#Headers],0),FALSE)) + (IFERROR(VLOOKUP(VLOOKUP(G$1,Enemies[[Name]:[SpawnedType]],11,FALSE), Enemies[[Name]:[BotLevelType]], 3, FALSE) * VLOOKUP($A55,BotLevelWorld[#All],MATCH("HP Ratio - " &amp; VLOOKUP(VLOOKUP(G$1,Enemies[[Name]:[SpawnedType]],11,FALSE),Enemies[[#All],[Name]:[BotLevelType]],9,FALSE),BotLevelWorld[#Headers],0),FALSE) * VLOOKUP(G$1,Enemies[[Name]:[SpawnedType]],10,FALSE),0))</f>
        <v>20000</v>
      </c>
      <c r="H55" s="10">
        <f>(VLOOKUP(H$1,Enemies[[Name]:[BotLevelType]],3,FALSE) * VLOOKUP($A55,BotLevelWorld[#All],MATCH("HP Ratio - " &amp; VLOOKUP(H$1,Enemies[[#All],[Name]:[BotLevelType]],9,FALSE),BotLevelWorld[#Headers],0),FALSE)) + (IFERROR(VLOOKUP(VLOOKUP(H$1,Enemies[[Name]:[SpawnedType]],11,FALSE), Enemies[[Name]:[BotLevelType]], 3, FALSE) * VLOOKUP($A55,BotLevelWorld[#All],MATCH("HP Ratio - " &amp; VLOOKUP(VLOOKUP(H$1,Enemies[[Name]:[SpawnedType]],11,FALSE),Enemies[[#All],[Name]:[BotLevelType]],9,FALSE),BotLevelWorld[#Headers],0),FALSE) * VLOOKUP(H$1,Enemies[[Name]:[SpawnedType]],10,FALSE),0))</f>
        <v>880</v>
      </c>
      <c r="I55" s="10">
        <f>(VLOOKUP(I$1,Enemies[[Name]:[BotLevelType]],3,FALSE) * VLOOKUP($A55,BotLevelWorld[#All],MATCH("HP Ratio - " &amp; VLOOKUP(I$1,Enemies[[#All],[Name]:[BotLevelType]],9,FALSE),BotLevelWorld[#Headers],0),FALSE)) + (IFERROR(VLOOKUP(VLOOKUP(I$1,Enemies[[Name]:[SpawnedType]],11,FALSE), Enemies[[Name]:[BotLevelType]], 3, FALSE) * VLOOKUP($A55,BotLevelWorld[#All],MATCH("HP Ratio - " &amp; VLOOKUP(VLOOKUP(I$1,Enemies[[Name]:[SpawnedType]],11,FALSE),Enemies[[#All],[Name]:[BotLevelType]],9,FALSE),BotLevelWorld[#Headers],0),FALSE) * VLOOKUP(I$1,Enemies[[Name]:[SpawnedType]],10,FALSE),0))</f>
        <v>30</v>
      </c>
      <c r="J55" s="10">
        <f>(VLOOKUP(J$1,Enemies[[Name]:[BotLevelType]],3,FALSE) * VLOOKUP($A55,BotLevelWorld[#All],MATCH("HP Ratio - " &amp; VLOOKUP(J$1,Enemies[[#All],[Name]:[BotLevelType]],9,FALSE),BotLevelWorld[#Headers],0),FALSE)) + (IFERROR(VLOOKUP(VLOOKUP(J$1,Enemies[[Name]:[SpawnedType]],11,FALSE), Enemies[[Name]:[BotLevelType]], 3, FALSE) * VLOOKUP($A55,BotLevelWorld[#All],MATCH("HP Ratio - " &amp; VLOOKUP(VLOOKUP(J$1,Enemies[[Name]:[SpawnedType]],11,FALSE),Enemies[[#All],[Name]:[BotLevelType]],9,FALSE),BotLevelWorld[#Headers],0),FALSE) * VLOOKUP(J$1,Enemies[[Name]:[SpawnedType]],10,FALSE),0))</f>
        <v>500</v>
      </c>
      <c r="K55" s="10">
        <f>(VLOOKUP(K$1,Enemies[[Name]:[BotLevelType]],3,FALSE) * VLOOKUP($A55,BotLevelWorld[#All],MATCH("HP Ratio - " &amp; VLOOKUP(K$1,Enemies[[#All],[Name]:[BotLevelType]],9,FALSE),BotLevelWorld[#Headers],0),FALSE)) + (IFERROR(VLOOKUP(VLOOKUP(K$1,Enemies[[Name]:[SpawnedType]],11,FALSE), Enemies[[Name]:[BotLevelType]], 3, FALSE) * VLOOKUP($A55,BotLevelWorld[#All],MATCH("HP Ratio - " &amp; VLOOKUP(VLOOKUP(K$1,Enemies[[Name]:[SpawnedType]],11,FALSE),Enemies[[#All],[Name]:[BotLevelType]],9,FALSE),BotLevelWorld[#Headers],0),FALSE) * VLOOKUP(K$1,Enemies[[Name]:[SpawnedType]],10,FALSE),0))</f>
        <v>125</v>
      </c>
      <c r="L55" s="10">
        <f>(VLOOKUP(L$1,Enemies[[Name]:[BotLevelType]],3,FALSE) * VLOOKUP($A55,BotLevelWorld[#All],MATCH("HP Ratio - " &amp; VLOOKUP(L$1,Enemies[[#All],[Name]:[BotLevelType]],9,FALSE),BotLevelWorld[#Headers],0),FALSE)) + (IFERROR(VLOOKUP(VLOOKUP(L$1,Enemies[[Name]:[SpawnedType]],11,FALSE), Enemies[[Name]:[BotLevelType]], 3, FALSE) * VLOOKUP($A55,BotLevelWorld[#All],MATCH("HP Ratio - " &amp; VLOOKUP(VLOOKUP(L$1,Enemies[[Name]:[SpawnedType]],11,FALSE),Enemies[[#All],[Name]:[BotLevelType]],9,FALSE),BotLevelWorld[#Headers],0),FALSE) * VLOOKUP(L$1,Enemies[[Name]:[SpawnedType]],10,FALSE),0))</f>
        <v>6000</v>
      </c>
      <c r="M55" s="10">
        <f>(VLOOKUP(M$1,Enemies[[Name]:[BotLevelType]],3,FALSE) * VLOOKUP($A55,BotLevelWorld[#All],MATCH("HP Ratio - " &amp; VLOOKUP(M$1,Enemies[[#All],[Name]:[BotLevelType]],9,FALSE),BotLevelWorld[#Headers],0),FALSE)) + (IFERROR(VLOOKUP(VLOOKUP(M$1,Enemies[[Name]:[SpawnedType]],11,FALSE), Enemies[[Name]:[BotLevelType]], 3, FALSE) * VLOOKUP($A55,BotLevelWorld[#All],MATCH("HP Ratio - " &amp; VLOOKUP(VLOOKUP(M$1,Enemies[[Name]:[SpawnedType]],11,FALSE),Enemies[[#All],[Name]:[BotLevelType]],9,FALSE),BotLevelWorld[#Headers],0),FALSE) * VLOOKUP(M$1,Enemies[[Name]:[SpawnedType]],10,FALSE),0))</f>
        <v>14000</v>
      </c>
      <c r="N55" s="10">
        <f>(VLOOKUP(N$1,Enemies[[Name]:[BotLevelType]],3,FALSE) * VLOOKUP($A55,BotLevelWorld[#All],MATCH("HP Ratio - " &amp; VLOOKUP(N$1,Enemies[[#All],[Name]:[BotLevelType]],9,FALSE),BotLevelWorld[#Headers],0),FALSE)) + (IFERROR(VLOOKUP(VLOOKUP(N$1,Enemies[[Name]:[SpawnedType]],11,FALSE), Enemies[[Name]:[BotLevelType]], 3, FALSE) * VLOOKUP($A55,BotLevelWorld[#All],MATCH("HP Ratio - " &amp; VLOOKUP(VLOOKUP(N$1,Enemies[[Name]:[SpawnedType]],11,FALSE),Enemies[[#All],[Name]:[BotLevelType]],9,FALSE),BotLevelWorld[#Headers],0),FALSE) * VLOOKUP(N$1,Enemies[[Name]:[SpawnedType]],10,FALSE),0))</f>
        <v>10000</v>
      </c>
      <c r="O55" s="10">
        <f>(VLOOKUP(O$1,Enemies[[Name]:[BotLevelType]],3,FALSE) * VLOOKUP($A55,BotLevelWorld[#All],MATCH("HP Ratio - " &amp; VLOOKUP(O$1,Enemies[[#All],[Name]:[BotLevelType]],9,FALSE),BotLevelWorld[#Headers],0),FALSE)) + (IFERROR(VLOOKUP(VLOOKUP(O$1,Enemies[[Name]:[SpawnedType]],11,FALSE), Enemies[[Name]:[BotLevelType]], 3, FALSE) * VLOOKUP($A55,BotLevelWorld[#All],MATCH("HP Ratio - " &amp; VLOOKUP(VLOOKUP(O$1,Enemies[[Name]:[SpawnedType]],11,FALSE),Enemies[[#All],[Name]:[BotLevelType]],9,FALSE),BotLevelWorld[#Headers],0),FALSE) * VLOOKUP(O$1,Enemies[[Name]:[SpawnedType]],10,FALSE),0))</f>
        <v>3850</v>
      </c>
      <c r="P55" s="10">
        <f>(VLOOKUP(P$1,Enemies[[Name]:[BotLevelType]],3,FALSE) * VLOOKUP($A55,BotLevelWorld[#All],MATCH("HP Ratio - " &amp; VLOOKUP(P$1,Enemies[[#All],[Name]:[BotLevelType]],9,FALSE),BotLevelWorld[#Headers],0),FALSE)) + (IFERROR(VLOOKUP(VLOOKUP(P$1,Enemies[[Name]:[SpawnedType]],11,FALSE), Enemies[[Name]:[BotLevelType]], 3, FALSE) * VLOOKUP($A55,BotLevelWorld[#All],MATCH("HP Ratio - " &amp; VLOOKUP(VLOOKUP(P$1,Enemies[[Name]:[SpawnedType]],11,FALSE),Enemies[[#All],[Name]:[BotLevelType]],9,FALSE),BotLevelWorld[#Headers],0),FALSE) * VLOOKUP(P$1,Enemies[[Name]:[SpawnedType]],10,FALSE),0))</f>
        <v>40000</v>
      </c>
      <c r="Q55" s="10">
        <f>(VLOOKUP(Q$1,Enemies[[Name]:[BotLevelType]],3,FALSE) * VLOOKUP($A55,BotLevelWorld[#All],MATCH("HP Ratio - " &amp; VLOOKUP(Q$1,Enemies[[#All],[Name]:[BotLevelType]],9,FALSE),BotLevelWorld[#Headers],0),FALSE)) + (IFERROR(VLOOKUP(VLOOKUP(Q$1,Enemies[[Name]:[SpawnedType]],11,FALSE), Enemies[[Name]:[BotLevelType]], 3, FALSE) * VLOOKUP($A55,BotLevelWorld[#All],MATCH("HP Ratio - " &amp; VLOOKUP(VLOOKUP(Q$1,Enemies[[Name]:[SpawnedType]],11,FALSE),Enemies[[#All],[Name]:[BotLevelType]],9,FALSE),BotLevelWorld[#Headers],0),FALSE) * VLOOKUP(Q$1,Enemies[[Name]:[SpawnedType]],10,FALSE),0))</f>
        <v>11000</v>
      </c>
      <c r="R55" s="10">
        <f>(VLOOKUP(R$1,Enemies[[Name]:[BotLevelType]],3,FALSE) * VLOOKUP($A55,BotLevelWorld[#All],MATCH("HP Ratio - " &amp; VLOOKUP(R$1,Enemies[[#All],[Name]:[BotLevelType]],9,FALSE),BotLevelWorld[#Headers],0),FALSE)) + (IFERROR(VLOOKUP(VLOOKUP(R$1,Enemies[[Name]:[SpawnedType]],11,FALSE), Enemies[[Name]:[BotLevelType]], 3, FALSE) * VLOOKUP($A55,BotLevelWorld[#All],MATCH("HP Ratio - " &amp; VLOOKUP(VLOOKUP(R$1,Enemies[[Name]:[SpawnedType]],11,FALSE),Enemies[[#All],[Name]:[BotLevelType]],9,FALSE),BotLevelWorld[#Headers],0),FALSE) * VLOOKUP(R$1,Enemies[[Name]:[SpawnedType]],10,FALSE),0))</f>
        <v>55000</v>
      </c>
      <c r="S55" s="10">
        <f>(VLOOKUP(S$1,Enemies[[Name]:[BotLevelType]],3,FALSE) * VLOOKUP($A55,BotLevelWorld[#All],MATCH("HP Ratio - " &amp; VLOOKUP(S$1,Enemies[[#All],[Name]:[BotLevelType]],9,FALSE),BotLevelWorld[#Headers],0),FALSE)) + (IFERROR(VLOOKUP(VLOOKUP(S$1,Enemies[[Name]:[SpawnedType]],11,FALSE), Enemies[[Name]:[BotLevelType]], 3, FALSE) * VLOOKUP($A55,BotLevelWorld[#All],MATCH("HP Ratio - " &amp; VLOOKUP(VLOOKUP(S$1,Enemies[[Name]:[SpawnedType]],11,FALSE),Enemies[[#All],[Name]:[BotLevelType]],9,FALSE),BotLevelWorld[#Headers],0),FALSE) * VLOOKUP(S$1,Enemies[[Name]:[SpawnedType]],10,FALSE),0))</f>
        <v>4620</v>
      </c>
      <c r="T55" s="10">
        <f>(VLOOKUP(T$1,Enemies[[Name]:[BotLevelType]],3,FALSE) * VLOOKUP($A55,BotLevelWorld[#All],MATCH("HP Ratio - " &amp; VLOOKUP(T$1,Enemies[[#All],[Name]:[BotLevelType]],9,FALSE),BotLevelWorld[#Headers],0),FALSE)) + (IFERROR(VLOOKUP(VLOOKUP(T$1,Enemies[[Name]:[SpawnedType]],11,FALSE), Enemies[[Name]:[BotLevelType]], 3, FALSE) * VLOOKUP($A55,BotLevelWorld[#All],MATCH("HP Ratio - " &amp; VLOOKUP(VLOOKUP(T$1,Enemies[[Name]:[SpawnedType]],11,FALSE),Enemies[[#All],[Name]:[BotLevelType]],9,FALSE),BotLevelWorld[#Headers],0),FALSE) * VLOOKUP(T$1,Enemies[[Name]:[SpawnedType]],10,FALSE),0))</f>
        <v>17600</v>
      </c>
      <c r="U55" s="10">
        <f>(VLOOKUP(U$1,Enemies[[Name]:[BotLevelType]],3,FALSE) * VLOOKUP($A55,BotLevelWorld[#All],MATCH("HP Ratio - " &amp; VLOOKUP(U$1,Enemies[[#All],[Name]:[BotLevelType]],9,FALSE),BotLevelWorld[#Headers],0),FALSE)) + (IFERROR(VLOOKUP(VLOOKUP(U$1,Enemies[[Name]:[SpawnedType]],11,FALSE), Enemies[[Name]:[BotLevelType]], 3, FALSE) * VLOOKUP($A55,BotLevelWorld[#All],MATCH("HP Ratio - " &amp; VLOOKUP(VLOOKUP(U$1,Enemies[[Name]:[SpawnedType]],11,FALSE),Enemies[[#All],[Name]:[BotLevelType]],9,FALSE),BotLevelWorld[#Headers],0),FALSE) * VLOOKUP(U$1,Enemies[[Name]:[SpawnedType]],10,FALSE),0))</f>
        <v>8800</v>
      </c>
      <c r="V55" s="10">
        <f>(VLOOKUP(V$1,Enemies[[Name]:[BotLevelType]],3,FALSE) * VLOOKUP($A55,BotLevelWorld[#All],MATCH("HP Ratio - " &amp; VLOOKUP(V$1,Enemies[[#All],[Name]:[BotLevelType]],9,FALSE),BotLevelWorld[#Headers],0),FALSE)) + (IFERROR(VLOOKUP(VLOOKUP(V$1,Enemies[[Name]:[SpawnedType]],11,FALSE), Enemies[[Name]:[BotLevelType]], 3, FALSE) * VLOOKUP($A55,BotLevelWorld[#All],MATCH("HP Ratio - " &amp; VLOOKUP(VLOOKUP(V$1,Enemies[[Name]:[SpawnedType]],11,FALSE),Enemies[[#All],[Name]:[BotLevelType]],9,FALSE),BotLevelWorld[#Headers],0),FALSE) * VLOOKUP(V$1,Enemies[[Name]:[SpawnedType]],10,FALSE),0))</f>
        <v>4400</v>
      </c>
      <c r="W55" s="10">
        <f>(VLOOKUP(W$1,Enemies[[Name]:[BotLevelType]],3,FALSE) * VLOOKUP($A55,BotLevelWorld[#All],MATCH("HP Ratio - " &amp; VLOOKUP(W$1,Enemies[[#All],[Name]:[BotLevelType]],9,FALSE),BotLevelWorld[#Headers],0),FALSE)) + (IFERROR(VLOOKUP(VLOOKUP(W$1,Enemies[[Name]:[SpawnedType]],11,FALSE), Enemies[[Name]:[BotLevelType]], 3, FALSE) * VLOOKUP($A55,BotLevelWorld[#All],MATCH("HP Ratio - " &amp; VLOOKUP(VLOOKUP(W$1,Enemies[[Name]:[SpawnedType]],11,FALSE),Enemies[[#All],[Name]:[BotLevelType]],9,FALSE),BotLevelWorld[#Headers],0),FALSE) * VLOOKUP(W$1,Enemies[[Name]:[SpawnedType]],10,FALSE),0))</f>
        <v>1100</v>
      </c>
      <c r="X55" s="10">
        <f>(VLOOKUP(X$1,Enemies[[Name]:[BotLevelType]],3,FALSE) * VLOOKUP($A55,BotLevelWorld[#All],MATCH("HP Ratio - " &amp; VLOOKUP(X$1,Enemies[[#All],[Name]:[BotLevelType]],9,FALSE),BotLevelWorld[#Headers],0),FALSE)) + (IFERROR(VLOOKUP(VLOOKUP(X$1,Enemies[[Name]:[SpawnedType]],11,FALSE), Enemies[[Name]:[BotLevelType]], 3, FALSE) * VLOOKUP($A55,BotLevelWorld[#All],MATCH("HP Ratio - " &amp; VLOOKUP(VLOOKUP(X$1,Enemies[[Name]:[SpawnedType]],11,FALSE),Enemies[[#All],[Name]:[BotLevelType]],9,FALSE),BotLevelWorld[#Headers],0),FALSE) * VLOOKUP(X$1,Enemies[[Name]:[SpawnedType]],10,FALSE),0))</f>
        <v>880</v>
      </c>
      <c r="Y55" s="10">
        <f>(VLOOKUP(Y$1,Enemies[[Name]:[BotLevelType]],3,FALSE) * VLOOKUP($A55,BotLevelWorld[#All],MATCH("HP Ratio - " &amp; VLOOKUP(Y$1,Enemies[[#All],[Name]:[BotLevelType]],9,FALSE),BotLevelWorld[#Headers],0),FALSE)) + (IFERROR(VLOOKUP(VLOOKUP(Y$1,Enemies[[Name]:[SpawnedType]],11,FALSE), Enemies[[Name]:[BotLevelType]], 3, FALSE) * VLOOKUP($A55,BotLevelWorld[#All],MATCH("HP Ratio - " &amp; VLOOKUP(VLOOKUP(Y$1,Enemies[[Name]:[SpawnedType]],11,FALSE),Enemies[[#All],[Name]:[BotLevelType]],9,FALSE),BotLevelWorld[#Headers],0),FALSE) * VLOOKUP(Y$1,Enemies[[Name]:[SpawnedType]],10,FALSE),0))</f>
        <v>20000</v>
      </c>
      <c r="Z55" s="10">
        <f>(VLOOKUP(Z$1,Enemies[[Name]:[BotLevelType]],3,FALSE) * VLOOKUP($A55,BotLevelWorld[#All],MATCH("HP Ratio - " &amp; VLOOKUP(Z$1,Enemies[[#All],[Name]:[BotLevelType]],9,FALSE),BotLevelWorld[#Headers],0),FALSE)) + (IFERROR(VLOOKUP(VLOOKUP(Z$1,Enemies[[Name]:[SpawnedType]],11,FALSE), Enemies[[Name]:[BotLevelType]], 3, FALSE) * VLOOKUP($A55,BotLevelWorld[#All],MATCH("HP Ratio - " &amp; VLOOKUP(VLOOKUP(Z$1,Enemies[[Name]:[SpawnedType]],11,FALSE),Enemies[[#All],[Name]:[BotLevelType]],9,FALSE),BotLevelWorld[#Headers],0),FALSE) * VLOOKUP(Z$1,Enemies[[Name]:[SpawnedType]],10,FALSE),0))</f>
        <v>8000</v>
      </c>
      <c r="AA55" s="10">
        <f>(VLOOKUP(AA$1,Enemies[[Name]:[BotLevelType]],3,FALSE) * VLOOKUP($A55,BotLevelWorld[#All],MATCH("HP Ratio - " &amp; VLOOKUP(AA$1,Enemies[[#All],[Name]:[BotLevelType]],9,FALSE),BotLevelWorld[#Headers],0),FALSE)) + (IFERROR(VLOOKUP(VLOOKUP(AA$1,Enemies[[Name]:[SpawnedType]],11,FALSE), Enemies[[Name]:[BotLevelType]], 3, FALSE) * VLOOKUP($A55,BotLevelWorld[#All],MATCH("HP Ratio - " &amp; VLOOKUP(VLOOKUP(AA$1,Enemies[[Name]:[SpawnedType]],11,FALSE),Enemies[[#All],[Name]:[BotLevelType]],9,FALSE),BotLevelWorld[#Headers],0),FALSE) * VLOOKUP(AA$1,Enemies[[Name]:[SpawnedType]],10,FALSE),0))</f>
        <v>4000</v>
      </c>
      <c r="AB55" s="10">
        <f>(VLOOKUP(AB$1,Enemies[[Name]:[BotLevelType]],3,FALSE) * VLOOKUP($A55,BotLevelWorld[#All],MATCH("HP Ratio - " &amp; VLOOKUP(AB$1,Enemies[[#All],[Name]:[BotLevelType]],9,FALSE),BotLevelWorld[#Headers],0),FALSE)) + (IFERROR(VLOOKUP(VLOOKUP(AB$1,Enemies[[Name]:[SpawnedType]],11,FALSE), Enemies[[Name]:[BotLevelType]], 3, FALSE) * VLOOKUP($A55,BotLevelWorld[#All],MATCH("HP Ratio - " &amp; VLOOKUP(VLOOKUP(AB$1,Enemies[[Name]:[SpawnedType]],11,FALSE),Enemies[[#All],[Name]:[BotLevelType]],9,FALSE),BotLevelWorld[#Headers],0),FALSE) * VLOOKUP(AB$1,Enemies[[Name]:[SpawnedType]],10,FALSE),0))</f>
        <v>1960</v>
      </c>
      <c r="AC55" s="10">
        <f>(VLOOKUP(AC$1,Enemies[[Name]:[BotLevelType]],3,FALSE) * VLOOKUP($A55,BotLevelWorld[#All],MATCH("HP Ratio - " &amp; VLOOKUP(AC$1,Enemies[[#All],[Name]:[BotLevelType]],9,FALSE),BotLevelWorld[#Headers],0),FALSE)) + (IFERROR(VLOOKUP(VLOOKUP(AC$1,Enemies[[Name]:[SpawnedType]],11,FALSE), Enemies[[Name]:[BotLevelType]], 3, FALSE) * VLOOKUP($A55,BotLevelWorld[#All],MATCH("HP Ratio - " &amp; VLOOKUP(VLOOKUP(AC$1,Enemies[[Name]:[SpawnedType]],11,FALSE),Enemies[[#All],[Name]:[BotLevelType]],9,FALSE),BotLevelWorld[#Headers],0),FALSE) * VLOOKUP(AC$1,Enemies[[Name]:[SpawnedType]],10,FALSE),0))</f>
        <v>960</v>
      </c>
      <c r="AD55" s="10">
        <f>(VLOOKUP(AD$1,Enemies[[Name]:[BotLevelType]],3,FALSE) * VLOOKUP($A55,BotLevelWorld[#All],MATCH("HP Ratio - " &amp; VLOOKUP(AD$1,Enemies[[#All],[Name]:[BotLevelType]],9,FALSE),BotLevelWorld[#Headers],0),FALSE)) + (IFERROR(VLOOKUP(VLOOKUP(AD$1,Enemies[[Name]:[SpawnedType]],11,FALSE), Enemies[[Name]:[BotLevelType]], 3, FALSE) * VLOOKUP($A55,BotLevelWorld[#All],MATCH("HP Ratio - " &amp; VLOOKUP(VLOOKUP(AD$1,Enemies[[Name]:[SpawnedType]],11,FALSE),Enemies[[#All],[Name]:[BotLevelType]],9,FALSE),BotLevelWorld[#Headers],0),FALSE) * VLOOKUP(AD$1,Enemies[[Name]:[SpawnedType]],10,FALSE),0))</f>
        <v>240</v>
      </c>
      <c r="AE55" s="10">
        <f>(VLOOKUP(AE$1,Enemies[[Name]:[BotLevelType]],3,FALSE) * VLOOKUP($A55,BotLevelWorld[#All],MATCH("HP Ratio - " &amp; VLOOKUP(AE$1,Enemies[[#All],[Name]:[BotLevelType]],9,FALSE),BotLevelWorld[#Headers],0),FALSE)) + (IFERROR(VLOOKUP(VLOOKUP(AE$1,Enemies[[Name]:[SpawnedType]],11,FALSE), Enemies[[Name]:[BotLevelType]], 3, FALSE) * VLOOKUP($A55,BotLevelWorld[#All],MATCH("HP Ratio - " &amp; VLOOKUP(VLOOKUP(AE$1,Enemies[[Name]:[SpawnedType]],11,FALSE),Enemies[[#All],[Name]:[BotLevelType]],9,FALSE),BotLevelWorld[#Headers],0),FALSE) * VLOOKUP(AE$1,Enemies[[Name]:[SpawnedType]],10,FALSE),0))</f>
        <v>7000</v>
      </c>
      <c r="AF55" s="10">
        <f>(VLOOKUP(AF$1,Enemies[[Name]:[BotLevelType]],3,FALSE) * VLOOKUP($A55,BotLevelWorld[#All],MATCH("HP Ratio - " &amp; VLOOKUP(AF$1,Enemies[[#All],[Name]:[BotLevelType]],9,FALSE),BotLevelWorld[#Headers],0),FALSE)) + (IFERROR(VLOOKUP(VLOOKUP(AF$1,Enemies[[Name]:[SpawnedType]],11,FALSE), Enemies[[Name]:[BotLevelType]], 3, FALSE) * VLOOKUP($A55,BotLevelWorld[#All],MATCH("HP Ratio - " &amp; VLOOKUP(VLOOKUP(AF$1,Enemies[[Name]:[SpawnedType]],11,FALSE),Enemies[[#All],[Name]:[BotLevelType]],9,FALSE),BotLevelWorld[#Headers],0),FALSE) * VLOOKUP(AF$1,Enemies[[Name]:[SpawnedType]],10,FALSE),0))</f>
        <v>1600</v>
      </c>
      <c r="AG55" s="10">
        <f>(VLOOKUP(AG$1,Enemies[[Name]:[BotLevelType]],3,FALSE) * VLOOKUP($A55,BotLevelWorld[#All],MATCH("HP Ratio - " &amp; VLOOKUP(AG$1,Enemies[[#All],[Name]:[BotLevelType]],9,FALSE),BotLevelWorld[#Headers],0),FALSE)) + (IFERROR(VLOOKUP(VLOOKUP(AG$1,Enemies[[Name]:[SpawnedType]],11,FALSE), Enemies[[Name]:[BotLevelType]], 3, FALSE) * VLOOKUP($A55,BotLevelWorld[#All],MATCH("HP Ratio - " &amp; VLOOKUP(VLOOKUP(AG$1,Enemies[[Name]:[SpawnedType]],11,FALSE),Enemies[[#All],[Name]:[BotLevelType]],9,FALSE),BotLevelWorld[#Headers],0),FALSE) * VLOOKUP(AG$1,Enemies[[Name]:[SpawnedType]],10,FALSE),0))</f>
        <v>8470</v>
      </c>
      <c r="AH55" s="10">
        <f>(VLOOKUP(AH$1,Enemies[[Name]:[BotLevelType]],3,FALSE) * VLOOKUP($A55,BotLevelWorld[#All],MATCH("HP Ratio - " &amp; VLOOKUP(AH$1,Enemies[[#All],[Name]:[BotLevelType]],9,FALSE),BotLevelWorld[#Headers],0),FALSE)) + (IFERROR(VLOOKUP(VLOOKUP(AH$1,Enemies[[Name]:[SpawnedType]],11,FALSE), Enemies[[Name]:[BotLevelType]], 3, FALSE) * VLOOKUP($A55,BotLevelWorld[#All],MATCH("HP Ratio - " &amp; VLOOKUP(VLOOKUP(AH$1,Enemies[[Name]:[SpawnedType]],11,FALSE),Enemies[[#All],[Name]:[BotLevelType]],9,FALSE),BotLevelWorld[#Headers],0),FALSE) * VLOOKUP(AH$1,Enemies[[Name]:[SpawnedType]],10,FALSE),0))</f>
        <v>880</v>
      </c>
      <c r="AI55" s="10">
        <f>(VLOOKUP(AI$1,Enemies[[Name]:[BotLevelType]],3,FALSE) * VLOOKUP($A55,BotLevelWorld[#All],MATCH("HP Ratio - " &amp; VLOOKUP(AI$1,Enemies[[#All],[Name]:[BotLevelType]],9,FALSE),BotLevelWorld[#Headers],0),FALSE)) + (IFERROR(VLOOKUP(VLOOKUP(AI$1,Enemies[[Name]:[SpawnedType]],11,FALSE), Enemies[[Name]:[BotLevelType]], 3, FALSE) * VLOOKUP($A55,BotLevelWorld[#All],MATCH("HP Ratio - " &amp; VLOOKUP(VLOOKUP(AI$1,Enemies[[Name]:[SpawnedType]],11,FALSE),Enemies[[#All],[Name]:[BotLevelType]],9,FALSE),BotLevelWorld[#Headers],0),FALSE) * VLOOKUP(AI$1,Enemies[[Name]:[SpawnedType]],10,FALSE),0))</f>
        <v>12000</v>
      </c>
      <c r="AJ55" s="10">
        <f>(VLOOKUP(AJ$1,Enemies[[Name]:[BotLevelType]],3,FALSE) * VLOOKUP($A55,BotLevelWorld[#All],MATCH("HP Ratio - " &amp; VLOOKUP(AJ$1,Enemies[[#All],[Name]:[BotLevelType]],9,FALSE),BotLevelWorld[#Headers],0),FALSE)) + (IFERROR(VLOOKUP(VLOOKUP(AJ$1,Enemies[[Name]:[SpawnedType]],11,FALSE), Enemies[[Name]:[BotLevelType]], 3, FALSE) * VLOOKUP($A55,BotLevelWorld[#All],MATCH("HP Ratio - " &amp; VLOOKUP(VLOOKUP(AJ$1,Enemies[[Name]:[SpawnedType]],11,FALSE),Enemies[[#All],[Name]:[BotLevelType]],9,FALSE),BotLevelWorld[#Headers],0),FALSE) * VLOOKUP(AJ$1,Enemies[[Name]:[SpawnedType]],10,FALSE),0))</f>
        <v>880</v>
      </c>
      <c r="AK55" s="10">
        <f>(VLOOKUP(AK$1,Enemies[[Name]:[BotLevelType]],3,FALSE) * VLOOKUP($A55,BotLevelWorld[#All],MATCH("HP Ratio - " &amp; VLOOKUP(AK$1,Enemies[[#All],[Name]:[BotLevelType]],9,FALSE),BotLevelWorld[#Headers],0),FALSE)) + (IFERROR(VLOOKUP(VLOOKUP(AK$1,Enemies[[Name]:[SpawnedType]],11,FALSE), Enemies[[Name]:[BotLevelType]], 3, FALSE) * VLOOKUP($A55,BotLevelWorld[#All],MATCH("HP Ratio - " &amp; VLOOKUP(VLOOKUP(AK$1,Enemies[[Name]:[SpawnedType]],11,FALSE),Enemies[[#All],[Name]:[BotLevelType]],9,FALSE),BotLevelWorld[#Headers],0),FALSE) * VLOOKUP(AK$1,Enemies[[Name]:[SpawnedType]],10,FALSE),0))</f>
        <v>880</v>
      </c>
      <c r="AL55" s="10">
        <f>(VLOOKUP(AL$1,Enemies[[Name]:[BotLevelType]],3,FALSE) * VLOOKUP($A55,BotLevelWorld[#All],MATCH("HP Ratio - " &amp; VLOOKUP(AL$1,Enemies[[#All],[Name]:[BotLevelType]],9,FALSE),BotLevelWorld[#Headers],0),FALSE)) + (IFERROR(VLOOKUP(VLOOKUP(AL$1,Enemies[[Name]:[SpawnedType]],11,FALSE), Enemies[[Name]:[BotLevelType]], 3, FALSE) * VLOOKUP($A55,BotLevelWorld[#All],MATCH("HP Ratio - " &amp; VLOOKUP(VLOOKUP(AL$1,Enemies[[Name]:[SpawnedType]],11,FALSE),Enemies[[#All],[Name]:[BotLevelType]],9,FALSE),BotLevelWorld[#Headers],0),FALSE) * VLOOKUP(AL$1,Enemies[[Name]:[SpawnedType]],10,FALSE),0))</f>
        <v>1100</v>
      </c>
      <c r="AM55" s="10">
        <f>(VLOOKUP(AM$1,Enemies[[Name]:[BotLevelType]],3,FALSE) * VLOOKUP($A55,BotLevelWorld[#All],MATCH("HP Ratio - " &amp; VLOOKUP(AM$1,Enemies[[#All],[Name]:[BotLevelType]],9,FALSE),BotLevelWorld[#Headers],0),FALSE)) + (IFERROR(VLOOKUP(VLOOKUP(AM$1,Enemies[[Name]:[SpawnedType]],11,FALSE), Enemies[[Name]:[BotLevelType]], 3, FALSE) * VLOOKUP($A55,BotLevelWorld[#All],MATCH("HP Ratio - " &amp; VLOOKUP(VLOOKUP(AM$1,Enemies[[Name]:[SpawnedType]],11,FALSE),Enemies[[#All],[Name]:[BotLevelType]],9,FALSE),BotLevelWorld[#Headers],0),FALSE) * VLOOKUP(AM$1,Enemies[[Name]:[SpawnedType]],10,FALSE),0))</f>
        <v>20000</v>
      </c>
      <c r="AN55" s="10">
        <f>(VLOOKUP(AN$1,Enemies[[Name]:[BotLevelType]],3,FALSE) * VLOOKUP($A55,BotLevelWorld[#All],MATCH("HP Ratio - " &amp; VLOOKUP(AN$1,Enemies[[#All],[Name]:[BotLevelType]],9,FALSE),BotLevelWorld[#Headers],0),FALSE)) + (IFERROR(VLOOKUP(VLOOKUP(AN$1,Enemies[[Name]:[SpawnedType]],11,FALSE), Enemies[[Name]:[BotLevelType]], 3, FALSE) * VLOOKUP($A55,BotLevelWorld[#All],MATCH("HP Ratio - " &amp; VLOOKUP(VLOOKUP(AN$1,Enemies[[Name]:[SpawnedType]],11,FALSE),Enemies[[#All],[Name]:[BotLevelType]],9,FALSE),BotLevelWorld[#Headers],0),FALSE) * VLOOKUP(AN$1,Enemies[[Name]:[SpawnedType]],10,FALSE),0))</f>
        <v>5500</v>
      </c>
      <c r="AO55" s="10">
        <f>(VLOOKUP(AO$1,Enemies[[Name]:[BotLevelType]],3,FALSE) * VLOOKUP($A55,BotLevelWorld[#All],MATCH("HP Ratio - " &amp; VLOOKUP(AO$1,Enemies[[#All],[Name]:[BotLevelType]],9,FALSE),BotLevelWorld[#Headers],0),FALSE)) + (IFERROR(VLOOKUP(VLOOKUP(AO$1,Enemies[[Name]:[SpawnedType]],11,FALSE), Enemies[[Name]:[BotLevelType]], 3, FALSE) * VLOOKUP($A55,BotLevelWorld[#All],MATCH("HP Ratio - " &amp; VLOOKUP(VLOOKUP(AO$1,Enemies[[Name]:[SpawnedType]],11,FALSE),Enemies[[#All],[Name]:[BotLevelType]],9,FALSE),BotLevelWorld[#Headers],0),FALSE) * VLOOKUP(AO$1,Enemies[[Name]:[SpawnedType]],10,FALSE),0))</f>
        <v>9460</v>
      </c>
      <c r="AP55" s="10">
        <f>(VLOOKUP(AP$1,Enemies[[Name]:[BotLevelType]],3,FALSE) * VLOOKUP($A55,BotLevelWorld[#All],MATCH("HP Ratio - " &amp; VLOOKUP(AP$1,Enemies[[#All],[Name]:[BotLevelType]],9,FALSE),BotLevelWorld[#Headers],0),FALSE)) + (IFERROR(VLOOKUP(VLOOKUP(AP$1,Enemies[[Name]:[SpawnedType]],11,FALSE), Enemies[[Name]:[BotLevelType]], 3, FALSE) * VLOOKUP($A55,BotLevelWorld[#All],MATCH("HP Ratio - " &amp; VLOOKUP(VLOOKUP(AP$1,Enemies[[Name]:[SpawnedType]],11,FALSE),Enemies[[#All],[Name]:[BotLevelType]],9,FALSE),BotLevelWorld[#Headers],0),FALSE) * VLOOKUP(AP$1,Enemies[[Name]:[SpawnedType]],10,FALSE),0))</f>
        <v>9460</v>
      </c>
      <c r="AQ55" s="10">
        <f>(VLOOKUP(AQ$1,Enemies[[Name]:[BotLevelType]],3,FALSE) * VLOOKUP($A55,BotLevelWorld[#All],MATCH("HP Ratio - " &amp; VLOOKUP(AQ$1,Enemies[[#All],[Name]:[BotLevelType]],9,FALSE),BotLevelWorld[#Headers],0),FALSE)) + (IFERROR(VLOOKUP(VLOOKUP(AQ$1,Enemies[[Name]:[SpawnedType]],11,FALSE), Enemies[[Name]:[BotLevelType]], 3, FALSE) * VLOOKUP($A55,BotLevelWorld[#All],MATCH("HP Ratio - " &amp; VLOOKUP(VLOOKUP(AQ$1,Enemies[[Name]:[SpawnedType]],11,FALSE),Enemies[[#All],[Name]:[BotLevelType]],9,FALSE),BotLevelWorld[#Headers],0),FALSE) * VLOOKUP(AQ$1,Enemies[[Name]:[SpawnedType]],10,FALSE),0))</f>
        <v>9460</v>
      </c>
      <c r="AR55" s="10">
        <f>(VLOOKUP(AR$1,Enemies[[Name]:[BotLevelType]],3,FALSE) * VLOOKUP($A55,BotLevelWorld[#All],MATCH("HP Ratio - " &amp; VLOOKUP(AR$1,Enemies[[#All],[Name]:[BotLevelType]],9,FALSE),BotLevelWorld[#Headers],0),FALSE)) + (IFERROR(VLOOKUP(VLOOKUP(AR$1,Enemies[[Name]:[SpawnedType]],11,FALSE), Enemies[[Name]:[BotLevelType]], 3, FALSE) * VLOOKUP($A55,BotLevelWorld[#All],MATCH("HP Ratio - " &amp; VLOOKUP(VLOOKUP(AR$1,Enemies[[Name]:[SpawnedType]],11,FALSE),Enemies[[#All],[Name]:[BotLevelType]],9,FALSE),BotLevelWorld[#Headers],0),FALSE) * VLOOKUP(AR$1,Enemies[[Name]:[SpawnedType]],10,FALSE),0))</f>
        <v>88000</v>
      </c>
      <c r="AS55" s="10">
        <f>(VLOOKUP(AS$1,Enemies[[Name]:[BotLevelType]],3,FALSE) * VLOOKUP($A55,BotLevelWorld[#All],MATCH("HP Ratio - " &amp; VLOOKUP(AS$1,Enemies[[#All],[Name]:[BotLevelType]],9,FALSE),BotLevelWorld[#Headers],0),FALSE)) + (IFERROR(VLOOKUP(VLOOKUP(AS$1,Enemies[[Name]:[SpawnedType]],11,FALSE), Enemies[[Name]:[BotLevelType]], 3, FALSE) * VLOOKUP($A55,BotLevelWorld[#All],MATCH("HP Ratio - " &amp; VLOOKUP(VLOOKUP(AS$1,Enemies[[Name]:[SpawnedType]],11,FALSE),Enemies[[#All],[Name]:[BotLevelType]],9,FALSE),BotLevelWorld[#Headers],0),FALSE) * VLOOKUP(AS$1,Enemies[[Name]:[SpawnedType]],10,FALSE),0))</f>
        <v>60000</v>
      </c>
      <c r="AT55" s="10">
        <f>(VLOOKUP(AT$1,Enemies[[Name]:[BotLevelType]],3,FALSE) * VLOOKUP($A55,BotLevelWorld[#All],MATCH("HP Ratio - " &amp; VLOOKUP(AT$1,Enemies[[#All],[Name]:[BotLevelType]],9,FALSE),BotLevelWorld[#Headers],0),FALSE)) + (IFERROR(VLOOKUP(VLOOKUP(AT$1,Enemies[[Name]:[SpawnedType]],11,FALSE), Enemies[[Name]:[BotLevelType]], 3, FALSE) * VLOOKUP($A55,BotLevelWorld[#All],MATCH("HP Ratio - " &amp; VLOOKUP(VLOOKUP(AT$1,Enemies[[Name]:[SpawnedType]],11,FALSE),Enemies[[#All],[Name]:[BotLevelType]],9,FALSE),BotLevelWorld[#Headers],0),FALSE) * VLOOKUP(AT$1,Enemies[[Name]:[SpawnedType]],10,FALSE),0))</f>
        <v>53200</v>
      </c>
    </row>
    <row r="56" spans="1:46" x14ac:dyDescent="0.25">
      <c r="A56" s="1">
        <v>54</v>
      </c>
      <c r="B56" s="10">
        <f>(VLOOKUP(B$1,Enemies[[Name]:[BotLevelType]],3,FALSE) * VLOOKUP($A56,BotLevelWorld[#All],MATCH("HP Ratio - " &amp; VLOOKUP(B$1,Enemies[[#All],[Name]:[BotLevelType]],9,FALSE),BotLevelWorld[#Headers],0),FALSE)) + (IFERROR(VLOOKUP(VLOOKUP(B$1,Enemies[[Name]:[SpawnedType]],11,FALSE), Enemies[[Name]:[BotLevelType]], 3, FALSE) * VLOOKUP($A56,BotLevelWorld[#All],MATCH("HP Ratio - " &amp; VLOOKUP(VLOOKUP(B$1,Enemies[[Name]:[SpawnedType]],11,FALSE),Enemies[[#All],[Name]:[BotLevelType]],9,FALSE),BotLevelWorld[#Headers],0),FALSE) * VLOOKUP(B$1,Enemies[[Name]:[SpawnedType]],10,FALSE),0))</f>
        <v>330</v>
      </c>
      <c r="C56" s="10">
        <f>(VLOOKUP(C$1,Enemies[[Name]:[BotLevelType]],3,FALSE) * VLOOKUP($A56,BotLevelWorld[#All],MATCH("HP Ratio - " &amp; VLOOKUP(C$1,Enemies[[#All],[Name]:[BotLevelType]],9,FALSE),BotLevelWorld[#Headers],0),FALSE)) + (IFERROR(VLOOKUP(VLOOKUP(C$1,Enemies[[Name]:[SpawnedType]],11,FALSE), Enemies[[Name]:[BotLevelType]], 3, FALSE) * VLOOKUP($A56,BotLevelWorld[#All],MATCH("HP Ratio - " &amp; VLOOKUP(VLOOKUP(C$1,Enemies[[Name]:[SpawnedType]],11,FALSE),Enemies[[#All],[Name]:[BotLevelType]],9,FALSE),BotLevelWorld[#Headers],0),FALSE) * VLOOKUP(C$1,Enemies[[Name]:[SpawnedType]],10,FALSE),0))</f>
        <v>8470</v>
      </c>
      <c r="D56" s="10">
        <f>(VLOOKUP(D$1,Enemies[[Name]:[BotLevelType]],3,FALSE) * VLOOKUP($A56,BotLevelWorld[#All],MATCH("HP Ratio - " &amp; VLOOKUP(D$1,Enemies[[#All],[Name]:[BotLevelType]],9,FALSE),BotLevelWorld[#Headers],0),FALSE)) + (IFERROR(VLOOKUP(VLOOKUP(D$1,Enemies[[Name]:[SpawnedType]],11,FALSE), Enemies[[Name]:[BotLevelType]], 3, FALSE) * VLOOKUP($A56,BotLevelWorld[#All],MATCH("HP Ratio - " &amp; VLOOKUP(VLOOKUP(D$1,Enemies[[Name]:[SpawnedType]],11,FALSE),Enemies[[#All],[Name]:[BotLevelType]],9,FALSE),BotLevelWorld[#Headers],0),FALSE) * VLOOKUP(D$1,Enemies[[Name]:[SpawnedType]],10,FALSE),0))</f>
        <v>19800</v>
      </c>
      <c r="E56" s="10">
        <f>(VLOOKUP(E$1,Enemies[[Name]:[BotLevelType]],3,FALSE) * VLOOKUP($A56,BotLevelWorld[#All],MATCH("HP Ratio - " &amp; VLOOKUP(E$1,Enemies[[#All],[Name]:[BotLevelType]],9,FALSE),BotLevelWorld[#Headers],0),FALSE)) + (IFERROR(VLOOKUP(VLOOKUP(E$1,Enemies[[Name]:[SpawnedType]],11,FALSE), Enemies[[Name]:[BotLevelType]], 3, FALSE) * VLOOKUP($A56,BotLevelWorld[#All],MATCH("HP Ratio - " &amp; VLOOKUP(VLOOKUP(E$1,Enemies[[Name]:[SpawnedType]],11,FALSE),Enemies[[#All],[Name]:[BotLevelType]],9,FALSE),BotLevelWorld[#Headers],0),FALSE) * VLOOKUP(E$1,Enemies[[Name]:[SpawnedType]],10,FALSE),0))</f>
        <v>2800</v>
      </c>
      <c r="F56" s="10">
        <f>(VLOOKUP(F$1,Enemies[[Name]:[BotLevelType]],3,FALSE) * VLOOKUP($A56,BotLevelWorld[#All],MATCH("HP Ratio - " &amp; VLOOKUP(F$1,Enemies[[#All],[Name]:[BotLevelType]],9,FALSE),BotLevelWorld[#Headers],0),FALSE)) + (IFERROR(VLOOKUP(VLOOKUP(F$1,Enemies[[Name]:[SpawnedType]],11,FALSE), Enemies[[Name]:[BotLevelType]], 3, FALSE) * VLOOKUP($A56,BotLevelWorld[#All],MATCH("HP Ratio - " &amp; VLOOKUP(VLOOKUP(F$1,Enemies[[Name]:[SpawnedType]],11,FALSE),Enemies[[#All],[Name]:[BotLevelType]],9,FALSE),BotLevelWorld[#Headers],0),FALSE) * VLOOKUP(F$1,Enemies[[Name]:[SpawnedType]],10,FALSE),0))</f>
        <v>10000</v>
      </c>
      <c r="G56" s="10">
        <f>(VLOOKUP(G$1,Enemies[[Name]:[BotLevelType]],3,FALSE) * VLOOKUP($A56,BotLevelWorld[#All],MATCH("HP Ratio - " &amp; VLOOKUP(G$1,Enemies[[#All],[Name]:[BotLevelType]],9,FALSE),BotLevelWorld[#Headers],0),FALSE)) + (IFERROR(VLOOKUP(VLOOKUP(G$1,Enemies[[Name]:[SpawnedType]],11,FALSE), Enemies[[Name]:[BotLevelType]], 3, FALSE) * VLOOKUP($A56,BotLevelWorld[#All],MATCH("HP Ratio - " &amp; VLOOKUP(VLOOKUP(G$1,Enemies[[Name]:[SpawnedType]],11,FALSE),Enemies[[#All],[Name]:[BotLevelType]],9,FALSE),BotLevelWorld[#Headers],0),FALSE) * VLOOKUP(G$1,Enemies[[Name]:[SpawnedType]],10,FALSE),0))</f>
        <v>20000</v>
      </c>
      <c r="H56" s="10">
        <f>(VLOOKUP(H$1,Enemies[[Name]:[BotLevelType]],3,FALSE) * VLOOKUP($A56,BotLevelWorld[#All],MATCH("HP Ratio - " &amp; VLOOKUP(H$1,Enemies[[#All],[Name]:[BotLevelType]],9,FALSE),BotLevelWorld[#Headers],0),FALSE)) + (IFERROR(VLOOKUP(VLOOKUP(H$1,Enemies[[Name]:[SpawnedType]],11,FALSE), Enemies[[Name]:[BotLevelType]], 3, FALSE) * VLOOKUP($A56,BotLevelWorld[#All],MATCH("HP Ratio - " &amp; VLOOKUP(VLOOKUP(H$1,Enemies[[Name]:[SpawnedType]],11,FALSE),Enemies[[#All],[Name]:[BotLevelType]],9,FALSE),BotLevelWorld[#Headers],0),FALSE) * VLOOKUP(H$1,Enemies[[Name]:[SpawnedType]],10,FALSE),0))</f>
        <v>880</v>
      </c>
      <c r="I56" s="10">
        <f>(VLOOKUP(I$1,Enemies[[Name]:[BotLevelType]],3,FALSE) * VLOOKUP($A56,BotLevelWorld[#All],MATCH("HP Ratio - " &amp; VLOOKUP(I$1,Enemies[[#All],[Name]:[BotLevelType]],9,FALSE),BotLevelWorld[#Headers],0),FALSE)) + (IFERROR(VLOOKUP(VLOOKUP(I$1,Enemies[[Name]:[SpawnedType]],11,FALSE), Enemies[[Name]:[BotLevelType]], 3, FALSE) * VLOOKUP($A56,BotLevelWorld[#All],MATCH("HP Ratio - " &amp; VLOOKUP(VLOOKUP(I$1,Enemies[[Name]:[SpawnedType]],11,FALSE),Enemies[[#All],[Name]:[BotLevelType]],9,FALSE),BotLevelWorld[#Headers],0),FALSE) * VLOOKUP(I$1,Enemies[[Name]:[SpawnedType]],10,FALSE),0))</f>
        <v>30</v>
      </c>
      <c r="J56" s="10">
        <f>(VLOOKUP(J$1,Enemies[[Name]:[BotLevelType]],3,FALSE) * VLOOKUP($A56,BotLevelWorld[#All],MATCH("HP Ratio - " &amp; VLOOKUP(J$1,Enemies[[#All],[Name]:[BotLevelType]],9,FALSE),BotLevelWorld[#Headers],0),FALSE)) + (IFERROR(VLOOKUP(VLOOKUP(J$1,Enemies[[Name]:[SpawnedType]],11,FALSE), Enemies[[Name]:[BotLevelType]], 3, FALSE) * VLOOKUP($A56,BotLevelWorld[#All],MATCH("HP Ratio - " &amp; VLOOKUP(VLOOKUP(J$1,Enemies[[Name]:[SpawnedType]],11,FALSE),Enemies[[#All],[Name]:[BotLevelType]],9,FALSE),BotLevelWorld[#Headers],0),FALSE) * VLOOKUP(J$1,Enemies[[Name]:[SpawnedType]],10,FALSE),0))</f>
        <v>500</v>
      </c>
      <c r="K56" s="10">
        <f>(VLOOKUP(K$1,Enemies[[Name]:[BotLevelType]],3,FALSE) * VLOOKUP($A56,BotLevelWorld[#All],MATCH("HP Ratio - " &amp; VLOOKUP(K$1,Enemies[[#All],[Name]:[BotLevelType]],9,FALSE),BotLevelWorld[#Headers],0),FALSE)) + (IFERROR(VLOOKUP(VLOOKUP(K$1,Enemies[[Name]:[SpawnedType]],11,FALSE), Enemies[[Name]:[BotLevelType]], 3, FALSE) * VLOOKUP($A56,BotLevelWorld[#All],MATCH("HP Ratio - " &amp; VLOOKUP(VLOOKUP(K$1,Enemies[[Name]:[SpawnedType]],11,FALSE),Enemies[[#All],[Name]:[BotLevelType]],9,FALSE),BotLevelWorld[#Headers],0),FALSE) * VLOOKUP(K$1,Enemies[[Name]:[SpawnedType]],10,FALSE),0))</f>
        <v>125</v>
      </c>
      <c r="L56" s="10">
        <f>(VLOOKUP(L$1,Enemies[[Name]:[BotLevelType]],3,FALSE) * VLOOKUP($A56,BotLevelWorld[#All],MATCH("HP Ratio - " &amp; VLOOKUP(L$1,Enemies[[#All],[Name]:[BotLevelType]],9,FALSE),BotLevelWorld[#Headers],0),FALSE)) + (IFERROR(VLOOKUP(VLOOKUP(L$1,Enemies[[Name]:[SpawnedType]],11,FALSE), Enemies[[Name]:[BotLevelType]], 3, FALSE) * VLOOKUP($A56,BotLevelWorld[#All],MATCH("HP Ratio - " &amp; VLOOKUP(VLOOKUP(L$1,Enemies[[Name]:[SpawnedType]],11,FALSE),Enemies[[#All],[Name]:[BotLevelType]],9,FALSE),BotLevelWorld[#Headers],0),FALSE) * VLOOKUP(L$1,Enemies[[Name]:[SpawnedType]],10,FALSE),0))</f>
        <v>6000</v>
      </c>
      <c r="M56" s="10">
        <f>(VLOOKUP(M$1,Enemies[[Name]:[BotLevelType]],3,FALSE) * VLOOKUP($A56,BotLevelWorld[#All],MATCH("HP Ratio - " &amp; VLOOKUP(M$1,Enemies[[#All],[Name]:[BotLevelType]],9,FALSE),BotLevelWorld[#Headers],0),FALSE)) + (IFERROR(VLOOKUP(VLOOKUP(M$1,Enemies[[Name]:[SpawnedType]],11,FALSE), Enemies[[Name]:[BotLevelType]], 3, FALSE) * VLOOKUP($A56,BotLevelWorld[#All],MATCH("HP Ratio - " &amp; VLOOKUP(VLOOKUP(M$1,Enemies[[Name]:[SpawnedType]],11,FALSE),Enemies[[#All],[Name]:[BotLevelType]],9,FALSE),BotLevelWorld[#Headers],0),FALSE) * VLOOKUP(M$1,Enemies[[Name]:[SpawnedType]],10,FALSE),0))</f>
        <v>14000</v>
      </c>
      <c r="N56" s="10">
        <f>(VLOOKUP(N$1,Enemies[[Name]:[BotLevelType]],3,FALSE) * VLOOKUP($A56,BotLevelWorld[#All],MATCH("HP Ratio - " &amp; VLOOKUP(N$1,Enemies[[#All],[Name]:[BotLevelType]],9,FALSE),BotLevelWorld[#Headers],0),FALSE)) + (IFERROR(VLOOKUP(VLOOKUP(N$1,Enemies[[Name]:[SpawnedType]],11,FALSE), Enemies[[Name]:[BotLevelType]], 3, FALSE) * VLOOKUP($A56,BotLevelWorld[#All],MATCH("HP Ratio - " &amp; VLOOKUP(VLOOKUP(N$1,Enemies[[Name]:[SpawnedType]],11,FALSE),Enemies[[#All],[Name]:[BotLevelType]],9,FALSE),BotLevelWorld[#Headers],0),FALSE) * VLOOKUP(N$1,Enemies[[Name]:[SpawnedType]],10,FALSE),0))</f>
        <v>10000</v>
      </c>
      <c r="O56" s="10">
        <f>(VLOOKUP(O$1,Enemies[[Name]:[BotLevelType]],3,FALSE) * VLOOKUP($A56,BotLevelWorld[#All],MATCH("HP Ratio - " &amp; VLOOKUP(O$1,Enemies[[#All],[Name]:[BotLevelType]],9,FALSE),BotLevelWorld[#Headers],0),FALSE)) + (IFERROR(VLOOKUP(VLOOKUP(O$1,Enemies[[Name]:[SpawnedType]],11,FALSE), Enemies[[Name]:[BotLevelType]], 3, FALSE) * VLOOKUP($A56,BotLevelWorld[#All],MATCH("HP Ratio - " &amp; VLOOKUP(VLOOKUP(O$1,Enemies[[Name]:[SpawnedType]],11,FALSE),Enemies[[#All],[Name]:[BotLevelType]],9,FALSE),BotLevelWorld[#Headers],0),FALSE) * VLOOKUP(O$1,Enemies[[Name]:[SpawnedType]],10,FALSE),0))</f>
        <v>3850</v>
      </c>
      <c r="P56" s="10">
        <f>(VLOOKUP(P$1,Enemies[[Name]:[BotLevelType]],3,FALSE) * VLOOKUP($A56,BotLevelWorld[#All],MATCH("HP Ratio - " &amp; VLOOKUP(P$1,Enemies[[#All],[Name]:[BotLevelType]],9,FALSE),BotLevelWorld[#Headers],0),FALSE)) + (IFERROR(VLOOKUP(VLOOKUP(P$1,Enemies[[Name]:[SpawnedType]],11,FALSE), Enemies[[Name]:[BotLevelType]], 3, FALSE) * VLOOKUP($A56,BotLevelWorld[#All],MATCH("HP Ratio - " &amp; VLOOKUP(VLOOKUP(P$1,Enemies[[Name]:[SpawnedType]],11,FALSE),Enemies[[#All],[Name]:[BotLevelType]],9,FALSE),BotLevelWorld[#Headers],0),FALSE) * VLOOKUP(P$1,Enemies[[Name]:[SpawnedType]],10,FALSE),0))</f>
        <v>40000</v>
      </c>
      <c r="Q56" s="10">
        <f>(VLOOKUP(Q$1,Enemies[[Name]:[BotLevelType]],3,FALSE) * VLOOKUP($A56,BotLevelWorld[#All],MATCH("HP Ratio - " &amp; VLOOKUP(Q$1,Enemies[[#All],[Name]:[BotLevelType]],9,FALSE),BotLevelWorld[#Headers],0),FALSE)) + (IFERROR(VLOOKUP(VLOOKUP(Q$1,Enemies[[Name]:[SpawnedType]],11,FALSE), Enemies[[Name]:[BotLevelType]], 3, FALSE) * VLOOKUP($A56,BotLevelWorld[#All],MATCH("HP Ratio - " &amp; VLOOKUP(VLOOKUP(Q$1,Enemies[[Name]:[SpawnedType]],11,FALSE),Enemies[[#All],[Name]:[BotLevelType]],9,FALSE),BotLevelWorld[#Headers],0),FALSE) * VLOOKUP(Q$1,Enemies[[Name]:[SpawnedType]],10,FALSE),0))</f>
        <v>11000</v>
      </c>
      <c r="R56" s="10">
        <f>(VLOOKUP(R$1,Enemies[[Name]:[BotLevelType]],3,FALSE) * VLOOKUP($A56,BotLevelWorld[#All],MATCH("HP Ratio - " &amp; VLOOKUP(R$1,Enemies[[#All],[Name]:[BotLevelType]],9,FALSE),BotLevelWorld[#Headers],0),FALSE)) + (IFERROR(VLOOKUP(VLOOKUP(R$1,Enemies[[Name]:[SpawnedType]],11,FALSE), Enemies[[Name]:[BotLevelType]], 3, FALSE) * VLOOKUP($A56,BotLevelWorld[#All],MATCH("HP Ratio - " &amp; VLOOKUP(VLOOKUP(R$1,Enemies[[Name]:[SpawnedType]],11,FALSE),Enemies[[#All],[Name]:[BotLevelType]],9,FALSE),BotLevelWorld[#Headers],0),FALSE) * VLOOKUP(R$1,Enemies[[Name]:[SpawnedType]],10,FALSE),0))</f>
        <v>55000</v>
      </c>
      <c r="S56" s="10">
        <f>(VLOOKUP(S$1,Enemies[[Name]:[BotLevelType]],3,FALSE) * VLOOKUP($A56,BotLevelWorld[#All],MATCH("HP Ratio - " &amp; VLOOKUP(S$1,Enemies[[#All],[Name]:[BotLevelType]],9,FALSE),BotLevelWorld[#Headers],0),FALSE)) + (IFERROR(VLOOKUP(VLOOKUP(S$1,Enemies[[Name]:[SpawnedType]],11,FALSE), Enemies[[Name]:[BotLevelType]], 3, FALSE) * VLOOKUP($A56,BotLevelWorld[#All],MATCH("HP Ratio - " &amp; VLOOKUP(VLOOKUP(S$1,Enemies[[Name]:[SpawnedType]],11,FALSE),Enemies[[#All],[Name]:[BotLevelType]],9,FALSE),BotLevelWorld[#Headers],0),FALSE) * VLOOKUP(S$1,Enemies[[Name]:[SpawnedType]],10,FALSE),0))</f>
        <v>4620</v>
      </c>
      <c r="T56" s="10">
        <f>(VLOOKUP(T$1,Enemies[[Name]:[BotLevelType]],3,FALSE) * VLOOKUP($A56,BotLevelWorld[#All],MATCH("HP Ratio - " &amp; VLOOKUP(T$1,Enemies[[#All],[Name]:[BotLevelType]],9,FALSE),BotLevelWorld[#Headers],0),FALSE)) + (IFERROR(VLOOKUP(VLOOKUP(T$1,Enemies[[Name]:[SpawnedType]],11,FALSE), Enemies[[Name]:[BotLevelType]], 3, FALSE) * VLOOKUP($A56,BotLevelWorld[#All],MATCH("HP Ratio - " &amp; VLOOKUP(VLOOKUP(T$1,Enemies[[Name]:[SpawnedType]],11,FALSE),Enemies[[#All],[Name]:[BotLevelType]],9,FALSE),BotLevelWorld[#Headers],0),FALSE) * VLOOKUP(T$1,Enemies[[Name]:[SpawnedType]],10,FALSE),0))</f>
        <v>17600</v>
      </c>
      <c r="U56" s="10">
        <f>(VLOOKUP(U$1,Enemies[[Name]:[BotLevelType]],3,FALSE) * VLOOKUP($A56,BotLevelWorld[#All],MATCH("HP Ratio - " &amp; VLOOKUP(U$1,Enemies[[#All],[Name]:[BotLevelType]],9,FALSE),BotLevelWorld[#Headers],0),FALSE)) + (IFERROR(VLOOKUP(VLOOKUP(U$1,Enemies[[Name]:[SpawnedType]],11,FALSE), Enemies[[Name]:[BotLevelType]], 3, FALSE) * VLOOKUP($A56,BotLevelWorld[#All],MATCH("HP Ratio - " &amp; VLOOKUP(VLOOKUP(U$1,Enemies[[Name]:[SpawnedType]],11,FALSE),Enemies[[#All],[Name]:[BotLevelType]],9,FALSE),BotLevelWorld[#Headers],0),FALSE) * VLOOKUP(U$1,Enemies[[Name]:[SpawnedType]],10,FALSE),0))</f>
        <v>8800</v>
      </c>
      <c r="V56" s="10">
        <f>(VLOOKUP(V$1,Enemies[[Name]:[BotLevelType]],3,FALSE) * VLOOKUP($A56,BotLevelWorld[#All],MATCH("HP Ratio - " &amp; VLOOKUP(V$1,Enemies[[#All],[Name]:[BotLevelType]],9,FALSE),BotLevelWorld[#Headers],0),FALSE)) + (IFERROR(VLOOKUP(VLOOKUP(V$1,Enemies[[Name]:[SpawnedType]],11,FALSE), Enemies[[Name]:[BotLevelType]], 3, FALSE) * VLOOKUP($A56,BotLevelWorld[#All],MATCH("HP Ratio - " &amp; VLOOKUP(VLOOKUP(V$1,Enemies[[Name]:[SpawnedType]],11,FALSE),Enemies[[#All],[Name]:[BotLevelType]],9,FALSE),BotLevelWorld[#Headers],0),FALSE) * VLOOKUP(V$1,Enemies[[Name]:[SpawnedType]],10,FALSE),0))</f>
        <v>4400</v>
      </c>
      <c r="W56" s="10">
        <f>(VLOOKUP(W$1,Enemies[[Name]:[BotLevelType]],3,FALSE) * VLOOKUP($A56,BotLevelWorld[#All],MATCH("HP Ratio - " &amp; VLOOKUP(W$1,Enemies[[#All],[Name]:[BotLevelType]],9,FALSE),BotLevelWorld[#Headers],0),FALSE)) + (IFERROR(VLOOKUP(VLOOKUP(W$1,Enemies[[Name]:[SpawnedType]],11,FALSE), Enemies[[Name]:[BotLevelType]], 3, FALSE) * VLOOKUP($A56,BotLevelWorld[#All],MATCH("HP Ratio - " &amp; VLOOKUP(VLOOKUP(W$1,Enemies[[Name]:[SpawnedType]],11,FALSE),Enemies[[#All],[Name]:[BotLevelType]],9,FALSE),BotLevelWorld[#Headers],0),FALSE) * VLOOKUP(W$1,Enemies[[Name]:[SpawnedType]],10,FALSE),0))</f>
        <v>1100</v>
      </c>
      <c r="X56" s="10">
        <f>(VLOOKUP(X$1,Enemies[[Name]:[BotLevelType]],3,FALSE) * VLOOKUP($A56,BotLevelWorld[#All],MATCH("HP Ratio - " &amp; VLOOKUP(X$1,Enemies[[#All],[Name]:[BotLevelType]],9,FALSE),BotLevelWorld[#Headers],0),FALSE)) + (IFERROR(VLOOKUP(VLOOKUP(X$1,Enemies[[Name]:[SpawnedType]],11,FALSE), Enemies[[Name]:[BotLevelType]], 3, FALSE) * VLOOKUP($A56,BotLevelWorld[#All],MATCH("HP Ratio - " &amp; VLOOKUP(VLOOKUP(X$1,Enemies[[Name]:[SpawnedType]],11,FALSE),Enemies[[#All],[Name]:[BotLevelType]],9,FALSE),BotLevelWorld[#Headers],0),FALSE) * VLOOKUP(X$1,Enemies[[Name]:[SpawnedType]],10,FALSE),0))</f>
        <v>880</v>
      </c>
      <c r="Y56" s="10">
        <f>(VLOOKUP(Y$1,Enemies[[Name]:[BotLevelType]],3,FALSE) * VLOOKUP($A56,BotLevelWorld[#All],MATCH("HP Ratio - " &amp; VLOOKUP(Y$1,Enemies[[#All],[Name]:[BotLevelType]],9,FALSE),BotLevelWorld[#Headers],0),FALSE)) + (IFERROR(VLOOKUP(VLOOKUP(Y$1,Enemies[[Name]:[SpawnedType]],11,FALSE), Enemies[[Name]:[BotLevelType]], 3, FALSE) * VLOOKUP($A56,BotLevelWorld[#All],MATCH("HP Ratio - " &amp; VLOOKUP(VLOOKUP(Y$1,Enemies[[Name]:[SpawnedType]],11,FALSE),Enemies[[#All],[Name]:[BotLevelType]],9,FALSE),BotLevelWorld[#Headers],0),FALSE) * VLOOKUP(Y$1,Enemies[[Name]:[SpawnedType]],10,FALSE),0))</f>
        <v>20000</v>
      </c>
      <c r="Z56" s="10">
        <f>(VLOOKUP(Z$1,Enemies[[Name]:[BotLevelType]],3,FALSE) * VLOOKUP($A56,BotLevelWorld[#All],MATCH("HP Ratio - " &amp; VLOOKUP(Z$1,Enemies[[#All],[Name]:[BotLevelType]],9,FALSE),BotLevelWorld[#Headers],0),FALSE)) + (IFERROR(VLOOKUP(VLOOKUP(Z$1,Enemies[[Name]:[SpawnedType]],11,FALSE), Enemies[[Name]:[BotLevelType]], 3, FALSE) * VLOOKUP($A56,BotLevelWorld[#All],MATCH("HP Ratio - " &amp; VLOOKUP(VLOOKUP(Z$1,Enemies[[Name]:[SpawnedType]],11,FALSE),Enemies[[#All],[Name]:[BotLevelType]],9,FALSE),BotLevelWorld[#Headers],0),FALSE) * VLOOKUP(Z$1,Enemies[[Name]:[SpawnedType]],10,FALSE),0))</f>
        <v>8000</v>
      </c>
      <c r="AA56" s="10">
        <f>(VLOOKUP(AA$1,Enemies[[Name]:[BotLevelType]],3,FALSE) * VLOOKUP($A56,BotLevelWorld[#All],MATCH("HP Ratio - " &amp; VLOOKUP(AA$1,Enemies[[#All],[Name]:[BotLevelType]],9,FALSE),BotLevelWorld[#Headers],0),FALSE)) + (IFERROR(VLOOKUP(VLOOKUP(AA$1,Enemies[[Name]:[SpawnedType]],11,FALSE), Enemies[[Name]:[BotLevelType]], 3, FALSE) * VLOOKUP($A56,BotLevelWorld[#All],MATCH("HP Ratio - " &amp; VLOOKUP(VLOOKUP(AA$1,Enemies[[Name]:[SpawnedType]],11,FALSE),Enemies[[#All],[Name]:[BotLevelType]],9,FALSE),BotLevelWorld[#Headers],0),FALSE) * VLOOKUP(AA$1,Enemies[[Name]:[SpawnedType]],10,FALSE),0))</f>
        <v>4000</v>
      </c>
      <c r="AB56" s="10">
        <f>(VLOOKUP(AB$1,Enemies[[Name]:[BotLevelType]],3,FALSE) * VLOOKUP($A56,BotLevelWorld[#All],MATCH("HP Ratio - " &amp; VLOOKUP(AB$1,Enemies[[#All],[Name]:[BotLevelType]],9,FALSE),BotLevelWorld[#Headers],0),FALSE)) + (IFERROR(VLOOKUP(VLOOKUP(AB$1,Enemies[[Name]:[SpawnedType]],11,FALSE), Enemies[[Name]:[BotLevelType]], 3, FALSE) * VLOOKUP($A56,BotLevelWorld[#All],MATCH("HP Ratio - " &amp; VLOOKUP(VLOOKUP(AB$1,Enemies[[Name]:[SpawnedType]],11,FALSE),Enemies[[#All],[Name]:[BotLevelType]],9,FALSE),BotLevelWorld[#Headers],0),FALSE) * VLOOKUP(AB$1,Enemies[[Name]:[SpawnedType]],10,FALSE),0))</f>
        <v>1960</v>
      </c>
      <c r="AC56" s="10">
        <f>(VLOOKUP(AC$1,Enemies[[Name]:[BotLevelType]],3,FALSE) * VLOOKUP($A56,BotLevelWorld[#All],MATCH("HP Ratio - " &amp; VLOOKUP(AC$1,Enemies[[#All],[Name]:[BotLevelType]],9,FALSE),BotLevelWorld[#Headers],0),FALSE)) + (IFERROR(VLOOKUP(VLOOKUP(AC$1,Enemies[[Name]:[SpawnedType]],11,FALSE), Enemies[[Name]:[BotLevelType]], 3, FALSE) * VLOOKUP($A56,BotLevelWorld[#All],MATCH("HP Ratio - " &amp; VLOOKUP(VLOOKUP(AC$1,Enemies[[Name]:[SpawnedType]],11,FALSE),Enemies[[#All],[Name]:[BotLevelType]],9,FALSE),BotLevelWorld[#Headers],0),FALSE) * VLOOKUP(AC$1,Enemies[[Name]:[SpawnedType]],10,FALSE),0))</f>
        <v>960</v>
      </c>
      <c r="AD56" s="10">
        <f>(VLOOKUP(AD$1,Enemies[[Name]:[BotLevelType]],3,FALSE) * VLOOKUP($A56,BotLevelWorld[#All],MATCH("HP Ratio - " &amp; VLOOKUP(AD$1,Enemies[[#All],[Name]:[BotLevelType]],9,FALSE),BotLevelWorld[#Headers],0),FALSE)) + (IFERROR(VLOOKUP(VLOOKUP(AD$1,Enemies[[Name]:[SpawnedType]],11,FALSE), Enemies[[Name]:[BotLevelType]], 3, FALSE) * VLOOKUP($A56,BotLevelWorld[#All],MATCH("HP Ratio - " &amp; VLOOKUP(VLOOKUP(AD$1,Enemies[[Name]:[SpawnedType]],11,FALSE),Enemies[[#All],[Name]:[BotLevelType]],9,FALSE),BotLevelWorld[#Headers],0),FALSE) * VLOOKUP(AD$1,Enemies[[Name]:[SpawnedType]],10,FALSE),0))</f>
        <v>240</v>
      </c>
      <c r="AE56" s="10">
        <f>(VLOOKUP(AE$1,Enemies[[Name]:[BotLevelType]],3,FALSE) * VLOOKUP($A56,BotLevelWorld[#All],MATCH("HP Ratio - " &amp; VLOOKUP(AE$1,Enemies[[#All],[Name]:[BotLevelType]],9,FALSE),BotLevelWorld[#Headers],0),FALSE)) + (IFERROR(VLOOKUP(VLOOKUP(AE$1,Enemies[[Name]:[SpawnedType]],11,FALSE), Enemies[[Name]:[BotLevelType]], 3, FALSE) * VLOOKUP($A56,BotLevelWorld[#All],MATCH("HP Ratio - " &amp; VLOOKUP(VLOOKUP(AE$1,Enemies[[Name]:[SpawnedType]],11,FALSE),Enemies[[#All],[Name]:[BotLevelType]],9,FALSE),BotLevelWorld[#Headers],0),FALSE) * VLOOKUP(AE$1,Enemies[[Name]:[SpawnedType]],10,FALSE),0))</f>
        <v>7000</v>
      </c>
      <c r="AF56" s="10">
        <f>(VLOOKUP(AF$1,Enemies[[Name]:[BotLevelType]],3,FALSE) * VLOOKUP($A56,BotLevelWorld[#All],MATCH("HP Ratio - " &amp; VLOOKUP(AF$1,Enemies[[#All],[Name]:[BotLevelType]],9,FALSE),BotLevelWorld[#Headers],0),FALSE)) + (IFERROR(VLOOKUP(VLOOKUP(AF$1,Enemies[[Name]:[SpawnedType]],11,FALSE), Enemies[[Name]:[BotLevelType]], 3, FALSE) * VLOOKUP($A56,BotLevelWorld[#All],MATCH("HP Ratio - " &amp; VLOOKUP(VLOOKUP(AF$1,Enemies[[Name]:[SpawnedType]],11,FALSE),Enemies[[#All],[Name]:[BotLevelType]],9,FALSE),BotLevelWorld[#Headers],0),FALSE) * VLOOKUP(AF$1,Enemies[[Name]:[SpawnedType]],10,FALSE),0))</f>
        <v>1600</v>
      </c>
      <c r="AG56" s="10">
        <f>(VLOOKUP(AG$1,Enemies[[Name]:[BotLevelType]],3,FALSE) * VLOOKUP($A56,BotLevelWorld[#All],MATCH("HP Ratio - " &amp; VLOOKUP(AG$1,Enemies[[#All],[Name]:[BotLevelType]],9,FALSE),BotLevelWorld[#Headers],0),FALSE)) + (IFERROR(VLOOKUP(VLOOKUP(AG$1,Enemies[[Name]:[SpawnedType]],11,FALSE), Enemies[[Name]:[BotLevelType]], 3, FALSE) * VLOOKUP($A56,BotLevelWorld[#All],MATCH("HP Ratio - " &amp; VLOOKUP(VLOOKUP(AG$1,Enemies[[Name]:[SpawnedType]],11,FALSE),Enemies[[#All],[Name]:[BotLevelType]],9,FALSE),BotLevelWorld[#Headers],0),FALSE) * VLOOKUP(AG$1,Enemies[[Name]:[SpawnedType]],10,FALSE),0))</f>
        <v>8470</v>
      </c>
      <c r="AH56" s="10">
        <f>(VLOOKUP(AH$1,Enemies[[Name]:[BotLevelType]],3,FALSE) * VLOOKUP($A56,BotLevelWorld[#All],MATCH("HP Ratio - " &amp; VLOOKUP(AH$1,Enemies[[#All],[Name]:[BotLevelType]],9,FALSE),BotLevelWorld[#Headers],0),FALSE)) + (IFERROR(VLOOKUP(VLOOKUP(AH$1,Enemies[[Name]:[SpawnedType]],11,FALSE), Enemies[[Name]:[BotLevelType]], 3, FALSE) * VLOOKUP($A56,BotLevelWorld[#All],MATCH("HP Ratio - " &amp; VLOOKUP(VLOOKUP(AH$1,Enemies[[Name]:[SpawnedType]],11,FALSE),Enemies[[#All],[Name]:[BotLevelType]],9,FALSE),BotLevelWorld[#Headers],0),FALSE) * VLOOKUP(AH$1,Enemies[[Name]:[SpawnedType]],10,FALSE),0))</f>
        <v>880</v>
      </c>
      <c r="AI56" s="10">
        <f>(VLOOKUP(AI$1,Enemies[[Name]:[BotLevelType]],3,FALSE) * VLOOKUP($A56,BotLevelWorld[#All],MATCH("HP Ratio - " &amp; VLOOKUP(AI$1,Enemies[[#All],[Name]:[BotLevelType]],9,FALSE),BotLevelWorld[#Headers],0),FALSE)) + (IFERROR(VLOOKUP(VLOOKUP(AI$1,Enemies[[Name]:[SpawnedType]],11,FALSE), Enemies[[Name]:[BotLevelType]], 3, FALSE) * VLOOKUP($A56,BotLevelWorld[#All],MATCH("HP Ratio - " &amp; VLOOKUP(VLOOKUP(AI$1,Enemies[[Name]:[SpawnedType]],11,FALSE),Enemies[[#All],[Name]:[BotLevelType]],9,FALSE),BotLevelWorld[#Headers],0),FALSE) * VLOOKUP(AI$1,Enemies[[Name]:[SpawnedType]],10,FALSE),0))</f>
        <v>12000</v>
      </c>
      <c r="AJ56" s="10">
        <f>(VLOOKUP(AJ$1,Enemies[[Name]:[BotLevelType]],3,FALSE) * VLOOKUP($A56,BotLevelWorld[#All],MATCH("HP Ratio - " &amp; VLOOKUP(AJ$1,Enemies[[#All],[Name]:[BotLevelType]],9,FALSE),BotLevelWorld[#Headers],0),FALSE)) + (IFERROR(VLOOKUP(VLOOKUP(AJ$1,Enemies[[Name]:[SpawnedType]],11,FALSE), Enemies[[Name]:[BotLevelType]], 3, FALSE) * VLOOKUP($A56,BotLevelWorld[#All],MATCH("HP Ratio - " &amp; VLOOKUP(VLOOKUP(AJ$1,Enemies[[Name]:[SpawnedType]],11,FALSE),Enemies[[#All],[Name]:[BotLevelType]],9,FALSE),BotLevelWorld[#Headers],0),FALSE) * VLOOKUP(AJ$1,Enemies[[Name]:[SpawnedType]],10,FALSE),0))</f>
        <v>880</v>
      </c>
      <c r="AK56" s="10">
        <f>(VLOOKUP(AK$1,Enemies[[Name]:[BotLevelType]],3,FALSE) * VLOOKUP($A56,BotLevelWorld[#All],MATCH("HP Ratio - " &amp; VLOOKUP(AK$1,Enemies[[#All],[Name]:[BotLevelType]],9,FALSE),BotLevelWorld[#Headers],0),FALSE)) + (IFERROR(VLOOKUP(VLOOKUP(AK$1,Enemies[[Name]:[SpawnedType]],11,FALSE), Enemies[[Name]:[BotLevelType]], 3, FALSE) * VLOOKUP($A56,BotLevelWorld[#All],MATCH("HP Ratio - " &amp; VLOOKUP(VLOOKUP(AK$1,Enemies[[Name]:[SpawnedType]],11,FALSE),Enemies[[#All],[Name]:[BotLevelType]],9,FALSE),BotLevelWorld[#Headers],0),FALSE) * VLOOKUP(AK$1,Enemies[[Name]:[SpawnedType]],10,FALSE),0))</f>
        <v>880</v>
      </c>
      <c r="AL56" s="10">
        <f>(VLOOKUP(AL$1,Enemies[[Name]:[BotLevelType]],3,FALSE) * VLOOKUP($A56,BotLevelWorld[#All],MATCH("HP Ratio - " &amp; VLOOKUP(AL$1,Enemies[[#All],[Name]:[BotLevelType]],9,FALSE),BotLevelWorld[#Headers],0),FALSE)) + (IFERROR(VLOOKUP(VLOOKUP(AL$1,Enemies[[Name]:[SpawnedType]],11,FALSE), Enemies[[Name]:[BotLevelType]], 3, FALSE) * VLOOKUP($A56,BotLevelWorld[#All],MATCH("HP Ratio - " &amp; VLOOKUP(VLOOKUP(AL$1,Enemies[[Name]:[SpawnedType]],11,FALSE),Enemies[[#All],[Name]:[BotLevelType]],9,FALSE),BotLevelWorld[#Headers],0),FALSE) * VLOOKUP(AL$1,Enemies[[Name]:[SpawnedType]],10,FALSE),0))</f>
        <v>1100</v>
      </c>
      <c r="AM56" s="10">
        <f>(VLOOKUP(AM$1,Enemies[[Name]:[BotLevelType]],3,FALSE) * VLOOKUP($A56,BotLevelWorld[#All],MATCH("HP Ratio - " &amp; VLOOKUP(AM$1,Enemies[[#All],[Name]:[BotLevelType]],9,FALSE),BotLevelWorld[#Headers],0),FALSE)) + (IFERROR(VLOOKUP(VLOOKUP(AM$1,Enemies[[Name]:[SpawnedType]],11,FALSE), Enemies[[Name]:[BotLevelType]], 3, FALSE) * VLOOKUP($A56,BotLevelWorld[#All],MATCH("HP Ratio - " &amp; VLOOKUP(VLOOKUP(AM$1,Enemies[[Name]:[SpawnedType]],11,FALSE),Enemies[[#All],[Name]:[BotLevelType]],9,FALSE),BotLevelWorld[#Headers],0),FALSE) * VLOOKUP(AM$1,Enemies[[Name]:[SpawnedType]],10,FALSE),0))</f>
        <v>20000</v>
      </c>
      <c r="AN56" s="10">
        <f>(VLOOKUP(AN$1,Enemies[[Name]:[BotLevelType]],3,FALSE) * VLOOKUP($A56,BotLevelWorld[#All],MATCH("HP Ratio - " &amp; VLOOKUP(AN$1,Enemies[[#All],[Name]:[BotLevelType]],9,FALSE),BotLevelWorld[#Headers],0),FALSE)) + (IFERROR(VLOOKUP(VLOOKUP(AN$1,Enemies[[Name]:[SpawnedType]],11,FALSE), Enemies[[Name]:[BotLevelType]], 3, FALSE) * VLOOKUP($A56,BotLevelWorld[#All],MATCH("HP Ratio - " &amp; VLOOKUP(VLOOKUP(AN$1,Enemies[[Name]:[SpawnedType]],11,FALSE),Enemies[[#All],[Name]:[BotLevelType]],9,FALSE),BotLevelWorld[#Headers],0),FALSE) * VLOOKUP(AN$1,Enemies[[Name]:[SpawnedType]],10,FALSE),0))</f>
        <v>5500</v>
      </c>
      <c r="AO56" s="10">
        <f>(VLOOKUP(AO$1,Enemies[[Name]:[BotLevelType]],3,FALSE) * VLOOKUP($A56,BotLevelWorld[#All],MATCH("HP Ratio - " &amp; VLOOKUP(AO$1,Enemies[[#All],[Name]:[BotLevelType]],9,FALSE),BotLevelWorld[#Headers],0),FALSE)) + (IFERROR(VLOOKUP(VLOOKUP(AO$1,Enemies[[Name]:[SpawnedType]],11,FALSE), Enemies[[Name]:[BotLevelType]], 3, FALSE) * VLOOKUP($A56,BotLevelWorld[#All],MATCH("HP Ratio - " &amp; VLOOKUP(VLOOKUP(AO$1,Enemies[[Name]:[SpawnedType]],11,FALSE),Enemies[[#All],[Name]:[BotLevelType]],9,FALSE),BotLevelWorld[#Headers],0),FALSE) * VLOOKUP(AO$1,Enemies[[Name]:[SpawnedType]],10,FALSE),0))</f>
        <v>9460</v>
      </c>
      <c r="AP56" s="10">
        <f>(VLOOKUP(AP$1,Enemies[[Name]:[BotLevelType]],3,FALSE) * VLOOKUP($A56,BotLevelWorld[#All],MATCH("HP Ratio - " &amp; VLOOKUP(AP$1,Enemies[[#All],[Name]:[BotLevelType]],9,FALSE),BotLevelWorld[#Headers],0),FALSE)) + (IFERROR(VLOOKUP(VLOOKUP(AP$1,Enemies[[Name]:[SpawnedType]],11,FALSE), Enemies[[Name]:[BotLevelType]], 3, FALSE) * VLOOKUP($A56,BotLevelWorld[#All],MATCH("HP Ratio - " &amp; VLOOKUP(VLOOKUP(AP$1,Enemies[[Name]:[SpawnedType]],11,FALSE),Enemies[[#All],[Name]:[BotLevelType]],9,FALSE),BotLevelWorld[#Headers],0),FALSE) * VLOOKUP(AP$1,Enemies[[Name]:[SpawnedType]],10,FALSE),0))</f>
        <v>9460</v>
      </c>
      <c r="AQ56" s="10">
        <f>(VLOOKUP(AQ$1,Enemies[[Name]:[BotLevelType]],3,FALSE) * VLOOKUP($A56,BotLevelWorld[#All],MATCH("HP Ratio - " &amp; VLOOKUP(AQ$1,Enemies[[#All],[Name]:[BotLevelType]],9,FALSE),BotLevelWorld[#Headers],0),FALSE)) + (IFERROR(VLOOKUP(VLOOKUP(AQ$1,Enemies[[Name]:[SpawnedType]],11,FALSE), Enemies[[Name]:[BotLevelType]], 3, FALSE) * VLOOKUP($A56,BotLevelWorld[#All],MATCH("HP Ratio - " &amp; VLOOKUP(VLOOKUP(AQ$1,Enemies[[Name]:[SpawnedType]],11,FALSE),Enemies[[#All],[Name]:[BotLevelType]],9,FALSE),BotLevelWorld[#Headers],0),FALSE) * VLOOKUP(AQ$1,Enemies[[Name]:[SpawnedType]],10,FALSE),0))</f>
        <v>9460</v>
      </c>
      <c r="AR56" s="10">
        <f>(VLOOKUP(AR$1,Enemies[[Name]:[BotLevelType]],3,FALSE) * VLOOKUP($A56,BotLevelWorld[#All],MATCH("HP Ratio - " &amp; VLOOKUP(AR$1,Enemies[[#All],[Name]:[BotLevelType]],9,FALSE),BotLevelWorld[#Headers],0),FALSE)) + (IFERROR(VLOOKUP(VLOOKUP(AR$1,Enemies[[Name]:[SpawnedType]],11,FALSE), Enemies[[Name]:[BotLevelType]], 3, FALSE) * VLOOKUP($A56,BotLevelWorld[#All],MATCH("HP Ratio - " &amp; VLOOKUP(VLOOKUP(AR$1,Enemies[[Name]:[SpawnedType]],11,FALSE),Enemies[[#All],[Name]:[BotLevelType]],9,FALSE),BotLevelWorld[#Headers],0),FALSE) * VLOOKUP(AR$1,Enemies[[Name]:[SpawnedType]],10,FALSE),0))</f>
        <v>88000</v>
      </c>
      <c r="AS56" s="10">
        <f>(VLOOKUP(AS$1,Enemies[[Name]:[BotLevelType]],3,FALSE) * VLOOKUP($A56,BotLevelWorld[#All],MATCH("HP Ratio - " &amp; VLOOKUP(AS$1,Enemies[[#All],[Name]:[BotLevelType]],9,FALSE),BotLevelWorld[#Headers],0),FALSE)) + (IFERROR(VLOOKUP(VLOOKUP(AS$1,Enemies[[Name]:[SpawnedType]],11,FALSE), Enemies[[Name]:[BotLevelType]], 3, FALSE) * VLOOKUP($A56,BotLevelWorld[#All],MATCH("HP Ratio - " &amp; VLOOKUP(VLOOKUP(AS$1,Enemies[[Name]:[SpawnedType]],11,FALSE),Enemies[[#All],[Name]:[BotLevelType]],9,FALSE),BotLevelWorld[#Headers],0),FALSE) * VLOOKUP(AS$1,Enemies[[Name]:[SpawnedType]],10,FALSE),0))</f>
        <v>60000</v>
      </c>
      <c r="AT56" s="10">
        <f>(VLOOKUP(AT$1,Enemies[[Name]:[BotLevelType]],3,FALSE) * VLOOKUP($A56,BotLevelWorld[#All],MATCH("HP Ratio - " &amp; VLOOKUP(AT$1,Enemies[[#All],[Name]:[BotLevelType]],9,FALSE),BotLevelWorld[#Headers],0),FALSE)) + (IFERROR(VLOOKUP(VLOOKUP(AT$1,Enemies[[Name]:[SpawnedType]],11,FALSE), Enemies[[Name]:[BotLevelType]], 3, FALSE) * VLOOKUP($A56,BotLevelWorld[#All],MATCH("HP Ratio - " &amp; VLOOKUP(VLOOKUP(AT$1,Enemies[[Name]:[SpawnedType]],11,FALSE),Enemies[[#All],[Name]:[BotLevelType]],9,FALSE),BotLevelWorld[#Headers],0),FALSE) * VLOOKUP(AT$1,Enemies[[Name]:[SpawnedType]],10,FALSE),0))</f>
        <v>53200</v>
      </c>
    </row>
    <row r="57" spans="1:46" x14ac:dyDescent="0.25">
      <c r="A57" s="1">
        <v>55</v>
      </c>
      <c r="B57" s="10">
        <f>(VLOOKUP(B$1,Enemies[[Name]:[BotLevelType]],3,FALSE) * VLOOKUP($A57,BotLevelWorld[#All],MATCH("HP Ratio - " &amp; VLOOKUP(B$1,Enemies[[#All],[Name]:[BotLevelType]],9,FALSE),BotLevelWorld[#Headers],0),FALSE)) + (IFERROR(VLOOKUP(VLOOKUP(B$1,Enemies[[Name]:[SpawnedType]],11,FALSE), Enemies[[Name]:[BotLevelType]], 3, FALSE) * VLOOKUP($A57,BotLevelWorld[#All],MATCH("HP Ratio - " &amp; VLOOKUP(VLOOKUP(B$1,Enemies[[Name]:[SpawnedType]],11,FALSE),Enemies[[#All],[Name]:[BotLevelType]],9,FALSE),BotLevelWorld[#Headers],0),FALSE) * VLOOKUP(B$1,Enemies[[Name]:[SpawnedType]],10,FALSE),0))</f>
        <v>330</v>
      </c>
      <c r="C57" s="10">
        <f>(VLOOKUP(C$1,Enemies[[Name]:[BotLevelType]],3,FALSE) * VLOOKUP($A57,BotLevelWorld[#All],MATCH("HP Ratio - " &amp; VLOOKUP(C$1,Enemies[[#All],[Name]:[BotLevelType]],9,FALSE),BotLevelWorld[#Headers],0),FALSE)) + (IFERROR(VLOOKUP(VLOOKUP(C$1,Enemies[[Name]:[SpawnedType]],11,FALSE), Enemies[[Name]:[BotLevelType]], 3, FALSE) * VLOOKUP($A57,BotLevelWorld[#All],MATCH("HP Ratio - " &amp; VLOOKUP(VLOOKUP(C$1,Enemies[[Name]:[SpawnedType]],11,FALSE),Enemies[[#All],[Name]:[BotLevelType]],9,FALSE),BotLevelWorld[#Headers],0),FALSE) * VLOOKUP(C$1,Enemies[[Name]:[SpawnedType]],10,FALSE),0))</f>
        <v>8470</v>
      </c>
      <c r="D57" s="10">
        <f>(VLOOKUP(D$1,Enemies[[Name]:[BotLevelType]],3,FALSE) * VLOOKUP($A57,BotLevelWorld[#All],MATCH("HP Ratio - " &amp; VLOOKUP(D$1,Enemies[[#All],[Name]:[BotLevelType]],9,FALSE),BotLevelWorld[#Headers],0),FALSE)) + (IFERROR(VLOOKUP(VLOOKUP(D$1,Enemies[[Name]:[SpawnedType]],11,FALSE), Enemies[[Name]:[BotLevelType]], 3, FALSE) * VLOOKUP($A57,BotLevelWorld[#All],MATCH("HP Ratio - " &amp; VLOOKUP(VLOOKUP(D$1,Enemies[[Name]:[SpawnedType]],11,FALSE),Enemies[[#All],[Name]:[BotLevelType]],9,FALSE),BotLevelWorld[#Headers],0),FALSE) * VLOOKUP(D$1,Enemies[[Name]:[SpawnedType]],10,FALSE),0))</f>
        <v>19800</v>
      </c>
      <c r="E57" s="10">
        <f>(VLOOKUP(E$1,Enemies[[Name]:[BotLevelType]],3,FALSE) * VLOOKUP($A57,BotLevelWorld[#All],MATCH("HP Ratio - " &amp; VLOOKUP(E$1,Enemies[[#All],[Name]:[BotLevelType]],9,FALSE),BotLevelWorld[#Headers],0),FALSE)) + (IFERROR(VLOOKUP(VLOOKUP(E$1,Enemies[[Name]:[SpawnedType]],11,FALSE), Enemies[[Name]:[BotLevelType]], 3, FALSE) * VLOOKUP($A57,BotLevelWorld[#All],MATCH("HP Ratio - " &amp; VLOOKUP(VLOOKUP(E$1,Enemies[[Name]:[SpawnedType]],11,FALSE),Enemies[[#All],[Name]:[BotLevelType]],9,FALSE),BotLevelWorld[#Headers],0),FALSE) * VLOOKUP(E$1,Enemies[[Name]:[SpawnedType]],10,FALSE),0))</f>
        <v>2800</v>
      </c>
      <c r="F57" s="10">
        <f>(VLOOKUP(F$1,Enemies[[Name]:[BotLevelType]],3,FALSE) * VLOOKUP($A57,BotLevelWorld[#All],MATCH("HP Ratio - " &amp; VLOOKUP(F$1,Enemies[[#All],[Name]:[BotLevelType]],9,FALSE),BotLevelWorld[#Headers],0),FALSE)) + (IFERROR(VLOOKUP(VLOOKUP(F$1,Enemies[[Name]:[SpawnedType]],11,FALSE), Enemies[[Name]:[BotLevelType]], 3, FALSE) * VLOOKUP($A57,BotLevelWorld[#All],MATCH("HP Ratio - " &amp; VLOOKUP(VLOOKUP(F$1,Enemies[[Name]:[SpawnedType]],11,FALSE),Enemies[[#All],[Name]:[BotLevelType]],9,FALSE),BotLevelWorld[#Headers],0),FALSE) * VLOOKUP(F$1,Enemies[[Name]:[SpawnedType]],10,FALSE),0))</f>
        <v>10000</v>
      </c>
      <c r="G57" s="10">
        <f>(VLOOKUP(G$1,Enemies[[Name]:[BotLevelType]],3,FALSE) * VLOOKUP($A57,BotLevelWorld[#All],MATCH("HP Ratio - " &amp; VLOOKUP(G$1,Enemies[[#All],[Name]:[BotLevelType]],9,FALSE),BotLevelWorld[#Headers],0),FALSE)) + (IFERROR(VLOOKUP(VLOOKUP(G$1,Enemies[[Name]:[SpawnedType]],11,FALSE), Enemies[[Name]:[BotLevelType]], 3, FALSE) * VLOOKUP($A57,BotLevelWorld[#All],MATCH("HP Ratio - " &amp; VLOOKUP(VLOOKUP(G$1,Enemies[[Name]:[SpawnedType]],11,FALSE),Enemies[[#All],[Name]:[BotLevelType]],9,FALSE),BotLevelWorld[#Headers],0),FALSE) * VLOOKUP(G$1,Enemies[[Name]:[SpawnedType]],10,FALSE),0))</f>
        <v>20000</v>
      </c>
      <c r="H57" s="10">
        <f>(VLOOKUP(H$1,Enemies[[Name]:[BotLevelType]],3,FALSE) * VLOOKUP($A57,BotLevelWorld[#All],MATCH("HP Ratio - " &amp; VLOOKUP(H$1,Enemies[[#All],[Name]:[BotLevelType]],9,FALSE),BotLevelWorld[#Headers],0),FALSE)) + (IFERROR(VLOOKUP(VLOOKUP(H$1,Enemies[[Name]:[SpawnedType]],11,FALSE), Enemies[[Name]:[BotLevelType]], 3, FALSE) * VLOOKUP($A57,BotLevelWorld[#All],MATCH("HP Ratio - " &amp; VLOOKUP(VLOOKUP(H$1,Enemies[[Name]:[SpawnedType]],11,FALSE),Enemies[[#All],[Name]:[BotLevelType]],9,FALSE),BotLevelWorld[#Headers],0),FALSE) * VLOOKUP(H$1,Enemies[[Name]:[SpawnedType]],10,FALSE),0))</f>
        <v>880</v>
      </c>
      <c r="I57" s="10">
        <f>(VLOOKUP(I$1,Enemies[[Name]:[BotLevelType]],3,FALSE) * VLOOKUP($A57,BotLevelWorld[#All],MATCH("HP Ratio - " &amp; VLOOKUP(I$1,Enemies[[#All],[Name]:[BotLevelType]],9,FALSE),BotLevelWorld[#Headers],0),FALSE)) + (IFERROR(VLOOKUP(VLOOKUP(I$1,Enemies[[Name]:[SpawnedType]],11,FALSE), Enemies[[Name]:[BotLevelType]], 3, FALSE) * VLOOKUP($A57,BotLevelWorld[#All],MATCH("HP Ratio - " &amp; VLOOKUP(VLOOKUP(I$1,Enemies[[Name]:[SpawnedType]],11,FALSE),Enemies[[#All],[Name]:[BotLevelType]],9,FALSE),BotLevelWorld[#Headers],0),FALSE) * VLOOKUP(I$1,Enemies[[Name]:[SpawnedType]],10,FALSE),0))</f>
        <v>30</v>
      </c>
      <c r="J57" s="10">
        <f>(VLOOKUP(J$1,Enemies[[Name]:[BotLevelType]],3,FALSE) * VLOOKUP($A57,BotLevelWorld[#All],MATCH("HP Ratio - " &amp; VLOOKUP(J$1,Enemies[[#All],[Name]:[BotLevelType]],9,FALSE),BotLevelWorld[#Headers],0),FALSE)) + (IFERROR(VLOOKUP(VLOOKUP(J$1,Enemies[[Name]:[SpawnedType]],11,FALSE), Enemies[[Name]:[BotLevelType]], 3, FALSE) * VLOOKUP($A57,BotLevelWorld[#All],MATCH("HP Ratio - " &amp; VLOOKUP(VLOOKUP(J$1,Enemies[[Name]:[SpawnedType]],11,FALSE),Enemies[[#All],[Name]:[BotLevelType]],9,FALSE),BotLevelWorld[#Headers],0),FALSE) * VLOOKUP(J$1,Enemies[[Name]:[SpawnedType]],10,FALSE),0))</f>
        <v>500</v>
      </c>
      <c r="K57" s="10">
        <f>(VLOOKUP(K$1,Enemies[[Name]:[BotLevelType]],3,FALSE) * VLOOKUP($A57,BotLevelWorld[#All],MATCH("HP Ratio - " &amp; VLOOKUP(K$1,Enemies[[#All],[Name]:[BotLevelType]],9,FALSE),BotLevelWorld[#Headers],0),FALSE)) + (IFERROR(VLOOKUP(VLOOKUP(K$1,Enemies[[Name]:[SpawnedType]],11,FALSE), Enemies[[Name]:[BotLevelType]], 3, FALSE) * VLOOKUP($A57,BotLevelWorld[#All],MATCH("HP Ratio - " &amp; VLOOKUP(VLOOKUP(K$1,Enemies[[Name]:[SpawnedType]],11,FALSE),Enemies[[#All],[Name]:[BotLevelType]],9,FALSE),BotLevelWorld[#Headers],0),FALSE) * VLOOKUP(K$1,Enemies[[Name]:[SpawnedType]],10,FALSE),0))</f>
        <v>125</v>
      </c>
      <c r="L57" s="10">
        <f>(VLOOKUP(L$1,Enemies[[Name]:[BotLevelType]],3,FALSE) * VLOOKUP($A57,BotLevelWorld[#All],MATCH("HP Ratio - " &amp; VLOOKUP(L$1,Enemies[[#All],[Name]:[BotLevelType]],9,FALSE),BotLevelWorld[#Headers],0),FALSE)) + (IFERROR(VLOOKUP(VLOOKUP(L$1,Enemies[[Name]:[SpawnedType]],11,FALSE), Enemies[[Name]:[BotLevelType]], 3, FALSE) * VLOOKUP($A57,BotLevelWorld[#All],MATCH("HP Ratio - " &amp; VLOOKUP(VLOOKUP(L$1,Enemies[[Name]:[SpawnedType]],11,FALSE),Enemies[[#All],[Name]:[BotLevelType]],9,FALSE),BotLevelWorld[#Headers],0),FALSE) * VLOOKUP(L$1,Enemies[[Name]:[SpawnedType]],10,FALSE),0))</f>
        <v>6000</v>
      </c>
      <c r="M57" s="10">
        <f>(VLOOKUP(M$1,Enemies[[Name]:[BotLevelType]],3,FALSE) * VLOOKUP($A57,BotLevelWorld[#All],MATCH("HP Ratio - " &amp; VLOOKUP(M$1,Enemies[[#All],[Name]:[BotLevelType]],9,FALSE),BotLevelWorld[#Headers],0),FALSE)) + (IFERROR(VLOOKUP(VLOOKUP(M$1,Enemies[[Name]:[SpawnedType]],11,FALSE), Enemies[[Name]:[BotLevelType]], 3, FALSE) * VLOOKUP($A57,BotLevelWorld[#All],MATCH("HP Ratio - " &amp; VLOOKUP(VLOOKUP(M$1,Enemies[[Name]:[SpawnedType]],11,FALSE),Enemies[[#All],[Name]:[BotLevelType]],9,FALSE),BotLevelWorld[#Headers],0),FALSE) * VLOOKUP(M$1,Enemies[[Name]:[SpawnedType]],10,FALSE),0))</f>
        <v>14000</v>
      </c>
      <c r="N57" s="10">
        <f>(VLOOKUP(N$1,Enemies[[Name]:[BotLevelType]],3,FALSE) * VLOOKUP($A57,BotLevelWorld[#All],MATCH("HP Ratio - " &amp; VLOOKUP(N$1,Enemies[[#All],[Name]:[BotLevelType]],9,FALSE),BotLevelWorld[#Headers],0),FALSE)) + (IFERROR(VLOOKUP(VLOOKUP(N$1,Enemies[[Name]:[SpawnedType]],11,FALSE), Enemies[[Name]:[BotLevelType]], 3, FALSE) * VLOOKUP($A57,BotLevelWorld[#All],MATCH("HP Ratio - " &amp; VLOOKUP(VLOOKUP(N$1,Enemies[[Name]:[SpawnedType]],11,FALSE),Enemies[[#All],[Name]:[BotLevelType]],9,FALSE),BotLevelWorld[#Headers],0),FALSE) * VLOOKUP(N$1,Enemies[[Name]:[SpawnedType]],10,FALSE),0))</f>
        <v>10000</v>
      </c>
      <c r="O57" s="10">
        <f>(VLOOKUP(O$1,Enemies[[Name]:[BotLevelType]],3,FALSE) * VLOOKUP($A57,BotLevelWorld[#All],MATCH("HP Ratio - " &amp; VLOOKUP(O$1,Enemies[[#All],[Name]:[BotLevelType]],9,FALSE),BotLevelWorld[#Headers],0),FALSE)) + (IFERROR(VLOOKUP(VLOOKUP(O$1,Enemies[[Name]:[SpawnedType]],11,FALSE), Enemies[[Name]:[BotLevelType]], 3, FALSE) * VLOOKUP($A57,BotLevelWorld[#All],MATCH("HP Ratio - " &amp; VLOOKUP(VLOOKUP(O$1,Enemies[[Name]:[SpawnedType]],11,FALSE),Enemies[[#All],[Name]:[BotLevelType]],9,FALSE),BotLevelWorld[#Headers],0),FALSE) * VLOOKUP(O$1,Enemies[[Name]:[SpawnedType]],10,FALSE),0))</f>
        <v>3850</v>
      </c>
      <c r="P57" s="10">
        <f>(VLOOKUP(P$1,Enemies[[Name]:[BotLevelType]],3,FALSE) * VLOOKUP($A57,BotLevelWorld[#All],MATCH("HP Ratio - " &amp; VLOOKUP(P$1,Enemies[[#All],[Name]:[BotLevelType]],9,FALSE),BotLevelWorld[#Headers],0),FALSE)) + (IFERROR(VLOOKUP(VLOOKUP(P$1,Enemies[[Name]:[SpawnedType]],11,FALSE), Enemies[[Name]:[BotLevelType]], 3, FALSE) * VLOOKUP($A57,BotLevelWorld[#All],MATCH("HP Ratio - " &amp; VLOOKUP(VLOOKUP(P$1,Enemies[[Name]:[SpawnedType]],11,FALSE),Enemies[[#All],[Name]:[BotLevelType]],9,FALSE),BotLevelWorld[#Headers],0),FALSE) * VLOOKUP(P$1,Enemies[[Name]:[SpawnedType]],10,FALSE),0))</f>
        <v>40000</v>
      </c>
      <c r="Q57" s="10">
        <f>(VLOOKUP(Q$1,Enemies[[Name]:[BotLevelType]],3,FALSE) * VLOOKUP($A57,BotLevelWorld[#All],MATCH("HP Ratio - " &amp; VLOOKUP(Q$1,Enemies[[#All],[Name]:[BotLevelType]],9,FALSE),BotLevelWorld[#Headers],0),FALSE)) + (IFERROR(VLOOKUP(VLOOKUP(Q$1,Enemies[[Name]:[SpawnedType]],11,FALSE), Enemies[[Name]:[BotLevelType]], 3, FALSE) * VLOOKUP($A57,BotLevelWorld[#All],MATCH("HP Ratio - " &amp; VLOOKUP(VLOOKUP(Q$1,Enemies[[Name]:[SpawnedType]],11,FALSE),Enemies[[#All],[Name]:[BotLevelType]],9,FALSE),BotLevelWorld[#Headers],0),FALSE) * VLOOKUP(Q$1,Enemies[[Name]:[SpawnedType]],10,FALSE),0))</f>
        <v>11000</v>
      </c>
      <c r="R57" s="10">
        <f>(VLOOKUP(R$1,Enemies[[Name]:[BotLevelType]],3,FALSE) * VLOOKUP($A57,BotLevelWorld[#All],MATCH("HP Ratio - " &amp; VLOOKUP(R$1,Enemies[[#All],[Name]:[BotLevelType]],9,FALSE),BotLevelWorld[#Headers],0),FALSE)) + (IFERROR(VLOOKUP(VLOOKUP(R$1,Enemies[[Name]:[SpawnedType]],11,FALSE), Enemies[[Name]:[BotLevelType]], 3, FALSE) * VLOOKUP($A57,BotLevelWorld[#All],MATCH("HP Ratio - " &amp; VLOOKUP(VLOOKUP(R$1,Enemies[[Name]:[SpawnedType]],11,FALSE),Enemies[[#All],[Name]:[BotLevelType]],9,FALSE),BotLevelWorld[#Headers],0),FALSE) * VLOOKUP(R$1,Enemies[[Name]:[SpawnedType]],10,FALSE),0))</f>
        <v>55000</v>
      </c>
      <c r="S57" s="10">
        <f>(VLOOKUP(S$1,Enemies[[Name]:[BotLevelType]],3,FALSE) * VLOOKUP($A57,BotLevelWorld[#All],MATCH("HP Ratio - " &amp; VLOOKUP(S$1,Enemies[[#All],[Name]:[BotLevelType]],9,FALSE),BotLevelWorld[#Headers],0),FALSE)) + (IFERROR(VLOOKUP(VLOOKUP(S$1,Enemies[[Name]:[SpawnedType]],11,FALSE), Enemies[[Name]:[BotLevelType]], 3, FALSE) * VLOOKUP($A57,BotLevelWorld[#All],MATCH("HP Ratio - " &amp; VLOOKUP(VLOOKUP(S$1,Enemies[[Name]:[SpawnedType]],11,FALSE),Enemies[[#All],[Name]:[BotLevelType]],9,FALSE),BotLevelWorld[#Headers],0),FALSE) * VLOOKUP(S$1,Enemies[[Name]:[SpawnedType]],10,FALSE),0))</f>
        <v>4620</v>
      </c>
      <c r="T57" s="10">
        <f>(VLOOKUP(T$1,Enemies[[Name]:[BotLevelType]],3,FALSE) * VLOOKUP($A57,BotLevelWorld[#All],MATCH("HP Ratio - " &amp; VLOOKUP(T$1,Enemies[[#All],[Name]:[BotLevelType]],9,FALSE),BotLevelWorld[#Headers],0),FALSE)) + (IFERROR(VLOOKUP(VLOOKUP(T$1,Enemies[[Name]:[SpawnedType]],11,FALSE), Enemies[[Name]:[BotLevelType]], 3, FALSE) * VLOOKUP($A57,BotLevelWorld[#All],MATCH("HP Ratio - " &amp; VLOOKUP(VLOOKUP(T$1,Enemies[[Name]:[SpawnedType]],11,FALSE),Enemies[[#All],[Name]:[BotLevelType]],9,FALSE),BotLevelWorld[#Headers],0),FALSE) * VLOOKUP(T$1,Enemies[[Name]:[SpawnedType]],10,FALSE),0))</f>
        <v>17600</v>
      </c>
      <c r="U57" s="10">
        <f>(VLOOKUP(U$1,Enemies[[Name]:[BotLevelType]],3,FALSE) * VLOOKUP($A57,BotLevelWorld[#All],MATCH("HP Ratio - " &amp; VLOOKUP(U$1,Enemies[[#All],[Name]:[BotLevelType]],9,FALSE),BotLevelWorld[#Headers],0),FALSE)) + (IFERROR(VLOOKUP(VLOOKUP(U$1,Enemies[[Name]:[SpawnedType]],11,FALSE), Enemies[[Name]:[BotLevelType]], 3, FALSE) * VLOOKUP($A57,BotLevelWorld[#All],MATCH("HP Ratio - " &amp; VLOOKUP(VLOOKUP(U$1,Enemies[[Name]:[SpawnedType]],11,FALSE),Enemies[[#All],[Name]:[BotLevelType]],9,FALSE),BotLevelWorld[#Headers],0),FALSE) * VLOOKUP(U$1,Enemies[[Name]:[SpawnedType]],10,FALSE),0))</f>
        <v>8800</v>
      </c>
      <c r="V57" s="10">
        <f>(VLOOKUP(V$1,Enemies[[Name]:[BotLevelType]],3,FALSE) * VLOOKUP($A57,BotLevelWorld[#All],MATCH("HP Ratio - " &amp; VLOOKUP(V$1,Enemies[[#All],[Name]:[BotLevelType]],9,FALSE),BotLevelWorld[#Headers],0),FALSE)) + (IFERROR(VLOOKUP(VLOOKUP(V$1,Enemies[[Name]:[SpawnedType]],11,FALSE), Enemies[[Name]:[BotLevelType]], 3, FALSE) * VLOOKUP($A57,BotLevelWorld[#All],MATCH("HP Ratio - " &amp; VLOOKUP(VLOOKUP(V$1,Enemies[[Name]:[SpawnedType]],11,FALSE),Enemies[[#All],[Name]:[BotLevelType]],9,FALSE),BotLevelWorld[#Headers],0),FALSE) * VLOOKUP(V$1,Enemies[[Name]:[SpawnedType]],10,FALSE),0))</f>
        <v>4400</v>
      </c>
      <c r="W57" s="10">
        <f>(VLOOKUP(W$1,Enemies[[Name]:[BotLevelType]],3,FALSE) * VLOOKUP($A57,BotLevelWorld[#All],MATCH("HP Ratio - " &amp; VLOOKUP(W$1,Enemies[[#All],[Name]:[BotLevelType]],9,FALSE),BotLevelWorld[#Headers],0),FALSE)) + (IFERROR(VLOOKUP(VLOOKUP(W$1,Enemies[[Name]:[SpawnedType]],11,FALSE), Enemies[[Name]:[BotLevelType]], 3, FALSE) * VLOOKUP($A57,BotLevelWorld[#All],MATCH("HP Ratio - " &amp; VLOOKUP(VLOOKUP(W$1,Enemies[[Name]:[SpawnedType]],11,FALSE),Enemies[[#All],[Name]:[BotLevelType]],9,FALSE),BotLevelWorld[#Headers],0),FALSE) * VLOOKUP(W$1,Enemies[[Name]:[SpawnedType]],10,FALSE),0))</f>
        <v>1100</v>
      </c>
      <c r="X57" s="10">
        <f>(VLOOKUP(X$1,Enemies[[Name]:[BotLevelType]],3,FALSE) * VLOOKUP($A57,BotLevelWorld[#All],MATCH("HP Ratio - " &amp; VLOOKUP(X$1,Enemies[[#All],[Name]:[BotLevelType]],9,FALSE),BotLevelWorld[#Headers],0),FALSE)) + (IFERROR(VLOOKUP(VLOOKUP(X$1,Enemies[[Name]:[SpawnedType]],11,FALSE), Enemies[[Name]:[BotLevelType]], 3, FALSE) * VLOOKUP($A57,BotLevelWorld[#All],MATCH("HP Ratio - " &amp; VLOOKUP(VLOOKUP(X$1,Enemies[[Name]:[SpawnedType]],11,FALSE),Enemies[[#All],[Name]:[BotLevelType]],9,FALSE),BotLevelWorld[#Headers],0),FALSE) * VLOOKUP(X$1,Enemies[[Name]:[SpawnedType]],10,FALSE),0))</f>
        <v>880</v>
      </c>
      <c r="Y57" s="10">
        <f>(VLOOKUP(Y$1,Enemies[[Name]:[BotLevelType]],3,FALSE) * VLOOKUP($A57,BotLevelWorld[#All],MATCH("HP Ratio - " &amp; VLOOKUP(Y$1,Enemies[[#All],[Name]:[BotLevelType]],9,FALSE),BotLevelWorld[#Headers],0),FALSE)) + (IFERROR(VLOOKUP(VLOOKUP(Y$1,Enemies[[Name]:[SpawnedType]],11,FALSE), Enemies[[Name]:[BotLevelType]], 3, FALSE) * VLOOKUP($A57,BotLevelWorld[#All],MATCH("HP Ratio - " &amp; VLOOKUP(VLOOKUP(Y$1,Enemies[[Name]:[SpawnedType]],11,FALSE),Enemies[[#All],[Name]:[BotLevelType]],9,FALSE),BotLevelWorld[#Headers],0),FALSE) * VLOOKUP(Y$1,Enemies[[Name]:[SpawnedType]],10,FALSE),0))</f>
        <v>20000</v>
      </c>
      <c r="Z57" s="10">
        <f>(VLOOKUP(Z$1,Enemies[[Name]:[BotLevelType]],3,FALSE) * VLOOKUP($A57,BotLevelWorld[#All],MATCH("HP Ratio - " &amp; VLOOKUP(Z$1,Enemies[[#All],[Name]:[BotLevelType]],9,FALSE),BotLevelWorld[#Headers],0),FALSE)) + (IFERROR(VLOOKUP(VLOOKUP(Z$1,Enemies[[Name]:[SpawnedType]],11,FALSE), Enemies[[Name]:[BotLevelType]], 3, FALSE) * VLOOKUP($A57,BotLevelWorld[#All],MATCH("HP Ratio - " &amp; VLOOKUP(VLOOKUP(Z$1,Enemies[[Name]:[SpawnedType]],11,FALSE),Enemies[[#All],[Name]:[BotLevelType]],9,FALSE),BotLevelWorld[#Headers],0),FALSE) * VLOOKUP(Z$1,Enemies[[Name]:[SpawnedType]],10,FALSE),0))</f>
        <v>8000</v>
      </c>
      <c r="AA57" s="10">
        <f>(VLOOKUP(AA$1,Enemies[[Name]:[BotLevelType]],3,FALSE) * VLOOKUP($A57,BotLevelWorld[#All],MATCH("HP Ratio - " &amp; VLOOKUP(AA$1,Enemies[[#All],[Name]:[BotLevelType]],9,FALSE),BotLevelWorld[#Headers],0),FALSE)) + (IFERROR(VLOOKUP(VLOOKUP(AA$1,Enemies[[Name]:[SpawnedType]],11,FALSE), Enemies[[Name]:[BotLevelType]], 3, FALSE) * VLOOKUP($A57,BotLevelWorld[#All],MATCH("HP Ratio - " &amp; VLOOKUP(VLOOKUP(AA$1,Enemies[[Name]:[SpawnedType]],11,FALSE),Enemies[[#All],[Name]:[BotLevelType]],9,FALSE),BotLevelWorld[#Headers],0),FALSE) * VLOOKUP(AA$1,Enemies[[Name]:[SpawnedType]],10,FALSE),0))</f>
        <v>4000</v>
      </c>
      <c r="AB57" s="10">
        <f>(VLOOKUP(AB$1,Enemies[[Name]:[BotLevelType]],3,FALSE) * VLOOKUP($A57,BotLevelWorld[#All],MATCH("HP Ratio - " &amp; VLOOKUP(AB$1,Enemies[[#All],[Name]:[BotLevelType]],9,FALSE),BotLevelWorld[#Headers],0),FALSE)) + (IFERROR(VLOOKUP(VLOOKUP(AB$1,Enemies[[Name]:[SpawnedType]],11,FALSE), Enemies[[Name]:[BotLevelType]], 3, FALSE) * VLOOKUP($A57,BotLevelWorld[#All],MATCH("HP Ratio - " &amp; VLOOKUP(VLOOKUP(AB$1,Enemies[[Name]:[SpawnedType]],11,FALSE),Enemies[[#All],[Name]:[BotLevelType]],9,FALSE),BotLevelWorld[#Headers],0),FALSE) * VLOOKUP(AB$1,Enemies[[Name]:[SpawnedType]],10,FALSE),0))</f>
        <v>1960</v>
      </c>
      <c r="AC57" s="10">
        <f>(VLOOKUP(AC$1,Enemies[[Name]:[BotLevelType]],3,FALSE) * VLOOKUP($A57,BotLevelWorld[#All],MATCH("HP Ratio - " &amp; VLOOKUP(AC$1,Enemies[[#All],[Name]:[BotLevelType]],9,FALSE),BotLevelWorld[#Headers],0),FALSE)) + (IFERROR(VLOOKUP(VLOOKUP(AC$1,Enemies[[Name]:[SpawnedType]],11,FALSE), Enemies[[Name]:[BotLevelType]], 3, FALSE) * VLOOKUP($A57,BotLevelWorld[#All],MATCH("HP Ratio - " &amp; VLOOKUP(VLOOKUP(AC$1,Enemies[[Name]:[SpawnedType]],11,FALSE),Enemies[[#All],[Name]:[BotLevelType]],9,FALSE),BotLevelWorld[#Headers],0),FALSE) * VLOOKUP(AC$1,Enemies[[Name]:[SpawnedType]],10,FALSE),0))</f>
        <v>960</v>
      </c>
      <c r="AD57" s="10">
        <f>(VLOOKUP(AD$1,Enemies[[Name]:[BotLevelType]],3,FALSE) * VLOOKUP($A57,BotLevelWorld[#All],MATCH("HP Ratio - " &amp; VLOOKUP(AD$1,Enemies[[#All],[Name]:[BotLevelType]],9,FALSE),BotLevelWorld[#Headers],0),FALSE)) + (IFERROR(VLOOKUP(VLOOKUP(AD$1,Enemies[[Name]:[SpawnedType]],11,FALSE), Enemies[[Name]:[BotLevelType]], 3, FALSE) * VLOOKUP($A57,BotLevelWorld[#All],MATCH("HP Ratio - " &amp; VLOOKUP(VLOOKUP(AD$1,Enemies[[Name]:[SpawnedType]],11,FALSE),Enemies[[#All],[Name]:[BotLevelType]],9,FALSE),BotLevelWorld[#Headers],0),FALSE) * VLOOKUP(AD$1,Enemies[[Name]:[SpawnedType]],10,FALSE),0))</f>
        <v>240</v>
      </c>
      <c r="AE57" s="10">
        <f>(VLOOKUP(AE$1,Enemies[[Name]:[BotLevelType]],3,FALSE) * VLOOKUP($A57,BotLevelWorld[#All],MATCH("HP Ratio - " &amp; VLOOKUP(AE$1,Enemies[[#All],[Name]:[BotLevelType]],9,FALSE),BotLevelWorld[#Headers],0),FALSE)) + (IFERROR(VLOOKUP(VLOOKUP(AE$1,Enemies[[Name]:[SpawnedType]],11,FALSE), Enemies[[Name]:[BotLevelType]], 3, FALSE) * VLOOKUP($A57,BotLevelWorld[#All],MATCH("HP Ratio - " &amp; VLOOKUP(VLOOKUP(AE$1,Enemies[[Name]:[SpawnedType]],11,FALSE),Enemies[[#All],[Name]:[BotLevelType]],9,FALSE),BotLevelWorld[#Headers],0),FALSE) * VLOOKUP(AE$1,Enemies[[Name]:[SpawnedType]],10,FALSE),0))</f>
        <v>7000</v>
      </c>
      <c r="AF57" s="10">
        <f>(VLOOKUP(AF$1,Enemies[[Name]:[BotLevelType]],3,FALSE) * VLOOKUP($A57,BotLevelWorld[#All],MATCH("HP Ratio - " &amp; VLOOKUP(AF$1,Enemies[[#All],[Name]:[BotLevelType]],9,FALSE),BotLevelWorld[#Headers],0),FALSE)) + (IFERROR(VLOOKUP(VLOOKUP(AF$1,Enemies[[Name]:[SpawnedType]],11,FALSE), Enemies[[Name]:[BotLevelType]], 3, FALSE) * VLOOKUP($A57,BotLevelWorld[#All],MATCH("HP Ratio - " &amp; VLOOKUP(VLOOKUP(AF$1,Enemies[[Name]:[SpawnedType]],11,FALSE),Enemies[[#All],[Name]:[BotLevelType]],9,FALSE),BotLevelWorld[#Headers],0),FALSE) * VLOOKUP(AF$1,Enemies[[Name]:[SpawnedType]],10,FALSE),0))</f>
        <v>1600</v>
      </c>
      <c r="AG57" s="10">
        <f>(VLOOKUP(AG$1,Enemies[[Name]:[BotLevelType]],3,FALSE) * VLOOKUP($A57,BotLevelWorld[#All],MATCH("HP Ratio - " &amp; VLOOKUP(AG$1,Enemies[[#All],[Name]:[BotLevelType]],9,FALSE),BotLevelWorld[#Headers],0),FALSE)) + (IFERROR(VLOOKUP(VLOOKUP(AG$1,Enemies[[Name]:[SpawnedType]],11,FALSE), Enemies[[Name]:[BotLevelType]], 3, FALSE) * VLOOKUP($A57,BotLevelWorld[#All],MATCH("HP Ratio - " &amp; VLOOKUP(VLOOKUP(AG$1,Enemies[[Name]:[SpawnedType]],11,FALSE),Enemies[[#All],[Name]:[BotLevelType]],9,FALSE),BotLevelWorld[#Headers],0),FALSE) * VLOOKUP(AG$1,Enemies[[Name]:[SpawnedType]],10,FALSE),0))</f>
        <v>8470</v>
      </c>
      <c r="AH57" s="10">
        <f>(VLOOKUP(AH$1,Enemies[[Name]:[BotLevelType]],3,FALSE) * VLOOKUP($A57,BotLevelWorld[#All],MATCH("HP Ratio - " &amp; VLOOKUP(AH$1,Enemies[[#All],[Name]:[BotLevelType]],9,FALSE),BotLevelWorld[#Headers],0),FALSE)) + (IFERROR(VLOOKUP(VLOOKUP(AH$1,Enemies[[Name]:[SpawnedType]],11,FALSE), Enemies[[Name]:[BotLevelType]], 3, FALSE) * VLOOKUP($A57,BotLevelWorld[#All],MATCH("HP Ratio - " &amp; VLOOKUP(VLOOKUP(AH$1,Enemies[[Name]:[SpawnedType]],11,FALSE),Enemies[[#All],[Name]:[BotLevelType]],9,FALSE),BotLevelWorld[#Headers],0),FALSE) * VLOOKUP(AH$1,Enemies[[Name]:[SpawnedType]],10,FALSE),0))</f>
        <v>880</v>
      </c>
      <c r="AI57" s="10">
        <f>(VLOOKUP(AI$1,Enemies[[Name]:[BotLevelType]],3,FALSE) * VLOOKUP($A57,BotLevelWorld[#All],MATCH("HP Ratio - " &amp; VLOOKUP(AI$1,Enemies[[#All],[Name]:[BotLevelType]],9,FALSE),BotLevelWorld[#Headers],0),FALSE)) + (IFERROR(VLOOKUP(VLOOKUP(AI$1,Enemies[[Name]:[SpawnedType]],11,FALSE), Enemies[[Name]:[BotLevelType]], 3, FALSE) * VLOOKUP($A57,BotLevelWorld[#All],MATCH("HP Ratio - " &amp; VLOOKUP(VLOOKUP(AI$1,Enemies[[Name]:[SpawnedType]],11,FALSE),Enemies[[#All],[Name]:[BotLevelType]],9,FALSE),BotLevelWorld[#Headers],0),FALSE) * VLOOKUP(AI$1,Enemies[[Name]:[SpawnedType]],10,FALSE),0))</f>
        <v>12000</v>
      </c>
      <c r="AJ57" s="10">
        <f>(VLOOKUP(AJ$1,Enemies[[Name]:[BotLevelType]],3,FALSE) * VLOOKUP($A57,BotLevelWorld[#All],MATCH("HP Ratio - " &amp; VLOOKUP(AJ$1,Enemies[[#All],[Name]:[BotLevelType]],9,FALSE),BotLevelWorld[#Headers],0),FALSE)) + (IFERROR(VLOOKUP(VLOOKUP(AJ$1,Enemies[[Name]:[SpawnedType]],11,FALSE), Enemies[[Name]:[BotLevelType]], 3, FALSE) * VLOOKUP($A57,BotLevelWorld[#All],MATCH("HP Ratio - " &amp; VLOOKUP(VLOOKUP(AJ$1,Enemies[[Name]:[SpawnedType]],11,FALSE),Enemies[[#All],[Name]:[BotLevelType]],9,FALSE),BotLevelWorld[#Headers],0),FALSE) * VLOOKUP(AJ$1,Enemies[[Name]:[SpawnedType]],10,FALSE),0))</f>
        <v>880</v>
      </c>
      <c r="AK57" s="10">
        <f>(VLOOKUP(AK$1,Enemies[[Name]:[BotLevelType]],3,FALSE) * VLOOKUP($A57,BotLevelWorld[#All],MATCH("HP Ratio - " &amp; VLOOKUP(AK$1,Enemies[[#All],[Name]:[BotLevelType]],9,FALSE),BotLevelWorld[#Headers],0),FALSE)) + (IFERROR(VLOOKUP(VLOOKUP(AK$1,Enemies[[Name]:[SpawnedType]],11,FALSE), Enemies[[Name]:[BotLevelType]], 3, FALSE) * VLOOKUP($A57,BotLevelWorld[#All],MATCH("HP Ratio - " &amp; VLOOKUP(VLOOKUP(AK$1,Enemies[[Name]:[SpawnedType]],11,FALSE),Enemies[[#All],[Name]:[BotLevelType]],9,FALSE),BotLevelWorld[#Headers],0),FALSE) * VLOOKUP(AK$1,Enemies[[Name]:[SpawnedType]],10,FALSE),0))</f>
        <v>880</v>
      </c>
      <c r="AL57" s="10">
        <f>(VLOOKUP(AL$1,Enemies[[Name]:[BotLevelType]],3,FALSE) * VLOOKUP($A57,BotLevelWorld[#All],MATCH("HP Ratio - " &amp; VLOOKUP(AL$1,Enemies[[#All],[Name]:[BotLevelType]],9,FALSE),BotLevelWorld[#Headers],0),FALSE)) + (IFERROR(VLOOKUP(VLOOKUP(AL$1,Enemies[[Name]:[SpawnedType]],11,FALSE), Enemies[[Name]:[BotLevelType]], 3, FALSE) * VLOOKUP($A57,BotLevelWorld[#All],MATCH("HP Ratio - " &amp; VLOOKUP(VLOOKUP(AL$1,Enemies[[Name]:[SpawnedType]],11,FALSE),Enemies[[#All],[Name]:[BotLevelType]],9,FALSE),BotLevelWorld[#Headers],0),FALSE) * VLOOKUP(AL$1,Enemies[[Name]:[SpawnedType]],10,FALSE),0))</f>
        <v>1100</v>
      </c>
      <c r="AM57" s="10">
        <f>(VLOOKUP(AM$1,Enemies[[Name]:[BotLevelType]],3,FALSE) * VLOOKUP($A57,BotLevelWorld[#All],MATCH("HP Ratio - " &amp; VLOOKUP(AM$1,Enemies[[#All],[Name]:[BotLevelType]],9,FALSE),BotLevelWorld[#Headers],0),FALSE)) + (IFERROR(VLOOKUP(VLOOKUP(AM$1,Enemies[[Name]:[SpawnedType]],11,FALSE), Enemies[[Name]:[BotLevelType]], 3, FALSE) * VLOOKUP($A57,BotLevelWorld[#All],MATCH("HP Ratio - " &amp; VLOOKUP(VLOOKUP(AM$1,Enemies[[Name]:[SpawnedType]],11,FALSE),Enemies[[#All],[Name]:[BotLevelType]],9,FALSE),BotLevelWorld[#Headers],0),FALSE) * VLOOKUP(AM$1,Enemies[[Name]:[SpawnedType]],10,FALSE),0))</f>
        <v>20000</v>
      </c>
      <c r="AN57" s="10">
        <f>(VLOOKUP(AN$1,Enemies[[Name]:[BotLevelType]],3,FALSE) * VLOOKUP($A57,BotLevelWorld[#All],MATCH("HP Ratio - " &amp; VLOOKUP(AN$1,Enemies[[#All],[Name]:[BotLevelType]],9,FALSE),BotLevelWorld[#Headers],0),FALSE)) + (IFERROR(VLOOKUP(VLOOKUP(AN$1,Enemies[[Name]:[SpawnedType]],11,FALSE), Enemies[[Name]:[BotLevelType]], 3, FALSE) * VLOOKUP($A57,BotLevelWorld[#All],MATCH("HP Ratio - " &amp; VLOOKUP(VLOOKUP(AN$1,Enemies[[Name]:[SpawnedType]],11,FALSE),Enemies[[#All],[Name]:[BotLevelType]],9,FALSE),BotLevelWorld[#Headers],0),FALSE) * VLOOKUP(AN$1,Enemies[[Name]:[SpawnedType]],10,FALSE),0))</f>
        <v>5500</v>
      </c>
      <c r="AO57" s="10">
        <f>(VLOOKUP(AO$1,Enemies[[Name]:[BotLevelType]],3,FALSE) * VLOOKUP($A57,BotLevelWorld[#All],MATCH("HP Ratio - " &amp; VLOOKUP(AO$1,Enemies[[#All],[Name]:[BotLevelType]],9,FALSE),BotLevelWorld[#Headers],0),FALSE)) + (IFERROR(VLOOKUP(VLOOKUP(AO$1,Enemies[[Name]:[SpawnedType]],11,FALSE), Enemies[[Name]:[BotLevelType]], 3, FALSE) * VLOOKUP($A57,BotLevelWorld[#All],MATCH("HP Ratio - " &amp; VLOOKUP(VLOOKUP(AO$1,Enemies[[Name]:[SpawnedType]],11,FALSE),Enemies[[#All],[Name]:[BotLevelType]],9,FALSE),BotLevelWorld[#Headers],0),FALSE) * VLOOKUP(AO$1,Enemies[[Name]:[SpawnedType]],10,FALSE),0))</f>
        <v>9460</v>
      </c>
      <c r="AP57" s="10">
        <f>(VLOOKUP(AP$1,Enemies[[Name]:[BotLevelType]],3,FALSE) * VLOOKUP($A57,BotLevelWorld[#All],MATCH("HP Ratio - " &amp; VLOOKUP(AP$1,Enemies[[#All],[Name]:[BotLevelType]],9,FALSE),BotLevelWorld[#Headers],0),FALSE)) + (IFERROR(VLOOKUP(VLOOKUP(AP$1,Enemies[[Name]:[SpawnedType]],11,FALSE), Enemies[[Name]:[BotLevelType]], 3, FALSE) * VLOOKUP($A57,BotLevelWorld[#All],MATCH("HP Ratio - " &amp; VLOOKUP(VLOOKUP(AP$1,Enemies[[Name]:[SpawnedType]],11,FALSE),Enemies[[#All],[Name]:[BotLevelType]],9,FALSE),BotLevelWorld[#Headers],0),FALSE) * VLOOKUP(AP$1,Enemies[[Name]:[SpawnedType]],10,FALSE),0))</f>
        <v>9460</v>
      </c>
      <c r="AQ57" s="10">
        <f>(VLOOKUP(AQ$1,Enemies[[Name]:[BotLevelType]],3,FALSE) * VLOOKUP($A57,BotLevelWorld[#All],MATCH("HP Ratio - " &amp; VLOOKUP(AQ$1,Enemies[[#All],[Name]:[BotLevelType]],9,FALSE),BotLevelWorld[#Headers],0),FALSE)) + (IFERROR(VLOOKUP(VLOOKUP(AQ$1,Enemies[[Name]:[SpawnedType]],11,FALSE), Enemies[[Name]:[BotLevelType]], 3, FALSE) * VLOOKUP($A57,BotLevelWorld[#All],MATCH("HP Ratio - " &amp; VLOOKUP(VLOOKUP(AQ$1,Enemies[[Name]:[SpawnedType]],11,FALSE),Enemies[[#All],[Name]:[BotLevelType]],9,FALSE),BotLevelWorld[#Headers],0),FALSE) * VLOOKUP(AQ$1,Enemies[[Name]:[SpawnedType]],10,FALSE),0))</f>
        <v>9460</v>
      </c>
      <c r="AR57" s="10">
        <f>(VLOOKUP(AR$1,Enemies[[Name]:[BotLevelType]],3,FALSE) * VLOOKUP($A57,BotLevelWorld[#All],MATCH("HP Ratio - " &amp; VLOOKUP(AR$1,Enemies[[#All],[Name]:[BotLevelType]],9,FALSE),BotLevelWorld[#Headers],0),FALSE)) + (IFERROR(VLOOKUP(VLOOKUP(AR$1,Enemies[[Name]:[SpawnedType]],11,FALSE), Enemies[[Name]:[BotLevelType]], 3, FALSE) * VLOOKUP($A57,BotLevelWorld[#All],MATCH("HP Ratio - " &amp; VLOOKUP(VLOOKUP(AR$1,Enemies[[Name]:[SpawnedType]],11,FALSE),Enemies[[#All],[Name]:[BotLevelType]],9,FALSE),BotLevelWorld[#Headers],0),FALSE) * VLOOKUP(AR$1,Enemies[[Name]:[SpawnedType]],10,FALSE),0))</f>
        <v>88000</v>
      </c>
      <c r="AS57" s="10">
        <f>(VLOOKUP(AS$1,Enemies[[Name]:[BotLevelType]],3,FALSE) * VLOOKUP($A57,BotLevelWorld[#All],MATCH("HP Ratio - " &amp; VLOOKUP(AS$1,Enemies[[#All],[Name]:[BotLevelType]],9,FALSE),BotLevelWorld[#Headers],0),FALSE)) + (IFERROR(VLOOKUP(VLOOKUP(AS$1,Enemies[[Name]:[SpawnedType]],11,FALSE), Enemies[[Name]:[BotLevelType]], 3, FALSE) * VLOOKUP($A57,BotLevelWorld[#All],MATCH("HP Ratio - " &amp; VLOOKUP(VLOOKUP(AS$1,Enemies[[Name]:[SpawnedType]],11,FALSE),Enemies[[#All],[Name]:[BotLevelType]],9,FALSE),BotLevelWorld[#Headers],0),FALSE) * VLOOKUP(AS$1,Enemies[[Name]:[SpawnedType]],10,FALSE),0))</f>
        <v>60000</v>
      </c>
      <c r="AT57" s="10">
        <f>(VLOOKUP(AT$1,Enemies[[Name]:[BotLevelType]],3,FALSE) * VLOOKUP($A57,BotLevelWorld[#All],MATCH("HP Ratio - " &amp; VLOOKUP(AT$1,Enemies[[#All],[Name]:[BotLevelType]],9,FALSE),BotLevelWorld[#Headers],0),FALSE)) + (IFERROR(VLOOKUP(VLOOKUP(AT$1,Enemies[[Name]:[SpawnedType]],11,FALSE), Enemies[[Name]:[BotLevelType]], 3, FALSE) * VLOOKUP($A57,BotLevelWorld[#All],MATCH("HP Ratio - " &amp; VLOOKUP(VLOOKUP(AT$1,Enemies[[Name]:[SpawnedType]],11,FALSE),Enemies[[#All],[Name]:[BotLevelType]],9,FALSE),BotLevelWorld[#Headers],0),FALSE) * VLOOKUP(AT$1,Enemies[[Name]:[SpawnedType]],10,FALSE),0))</f>
        <v>53200</v>
      </c>
    </row>
    <row r="58" spans="1:46" x14ac:dyDescent="0.25">
      <c r="A58" s="1">
        <v>56</v>
      </c>
      <c r="B58" s="10">
        <f>(VLOOKUP(B$1,Enemies[[Name]:[BotLevelType]],3,FALSE) * VLOOKUP($A58,BotLevelWorld[#All],MATCH("HP Ratio - " &amp; VLOOKUP(B$1,Enemies[[#All],[Name]:[BotLevelType]],9,FALSE),BotLevelWorld[#Headers],0),FALSE)) + (IFERROR(VLOOKUP(VLOOKUP(B$1,Enemies[[Name]:[SpawnedType]],11,FALSE), Enemies[[Name]:[BotLevelType]], 3, FALSE) * VLOOKUP($A58,BotLevelWorld[#All],MATCH("HP Ratio - " &amp; VLOOKUP(VLOOKUP(B$1,Enemies[[Name]:[SpawnedType]],11,FALSE),Enemies[[#All],[Name]:[BotLevelType]],9,FALSE),BotLevelWorld[#Headers],0),FALSE) * VLOOKUP(B$1,Enemies[[Name]:[SpawnedType]],10,FALSE),0))</f>
        <v>330</v>
      </c>
      <c r="C58" s="10">
        <f>(VLOOKUP(C$1,Enemies[[Name]:[BotLevelType]],3,FALSE) * VLOOKUP($A58,BotLevelWorld[#All],MATCH("HP Ratio - " &amp; VLOOKUP(C$1,Enemies[[#All],[Name]:[BotLevelType]],9,FALSE),BotLevelWorld[#Headers],0),FALSE)) + (IFERROR(VLOOKUP(VLOOKUP(C$1,Enemies[[Name]:[SpawnedType]],11,FALSE), Enemies[[Name]:[BotLevelType]], 3, FALSE) * VLOOKUP($A58,BotLevelWorld[#All],MATCH("HP Ratio - " &amp; VLOOKUP(VLOOKUP(C$1,Enemies[[Name]:[SpawnedType]],11,FALSE),Enemies[[#All],[Name]:[BotLevelType]],9,FALSE),BotLevelWorld[#Headers],0),FALSE) * VLOOKUP(C$1,Enemies[[Name]:[SpawnedType]],10,FALSE),0))</f>
        <v>8470</v>
      </c>
      <c r="D58" s="10">
        <f>(VLOOKUP(D$1,Enemies[[Name]:[BotLevelType]],3,FALSE) * VLOOKUP($A58,BotLevelWorld[#All],MATCH("HP Ratio - " &amp; VLOOKUP(D$1,Enemies[[#All],[Name]:[BotLevelType]],9,FALSE),BotLevelWorld[#Headers],0),FALSE)) + (IFERROR(VLOOKUP(VLOOKUP(D$1,Enemies[[Name]:[SpawnedType]],11,FALSE), Enemies[[Name]:[BotLevelType]], 3, FALSE) * VLOOKUP($A58,BotLevelWorld[#All],MATCH("HP Ratio - " &amp; VLOOKUP(VLOOKUP(D$1,Enemies[[Name]:[SpawnedType]],11,FALSE),Enemies[[#All],[Name]:[BotLevelType]],9,FALSE),BotLevelWorld[#Headers],0),FALSE) * VLOOKUP(D$1,Enemies[[Name]:[SpawnedType]],10,FALSE),0))</f>
        <v>19800</v>
      </c>
      <c r="E58" s="10">
        <f>(VLOOKUP(E$1,Enemies[[Name]:[BotLevelType]],3,FALSE) * VLOOKUP($A58,BotLevelWorld[#All],MATCH("HP Ratio - " &amp; VLOOKUP(E$1,Enemies[[#All],[Name]:[BotLevelType]],9,FALSE),BotLevelWorld[#Headers],0),FALSE)) + (IFERROR(VLOOKUP(VLOOKUP(E$1,Enemies[[Name]:[SpawnedType]],11,FALSE), Enemies[[Name]:[BotLevelType]], 3, FALSE) * VLOOKUP($A58,BotLevelWorld[#All],MATCH("HP Ratio - " &amp; VLOOKUP(VLOOKUP(E$1,Enemies[[Name]:[SpawnedType]],11,FALSE),Enemies[[#All],[Name]:[BotLevelType]],9,FALSE),BotLevelWorld[#Headers],0),FALSE) * VLOOKUP(E$1,Enemies[[Name]:[SpawnedType]],10,FALSE),0))</f>
        <v>2800</v>
      </c>
      <c r="F58" s="10">
        <f>(VLOOKUP(F$1,Enemies[[Name]:[BotLevelType]],3,FALSE) * VLOOKUP($A58,BotLevelWorld[#All],MATCH("HP Ratio - " &amp; VLOOKUP(F$1,Enemies[[#All],[Name]:[BotLevelType]],9,FALSE),BotLevelWorld[#Headers],0),FALSE)) + (IFERROR(VLOOKUP(VLOOKUP(F$1,Enemies[[Name]:[SpawnedType]],11,FALSE), Enemies[[Name]:[BotLevelType]], 3, FALSE) * VLOOKUP($A58,BotLevelWorld[#All],MATCH("HP Ratio - " &amp; VLOOKUP(VLOOKUP(F$1,Enemies[[Name]:[SpawnedType]],11,FALSE),Enemies[[#All],[Name]:[BotLevelType]],9,FALSE),BotLevelWorld[#Headers],0),FALSE) * VLOOKUP(F$1,Enemies[[Name]:[SpawnedType]],10,FALSE),0))</f>
        <v>10000</v>
      </c>
      <c r="G58" s="10">
        <f>(VLOOKUP(G$1,Enemies[[Name]:[BotLevelType]],3,FALSE) * VLOOKUP($A58,BotLevelWorld[#All],MATCH("HP Ratio - " &amp; VLOOKUP(G$1,Enemies[[#All],[Name]:[BotLevelType]],9,FALSE),BotLevelWorld[#Headers],0),FALSE)) + (IFERROR(VLOOKUP(VLOOKUP(G$1,Enemies[[Name]:[SpawnedType]],11,FALSE), Enemies[[Name]:[BotLevelType]], 3, FALSE) * VLOOKUP($A58,BotLevelWorld[#All],MATCH("HP Ratio - " &amp; VLOOKUP(VLOOKUP(G$1,Enemies[[Name]:[SpawnedType]],11,FALSE),Enemies[[#All],[Name]:[BotLevelType]],9,FALSE),BotLevelWorld[#Headers],0),FALSE) * VLOOKUP(G$1,Enemies[[Name]:[SpawnedType]],10,FALSE),0))</f>
        <v>20000</v>
      </c>
      <c r="H58" s="10">
        <f>(VLOOKUP(H$1,Enemies[[Name]:[BotLevelType]],3,FALSE) * VLOOKUP($A58,BotLevelWorld[#All],MATCH("HP Ratio - " &amp; VLOOKUP(H$1,Enemies[[#All],[Name]:[BotLevelType]],9,FALSE),BotLevelWorld[#Headers],0),FALSE)) + (IFERROR(VLOOKUP(VLOOKUP(H$1,Enemies[[Name]:[SpawnedType]],11,FALSE), Enemies[[Name]:[BotLevelType]], 3, FALSE) * VLOOKUP($A58,BotLevelWorld[#All],MATCH("HP Ratio - " &amp; VLOOKUP(VLOOKUP(H$1,Enemies[[Name]:[SpawnedType]],11,FALSE),Enemies[[#All],[Name]:[BotLevelType]],9,FALSE),BotLevelWorld[#Headers],0),FALSE) * VLOOKUP(H$1,Enemies[[Name]:[SpawnedType]],10,FALSE),0))</f>
        <v>880</v>
      </c>
      <c r="I58" s="10">
        <f>(VLOOKUP(I$1,Enemies[[Name]:[BotLevelType]],3,FALSE) * VLOOKUP($A58,BotLevelWorld[#All],MATCH("HP Ratio - " &amp; VLOOKUP(I$1,Enemies[[#All],[Name]:[BotLevelType]],9,FALSE),BotLevelWorld[#Headers],0),FALSE)) + (IFERROR(VLOOKUP(VLOOKUP(I$1,Enemies[[Name]:[SpawnedType]],11,FALSE), Enemies[[Name]:[BotLevelType]], 3, FALSE) * VLOOKUP($A58,BotLevelWorld[#All],MATCH("HP Ratio - " &amp; VLOOKUP(VLOOKUP(I$1,Enemies[[Name]:[SpawnedType]],11,FALSE),Enemies[[#All],[Name]:[BotLevelType]],9,FALSE),BotLevelWorld[#Headers],0),FALSE) * VLOOKUP(I$1,Enemies[[Name]:[SpawnedType]],10,FALSE),0))</f>
        <v>30</v>
      </c>
      <c r="J58" s="10">
        <f>(VLOOKUP(J$1,Enemies[[Name]:[BotLevelType]],3,FALSE) * VLOOKUP($A58,BotLevelWorld[#All],MATCH("HP Ratio - " &amp; VLOOKUP(J$1,Enemies[[#All],[Name]:[BotLevelType]],9,FALSE),BotLevelWorld[#Headers],0),FALSE)) + (IFERROR(VLOOKUP(VLOOKUP(J$1,Enemies[[Name]:[SpawnedType]],11,FALSE), Enemies[[Name]:[BotLevelType]], 3, FALSE) * VLOOKUP($A58,BotLevelWorld[#All],MATCH("HP Ratio - " &amp; VLOOKUP(VLOOKUP(J$1,Enemies[[Name]:[SpawnedType]],11,FALSE),Enemies[[#All],[Name]:[BotLevelType]],9,FALSE),BotLevelWorld[#Headers],0),FALSE) * VLOOKUP(J$1,Enemies[[Name]:[SpawnedType]],10,FALSE),0))</f>
        <v>500</v>
      </c>
      <c r="K58" s="10">
        <f>(VLOOKUP(K$1,Enemies[[Name]:[BotLevelType]],3,FALSE) * VLOOKUP($A58,BotLevelWorld[#All],MATCH("HP Ratio - " &amp; VLOOKUP(K$1,Enemies[[#All],[Name]:[BotLevelType]],9,FALSE),BotLevelWorld[#Headers],0),FALSE)) + (IFERROR(VLOOKUP(VLOOKUP(K$1,Enemies[[Name]:[SpawnedType]],11,FALSE), Enemies[[Name]:[BotLevelType]], 3, FALSE) * VLOOKUP($A58,BotLevelWorld[#All],MATCH("HP Ratio - " &amp; VLOOKUP(VLOOKUP(K$1,Enemies[[Name]:[SpawnedType]],11,FALSE),Enemies[[#All],[Name]:[BotLevelType]],9,FALSE),BotLevelWorld[#Headers],0),FALSE) * VLOOKUP(K$1,Enemies[[Name]:[SpawnedType]],10,FALSE),0))</f>
        <v>125</v>
      </c>
      <c r="L58" s="10">
        <f>(VLOOKUP(L$1,Enemies[[Name]:[BotLevelType]],3,FALSE) * VLOOKUP($A58,BotLevelWorld[#All],MATCH("HP Ratio - " &amp; VLOOKUP(L$1,Enemies[[#All],[Name]:[BotLevelType]],9,FALSE),BotLevelWorld[#Headers],0),FALSE)) + (IFERROR(VLOOKUP(VLOOKUP(L$1,Enemies[[Name]:[SpawnedType]],11,FALSE), Enemies[[Name]:[BotLevelType]], 3, FALSE) * VLOOKUP($A58,BotLevelWorld[#All],MATCH("HP Ratio - " &amp; VLOOKUP(VLOOKUP(L$1,Enemies[[Name]:[SpawnedType]],11,FALSE),Enemies[[#All],[Name]:[BotLevelType]],9,FALSE),BotLevelWorld[#Headers],0),FALSE) * VLOOKUP(L$1,Enemies[[Name]:[SpawnedType]],10,FALSE),0))</f>
        <v>6000</v>
      </c>
      <c r="M58" s="10">
        <f>(VLOOKUP(M$1,Enemies[[Name]:[BotLevelType]],3,FALSE) * VLOOKUP($A58,BotLevelWorld[#All],MATCH("HP Ratio - " &amp; VLOOKUP(M$1,Enemies[[#All],[Name]:[BotLevelType]],9,FALSE),BotLevelWorld[#Headers],0),FALSE)) + (IFERROR(VLOOKUP(VLOOKUP(M$1,Enemies[[Name]:[SpawnedType]],11,FALSE), Enemies[[Name]:[BotLevelType]], 3, FALSE) * VLOOKUP($A58,BotLevelWorld[#All],MATCH("HP Ratio - " &amp; VLOOKUP(VLOOKUP(M$1,Enemies[[Name]:[SpawnedType]],11,FALSE),Enemies[[#All],[Name]:[BotLevelType]],9,FALSE),BotLevelWorld[#Headers],0),FALSE) * VLOOKUP(M$1,Enemies[[Name]:[SpawnedType]],10,FALSE),0))</f>
        <v>14000</v>
      </c>
      <c r="N58" s="10">
        <f>(VLOOKUP(N$1,Enemies[[Name]:[BotLevelType]],3,FALSE) * VLOOKUP($A58,BotLevelWorld[#All],MATCH("HP Ratio - " &amp; VLOOKUP(N$1,Enemies[[#All],[Name]:[BotLevelType]],9,FALSE),BotLevelWorld[#Headers],0),FALSE)) + (IFERROR(VLOOKUP(VLOOKUP(N$1,Enemies[[Name]:[SpawnedType]],11,FALSE), Enemies[[Name]:[BotLevelType]], 3, FALSE) * VLOOKUP($A58,BotLevelWorld[#All],MATCH("HP Ratio - " &amp; VLOOKUP(VLOOKUP(N$1,Enemies[[Name]:[SpawnedType]],11,FALSE),Enemies[[#All],[Name]:[BotLevelType]],9,FALSE),BotLevelWorld[#Headers],0),FALSE) * VLOOKUP(N$1,Enemies[[Name]:[SpawnedType]],10,FALSE),0))</f>
        <v>10000</v>
      </c>
      <c r="O58" s="10">
        <f>(VLOOKUP(O$1,Enemies[[Name]:[BotLevelType]],3,FALSE) * VLOOKUP($A58,BotLevelWorld[#All],MATCH("HP Ratio - " &amp; VLOOKUP(O$1,Enemies[[#All],[Name]:[BotLevelType]],9,FALSE),BotLevelWorld[#Headers],0),FALSE)) + (IFERROR(VLOOKUP(VLOOKUP(O$1,Enemies[[Name]:[SpawnedType]],11,FALSE), Enemies[[Name]:[BotLevelType]], 3, FALSE) * VLOOKUP($A58,BotLevelWorld[#All],MATCH("HP Ratio - " &amp; VLOOKUP(VLOOKUP(O$1,Enemies[[Name]:[SpawnedType]],11,FALSE),Enemies[[#All],[Name]:[BotLevelType]],9,FALSE),BotLevelWorld[#Headers],0),FALSE) * VLOOKUP(O$1,Enemies[[Name]:[SpawnedType]],10,FALSE),0))</f>
        <v>3850</v>
      </c>
      <c r="P58" s="10">
        <f>(VLOOKUP(P$1,Enemies[[Name]:[BotLevelType]],3,FALSE) * VLOOKUP($A58,BotLevelWorld[#All],MATCH("HP Ratio - " &amp; VLOOKUP(P$1,Enemies[[#All],[Name]:[BotLevelType]],9,FALSE),BotLevelWorld[#Headers],0),FALSE)) + (IFERROR(VLOOKUP(VLOOKUP(P$1,Enemies[[Name]:[SpawnedType]],11,FALSE), Enemies[[Name]:[BotLevelType]], 3, FALSE) * VLOOKUP($A58,BotLevelWorld[#All],MATCH("HP Ratio - " &amp; VLOOKUP(VLOOKUP(P$1,Enemies[[Name]:[SpawnedType]],11,FALSE),Enemies[[#All],[Name]:[BotLevelType]],9,FALSE),BotLevelWorld[#Headers],0),FALSE) * VLOOKUP(P$1,Enemies[[Name]:[SpawnedType]],10,FALSE),0))</f>
        <v>40000</v>
      </c>
      <c r="Q58" s="10">
        <f>(VLOOKUP(Q$1,Enemies[[Name]:[BotLevelType]],3,FALSE) * VLOOKUP($A58,BotLevelWorld[#All],MATCH("HP Ratio - " &amp; VLOOKUP(Q$1,Enemies[[#All],[Name]:[BotLevelType]],9,FALSE),BotLevelWorld[#Headers],0),FALSE)) + (IFERROR(VLOOKUP(VLOOKUP(Q$1,Enemies[[Name]:[SpawnedType]],11,FALSE), Enemies[[Name]:[BotLevelType]], 3, FALSE) * VLOOKUP($A58,BotLevelWorld[#All],MATCH("HP Ratio - " &amp; VLOOKUP(VLOOKUP(Q$1,Enemies[[Name]:[SpawnedType]],11,FALSE),Enemies[[#All],[Name]:[BotLevelType]],9,FALSE),BotLevelWorld[#Headers],0),FALSE) * VLOOKUP(Q$1,Enemies[[Name]:[SpawnedType]],10,FALSE),0))</f>
        <v>11000</v>
      </c>
      <c r="R58" s="10">
        <f>(VLOOKUP(R$1,Enemies[[Name]:[BotLevelType]],3,FALSE) * VLOOKUP($A58,BotLevelWorld[#All],MATCH("HP Ratio - " &amp; VLOOKUP(R$1,Enemies[[#All],[Name]:[BotLevelType]],9,FALSE),BotLevelWorld[#Headers],0),FALSE)) + (IFERROR(VLOOKUP(VLOOKUP(R$1,Enemies[[Name]:[SpawnedType]],11,FALSE), Enemies[[Name]:[BotLevelType]], 3, FALSE) * VLOOKUP($A58,BotLevelWorld[#All],MATCH("HP Ratio - " &amp; VLOOKUP(VLOOKUP(R$1,Enemies[[Name]:[SpawnedType]],11,FALSE),Enemies[[#All],[Name]:[BotLevelType]],9,FALSE),BotLevelWorld[#Headers],0),FALSE) * VLOOKUP(R$1,Enemies[[Name]:[SpawnedType]],10,FALSE),0))</f>
        <v>55000</v>
      </c>
      <c r="S58" s="10">
        <f>(VLOOKUP(S$1,Enemies[[Name]:[BotLevelType]],3,FALSE) * VLOOKUP($A58,BotLevelWorld[#All],MATCH("HP Ratio - " &amp; VLOOKUP(S$1,Enemies[[#All],[Name]:[BotLevelType]],9,FALSE),BotLevelWorld[#Headers],0),FALSE)) + (IFERROR(VLOOKUP(VLOOKUP(S$1,Enemies[[Name]:[SpawnedType]],11,FALSE), Enemies[[Name]:[BotLevelType]], 3, FALSE) * VLOOKUP($A58,BotLevelWorld[#All],MATCH("HP Ratio - " &amp; VLOOKUP(VLOOKUP(S$1,Enemies[[Name]:[SpawnedType]],11,FALSE),Enemies[[#All],[Name]:[BotLevelType]],9,FALSE),BotLevelWorld[#Headers],0),FALSE) * VLOOKUP(S$1,Enemies[[Name]:[SpawnedType]],10,FALSE),0))</f>
        <v>4620</v>
      </c>
      <c r="T58" s="10">
        <f>(VLOOKUP(T$1,Enemies[[Name]:[BotLevelType]],3,FALSE) * VLOOKUP($A58,BotLevelWorld[#All],MATCH("HP Ratio - " &amp; VLOOKUP(T$1,Enemies[[#All],[Name]:[BotLevelType]],9,FALSE),BotLevelWorld[#Headers],0),FALSE)) + (IFERROR(VLOOKUP(VLOOKUP(T$1,Enemies[[Name]:[SpawnedType]],11,FALSE), Enemies[[Name]:[BotLevelType]], 3, FALSE) * VLOOKUP($A58,BotLevelWorld[#All],MATCH("HP Ratio - " &amp; VLOOKUP(VLOOKUP(T$1,Enemies[[Name]:[SpawnedType]],11,FALSE),Enemies[[#All],[Name]:[BotLevelType]],9,FALSE),BotLevelWorld[#Headers],0),FALSE) * VLOOKUP(T$1,Enemies[[Name]:[SpawnedType]],10,FALSE),0))</f>
        <v>17600</v>
      </c>
      <c r="U58" s="10">
        <f>(VLOOKUP(U$1,Enemies[[Name]:[BotLevelType]],3,FALSE) * VLOOKUP($A58,BotLevelWorld[#All],MATCH("HP Ratio - " &amp; VLOOKUP(U$1,Enemies[[#All],[Name]:[BotLevelType]],9,FALSE),BotLevelWorld[#Headers],0),FALSE)) + (IFERROR(VLOOKUP(VLOOKUP(U$1,Enemies[[Name]:[SpawnedType]],11,FALSE), Enemies[[Name]:[BotLevelType]], 3, FALSE) * VLOOKUP($A58,BotLevelWorld[#All],MATCH("HP Ratio - " &amp; VLOOKUP(VLOOKUP(U$1,Enemies[[Name]:[SpawnedType]],11,FALSE),Enemies[[#All],[Name]:[BotLevelType]],9,FALSE),BotLevelWorld[#Headers],0),FALSE) * VLOOKUP(U$1,Enemies[[Name]:[SpawnedType]],10,FALSE),0))</f>
        <v>8800</v>
      </c>
      <c r="V58" s="10">
        <f>(VLOOKUP(V$1,Enemies[[Name]:[BotLevelType]],3,FALSE) * VLOOKUP($A58,BotLevelWorld[#All],MATCH("HP Ratio - " &amp; VLOOKUP(V$1,Enemies[[#All],[Name]:[BotLevelType]],9,FALSE),BotLevelWorld[#Headers],0),FALSE)) + (IFERROR(VLOOKUP(VLOOKUP(V$1,Enemies[[Name]:[SpawnedType]],11,FALSE), Enemies[[Name]:[BotLevelType]], 3, FALSE) * VLOOKUP($A58,BotLevelWorld[#All],MATCH("HP Ratio - " &amp; VLOOKUP(VLOOKUP(V$1,Enemies[[Name]:[SpawnedType]],11,FALSE),Enemies[[#All],[Name]:[BotLevelType]],9,FALSE),BotLevelWorld[#Headers],0),FALSE) * VLOOKUP(V$1,Enemies[[Name]:[SpawnedType]],10,FALSE),0))</f>
        <v>4400</v>
      </c>
      <c r="W58" s="10">
        <f>(VLOOKUP(W$1,Enemies[[Name]:[BotLevelType]],3,FALSE) * VLOOKUP($A58,BotLevelWorld[#All],MATCH("HP Ratio - " &amp; VLOOKUP(W$1,Enemies[[#All],[Name]:[BotLevelType]],9,FALSE),BotLevelWorld[#Headers],0),FALSE)) + (IFERROR(VLOOKUP(VLOOKUP(W$1,Enemies[[Name]:[SpawnedType]],11,FALSE), Enemies[[Name]:[BotLevelType]], 3, FALSE) * VLOOKUP($A58,BotLevelWorld[#All],MATCH("HP Ratio - " &amp; VLOOKUP(VLOOKUP(W$1,Enemies[[Name]:[SpawnedType]],11,FALSE),Enemies[[#All],[Name]:[BotLevelType]],9,FALSE),BotLevelWorld[#Headers],0),FALSE) * VLOOKUP(W$1,Enemies[[Name]:[SpawnedType]],10,FALSE),0))</f>
        <v>1100</v>
      </c>
      <c r="X58" s="10">
        <f>(VLOOKUP(X$1,Enemies[[Name]:[BotLevelType]],3,FALSE) * VLOOKUP($A58,BotLevelWorld[#All],MATCH("HP Ratio - " &amp; VLOOKUP(X$1,Enemies[[#All],[Name]:[BotLevelType]],9,FALSE),BotLevelWorld[#Headers],0),FALSE)) + (IFERROR(VLOOKUP(VLOOKUP(X$1,Enemies[[Name]:[SpawnedType]],11,FALSE), Enemies[[Name]:[BotLevelType]], 3, FALSE) * VLOOKUP($A58,BotLevelWorld[#All],MATCH("HP Ratio - " &amp; VLOOKUP(VLOOKUP(X$1,Enemies[[Name]:[SpawnedType]],11,FALSE),Enemies[[#All],[Name]:[BotLevelType]],9,FALSE),BotLevelWorld[#Headers],0),FALSE) * VLOOKUP(X$1,Enemies[[Name]:[SpawnedType]],10,FALSE),0))</f>
        <v>880</v>
      </c>
      <c r="Y58" s="10">
        <f>(VLOOKUP(Y$1,Enemies[[Name]:[BotLevelType]],3,FALSE) * VLOOKUP($A58,BotLevelWorld[#All],MATCH("HP Ratio - " &amp; VLOOKUP(Y$1,Enemies[[#All],[Name]:[BotLevelType]],9,FALSE),BotLevelWorld[#Headers],0),FALSE)) + (IFERROR(VLOOKUP(VLOOKUP(Y$1,Enemies[[Name]:[SpawnedType]],11,FALSE), Enemies[[Name]:[BotLevelType]], 3, FALSE) * VLOOKUP($A58,BotLevelWorld[#All],MATCH("HP Ratio - " &amp; VLOOKUP(VLOOKUP(Y$1,Enemies[[Name]:[SpawnedType]],11,FALSE),Enemies[[#All],[Name]:[BotLevelType]],9,FALSE),BotLevelWorld[#Headers],0),FALSE) * VLOOKUP(Y$1,Enemies[[Name]:[SpawnedType]],10,FALSE),0))</f>
        <v>20000</v>
      </c>
      <c r="Z58" s="10">
        <f>(VLOOKUP(Z$1,Enemies[[Name]:[BotLevelType]],3,FALSE) * VLOOKUP($A58,BotLevelWorld[#All],MATCH("HP Ratio - " &amp; VLOOKUP(Z$1,Enemies[[#All],[Name]:[BotLevelType]],9,FALSE),BotLevelWorld[#Headers],0),FALSE)) + (IFERROR(VLOOKUP(VLOOKUP(Z$1,Enemies[[Name]:[SpawnedType]],11,FALSE), Enemies[[Name]:[BotLevelType]], 3, FALSE) * VLOOKUP($A58,BotLevelWorld[#All],MATCH("HP Ratio - " &amp; VLOOKUP(VLOOKUP(Z$1,Enemies[[Name]:[SpawnedType]],11,FALSE),Enemies[[#All],[Name]:[BotLevelType]],9,FALSE),BotLevelWorld[#Headers],0),FALSE) * VLOOKUP(Z$1,Enemies[[Name]:[SpawnedType]],10,FALSE),0))</f>
        <v>8000</v>
      </c>
      <c r="AA58" s="10">
        <f>(VLOOKUP(AA$1,Enemies[[Name]:[BotLevelType]],3,FALSE) * VLOOKUP($A58,BotLevelWorld[#All],MATCH("HP Ratio - " &amp; VLOOKUP(AA$1,Enemies[[#All],[Name]:[BotLevelType]],9,FALSE),BotLevelWorld[#Headers],0),FALSE)) + (IFERROR(VLOOKUP(VLOOKUP(AA$1,Enemies[[Name]:[SpawnedType]],11,FALSE), Enemies[[Name]:[BotLevelType]], 3, FALSE) * VLOOKUP($A58,BotLevelWorld[#All],MATCH("HP Ratio - " &amp; VLOOKUP(VLOOKUP(AA$1,Enemies[[Name]:[SpawnedType]],11,FALSE),Enemies[[#All],[Name]:[BotLevelType]],9,FALSE),BotLevelWorld[#Headers],0),FALSE) * VLOOKUP(AA$1,Enemies[[Name]:[SpawnedType]],10,FALSE),0))</f>
        <v>4000</v>
      </c>
      <c r="AB58" s="10">
        <f>(VLOOKUP(AB$1,Enemies[[Name]:[BotLevelType]],3,FALSE) * VLOOKUP($A58,BotLevelWorld[#All],MATCH("HP Ratio - " &amp; VLOOKUP(AB$1,Enemies[[#All],[Name]:[BotLevelType]],9,FALSE),BotLevelWorld[#Headers],0),FALSE)) + (IFERROR(VLOOKUP(VLOOKUP(AB$1,Enemies[[Name]:[SpawnedType]],11,FALSE), Enemies[[Name]:[BotLevelType]], 3, FALSE) * VLOOKUP($A58,BotLevelWorld[#All],MATCH("HP Ratio - " &amp; VLOOKUP(VLOOKUP(AB$1,Enemies[[Name]:[SpawnedType]],11,FALSE),Enemies[[#All],[Name]:[BotLevelType]],9,FALSE),BotLevelWorld[#Headers],0),FALSE) * VLOOKUP(AB$1,Enemies[[Name]:[SpawnedType]],10,FALSE),0))</f>
        <v>1960</v>
      </c>
      <c r="AC58" s="10">
        <f>(VLOOKUP(AC$1,Enemies[[Name]:[BotLevelType]],3,FALSE) * VLOOKUP($A58,BotLevelWorld[#All],MATCH("HP Ratio - " &amp; VLOOKUP(AC$1,Enemies[[#All],[Name]:[BotLevelType]],9,FALSE),BotLevelWorld[#Headers],0),FALSE)) + (IFERROR(VLOOKUP(VLOOKUP(AC$1,Enemies[[Name]:[SpawnedType]],11,FALSE), Enemies[[Name]:[BotLevelType]], 3, FALSE) * VLOOKUP($A58,BotLevelWorld[#All],MATCH("HP Ratio - " &amp; VLOOKUP(VLOOKUP(AC$1,Enemies[[Name]:[SpawnedType]],11,FALSE),Enemies[[#All],[Name]:[BotLevelType]],9,FALSE),BotLevelWorld[#Headers],0),FALSE) * VLOOKUP(AC$1,Enemies[[Name]:[SpawnedType]],10,FALSE),0))</f>
        <v>960</v>
      </c>
      <c r="AD58" s="10">
        <f>(VLOOKUP(AD$1,Enemies[[Name]:[BotLevelType]],3,FALSE) * VLOOKUP($A58,BotLevelWorld[#All],MATCH("HP Ratio - " &amp; VLOOKUP(AD$1,Enemies[[#All],[Name]:[BotLevelType]],9,FALSE),BotLevelWorld[#Headers],0),FALSE)) + (IFERROR(VLOOKUP(VLOOKUP(AD$1,Enemies[[Name]:[SpawnedType]],11,FALSE), Enemies[[Name]:[BotLevelType]], 3, FALSE) * VLOOKUP($A58,BotLevelWorld[#All],MATCH("HP Ratio - " &amp; VLOOKUP(VLOOKUP(AD$1,Enemies[[Name]:[SpawnedType]],11,FALSE),Enemies[[#All],[Name]:[BotLevelType]],9,FALSE),BotLevelWorld[#Headers],0),FALSE) * VLOOKUP(AD$1,Enemies[[Name]:[SpawnedType]],10,FALSE),0))</f>
        <v>240</v>
      </c>
      <c r="AE58" s="10">
        <f>(VLOOKUP(AE$1,Enemies[[Name]:[BotLevelType]],3,FALSE) * VLOOKUP($A58,BotLevelWorld[#All],MATCH("HP Ratio - " &amp; VLOOKUP(AE$1,Enemies[[#All],[Name]:[BotLevelType]],9,FALSE),BotLevelWorld[#Headers],0),FALSE)) + (IFERROR(VLOOKUP(VLOOKUP(AE$1,Enemies[[Name]:[SpawnedType]],11,FALSE), Enemies[[Name]:[BotLevelType]], 3, FALSE) * VLOOKUP($A58,BotLevelWorld[#All],MATCH("HP Ratio - " &amp; VLOOKUP(VLOOKUP(AE$1,Enemies[[Name]:[SpawnedType]],11,FALSE),Enemies[[#All],[Name]:[BotLevelType]],9,FALSE),BotLevelWorld[#Headers],0),FALSE) * VLOOKUP(AE$1,Enemies[[Name]:[SpawnedType]],10,FALSE),0))</f>
        <v>7000</v>
      </c>
      <c r="AF58" s="10">
        <f>(VLOOKUP(AF$1,Enemies[[Name]:[BotLevelType]],3,FALSE) * VLOOKUP($A58,BotLevelWorld[#All],MATCH("HP Ratio - " &amp; VLOOKUP(AF$1,Enemies[[#All],[Name]:[BotLevelType]],9,FALSE),BotLevelWorld[#Headers],0),FALSE)) + (IFERROR(VLOOKUP(VLOOKUP(AF$1,Enemies[[Name]:[SpawnedType]],11,FALSE), Enemies[[Name]:[BotLevelType]], 3, FALSE) * VLOOKUP($A58,BotLevelWorld[#All],MATCH("HP Ratio - " &amp; VLOOKUP(VLOOKUP(AF$1,Enemies[[Name]:[SpawnedType]],11,FALSE),Enemies[[#All],[Name]:[BotLevelType]],9,FALSE),BotLevelWorld[#Headers],0),FALSE) * VLOOKUP(AF$1,Enemies[[Name]:[SpawnedType]],10,FALSE),0))</f>
        <v>1600</v>
      </c>
      <c r="AG58" s="10">
        <f>(VLOOKUP(AG$1,Enemies[[Name]:[BotLevelType]],3,FALSE) * VLOOKUP($A58,BotLevelWorld[#All],MATCH("HP Ratio - " &amp; VLOOKUP(AG$1,Enemies[[#All],[Name]:[BotLevelType]],9,FALSE),BotLevelWorld[#Headers],0),FALSE)) + (IFERROR(VLOOKUP(VLOOKUP(AG$1,Enemies[[Name]:[SpawnedType]],11,FALSE), Enemies[[Name]:[BotLevelType]], 3, FALSE) * VLOOKUP($A58,BotLevelWorld[#All],MATCH("HP Ratio - " &amp; VLOOKUP(VLOOKUP(AG$1,Enemies[[Name]:[SpawnedType]],11,FALSE),Enemies[[#All],[Name]:[BotLevelType]],9,FALSE),BotLevelWorld[#Headers],0),FALSE) * VLOOKUP(AG$1,Enemies[[Name]:[SpawnedType]],10,FALSE),0))</f>
        <v>8470</v>
      </c>
      <c r="AH58" s="10">
        <f>(VLOOKUP(AH$1,Enemies[[Name]:[BotLevelType]],3,FALSE) * VLOOKUP($A58,BotLevelWorld[#All],MATCH("HP Ratio - " &amp; VLOOKUP(AH$1,Enemies[[#All],[Name]:[BotLevelType]],9,FALSE),BotLevelWorld[#Headers],0),FALSE)) + (IFERROR(VLOOKUP(VLOOKUP(AH$1,Enemies[[Name]:[SpawnedType]],11,FALSE), Enemies[[Name]:[BotLevelType]], 3, FALSE) * VLOOKUP($A58,BotLevelWorld[#All],MATCH("HP Ratio - " &amp; VLOOKUP(VLOOKUP(AH$1,Enemies[[Name]:[SpawnedType]],11,FALSE),Enemies[[#All],[Name]:[BotLevelType]],9,FALSE),BotLevelWorld[#Headers],0),FALSE) * VLOOKUP(AH$1,Enemies[[Name]:[SpawnedType]],10,FALSE),0))</f>
        <v>880</v>
      </c>
      <c r="AI58" s="10">
        <f>(VLOOKUP(AI$1,Enemies[[Name]:[BotLevelType]],3,FALSE) * VLOOKUP($A58,BotLevelWorld[#All],MATCH("HP Ratio - " &amp; VLOOKUP(AI$1,Enemies[[#All],[Name]:[BotLevelType]],9,FALSE),BotLevelWorld[#Headers],0),FALSE)) + (IFERROR(VLOOKUP(VLOOKUP(AI$1,Enemies[[Name]:[SpawnedType]],11,FALSE), Enemies[[Name]:[BotLevelType]], 3, FALSE) * VLOOKUP($A58,BotLevelWorld[#All],MATCH("HP Ratio - " &amp; VLOOKUP(VLOOKUP(AI$1,Enemies[[Name]:[SpawnedType]],11,FALSE),Enemies[[#All],[Name]:[BotLevelType]],9,FALSE),BotLevelWorld[#Headers],0),FALSE) * VLOOKUP(AI$1,Enemies[[Name]:[SpawnedType]],10,FALSE),0))</f>
        <v>12000</v>
      </c>
      <c r="AJ58" s="10">
        <f>(VLOOKUP(AJ$1,Enemies[[Name]:[BotLevelType]],3,FALSE) * VLOOKUP($A58,BotLevelWorld[#All],MATCH("HP Ratio - " &amp; VLOOKUP(AJ$1,Enemies[[#All],[Name]:[BotLevelType]],9,FALSE),BotLevelWorld[#Headers],0),FALSE)) + (IFERROR(VLOOKUP(VLOOKUP(AJ$1,Enemies[[Name]:[SpawnedType]],11,FALSE), Enemies[[Name]:[BotLevelType]], 3, FALSE) * VLOOKUP($A58,BotLevelWorld[#All],MATCH("HP Ratio - " &amp; VLOOKUP(VLOOKUP(AJ$1,Enemies[[Name]:[SpawnedType]],11,FALSE),Enemies[[#All],[Name]:[BotLevelType]],9,FALSE),BotLevelWorld[#Headers],0),FALSE) * VLOOKUP(AJ$1,Enemies[[Name]:[SpawnedType]],10,FALSE),0))</f>
        <v>880</v>
      </c>
      <c r="AK58" s="10">
        <f>(VLOOKUP(AK$1,Enemies[[Name]:[BotLevelType]],3,FALSE) * VLOOKUP($A58,BotLevelWorld[#All],MATCH("HP Ratio - " &amp; VLOOKUP(AK$1,Enemies[[#All],[Name]:[BotLevelType]],9,FALSE),BotLevelWorld[#Headers],0),FALSE)) + (IFERROR(VLOOKUP(VLOOKUP(AK$1,Enemies[[Name]:[SpawnedType]],11,FALSE), Enemies[[Name]:[BotLevelType]], 3, FALSE) * VLOOKUP($A58,BotLevelWorld[#All],MATCH("HP Ratio - " &amp; VLOOKUP(VLOOKUP(AK$1,Enemies[[Name]:[SpawnedType]],11,FALSE),Enemies[[#All],[Name]:[BotLevelType]],9,FALSE),BotLevelWorld[#Headers],0),FALSE) * VLOOKUP(AK$1,Enemies[[Name]:[SpawnedType]],10,FALSE),0))</f>
        <v>880</v>
      </c>
      <c r="AL58" s="10">
        <f>(VLOOKUP(AL$1,Enemies[[Name]:[BotLevelType]],3,FALSE) * VLOOKUP($A58,BotLevelWorld[#All],MATCH("HP Ratio - " &amp; VLOOKUP(AL$1,Enemies[[#All],[Name]:[BotLevelType]],9,FALSE),BotLevelWorld[#Headers],0),FALSE)) + (IFERROR(VLOOKUP(VLOOKUP(AL$1,Enemies[[Name]:[SpawnedType]],11,FALSE), Enemies[[Name]:[BotLevelType]], 3, FALSE) * VLOOKUP($A58,BotLevelWorld[#All],MATCH("HP Ratio - " &amp; VLOOKUP(VLOOKUP(AL$1,Enemies[[Name]:[SpawnedType]],11,FALSE),Enemies[[#All],[Name]:[BotLevelType]],9,FALSE),BotLevelWorld[#Headers],0),FALSE) * VLOOKUP(AL$1,Enemies[[Name]:[SpawnedType]],10,FALSE),0))</f>
        <v>1100</v>
      </c>
      <c r="AM58" s="10">
        <f>(VLOOKUP(AM$1,Enemies[[Name]:[BotLevelType]],3,FALSE) * VLOOKUP($A58,BotLevelWorld[#All],MATCH("HP Ratio - " &amp; VLOOKUP(AM$1,Enemies[[#All],[Name]:[BotLevelType]],9,FALSE),BotLevelWorld[#Headers],0),FALSE)) + (IFERROR(VLOOKUP(VLOOKUP(AM$1,Enemies[[Name]:[SpawnedType]],11,FALSE), Enemies[[Name]:[BotLevelType]], 3, FALSE) * VLOOKUP($A58,BotLevelWorld[#All],MATCH("HP Ratio - " &amp; VLOOKUP(VLOOKUP(AM$1,Enemies[[Name]:[SpawnedType]],11,FALSE),Enemies[[#All],[Name]:[BotLevelType]],9,FALSE),BotLevelWorld[#Headers],0),FALSE) * VLOOKUP(AM$1,Enemies[[Name]:[SpawnedType]],10,FALSE),0))</f>
        <v>20000</v>
      </c>
      <c r="AN58" s="10">
        <f>(VLOOKUP(AN$1,Enemies[[Name]:[BotLevelType]],3,FALSE) * VLOOKUP($A58,BotLevelWorld[#All],MATCH("HP Ratio - " &amp; VLOOKUP(AN$1,Enemies[[#All],[Name]:[BotLevelType]],9,FALSE),BotLevelWorld[#Headers],0),FALSE)) + (IFERROR(VLOOKUP(VLOOKUP(AN$1,Enemies[[Name]:[SpawnedType]],11,FALSE), Enemies[[Name]:[BotLevelType]], 3, FALSE) * VLOOKUP($A58,BotLevelWorld[#All],MATCH("HP Ratio - " &amp; VLOOKUP(VLOOKUP(AN$1,Enemies[[Name]:[SpawnedType]],11,FALSE),Enemies[[#All],[Name]:[BotLevelType]],9,FALSE),BotLevelWorld[#Headers],0),FALSE) * VLOOKUP(AN$1,Enemies[[Name]:[SpawnedType]],10,FALSE),0))</f>
        <v>5500</v>
      </c>
      <c r="AO58" s="10">
        <f>(VLOOKUP(AO$1,Enemies[[Name]:[BotLevelType]],3,FALSE) * VLOOKUP($A58,BotLevelWorld[#All],MATCH("HP Ratio - " &amp; VLOOKUP(AO$1,Enemies[[#All],[Name]:[BotLevelType]],9,FALSE),BotLevelWorld[#Headers],0),FALSE)) + (IFERROR(VLOOKUP(VLOOKUP(AO$1,Enemies[[Name]:[SpawnedType]],11,FALSE), Enemies[[Name]:[BotLevelType]], 3, FALSE) * VLOOKUP($A58,BotLevelWorld[#All],MATCH("HP Ratio - " &amp; VLOOKUP(VLOOKUP(AO$1,Enemies[[Name]:[SpawnedType]],11,FALSE),Enemies[[#All],[Name]:[BotLevelType]],9,FALSE),BotLevelWorld[#Headers],0),FALSE) * VLOOKUP(AO$1,Enemies[[Name]:[SpawnedType]],10,FALSE),0))</f>
        <v>9460</v>
      </c>
      <c r="AP58" s="10">
        <f>(VLOOKUP(AP$1,Enemies[[Name]:[BotLevelType]],3,FALSE) * VLOOKUP($A58,BotLevelWorld[#All],MATCH("HP Ratio - " &amp; VLOOKUP(AP$1,Enemies[[#All],[Name]:[BotLevelType]],9,FALSE),BotLevelWorld[#Headers],0),FALSE)) + (IFERROR(VLOOKUP(VLOOKUP(AP$1,Enemies[[Name]:[SpawnedType]],11,FALSE), Enemies[[Name]:[BotLevelType]], 3, FALSE) * VLOOKUP($A58,BotLevelWorld[#All],MATCH("HP Ratio - " &amp; VLOOKUP(VLOOKUP(AP$1,Enemies[[Name]:[SpawnedType]],11,FALSE),Enemies[[#All],[Name]:[BotLevelType]],9,FALSE),BotLevelWorld[#Headers],0),FALSE) * VLOOKUP(AP$1,Enemies[[Name]:[SpawnedType]],10,FALSE),0))</f>
        <v>9460</v>
      </c>
      <c r="AQ58" s="10">
        <f>(VLOOKUP(AQ$1,Enemies[[Name]:[BotLevelType]],3,FALSE) * VLOOKUP($A58,BotLevelWorld[#All],MATCH("HP Ratio - " &amp; VLOOKUP(AQ$1,Enemies[[#All],[Name]:[BotLevelType]],9,FALSE),BotLevelWorld[#Headers],0),FALSE)) + (IFERROR(VLOOKUP(VLOOKUP(AQ$1,Enemies[[Name]:[SpawnedType]],11,FALSE), Enemies[[Name]:[BotLevelType]], 3, FALSE) * VLOOKUP($A58,BotLevelWorld[#All],MATCH("HP Ratio - " &amp; VLOOKUP(VLOOKUP(AQ$1,Enemies[[Name]:[SpawnedType]],11,FALSE),Enemies[[#All],[Name]:[BotLevelType]],9,FALSE),BotLevelWorld[#Headers],0),FALSE) * VLOOKUP(AQ$1,Enemies[[Name]:[SpawnedType]],10,FALSE),0))</f>
        <v>9460</v>
      </c>
      <c r="AR58" s="10">
        <f>(VLOOKUP(AR$1,Enemies[[Name]:[BotLevelType]],3,FALSE) * VLOOKUP($A58,BotLevelWorld[#All],MATCH("HP Ratio - " &amp; VLOOKUP(AR$1,Enemies[[#All],[Name]:[BotLevelType]],9,FALSE),BotLevelWorld[#Headers],0),FALSE)) + (IFERROR(VLOOKUP(VLOOKUP(AR$1,Enemies[[Name]:[SpawnedType]],11,FALSE), Enemies[[Name]:[BotLevelType]], 3, FALSE) * VLOOKUP($A58,BotLevelWorld[#All],MATCH("HP Ratio - " &amp; VLOOKUP(VLOOKUP(AR$1,Enemies[[Name]:[SpawnedType]],11,FALSE),Enemies[[#All],[Name]:[BotLevelType]],9,FALSE),BotLevelWorld[#Headers],0),FALSE) * VLOOKUP(AR$1,Enemies[[Name]:[SpawnedType]],10,FALSE),0))</f>
        <v>88000</v>
      </c>
      <c r="AS58" s="10">
        <f>(VLOOKUP(AS$1,Enemies[[Name]:[BotLevelType]],3,FALSE) * VLOOKUP($A58,BotLevelWorld[#All],MATCH("HP Ratio - " &amp; VLOOKUP(AS$1,Enemies[[#All],[Name]:[BotLevelType]],9,FALSE),BotLevelWorld[#Headers],0),FALSE)) + (IFERROR(VLOOKUP(VLOOKUP(AS$1,Enemies[[Name]:[SpawnedType]],11,FALSE), Enemies[[Name]:[BotLevelType]], 3, FALSE) * VLOOKUP($A58,BotLevelWorld[#All],MATCH("HP Ratio - " &amp; VLOOKUP(VLOOKUP(AS$1,Enemies[[Name]:[SpawnedType]],11,FALSE),Enemies[[#All],[Name]:[BotLevelType]],9,FALSE),BotLevelWorld[#Headers],0),FALSE) * VLOOKUP(AS$1,Enemies[[Name]:[SpawnedType]],10,FALSE),0))</f>
        <v>60000</v>
      </c>
      <c r="AT58" s="10">
        <f>(VLOOKUP(AT$1,Enemies[[Name]:[BotLevelType]],3,FALSE) * VLOOKUP($A58,BotLevelWorld[#All],MATCH("HP Ratio - " &amp; VLOOKUP(AT$1,Enemies[[#All],[Name]:[BotLevelType]],9,FALSE),BotLevelWorld[#Headers],0),FALSE)) + (IFERROR(VLOOKUP(VLOOKUP(AT$1,Enemies[[Name]:[SpawnedType]],11,FALSE), Enemies[[Name]:[BotLevelType]], 3, FALSE) * VLOOKUP($A58,BotLevelWorld[#All],MATCH("HP Ratio - " &amp; VLOOKUP(VLOOKUP(AT$1,Enemies[[Name]:[SpawnedType]],11,FALSE),Enemies[[#All],[Name]:[BotLevelType]],9,FALSE),BotLevelWorld[#Headers],0),FALSE) * VLOOKUP(AT$1,Enemies[[Name]:[SpawnedType]],10,FALSE),0))</f>
        <v>53200</v>
      </c>
    </row>
    <row r="59" spans="1:46" x14ac:dyDescent="0.25">
      <c r="A59" s="1">
        <v>57</v>
      </c>
      <c r="B59" s="10">
        <f>(VLOOKUP(B$1,Enemies[[Name]:[BotLevelType]],3,FALSE) * VLOOKUP($A59,BotLevelWorld[#All],MATCH("HP Ratio - " &amp; VLOOKUP(B$1,Enemies[[#All],[Name]:[BotLevelType]],9,FALSE),BotLevelWorld[#Headers],0),FALSE)) + (IFERROR(VLOOKUP(VLOOKUP(B$1,Enemies[[Name]:[SpawnedType]],11,FALSE), Enemies[[Name]:[BotLevelType]], 3, FALSE) * VLOOKUP($A59,BotLevelWorld[#All],MATCH("HP Ratio - " &amp; VLOOKUP(VLOOKUP(B$1,Enemies[[Name]:[SpawnedType]],11,FALSE),Enemies[[#All],[Name]:[BotLevelType]],9,FALSE),BotLevelWorld[#Headers],0),FALSE) * VLOOKUP(B$1,Enemies[[Name]:[SpawnedType]],10,FALSE),0))</f>
        <v>330</v>
      </c>
      <c r="C59" s="10">
        <f>(VLOOKUP(C$1,Enemies[[Name]:[BotLevelType]],3,FALSE) * VLOOKUP($A59,BotLevelWorld[#All],MATCH("HP Ratio - " &amp; VLOOKUP(C$1,Enemies[[#All],[Name]:[BotLevelType]],9,FALSE),BotLevelWorld[#Headers],0),FALSE)) + (IFERROR(VLOOKUP(VLOOKUP(C$1,Enemies[[Name]:[SpawnedType]],11,FALSE), Enemies[[Name]:[BotLevelType]], 3, FALSE) * VLOOKUP($A59,BotLevelWorld[#All],MATCH("HP Ratio - " &amp; VLOOKUP(VLOOKUP(C$1,Enemies[[Name]:[SpawnedType]],11,FALSE),Enemies[[#All],[Name]:[BotLevelType]],9,FALSE),BotLevelWorld[#Headers],0),FALSE) * VLOOKUP(C$1,Enemies[[Name]:[SpawnedType]],10,FALSE),0))</f>
        <v>8470</v>
      </c>
      <c r="D59" s="10">
        <f>(VLOOKUP(D$1,Enemies[[Name]:[BotLevelType]],3,FALSE) * VLOOKUP($A59,BotLevelWorld[#All],MATCH("HP Ratio - " &amp; VLOOKUP(D$1,Enemies[[#All],[Name]:[BotLevelType]],9,FALSE),BotLevelWorld[#Headers],0),FALSE)) + (IFERROR(VLOOKUP(VLOOKUP(D$1,Enemies[[Name]:[SpawnedType]],11,FALSE), Enemies[[Name]:[BotLevelType]], 3, FALSE) * VLOOKUP($A59,BotLevelWorld[#All],MATCH("HP Ratio - " &amp; VLOOKUP(VLOOKUP(D$1,Enemies[[Name]:[SpawnedType]],11,FALSE),Enemies[[#All],[Name]:[BotLevelType]],9,FALSE),BotLevelWorld[#Headers],0),FALSE) * VLOOKUP(D$1,Enemies[[Name]:[SpawnedType]],10,FALSE),0))</f>
        <v>19800</v>
      </c>
      <c r="E59" s="10">
        <f>(VLOOKUP(E$1,Enemies[[Name]:[BotLevelType]],3,FALSE) * VLOOKUP($A59,BotLevelWorld[#All],MATCH("HP Ratio - " &amp; VLOOKUP(E$1,Enemies[[#All],[Name]:[BotLevelType]],9,FALSE),BotLevelWorld[#Headers],0),FALSE)) + (IFERROR(VLOOKUP(VLOOKUP(E$1,Enemies[[Name]:[SpawnedType]],11,FALSE), Enemies[[Name]:[BotLevelType]], 3, FALSE) * VLOOKUP($A59,BotLevelWorld[#All],MATCH("HP Ratio - " &amp; VLOOKUP(VLOOKUP(E$1,Enemies[[Name]:[SpawnedType]],11,FALSE),Enemies[[#All],[Name]:[BotLevelType]],9,FALSE),BotLevelWorld[#Headers],0),FALSE) * VLOOKUP(E$1,Enemies[[Name]:[SpawnedType]],10,FALSE),0))</f>
        <v>2800</v>
      </c>
      <c r="F59" s="10">
        <f>(VLOOKUP(F$1,Enemies[[Name]:[BotLevelType]],3,FALSE) * VLOOKUP($A59,BotLevelWorld[#All],MATCH("HP Ratio - " &amp; VLOOKUP(F$1,Enemies[[#All],[Name]:[BotLevelType]],9,FALSE),BotLevelWorld[#Headers],0),FALSE)) + (IFERROR(VLOOKUP(VLOOKUP(F$1,Enemies[[Name]:[SpawnedType]],11,FALSE), Enemies[[Name]:[BotLevelType]], 3, FALSE) * VLOOKUP($A59,BotLevelWorld[#All],MATCH("HP Ratio - " &amp; VLOOKUP(VLOOKUP(F$1,Enemies[[Name]:[SpawnedType]],11,FALSE),Enemies[[#All],[Name]:[BotLevelType]],9,FALSE),BotLevelWorld[#Headers],0),FALSE) * VLOOKUP(F$1,Enemies[[Name]:[SpawnedType]],10,FALSE),0))</f>
        <v>10000</v>
      </c>
      <c r="G59" s="10">
        <f>(VLOOKUP(G$1,Enemies[[Name]:[BotLevelType]],3,FALSE) * VLOOKUP($A59,BotLevelWorld[#All],MATCH("HP Ratio - " &amp; VLOOKUP(G$1,Enemies[[#All],[Name]:[BotLevelType]],9,FALSE),BotLevelWorld[#Headers],0),FALSE)) + (IFERROR(VLOOKUP(VLOOKUP(G$1,Enemies[[Name]:[SpawnedType]],11,FALSE), Enemies[[Name]:[BotLevelType]], 3, FALSE) * VLOOKUP($A59,BotLevelWorld[#All],MATCH("HP Ratio - " &amp; VLOOKUP(VLOOKUP(G$1,Enemies[[Name]:[SpawnedType]],11,FALSE),Enemies[[#All],[Name]:[BotLevelType]],9,FALSE),BotLevelWorld[#Headers],0),FALSE) * VLOOKUP(G$1,Enemies[[Name]:[SpawnedType]],10,FALSE),0))</f>
        <v>20000</v>
      </c>
      <c r="H59" s="10">
        <f>(VLOOKUP(H$1,Enemies[[Name]:[BotLevelType]],3,FALSE) * VLOOKUP($A59,BotLevelWorld[#All],MATCH("HP Ratio - " &amp; VLOOKUP(H$1,Enemies[[#All],[Name]:[BotLevelType]],9,FALSE),BotLevelWorld[#Headers],0),FALSE)) + (IFERROR(VLOOKUP(VLOOKUP(H$1,Enemies[[Name]:[SpawnedType]],11,FALSE), Enemies[[Name]:[BotLevelType]], 3, FALSE) * VLOOKUP($A59,BotLevelWorld[#All],MATCH("HP Ratio - " &amp; VLOOKUP(VLOOKUP(H$1,Enemies[[Name]:[SpawnedType]],11,FALSE),Enemies[[#All],[Name]:[BotLevelType]],9,FALSE),BotLevelWorld[#Headers],0),FALSE) * VLOOKUP(H$1,Enemies[[Name]:[SpawnedType]],10,FALSE),0))</f>
        <v>880</v>
      </c>
      <c r="I59" s="10">
        <f>(VLOOKUP(I$1,Enemies[[Name]:[BotLevelType]],3,FALSE) * VLOOKUP($A59,BotLevelWorld[#All],MATCH("HP Ratio - " &amp; VLOOKUP(I$1,Enemies[[#All],[Name]:[BotLevelType]],9,FALSE),BotLevelWorld[#Headers],0),FALSE)) + (IFERROR(VLOOKUP(VLOOKUP(I$1,Enemies[[Name]:[SpawnedType]],11,FALSE), Enemies[[Name]:[BotLevelType]], 3, FALSE) * VLOOKUP($A59,BotLevelWorld[#All],MATCH("HP Ratio - " &amp; VLOOKUP(VLOOKUP(I$1,Enemies[[Name]:[SpawnedType]],11,FALSE),Enemies[[#All],[Name]:[BotLevelType]],9,FALSE),BotLevelWorld[#Headers],0),FALSE) * VLOOKUP(I$1,Enemies[[Name]:[SpawnedType]],10,FALSE),0))</f>
        <v>30</v>
      </c>
      <c r="J59" s="10">
        <f>(VLOOKUP(J$1,Enemies[[Name]:[BotLevelType]],3,FALSE) * VLOOKUP($A59,BotLevelWorld[#All],MATCH("HP Ratio - " &amp; VLOOKUP(J$1,Enemies[[#All],[Name]:[BotLevelType]],9,FALSE),BotLevelWorld[#Headers],0),FALSE)) + (IFERROR(VLOOKUP(VLOOKUP(J$1,Enemies[[Name]:[SpawnedType]],11,FALSE), Enemies[[Name]:[BotLevelType]], 3, FALSE) * VLOOKUP($A59,BotLevelWorld[#All],MATCH("HP Ratio - " &amp; VLOOKUP(VLOOKUP(J$1,Enemies[[Name]:[SpawnedType]],11,FALSE),Enemies[[#All],[Name]:[BotLevelType]],9,FALSE),BotLevelWorld[#Headers],0),FALSE) * VLOOKUP(J$1,Enemies[[Name]:[SpawnedType]],10,FALSE),0))</f>
        <v>500</v>
      </c>
      <c r="K59" s="10">
        <f>(VLOOKUP(K$1,Enemies[[Name]:[BotLevelType]],3,FALSE) * VLOOKUP($A59,BotLevelWorld[#All],MATCH("HP Ratio - " &amp; VLOOKUP(K$1,Enemies[[#All],[Name]:[BotLevelType]],9,FALSE),BotLevelWorld[#Headers],0),FALSE)) + (IFERROR(VLOOKUP(VLOOKUP(K$1,Enemies[[Name]:[SpawnedType]],11,FALSE), Enemies[[Name]:[BotLevelType]], 3, FALSE) * VLOOKUP($A59,BotLevelWorld[#All],MATCH("HP Ratio - " &amp; VLOOKUP(VLOOKUP(K$1,Enemies[[Name]:[SpawnedType]],11,FALSE),Enemies[[#All],[Name]:[BotLevelType]],9,FALSE),BotLevelWorld[#Headers],0),FALSE) * VLOOKUP(K$1,Enemies[[Name]:[SpawnedType]],10,FALSE),0))</f>
        <v>125</v>
      </c>
      <c r="L59" s="10">
        <f>(VLOOKUP(L$1,Enemies[[Name]:[BotLevelType]],3,FALSE) * VLOOKUP($A59,BotLevelWorld[#All],MATCH("HP Ratio - " &amp; VLOOKUP(L$1,Enemies[[#All],[Name]:[BotLevelType]],9,FALSE),BotLevelWorld[#Headers],0),FALSE)) + (IFERROR(VLOOKUP(VLOOKUP(L$1,Enemies[[Name]:[SpawnedType]],11,FALSE), Enemies[[Name]:[BotLevelType]], 3, FALSE) * VLOOKUP($A59,BotLevelWorld[#All],MATCH("HP Ratio - " &amp; VLOOKUP(VLOOKUP(L$1,Enemies[[Name]:[SpawnedType]],11,FALSE),Enemies[[#All],[Name]:[BotLevelType]],9,FALSE),BotLevelWorld[#Headers],0),FALSE) * VLOOKUP(L$1,Enemies[[Name]:[SpawnedType]],10,FALSE),0))</f>
        <v>6000</v>
      </c>
      <c r="M59" s="10">
        <f>(VLOOKUP(M$1,Enemies[[Name]:[BotLevelType]],3,FALSE) * VLOOKUP($A59,BotLevelWorld[#All],MATCH("HP Ratio - " &amp; VLOOKUP(M$1,Enemies[[#All],[Name]:[BotLevelType]],9,FALSE),BotLevelWorld[#Headers],0),FALSE)) + (IFERROR(VLOOKUP(VLOOKUP(M$1,Enemies[[Name]:[SpawnedType]],11,FALSE), Enemies[[Name]:[BotLevelType]], 3, FALSE) * VLOOKUP($A59,BotLevelWorld[#All],MATCH("HP Ratio - " &amp; VLOOKUP(VLOOKUP(M$1,Enemies[[Name]:[SpawnedType]],11,FALSE),Enemies[[#All],[Name]:[BotLevelType]],9,FALSE),BotLevelWorld[#Headers],0),FALSE) * VLOOKUP(M$1,Enemies[[Name]:[SpawnedType]],10,FALSE),0))</f>
        <v>14000</v>
      </c>
      <c r="N59" s="10">
        <f>(VLOOKUP(N$1,Enemies[[Name]:[BotLevelType]],3,FALSE) * VLOOKUP($A59,BotLevelWorld[#All],MATCH("HP Ratio - " &amp; VLOOKUP(N$1,Enemies[[#All],[Name]:[BotLevelType]],9,FALSE),BotLevelWorld[#Headers],0),FALSE)) + (IFERROR(VLOOKUP(VLOOKUP(N$1,Enemies[[Name]:[SpawnedType]],11,FALSE), Enemies[[Name]:[BotLevelType]], 3, FALSE) * VLOOKUP($A59,BotLevelWorld[#All],MATCH("HP Ratio - " &amp; VLOOKUP(VLOOKUP(N$1,Enemies[[Name]:[SpawnedType]],11,FALSE),Enemies[[#All],[Name]:[BotLevelType]],9,FALSE),BotLevelWorld[#Headers],0),FALSE) * VLOOKUP(N$1,Enemies[[Name]:[SpawnedType]],10,FALSE),0))</f>
        <v>10000</v>
      </c>
      <c r="O59" s="10">
        <f>(VLOOKUP(O$1,Enemies[[Name]:[BotLevelType]],3,FALSE) * VLOOKUP($A59,BotLevelWorld[#All],MATCH("HP Ratio - " &amp; VLOOKUP(O$1,Enemies[[#All],[Name]:[BotLevelType]],9,FALSE),BotLevelWorld[#Headers],0),FALSE)) + (IFERROR(VLOOKUP(VLOOKUP(O$1,Enemies[[Name]:[SpawnedType]],11,FALSE), Enemies[[Name]:[BotLevelType]], 3, FALSE) * VLOOKUP($A59,BotLevelWorld[#All],MATCH("HP Ratio - " &amp; VLOOKUP(VLOOKUP(O$1,Enemies[[Name]:[SpawnedType]],11,FALSE),Enemies[[#All],[Name]:[BotLevelType]],9,FALSE),BotLevelWorld[#Headers],0),FALSE) * VLOOKUP(O$1,Enemies[[Name]:[SpawnedType]],10,FALSE),0))</f>
        <v>3850</v>
      </c>
      <c r="P59" s="10">
        <f>(VLOOKUP(P$1,Enemies[[Name]:[BotLevelType]],3,FALSE) * VLOOKUP($A59,BotLevelWorld[#All],MATCH("HP Ratio - " &amp; VLOOKUP(P$1,Enemies[[#All],[Name]:[BotLevelType]],9,FALSE),BotLevelWorld[#Headers],0),FALSE)) + (IFERROR(VLOOKUP(VLOOKUP(P$1,Enemies[[Name]:[SpawnedType]],11,FALSE), Enemies[[Name]:[BotLevelType]], 3, FALSE) * VLOOKUP($A59,BotLevelWorld[#All],MATCH("HP Ratio - " &amp; VLOOKUP(VLOOKUP(P$1,Enemies[[Name]:[SpawnedType]],11,FALSE),Enemies[[#All],[Name]:[BotLevelType]],9,FALSE),BotLevelWorld[#Headers],0),FALSE) * VLOOKUP(P$1,Enemies[[Name]:[SpawnedType]],10,FALSE),0))</f>
        <v>40000</v>
      </c>
      <c r="Q59" s="10">
        <f>(VLOOKUP(Q$1,Enemies[[Name]:[BotLevelType]],3,FALSE) * VLOOKUP($A59,BotLevelWorld[#All],MATCH("HP Ratio - " &amp; VLOOKUP(Q$1,Enemies[[#All],[Name]:[BotLevelType]],9,FALSE),BotLevelWorld[#Headers],0),FALSE)) + (IFERROR(VLOOKUP(VLOOKUP(Q$1,Enemies[[Name]:[SpawnedType]],11,FALSE), Enemies[[Name]:[BotLevelType]], 3, FALSE) * VLOOKUP($A59,BotLevelWorld[#All],MATCH("HP Ratio - " &amp; VLOOKUP(VLOOKUP(Q$1,Enemies[[Name]:[SpawnedType]],11,FALSE),Enemies[[#All],[Name]:[BotLevelType]],9,FALSE),BotLevelWorld[#Headers],0),FALSE) * VLOOKUP(Q$1,Enemies[[Name]:[SpawnedType]],10,FALSE),0))</f>
        <v>11000</v>
      </c>
      <c r="R59" s="10">
        <f>(VLOOKUP(R$1,Enemies[[Name]:[BotLevelType]],3,FALSE) * VLOOKUP($A59,BotLevelWorld[#All],MATCH("HP Ratio - " &amp; VLOOKUP(R$1,Enemies[[#All],[Name]:[BotLevelType]],9,FALSE),BotLevelWorld[#Headers],0),FALSE)) + (IFERROR(VLOOKUP(VLOOKUP(R$1,Enemies[[Name]:[SpawnedType]],11,FALSE), Enemies[[Name]:[BotLevelType]], 3, FALSE) * VLOOKUP($A59,BotLevelWorld[#All],MATCH("HP Ratio - " &amp; VLOOKUP(VLOOKUP(R$1,Enemies[[Name]:[SpawnedType]],11,FALSE),Enemies[[#All],[Name]:[BotLevelType]],9,FALSE),BotLevelWorld[#Headers],0),FALSE) * VLOOKUP(R$1,Enemies[[Name]:[SpawnedType]],10,FALSE),0))</f>
        <v>55000</v>
      </c>
      <c r="S59" s="10">
        <f>(VLOOKUP(S$1,Enemies[[Name]:[BotLevelType]],3,FALSE) * VLOOKUP($A59,BotLevelWorld[#All],MATCH("HP Ratio - " &amp; VLOOKUP(S$1,Enemies[[#All],[Name]:[BotLevelType]],9,FALSE),BotLevelWorld[#Headers],0),FALSE)) + (IFERROR(VLOOKUP(VLOOKUP(S$1,Enemies[[Name]:[SpawnedType]],11,FALSE), Enemies[[Name]:[BotLevelType]], 3, FALSE) * VLOOKUP($A59,BotLevelWorld[#All],MATCH("HP Ratio - " &amp; VLOOKUP(VLOOKUP(S$1,Enemies[[Name]:[SpawnedType]],11,FALSE),Enemies[[#All],[Name]:[BotLevelType]],9,FALSE),BotLevelWorld[#Headers],0),FALSE) * VLOOKUP(S$1,Enemies[[Name]:[SpawnedType]],10,FALSE),0))</f>
        <v>4620</v>
      </c>
      <c r="T59" s="10">
        <f>(VLOOKUP(T$1,Enemies[[Name]:[BotLevelType]],3,FALSE) * VLOOKUP($A59,BotLevelWorld[#All],MATCH("HP Ratio - " &amp; VLOOKUP(T$1,Enemies[[#All],[Name]:[BotLevelType]],9,FALSE),BotLevelWorld[#Headers],0),FALSE)) + (IFERROR(VLOOKUP(VLOOKUP(T$1,Enemies[[Name]:[SpawnedType]],11,FALSE), Enemies[[Name]:[BotLevelType]], 3, FALSE) * VLOOKUP($A59,BotLevelWorld[#All],MATCH("HP Ratio - " &amp; VLOOKUP(VLOOKUP(T$1,Enemies[[Name]:[SpawnedType]],11,FALSE),Enemies[[#All],[Name]:[BotLevelType]],9,FALSE),BotLevelWorld[#Headers],0),FALSE) * VLOOKUP(T$1,Enemies[[Name]:[SpawnedType]],10,FALSE),0))</f>
        <v>17600</v>
      </c>
      <c r="U59" s="10">
        <f>(VLOOKUP(U$1,Enemies[[Name]:[BotLevelType]],3,FALSE) * VLOOKUP($A59,BotLevelWorld[#All],MATCH("HP Ratio - " &amp; VLOOKUP(U$1,Enemies[[#All],[Name]:[BotLevelType]],9,FALSE),BotLevelWorld[#Headers],0),FALSE)) + (IFERROR(VLOOKUP(VLOOKUP(U$1,Enemies[[Name]:[SpawnedType]],11,FALSE), Enemies[[Name]:[BotLevelType]], 3, FALSE) * VLOOKUP($A59,BotLevelWorld[#All],MATCH("HP Ratio - " &amp; VLOOKUP(VLOOKUP(U$1,Enemies[[Name]:[SpawnedType]],11,FALSE),Enemies[[#All],[Name]:[BotLevelType]],9,FALSE),BotLevelWorld[#Headers],0),FALSE) * VLOOKUP(U$1,Enemies[[Name]:[SpawnedType]],10,FALSE),0))</f>
        <v>8800</v>
      </c>
      <c r="V59" s="10">
        <f>(VLOOKUP(V$1,Enemies[[Name]:[BotLevelType]],3,FALSE) * VLOOKUP($A59,BotLevelWorld[#All],MATCH("HP Ratio - " &amp; VLOOKUP(V$1,Enemies[[#All],[Name]:[BotLevelType]],9,FALSE),BotLevelWorld[#Headers],0),FALSE)) + (IFERROR(VLOOKUP(VLOOKUP(V$1,Enemies[[Name]:[SpawnedType]],11,FALSE), Enemies[[Name]:[BotLevelType]], 3, FALSE) * VLOOKUP($A59,BotLevelWorld[#All],MATCH("HP Ratio - " &amp; VLOOKUP(VLOOKUP(V$1,Enemies[[Name]:[SpawnedType]],11,FALSE),Enemies[[#All],[Name]:[BotLevelType]],9,FALSE),BotLevelWorld[#Headers],0),FALSE) * VLOOKUP(V$1,Enemies[[Name]:[SpawnedType]],10,FALSE),0))</f>
        <v>4400</v>
      </c>
      <c r="W59" s="10">
        <f>(VLOOKUP(W$1,Enemies[[Name]:[BotLevelType]],3,FALSE) * VLOOKUP($A59,BotLevelWorld[#All],MATCH("HP Ratio - " &amp; VLOOKUP(W$1,Enemies[[#All],[Name]:[BotLevelType]],9,FALSE),BotLevelWorld[#Headers],0),FALSE)) + (IFERROR(VLOOKUP(VLOOKUP(W$1,Enemies[[Name]:[SpawnedType]],11,FALSE), Enemies[[Name]:[BotLevelType]], 3, FALSE) * VLOOKUP($A59,BotLevelWorld[#All],MATCH("HP Ratio - " &amp; VLOOKUP(VLOOKUP(W$1,Enemies[[Name]:[SpawnedType]],11,FALSE),Enemies[[#All],[Name]:[BotLevelType]],9,FALSE),BotLevelWorld[#Headers],0),FALSE) * VLOOKUP(W$1,Enemies[[Name]:[SpawnedType]],10,FALSE),0))</f>
        <v>1100</v>
      </c>
      <c r="X59" s="10">
        <f>(VLOOKUP(X$1,Enemies[[Name]:[BotLevelType]],3,FALSE) * VLOOKUP($A59,BotLevelWorld[#All],MATCH("HP Ratio - " &amp; VLOOKUP(X$1,Enemies[[#All],[Name]:[BotLevelType]],9,FALSE),BotLevelWorld[#Headers],0),FALSE)) + (IFERROR(VLOOKUP(VLOOKUP(X$1,Enemies[[Name]:[SpawnedType]],11,FALSE), Enemies[[Name]:[BotLevelType]], 3, FALSE) * VLOOKUP($A59,BotLevelWorld[#All],MATCH("HP Ratio - " &amp; VLOOKUP(VLOOKUP(X$1,Enemies[[Name]:[SpawnedType]],11,FALSE),Enemies[[#All],[Name]:[BotLevelType]],9,FALSE),BotLevelWorld[#Headers],0),FALSE) * VLOOKUP(X$1,Enemies[[Name]:[SpawnedType]],10,FALSE),0))</f>
        <v>880</v>
      </c>
      <c r="Y59" s="10">
        <f>(VLOOKUP(Y$1,Enemies[[Name]:[BotLevelType]],3,FALSE) * VLOOKUP($A59,BotLevelWorld[#All],MATCH("HP Ratio - " &amp; VLOOKUP(Y$1,Enemies[[#All],[Name]:[BotLevelType]],9,FALSE),BotLevelWorld[#Headers],0),FALSE)) + (IFERROR(VLOOKUP(VLOOKUP(Y$1,Enemies[[Name]:[SpawnedType]],11,FALSE), Enemies[[Name]:[BotLevelType]], 3, FALSE) * VLOOKUP($A59,BotLevelWorld[#All],MATCH("HP Ratio - " &amp; VLOOKUP(VLOOKUP(Y$1,Enemies[[Name]:[SpawnedType]],11,FALSE),Enemies[[#All],[Name]:[BotLevelType]],9,FALSE),BotLevelWorld[#Headers],0),FALSE) * VLOOKUP(Y$1,Enemies[[Name]:[SpawnedType]],10,FALSE),0))</f>
        <v>20000</v>
      </c>
      <c r="Z59" s="10">
        <f>(VLOOKUP(Z$1,Enemies[[Name]:[BotLevelType]],3,FALSE) * VLOOKUP($A59,BotLevelWorld[#All],MATCH("HP Ratio - " &amp; VLOOKUP(Z$1,Enemies[[#All],[Name]:[BotLevelType]],9,FALSE),BotLevelWorld[#Headers],0),FALSE)) + (IFERROR(VLOOKUP(VLOOKUP(Z$1,Enemies[[Name]:[SpawnedType]],11,FALSE), Enemies[[Name]:[BotLevelType]], 3, FALSE) * VLOOKUP($A59,BotLevelWorld[#All],MATCH("HP Ratio - " &amp; VLOOKUP(VLOOKUP(Z$1,Enemies[[Name]:[SpawnedType]],11,FALSE),Enemies[[#All],[Name]:[BotLevelType]],9,FALSE),BotLevelWorld[#Headers],0),FALSE) * VLOOKUP(Z$1,Enemies[[Name]:[SpawnedType]],10,FALSE),0))</f>
        <v>8000</v>
      </c>
      <c r="AA59" s="10">
        <f>(VLOOKUP(AA$1,Enemies[[Name]:[BotLevelType]],3,FALSE) * VLOOKUP($A59,BotLevelWorld[#All],MATCH("HP Ratio - " &amp; VLOOKUP(AA$1,Enemies[[#All],[Name]:[BotLevelType]],9,FALSE),BotLevelWorld[#Headers],0),FALSE)) + (IFERROR(VLOOKUP(VLOOKUP(AA$1,Enemies[[Name]:[SpawnedType]],11,FALSE), Enemies[[Name]:[BotLevelType]], 3, FALSE) * VLOOKUP($A59,BotLevelWorld[#All],MATCH("HP Ratio - " &amp; VLOOKUP(VLOOKUP(AA$1,Enemies[[Name]:[SpawnedType]],11,FALSE),Enemies[[#All],[Name]:[BotLevelType]],9,FALSE),BotLevelWorld[#Headers],0),FALSE) * VLOOKUP(AA$1,Enemies[[Name]:[SpawnedType]],10,FALSE),0))</f>
        <v>4000</v>
      </c>
      <c r="AB59" s="10">
        <f>(VLOOKUP(AB$1,Enemies[[Name]:[BotLevelType]],3,FALSE) * VLOOKUP($A59,BotLevelWorld[#All],MATCH("HP Ratio - " &amp; VLOOKUP(AB$1,Enemies[[#All],[Name]:[BotLevelType]],9,FALSE),BotLevelWorld[#Headers],0),FALSE)) + (IFERROR(VLOOKUP(VLOOKUP(AB$1,Enemies[[Name]:[SpawnedType]],11,FALSE), Enemies[[Name]:[BotLevelType]], 3, FALSE) * VLOOKUP($A59,BotLevelWorld[#All],MATCH("HP Ratio - " &amp; VLOOKUP(VLOOKUP(AB$1,Enemies[[Name]:[SpawnedType]],11,FALSE),Enemies[[#All],[Name]:[BotLevelType]],9,FALSE),BotLevelWorld[#Headers],0),FALSE) * VLOOKUP(AB$1,Enemies[[Name]:[SpawnedType]],10,FALSE),0))</f>
        <v>1960</v>
      </c>
      <c r="AC59" s="10">
        <f>(VLOOKUP(AC$1,Enemies[[Name]:[BotLevelType]],3,FALSE) * VLOOKUP($A59,BotLevelWorld[#All],MATCH("HP Ratio - " &amp; VLOOKUP(AC$1,Enemies[[#All],[Name]:[BotLevelType]],9,FALSE),BotLevelWorld[#Headers],0),FALSE)) + (IFERROR(VLOOKUP(VLOOKUP(AC$1,Enemies[[Name]:[SpawnedType]],11,FALSE), Enemies[[Name]:[BotLevelType]], 3, FALSE) * VLOOKUP($A59,BotLevelWorld[#All],MATCH("HP Ratio - " &amp; VLOOKUP(VLOOKUP(AC$1,Enemies[[Name]:[SpawnedType]],11,FALSE),Enemies[[#All],[Name]:[BotLevelType]],9,FALSE),BotLevelWorld[#Headers],0),FALSE) * VLOOKUP(AC$1,Enemies[[Name]:[SpawnedType]],10,FALSE),0))</f>
        <v>960</v>
      </c>
      <c r="AD59" s="10">
        <f>(VLOOKUP(AD$1,Enemies[[Name]:[BotLevelType]],3,FALSE) * VLOOKUP($A59,BotLevelWorld[#All],MATCH("HP Ratio - " &amp; VLOOKUP(AD$1,Enemies[[#All],[Name]:[BotLevelType]],9,FALSE),BotLevelWorld[#Headers],0),FALSE)) + (IFERROR(VLOOKUP(VLOOKUP(AD$1,Enemies[[Name]:[SpawnedType]],11,FALSE), Enemies[[Name]:[BotLevelType]], 3, FALSE) * VLOOKUP($A59,BotLevelWorld[#All],MATCH("HP Ratio - " &amp; VLOOKUP(VLOOKUP(AD$1,Enemies[[Name]:[SpawnedType]],11,FALSE),Enemies[[#All],[Name]:[BotLevelType]],9,FALSE),BotLevelWorld[#Headers],0),FALSE) * VLOOKUP(AD$1,Enemies[[Name]:[SpawnedType]],10,FALSE),0))</f>
        <v>240</v>
      </c>
      <c r="AE59" s="10">
        <f>(VLOOKUP(AE$1,Enemies[[Name]:[BotLevelType]],3,FALSE) * VLOOKUP($A59,BotLevelWorld[#All],MATCH("HP Ratio - " &amp; VLOOKUP(AE$1,Enemies[[#All],[Name]:[BotLevelType]],9,FALSE),BotLevelWorld[#Headers],0),FALSE)) + (IFERROR(VLOOKUP(VLOOKUP(AE$1,Enemies[[Name]:[SpawnedType]],11,FALSE), Enemies[[Name]:[BotLevelType]], 3, FALSE) * VLOOKUP($A59,BotLevelWorld[#All],MATCH("HP Ratio - " &amp; VLOOKUP(VLOOKUP(AE$1,Enemies[[Name]:[SpawnedType]],11,FALSE),Enemies[[#All],[Name]:[BotLevelType]],9,FALSE),BotLevelWorld[#Headers],0),FALSE) * VLOOKUP(AE$1,Enemies[[Name]:[SpawnedType]],10,FALSE),0))</f>
        <v>7000</v>
      </c>
      <c r="AF59" s="10">
        <f>(VLOOKUP(AF$1,Enemies[[Name]:[BotLevelType]],3,FALSE) * VLOOKUP($A59,BotLevelWorld[#All],MATCH("HP Ratio - " &amp; VLOOKUP(AF$1,Enemies[[#All],[Name]:[BotLevelType]],9,FALSE),BotLevelWorld[#Headers],0),FALSE)) + (IFERROR(VLOOKUP(VLOOKUP(AF$1,Enemies[[Name]:[SpawnedType]],11,FALSE), Enemies[[Name]:[BotLevelType]], 3, FALSE) * VLOOKUP($A59,BotLevelWorld[#All],MATCH("HP Ratio - " &amp; VLOOKUP(VLOOKUP(AF$1,Enemies[[Name]:[SpawnedType]],11,FALSE),Enemies[[#All],[Name]:[BotLevelType]],9,FALSE),BotLevelWorld[#Headers],0),FALSE) * VLOOKUP(AF$1,Enemies[[Name]:[SpawnedType]],10,FALSE),0))</f>
        <v>1600</v>
      </c>
      <c r="AG59" s="10">
        <f>(VLOOKUP(AG$1,Enemies[[Name]:[BotLevelType]],3,FALSE) * VLOOKUP($A59,BotLevelWorld[#All],MATCH("HP Ratio - " &amp; VLOOKUP(AG$1,Enemies[[#All],[Name]:[BotLevelType]],9,FALSE),BotLevelWorld[#Headers],0),FALSE)) + (IFERROR(VLOOKUP(VLOOKUP(AG$1,Enemies[[Name]:[SpawnedType]],11,FALSE), Enemies[[Name]:[BotLevelType]], 3, FALSE) * VLOOKUP($A59,BotLevelWorld[#All],MATCH("HP Ratio - " &amp; VLOOKUP(VLOOKUP(AG$1,Enemies[[Name]:[SpawnedType]],11,FALSE),Enemies[[#All],[Name]:[BotLevelType]],9,FALSE),BotLevelWorld[#Headers],0),FALSE) * VLOOKUP(AG$1,Enemies[[Name]:[SpawnedType]],10,FALSE),0))</f>
        <v>8470</v>
      </c>
      <c r="AH59" s="10">
        <f>(VLOOKUP(AH$1,Enemies[[Name]:[BotLevelType]],3,FALSE) * VLOOKUP($A59,BotLevelWorld[#All],MATCH("HP Ratio - " &amp; VLOOKUP(AH$1,Enemies[[#All],[Name]:[BotLevelType]],9,FALSE),BotLevelWorld[#Headers],0),FALSE)) + (IFERROR(VLOOKUP(VLOOKUP(AH$1,Enemies[[Name]:[SpawnedType]],11,FALSE), Enemies[[Name]:[BotLevelType]], 3, FALSE) * VLOOKUP($A59,BotLevelWorld[#All],MATCH("HP Ratio - " &amp; VLOOKUP(VLOOKUP(AH$1,Enemies[[Name]:[SpawnedType]],11,FALSE),Enemies[[#All],[Name]:[BotLevelType]],9,FALSE),BotLevelWorld[#Headers],0),FALSE) * VLOOKUP(AH$1,Enemies[[Name]:[SpawnedType]],10,FALSE),0))</f>
        <v>880</v>
      </c>
      <c r="AI59" s="10">
        <f>(VLOOKUP(AI$1,Enemies[[Name]:[BotLevelType]],3,FALSE) * VLOOKUP($A59,BotLevelWorld[#All],MATCH("HP Ratio - " &amp; VLOOKUP(AI$1,Enemies[[#All],[Name]:[BotLevelType]],9,FALSE),BotLevelWorld[#Headers],0),FALSE)) + (IFERROR(VLOOKUP(VLOOKUP(AI$1,Enemies[[Name]:[SpawnedType]],11,FALSE), Enemies[[Name]:[BotLevelType]], 3, FALSE) * VLOOKUP($A59,BotLevelWorld[#All],MATCH("HP Ratio - " &amp; VLOOKUP(VLOOKUP(AI$1,Enemies[[Name]:[SpawnedType]],11,FALSE),Enemies[[#All],[Name]:[BotLevelType]],9,FALSE),BotLevelWorld[#Headers],0),FALSE) * VLOOKUP(AI$1,Enemies[[Name]:[SpawnedType]],10,FALSE),0))</f>
        <v>12000</v>
      </c>
      <c r="AJ59" s="10">
        <f>(VLOOKUP(AJ$1,Enemies[[Name]:[BotLevelType]],3,FALSE) * VLOOKUP($A59,BotLevelWorld[#All],MATCH("HP Ratio - " &amp; VLOOKUP(AJ$1,Enemies[[#All],[Name]:[BotLevelType]],9,FALSE),BotLevelWorld[#Headers],0),FALSE)) + (IFERROR(VLOOKUP(VLOOKUP(AJ$1,Enemies[[Name]:[SpawnedType]],11,FALSE), Enemies[[Name]:[BotLevelType]], 3, FALSE) * VLOOKUP($A59,BotLevelWorld[#All],MATCH("HP Ratio - " &amp; VLOOKUP(VLOOKUP(AJ$1,Enemies[[Name]:[SpawnedType]],11,FALSE),Enemies[[#All],[Name]:[BotLevelType]],9,FALSE),BotLevelWorld[#Headers],0),FALSE) * VLOOKUP(AJ$1,Enemies[[Name]:[SpawnedType]],10,FALSE),0))</f>
        <v>880</v>
      </c>
      <c r="AK59" s="10">
        <f>(VLOOKUP(AK$1,Enemies[[Name]:[BotLevelType]],3,FALSE) * VLOOKUP($A59,BotLevelWorld[#All],MATCH("HP Ratio - " &amp; VLOOKUP(AK$1,Enemies[[#All],[Name]:[BotLevelType]],9,FALSE),BotLevelWorld[#Headers],0),FALSE)) + (IFERROR(VLOOKUP(VLOOKUP(AK$1,Enemies[[Name]:[SpawnedType]],11,FALSE), Enemies[[Name]:[BotLevelType]], 3, FALSE) * VLOOKUP($A59,BotLevelWorld[#All],MATCH("HP Ratio - " &amp; VLOOKUP(VLOOKUP(AK$1,Enemies[[Name]:[SpawnedType]],11,FALSE),Enemies[[#All],[Name]:[BotLevelType]],9,FALSE),BotLevelWorld[#Headers],0),FALSE) * VLOOKUP(AK$1,Enemies[[Name]:[SpawnedType]],10,FALSE),0))</f>
        <v>880</v>
      </c>
      <c r="AL59" s="10">
        <f>(VLOOKUP(AL$1,Enemies[[Name]:[BotLevelType]],3,FALSE) * VLOOKUP($A59,BotLevelWorld[#All],MATCH("HP Ratio - " &amp; VLOOKUP(AL$1,Enemies[[#All],[Name]:[BotLevelType]],9,FALSE),BotLevelWorld[#Headers],0),FALSE)) + (IFERROR(VLOOKUP(VLOOKUP(AL$1,Enemies[[Name]:[SpawnedType]],11,FALSE), Enemies[[Name]:[BotLevelType]], 3, FALSE) * VLOOKUP($A59,BotLevelWorld[#All],MATCH("HP Ratio - " &amp; VLOOKUP(VLOOKUP(AL$1,Enemies[[Name]:[SpawnedType]],11,FALSE),Enemies[[#All],[Name]:[BotLevelType]],9,FALSE),BotLevelWorld[#Headers],0),FALSE) * VLOOKUP(AL$1,Enemies[[Name]:[SpawnedType]],10,FALSE),0))</f>
        <v>1100</v>
      </c>
      <c r="AM59" s="10">
        <f>(VLOOKUP(AM$1,Enemies[[Name]:[BotLevelType]],3,FALSE) * VLOOKUP($A59,BotLevelWorld[#All],MATCH("HP Ratio - " &amp; VLOOKUP(AM$1,Enemies[[#All],[Name]:[BotLevelType]],9,FALSE),BotLevelWorld[#Headers],0),FALSE)) + (IFERROR(VLOOKUP(VLOOKUP(AM$1,Enemies[[Name]:[SpawnedType]],11,FALSE), Enemies[[Name]:[BotLevelType]], 3, FALSE) * VLOOKUP($A59,BotLevelWorld[#All],MATCH("HP Ratio - " &amp; VLOOKUP(VLOOKUP(AM$1,Enemies[[Name]:[SpawnedType]],11,FALSE),Enemies[[#All],[Name]:[BotLevelType]],9,FALSE),BotLevelWorld[#Headers],0),FALSE) * VLOOKUP(AM$1,Enemies[[Name]:[SpawnedType]],10,FALSE),0))</f>
        <v>20000</v>
      </c>
      <c r="AN59" s="10">
        <f>(VLOOKUP(AN$1,Enemies[[Name]:[BotLevelType]],3,FALSE) * VLOOKUP($A59,BotLevelWorld[#All],MATCH("HP Ratio - " &amp; VLOOKUP(AN$1,Enemies[[#All],[Name]:[BotLevelType]],9,FALSE),BotLevelWorld[#Headers],0),FALSE)) + (IFERROR(VLOOKUP(VLOOKUP(AN$1,Enemies[[Name]:[SpawnedType]],11,FALSE), Enemies[[Name]:[BotLevelType]], 3, FALSE) * VLOOKUP($A59,BotLevelWorld[#All],MATCH("HP Ratio - " &amp; VLOOKUP(VLOOKUP(AN$1,Enemies[[Name]:[SpawnedType]],11,FALSE),Enemies[[#All],[Name]:[BotLevelType]],9,FALSE),BotLevelWorld[#Headers],0),FALSE) * VLOOKUP(AN$1,Enemies[[Name]:[SpawnedType]],10,FALSE),0))</f>
        <v>5500</v>
      </c>
      <c r="AO59" s="10">
        <f>(VLOOKUP(AO$1,Enemies[[Name]:[BotLevelType]],3,FALSE) * VLOOKUP($A59,BotLevelWorld[#All],MATCH("HP Ratio - " &amp; VLOOKUP(AO$1,Enemies[[#All],[Name]:[BotLevelType]],9,FALSE),BotLevelWorld[#Headers],0),FALSE)) + (IFERROR(VLOOKUP(VLOOKUP(AO$1,Enemies[[Name]:[SpawnedType]],11,FALSE), Enemies[[Name]:[BotLevelType]], 3, FALSE) * VLOOKUP($A59,BotLevelWorld[#All],MATCH("HP Ratio - " &amp; VLOOKUP(VLOOKUP(AO$1,Enemies[[Name]:[SpawnedType]],11,FALSE),Enemies[[#All],[Name]:[BotLevelType]],9,FALSE),BotLevelWorld[#Headers],0),FALSE) * VLOOKUP(AO$1,Enemies[[Name]:[SpawnedType]],10,FALSE),0))</f>
        <v>9460</v>
      </c>
      <c r="AP59" s="10">
        <f>(VLOOKUP(AP$1,Enemies[[Name]:[BotLevelType]],3,FALSE) * VLOOKUP($A59,BotLevelWorld[#All],MATCH("HP Ratio - " &amp; VLOOKUP(AP$1,Enemies[[#All],[Name]:[BotLevelType]],9,FALSE),BotLevelWorld[#Headers],0),FALSE)) + (IFERROR(VLOOKUP(VLOOKUP(AP$1,Enemies[[Name]:[SpawnedType]],11,FALSE), Enemies[[Name]:[BotLevelType]], 3, FALSE) * VLOOKUP($A59,BotLevelWorld[#All],MATCH("HP Ratio - " &amp; VLOOKUP(VLOOKUP(AP$1,Enemies[[Name]:[SpawnedType]],11,FALSE),Enemies[[#All],[Name]:[BotLevelType]],9,FALSE),BotLevelWorld[#Headers],0),FALSE) * VLOOKUP(AP$1,Enemies[[Name]:[SpawnedType]],10,FALSE),0))</f>
        <v>9460</v>
      </c>
      <c r="AQ59" s="10">
        <f>(VLOOKUP(AQ$1,Enemies[[Name]:[BotLevelType]],3,FALSE) * VLOOKUP($A59,BotLevelWorld[#All],MATCH("HP Ratio - " &amp; VLOOKUP(AQ$1,Enemies[[#All],[Name]:[BotLevelType]],9,FALSE),BotLevelWorld[#Headers],0),FALSE)) + (IFERROR(VLOOKUP(VLOOKUP(AQ$1,Enemies[[Name]:[SpawnedType]],11,FALSE), Enemies[[Name]:[BotLevelType]], 3, FALSE) * VLOOKUP($A59,BotLevelWorld[#All],MATCH("HP Ratio - " &amp; VLOOKUP(VLOOKUP(AQ$1,Enemies[[Name]:[SpawnedType]],11,FALSE),Enemies[[#All],[Name]:[BotLevelType]],9,FALSE),BotLevelWorld[#Headers],0),FALSE) * VLOOKUP(AQ$1,Enemies[[Name]:[SpawnedType]],10,FALSE),0))</f>
        <v>9460</v>
      </c>
      <c r="AR59" s="10">
        <f>(VLOOKUP(AR$1,Enemies[[Name]:[BotLevelType]],3,FALSE) * VLOOKUP($A59,BotLevelWorld[#All],MATCH("HP Ratio - " &amp; VLOOKUP(AR$1,Enemies[[#All],[Name]:[BotLevelType]],9,FALSE),BotLevelWorld[#Headers],0),FALSE)) + (IFERROR(VLOOKUP(VLOOKUP(AR$1,Enemies[[Name]:[SpawnedType]],11,FALSE), Enemies[[Name]:[BotLevelType]], 3, FALSE) * VLOOKUP($A59,BotLevelWorld[#All],MATCH("HP Ratio - " &amp; VLOOKUP(VLOOKUP(AR$1,Enemies[[Name]:[SpawnedType]],11,FALSE),Enemies[[#All],[Name]:[BotLevelType]],9,FALSE),BotLevelWorld[#Headers],0),FALSE) * VLOOKUP(AR$1,Enemies[[Name]:[SpawnedType]],10,FALSE),0))</f>
        <v>88000</v>
      </c>
      <c r="AS59" s="10">
        <f>(VLOOKUP(AS$1,Enemies[[Name]:[BotLevelType]],3,FALSE) * VLOOKUP($A59,BotLevelWorld[#All],MATCH("HP Ratio - " &amp; VLOOKUP(AS$1,Enemies[[#All],[Name]:[BotLevelType]],9,FALSE),BotLevelWorld[#Headers],0),FALSE)) + (IFERROR(VLOOKUP(VLOOKUP(AS$1,Enemies[[Name]:[SpawnedType]],11,FALSE), Enemies[[Name]:[BotLevelType]], 3, FALSE) * VLOOKUP($A59,BotLevelWorld[#All],MATCH("HP Ratio - " &amp; VLOOKUP(VLOOKUP(AS$1,Enemies[[Name]:[SpawnedType]],11,FALSE),Enemies[[#All],[Name]:[BotLevelType]],9,FALSE),BotLevelWorld[#Headers],0),FALSE) * VLOOKUP(AS$1,Enemies[[Name]:[SpawnedType]],10,FALSE),0))</f>
        <v>60000</v>
      </c>
      <c r="AT59" s="10">
        <f>(VLOOKUP(AT$1,Enemies[[Name]:[BotLevelType]],3,FALSE) * VLOOKUP($A59,BotLevelWorld[#All],MATCH("HP Ratio - " &amp; VLOOKUP(AT$1,Enemies[[#All],[Name]:[BotLevelType]],9,FALSE),BotLevelWorld[#Headers],0),FALSE)) + (IFERROR(VLOOKUP(VLOOKUP(AT$1,Enemies[[Name]:[SpawnedType]],11,FALSE), Enemies[[Name]:[BotLevelType]], 3, FALSE) * VLOOKUP($A59,BotLevelWorld[#All],MATCH("HP Ratio - " &amp; VLOOKUP(VLOOKUP(AT$1,Enemies[[Name]:[SpawnedType]],11,FALSE),Enemies[[#All],[Name]:[BotLevelType]],9,FALSE),BotLevelWorld[#Headers],0),FALSE) * VLOOKUP(AT$1,Enemies[[Name]:[SpawnedType]],10,FALSE),0))</f>
        <v>53200</v>
      </c>
    </row>
    <row r="60" spans="1:46" x14ac:dyDescent="0.25">
      <c r="A60" s="1">
        <v>58</v>
      </c>
      <c r="B60" s="10">
        <f>(VLOOKUP(B$1,Enemies[[Name]:[BotLevelType]],3,FALSE) * VLOOKUP($A60,BotLevelWorld[#All],MATCH("HP Ratio - " &amp; VLOOKUP(B$1,Enemies[[#All],[Name]:[BotLevelType]],9,FALSE),BotLevelWorld[#Headers],0),FALSE)) + (IFERROR(VLOOKUP(VLOOKUP(B$1,Enemies[[Name]:[SpawnedType]],11,FALSE), Enemies[[Name]:[BotLevelType]], 3, FALSE) * VLOOKUP($A60,BotLevelWorld[#All],MATCH("HP Ratio - " &amp; VLOOKUP(VLOOKUP(B$1,Enemies[[Name]:[SpawnedType]],11,FALSE),Enemies[[#All],[Name]:[BotLevelType]],9,FALSE),BotLevelWorld[#Headers],0),FALSE) * VLOOKUP(B$1,Enemies[[Name]:[SpawnedType]],10,FALSE),0))</f>
        <v>330</v>
      </c>
      <c r="C60" s="10">
        <f>(VLOOKUP(C$1,Enemies[[Name]:[BotLevelType]],3,FALSE) * VLOOKUP($A60,BotLevelWorld[#All],MATCH("HP Ratio - " &amp; VLOOKUP(C$1,Enemies[[#All],[Name]:[BotLevelType]],9,FALSE),BotLevelWorld[#Headers],0),FALSE)) + (IFERROR(VLOOKUP(VLOOKUP(C$1,Enemies[[Name]:[SpawnedType]],11,FALSE), Enemies[[Name]:[BotLevelType]], 3, FALSE) * VLOOKUP($A60,BotLevelWorld[#All],MATCH("HP Ratio - " &amp; VLOOKUP(VLOOKUP(C$1,Enemies[[Name]:[SpawnedType]],11,FALSE),Enemies[[#All],[Name]:[BotLevelType]],9,FALSE),BotLevelWorld[#Headers],0),FALSE) * VLOOKUP(C$1,Enemies[[Name]:[SpawnedType]],10,FALSE),0))</f>
        <v>8470</v>
      </c>
      <c r="D60" s="10">
        <f>(VLOOKUP(D$1,Enemies[[Name]:[BotLevelType]],3,FALSE) * VLOOKUP($A60,BotLevelWorld[#All],MATCH("HP Ratio - " &amp; VLOOKUP(D$1,Enemies[[#All],[Name]:[BotLevelType]],9,FALSE),BotLevelWorld[#Headers],0),FALSE)) + (IFERROR(VLOOKUP(VLOOKUP(D$1,Enemies[[Name]:[SpawnedType]],11,FALSE), Enemies[[Name]:[BotLevelType]], 3, FALSE) * VLOOKUP($A60,BotLevelWorld[#All],MATCH("HP Ratio - " &amp; VLOOKUP(VLOOKUP(D$1,Enemies[[Name]:[SpawnedType]],11,FALSE),Enemies[[#All],[Name]:[BotLevelType]],9,FALSE),BotLevelWorld[#Headers],0),FALSE) * VLOOKUP(D$1,Enemies[[Name]:[SpawnedType]],10,FALSE),0))</f>
        <v>19800</v>
      </c>
      <c r="E60" s="10">
        <f>(VLOOKUP(E$1,Enemies[[Name]:[BotLevelType]],3,FALSE) * VLOOKUP($A60,BotLevelWorld[#All],MATCH("HP Ratio - " &amp; VLOOKUP(E$1,Enemies[[#All],[Name]:[BotLevelType]],9,FALSE),BotLevelWorld[#Headers],0),FALSE)) + (IFERROR(VLOOKUP(VLOOKUP(E$1,Enemies[[Name]:[SpawnedType]],11,FALSE), Enemies[[Name]:[BotLevelType]], 3, FALSE) * VLOOKUP($A60,BotLevelWorld[#All],MATCH("HP Ratio - " &amp; VLOOKUP(VLOOKUP(E$1,Enemies[[Name]:[SpawnedType]],11,FALSE),Enemies[[#All],[Name]:[BotLevelType]],9,FALSE),BotLevelWorld[#Headers],0),FALSE) * VLOOKUP(E$1,Enemies[[Name]:[SpawnedType]],10,FALSE),0))</f>
        <v>2800</v>
      </c>
      <c r="F60" s="10">
        <f>(VLOOKUP(F$1,Enemies[[Name]:[BotLevelType]],3,FALSE) * VLOOKUP($A60,BotLevelWorld[#All],MATCH("HP Ratio - " &amp; VLOOKUP(F$1,Enemies[[#All],[Name]:[BotLevelType]],9,FALSE),BotLevelWorld[#Headers],0),FALSE)) + (IFERROR(VLOOKUP(VLOOKUP(F$1,Enemies[[Name]:[SpawnedType]],11,FALSE), Enemies[[Name]:[BotLevelType]], 3, FALSE) * VLOOKUP($A60,BotLevelWorld[#All],MATCH("HP Ratio - " &amp; VLOOKUP(VLOOKUP(F$1,Enemies[[Name]:[SpawnedType]],11,FALSE),Enemies[[#All],[Name]:[BotLevelType]],9,FALSE),BotLevelWorld[#Headers],0),FALSE) * VLOOKUP(F$1,Enemies[[Name]:[SpawnedType]],10,FALSE),0))</f>
        <v>10000</v>
      </c>
      <c r="G60" s="10">
        <f>(VLOOKUP(G$1,Enemies[[Name]:[BotLevelType]],3,FALSE) * VLOOKUP($A60,BotLevelWorld[#All],MATCH("HP Ratio - " &amp; VLOOKUP(G$1,Enemies[[#All],[Name]:[BotLevelType]],9,FALSE),BotLevelWorld[#Headers],0),FALSE)) + (IFERROR(VLOOKUP(VLOOKUP(G$1,Enemies[[Name]:[SpawnedType]],11,FALSE), Enemies[[Name]:[BotLevelType]], 3, FALSE) * VLOOKUP($A60,BotLevelWorld[#All],MATCH("HP Ratio - " &amp; VLOOKUP(VLOOKUP(G$1,Enemies[[Name]:[SpawnedType]],11,FALSE),Enemies[[#All],[Name]:[BotLevelType]],9,FALSE),BotLevelWorld[#Headers],0),FALSE) * VLOOKUP(G$1,Enemies[[Name]:[SpawnedType]],10,FALSE),0))</f>
        <v>20000</v>
      </c>
      <c r="H60" s="10">
        <f>(VLOOKUP(H$1,Enemies[[Name]:[BotLevelType]],3,FALSE) * VLOOKUP($A60,BotLevelWorld[#All],MATCH("HP Ratio - " &amp; VLOOKUP(H$1,Enemies[[#All],[Name]:[BotLevelType]],9,FALSE),BotLevelWorld[#Headers],0),FALSE)) + (IFERROR(VLOOKUP(VLOOKUP(H$1,Enemies[[Name]:[SpawnedType]],11,FALSE), Enemies[[Name]:[BotLevelType]], 3, FALSE) * VLOOKUP($A60,BotLevelWorld[#All],MATCH("HP Ratio - " &amp; VLOOKUP(VLOOKUP(H$1,Enemies[[Name]:[SpawnedType]],11,FALSE),Enemies[[#All],[Name]:[BotLevelType]],9,FALSE),BotLevelWorld[#Headers],0),FALSE) * VLOOKUP(H$1,Enemies[[Name]:[SpawnedType]],10,FALSE),0))</f>
        <v>880</v>
      </c>
      <c r="I60" s="10">
        <f>(VLOOKUP(I$1,Enemies[[Name]:[BotLevelType]],3,FALSE) * VLOOKUP($A60,BotLevelWorld[#All],MATCH("HP Ratio - " &amp; VLOOKUP(I$1,Enemies[[#All],[Name]:[BotLevelType]],9,FALSE),BotLevelWorld[#Headers],0),FALSE)) + (IFERROR(VLOOKUP(VLOOKUP(I$1,Enemies[[Name]:[SpawnedType]],11,FALSE), Enemies[[Name]:[BotLevelType]], 3, FALSE) * VLOOKUP($A60,BotLevelWorld[#All],MATCH("HP Ratio - " &amp; VLOOKUP(VLOOKUP(I$1,Enemies[[Name]:[SpawnedType]],11,FALSE),Enemies[[#All],[Name]:[BotLevelType]],9,FALSE),BotLevelWorld[#Headers],0),FALSE) * VLOOKUP(I$1,Enemies[[Name]:[SpawnedType]],10,FALSE),0))</f>
        <v>30</v>
      </c>
      <c r="J60" s="10">
        <f>(VLOOKUP(J$1,Enemies[[Name]:[BotLevelType]],3,FALSE) * VLOOKUP($A60,BotLevelWorld[#All],MATCH("HP Ratio - " &amp; VLOOKUP(J$1,Enemies[[#All],[Name]:[BotLevelType]],9,FALSE),BotLevelWorld[#Headers],0),FALSE)) + (IFERROR(VLOOKUP(VLOOKUP(J$1,Enemies[[Name]:[SpawnedType]],11,FALSE), Enemies[[Name]:[BotLevelType]], 3, FALSE) * VLOOKUP($A60,BotLevelWorld[#All],MATCH("HP Ratio - " &amp; VLOOKUP(VLOOKUP(J$1,Enemies[[Name]:[SpawnedType]],11,FALSE),Enemies[[#All],[Name]:[BotLevelType]],9,FALSE),BotLevelWorld[#Headers],0),FALSE) * VLOOKUP(J$1,Enemies[[Name]:[SpawnedType]],10,FALSE),0))</f>
        <v>500</v>
      </c>
      <c r="K60" s="10">
        <f>(VLOOKUP(K$1,Enemies[[Name]:[BotLevelType]],3,FALSE) * VLOOKUP($A60,BotLevelWorld[#All],MATCH("HP Ratio - " &amp; VLOOKUP(K$1,Enemies[[#All],[Name]:[BotLevelType]],9,FALSE),BotLevelWorld[#Headers],0),FALSE)) + (IFERROR(VLOOKUP(VLOOKUP(K$1,Enemies[[Name]:[SpawnedType]],11,FALSE), Enemies[[Name]:[BotLevelType]], 3, FALSE) * VLOOKUP($A60,BotLevelWorld[#All],MATCH("HP Ratio - " &amp; VLOOKUP(VLOOKUP(K$1,Enemies[[Name]:[SpawnedType]],11,FALSE),Enemies[[#All],[Name]:[BotLevelType]],9,FALSE),BotLevelWorld[#Headers],0),FALSE) * VLOOKUP(K$1,Enemies[[Name]:[SpawnedType]],10,FALSE),0))</f>
        <v>125</v>
      </c>
      <c r="L60" s="10">
        <f>(VLOOKUP(L$1,Enemies[[Name]:[BotLevelType]],3,FALSE) * VLOOKUP($A60,BotLevelWorld[#All],MATCH("HP Ratio - " &amp; VLOOKUP(L$1,Enemies[[#All],[Name]:[BotLevelType]],9,FALSE),BotLevelWorld[#Headers],0),FALSE)) + (IFERROR(VLOOKUP(VLOOKUP(L$1,Enemies[[Name]:[SpawnedType]],11,FALSE), Enemies[[Name]:[BotLevelType]], 3, FALSE) * VLOOKUP($A60,BotLevelWorld[#All],MATCH("HP Ratio - " &amp; VLOOKUP(VLOOKUP(L$1,Enemies[[Name]:[SpawnedType]],11,FALSE),Enemies[[#All],[Name]:[BotLevelType]],9,FALSE),BotLevelWorld[#Headers],0),FALSE) * VLOOKUP(L$1,Enemies[[Name]:[SpawnedType]],10,FALSE),0))</f>
        <v>6000</v>
      </c>
      <c r="M60" s="10">
        <f>(VLOOKUP(M$1,Enemies[[Name]:[BotLevelType]],3,FALSE) * VLOOKUP($A60,BotLevelWorld[#All],MATCH("HP Ratio - " &amp; VLOOKUP(M$1,Enemies[[#All],[Name]:[BotLevelType]],9,FALSE),BotLevelWorld[#Headers],0),FALSE)) + (IFERROR(VLOOKUP(VLOOKUP(M$1,Enemies[[Name]:[SpawnedType]],11,FALSE), Enemies[[Name]:[BotLevelType]], 3, FALSE) * VLOOKUP($A60,BotLevelWorld[#All],MATCH("HP Ratio - " &amp; VLOOKUP(VLOOKUP(M$1,Enemies[[Name]:[SpawnedType]],11,FALSE),Enemies[[#All],[Name]:[BotLevelType]],9,FALSE),BotLevelWorld[#Headers],0),FALSE) * VLOOKUP(M$1,Enemies[[Name]:[SpawnedType]],10,FALSE),0))</f>
        <v>14000</v>
      </c>
      <c r="N60" s="10">
        <f>(VLOOKUP(N$1,Enemies[[Name]:[BotLevelType]],3,FALSE) * VLOOKUP($A60,BotLevelWorld[#All],MATCH("HP Ratio - " &amp; VLOOKUP(N$1,Enemies[[#All],[Name]:[BotLevelType]],9,FALSE),BotLevelWorld[#Headers],0),FALSE)) + (IFERROR(VLOOKUP(VLOOKUP(N$1,Enemies[[Name]:[SpawnedType]],11,FALSE), Enemies[[Name]:[BotLevelType]], 3, FALSE) * VLOOKUP($A60,BotLevelWorld[#All],MATCH("HP Ratio - " &amp; VLOOKUP(VLOOKUP(N$1,Enemies[[Name]:[SpawnedType]],11,FALSE),Enemies[[#All],[Name]:[BotLevelType]],9,FALSE),BotLevelWorld[#Headers],0),FALSE) * VLOOKUP(N$1,Enemies[[Name]:[SpawnedType]],10,FALSE),0))</f>
        <v>10000</v>
      </c>
      <c r="O60" s="10">
        <f>(VLOOKUP(O$1,Enemies[[Name]:[BotLevelType]],3,FALSE) * VLOOKUP($A60,BotLevelWorld[#All],MATCH("HP Ratio - " &amp; VLOOKUP(O$1,Enemies[[#All],[Name]:[BotLevelType]],9,FALSE),BotLevelWorld[#Headers],0),FALSE)) + (IFERROR(VLOOKUP(VLOOKUP(O$1,Enemies[[Name]:[SpawnedType]],11,FALSE), Enemies[[Name]:[BotLevelType]], 3, FALSE) * VLOOKUP($A60,BotLevelWorld[#All],MATCH("HP Ratio - " &amp; VLOOKUP(VLOOKUP(O$1,Enemies[[Name]:[SpawnedType]],11,FALSE),Enemies[[#All],[Name]:[BotLevelType]],9,FALSE),BotLevelWorld[#Headers],0),FALSE) * VLOOKUP(O$1,Enemies[[Name]:[SpawnedType]],10,FALSE),0))</f>
        <v>3850</v>
      </c>
      <c r="P60" s="10">
        <f>(VLOOKUP(P$1,Enemies[[Name]:[BotLevelType]],3,FALSE) * VLOOKUP($A60,BotLevelWorld[#All],MATCH("HP Ratio - " &amp; VLOOKUP(P$1,Enemies[[#All],[Name]:[BotLevelType]],9,FALSE),BotLevelWorld[#Headers],0),FALSE)) + (IFERROR(VLOOKUP(VLOOKUP(P$1,Enemies[[Name]:[SpawnedType]],11,FALSE), Enemies[[Name]:[BotLevelType]], 3, FALSE) * VLOOKUP($A60,BotLevelWorld[#All],MATCH("HP Ratio - " &amp; VLOOKUP(VLOOKUP(P$1,Enemies[[Name]:[SpawnedType]],11,FALSE),Enemies[[#All],[Name]:[BotLevelType]],9,FALSE),BotLevelWorld[#Headers],0),FALSE) * VLOOKUP(P$1,Enemies[[Name]:[SpawnedType]],10,FALSE),0))</f>
        <v>40000</v>
      </c>
      <c r="Q60" s="10">
        <f>(VLOOKUP(Q$1,Enemies[[Name]:[BotLevelType]],3,FALSE) * VLOOKUP($A60,BotLevelWorld[#All],MATCH("HP Ratio - " &amp; VLOOKUP(Q$1,Enemies[[#All],[Name]:[BotLevelType]],9,FALSE),BotLevelWorld[#Headers],0),FALSE)) + (IFERROR(VLOOKUP(VLOOKUP(Q$1,Enemies[[Name]:[SpawnedType]],11,FALSE), Enemies[[Name]:[BotLevelType]], 3, FALSE) * VLOOKUP($A60,BotLevelWorld[#All],MATCH("HP Ratio - " &amp; VLOOKUP(VLOOKUP(Q$1,Enemies[[Name]:[SpawnedType]],11,FALSE),Enemies[[#All],[Name]:[BotLevelType]],9,FALSE),BotLevelWorld[#Headers],0),FALSE) * VLOOKUP(Q$1,Enemies[[Name]:[SpawnedType]],10,FALSE),0))</f>
        <v>11000</v>
      </c>
      <c r="R60" s="10">
        <f>(VLOOKUP(R$1,Enemies[[Name]:[BotLevelType]],3,FALSE) * VLOOKUP($A60,BotLevelWorld[#All],MATCH("HP Ratio - " &amp; VLOOKUP(R$1,Enemies[[#All],[Name]:[BotLevelType]],9,FALSE),BotLevelWorld[#Headers],0),FALSE)) + (IFERROR(VLOOKUP(VLOOKUP(R$1,Enemies[[Name]:[SpawnedType]],11,FALSE), Enemies[[Name]:[BotLevelType]], 3, FALSE) * VLOOKUP($A60,BotLevelWorld[#All],MATCH("HP Ratio - " &amp; VLOOKUP(VLOOKUP(R$1,Enemies[[Name]:[SpawnedType]],11,FALSE),Enemies[[#All],[Name]:[BotLevelType]],9,FALSE),BotLevelWorld[#Headers],0),FALSE) * VLOOKUP(R$1,Enemies[[Name]:[SpawnedType]],10,FALSE),0))</f>
        <v>55000</v>
      </c>
      <c r="S60" s="10">
        <f>(VLOOKUP(S$1,Enemies[[Name]:[BotLevelType]],3,FALSE) * VLOOKUP($A60,BotLevelWorld[#All],MATCH("HP Ratio - " &amp; VLOOKUP(S$1,Enemies[[#All],[Name]:[BotLevelType]],9,FALSE),BotLevelWorld[#Headers],0),FALSE)) + (IFERROR(VLOOKUP(VLOOKUP(S$1,Enemies[[Name]:[SpawnedType]],11,FALSE), Enemies[[Name]:[BotLevelType]], 3, FALSE) * VLOOKUP($A60,BotLevelWorld[#All],MATCH("HP Ratio - " &amp; VLOOKUP(VLOOKUP(S$1,Enemies[[Name]:[SpawnedType]],11,FALSE),Enemies[[#All],[Name]:[BotLevelType]],9,FALSE),BotLevelWorld[#Headers],0),FALSE) * VLOOKUP(S$1,Enemies[[Name]:[SpawnedType]],10,FALSE),0))</f>
        <v>4620</v>
      </c>
      <c r="T60" s="10">
        <f>(VLOOKUP(T$1,Enemies[[Name]:[BotLevelType]],3,FALSE) * VLOOKUP($A60,BotLevelWorld[#All],MATCH("HP Ratio - " &amp; VLOOKUP(T$1,Enemies[[#All],[Name]:[BotLevelType]],9,FALSE),BotLevelWorld[#Headers],0),FALSE)) + (IFERROR(VLOOKUP(VLOOKUP(T$1,Enemies[[Name]:[SpawnedType]],11,FALSE), Enemies[[Name]:[BotLevelType]], 3, FALSE) * VLOOKUP($A60,BotLevelWorld[#All],MATCH("HP Ratio - " &amp; VLOOKUP(VLOOKUP(T$1,Enemies[[Name]:[SpawnedType]],11,FALSE),Enemies[[#All],[Name]:[BotLevelType]],9,FALSE),BotLevelWorld[#Headers],0),FALSE) * VLOOKUP(T$1,Enemies[[Name]:[SpawnedType]],10,FALSE),0))</f>
        <v>17600</v>
      </c>
      <c r="U60" s="10">
        <f>(VLOOKUP(U$1,Enemies[[Name]:[BotLevelType]],3,FALSE) * VLOOKUP($A60,BotLevelWorld[#All],MATCH("HP Ratio - " &amp; VLOOKUP(U$1,Enemies[[#All],[Name]:[BotLevelType]],9,FALSE),BotLevelWorld[#Headers],0),FALSE)) + (IFERROR(VLOOKUP(VLOOKUP(U$1,Enemies[[Name]:[SpawnedType]],11,FALSE), Enemies[[Name]:[BotLevelType]], 3, FALSE) * VLOOKUP($A60,BotLevelWorld[#All],MATCH("HP Ratio - " &amp; VLOOKUP(VLOOKUP(U$1,Enemies[[Name]:[SpawnedType]],11,FALSE),Enemies[[#All],[Name]:[BotLevelType]],9,FALSE),BotLevelWorld[#Headers],0),FALSE) * VLOOKUP(U$1,Enemies[[Name]:[SpawnedType]],10,FALSE),0))</f>
        <v>8800</v>
      </c>
      <c r="V60" s="10">
        <f>(VLOOKUP(V$1,Enemies[[Name]:[BotLevelType]],3,FALSE) * VLOOKUP($A60,BotLevelWorld[#All],MATCH("HP Ratio - " &amp; VLOOKUP(V$1,Enemies[[#All],[Name]:[BotLevelType]],9,FALSE),BotLevelWorld[#Headers],0),FALSE)) + (IFERROR(VLOOKUP(VLOOKUP(V$1,Enemies[[Name]:[SpawnedType]],11,FALSE), Enemies[[Name]:[BotLevelType]], 3, FALSE) * VLOOKUP($A60,BotLevelWorld[#All],MATCH("HP Ratio - " &amp; VLOOKUP(VLOOKUP(V$1,Enemies[[Name]:[SpawnedType]],11,FALSE),Enemies[[#All],[Name]:[BotLevelType]],9,FALSE),BotLevelWorld[#Headers],0),FALSE) * VLOOKUP(V$1,Enemies[[Name]:[SpawnedType]],10,FALSE),0))</f>
        <v>4400</v>
      </c>
      <c r="W60" s="10">
        <f>(VLOOKUP(W$1,Enemies[[Name]:[BotLevelType]],3,FALSE) * VLOOKUP($A60,BotLevelWorld[#All],MATCH("HP Ratio - " &amp; VLOOKUP(W$1,Enemies[[#All],[Name]:[BotLevelType]],9,FALSE),BotLevelWorld[#Headers],0),FALSE)) + (IFERROR(VLOOKUP(VLOOKUP(W$1,Enemies[[Name]:[SpawnedType]],11,FALSE), Enemies[[Name]:[BotLevelType]], 3, FALSE) * VLOOKUP($A60,BotLevelWorld[#All],MATCH("HP Ratio - " &amp; VLOOKUP(VLOOKUP(W$1,Enemies[[Name]:[SpawnedType]],11,FALSE),Enemies[[#All],[Name]:[BotLevelType]],9,FALSE),BotLevelWorld[#Headers],0),FALSE) * VLOOKUP(W$1,Enemies[[Name]:[SpawnedType]],10,FALSE),0))</f>
        <v>1100</v>
      </c>
      <c r="X60" s="10">
        <f>(VLOOKUP(X$1,Enemies[[Name]:[BotLevelType]],3,FALSE) * VLOOKUP($A60,BotLevelWorld[#All],MATCH("HP Ratio - " &amp; VLOOKUP(X$1,Enemies[[#All],[Name]:[BotLevelType]],9,FALSE),BotLevelWorld[#Headers],0),FALSE)) + (IFERROR(VLOOKUP(VLOOKUP(X$1,Enemies[[Name]:[SpawnedType]],11,FALSE), Enemies[[Name]:[BotLevelType]], 3, FALSE) * VLOOKUP($A60,BotLevelWorld[#All],MATCH("HP Ratio - " &amp; VLOOKUP(VLOOKUP(X$1,Enemies[[Name]:[SpawnedType]],11,FALSE),Enemies[[#All],[Name]:[BotLevelType]],9,FALSE),BotLevelWorld[#Headers],0),FALSE) * VLOOKUP(X$1,Enemies[[Name]:[SpawnedType]],10,FALSE),0))</f>
        <v>880</v>
      </c>
      <c r="Y60" s="10">
        <f>(VLOOKUP(Y$1,Enemies[[Name]:[BotLevelType]],3,FALSE) * VLOOKUP($A60,BotLevelWorld[#All],MATCH("HP Ratio - " &amp; VLOOKUP(Y$1,Enemies[[#All],[Name]:[BotLevelType]],9,FALSE),BotLevelWorld[#Headers],0),FALSE)) + (IFERROR(VLOOKUP(VLOOKUP(Y$1,Enemies[[Name]:[SpawnedType]],11,FALSE), Enemies[[Name]:[BotLevelType]], 3, FALSE) * VLOOKUP($A60,BotLevelWorld[#All],MATCH("HP Ratio - " &amp; VLOOKUP(VLOOKUP(Y$1,Enemies[[Name]:[SpawnedType]],11,FALSE),Enemies[[#All],[Name]:[BotLevelType]],9,FALSE),BotLevelWorld[#Headers],0),FALSE) * VLOOKUP(Y$1,Enemies[[Name]:[SpawnedType]],10,FALSE),0))</f>
        <v>20000</v>
      </c>
      <c r="Z60" s="10">
        <f>(VLOOKUP(Z$1,Enemies[[Name]:[BotLevelType]],3,FALSE) * VLOOKUP($A60,BotLevelWorld[#All],MATCH("HP Ratio - " &amp; VLOOKUP(Z$1,Enemies[[#All],[Name]:[BotLevelType]],9,FALSE),BotLevelWorld[#Headers],0),FALSE)) + (IFERROR(VLOOKUP(VLOOKUP(Z$1,Enemies[[Name]:[SpawnedType]],11,FALSE), Enemies[[Name]:[BotLevelType]], 3, FALSE) * VLOOKUP($A60,BotLevelWorld[#All],MATCH("HP Ratio - " &amp; VLOOKUP(VLOOKUP(Z$1,Enemies[[Name]:[SpawnedType]],11,FALSE),Enemies[[#All],[Name]:[BotLevelType]],9,FALSE),BotLevelWorld[#Headers],0),FALSE) * VLOOKUP(Z$1,Enemies[[Name]:[SpawnedType]],10,FALSE),0))</f>
        <v>8000</v>
      </c>
      <c r="AA60" s="10">
        <f>(VLOOKUP(AA$1,Enemies[[Name]:[BotLevelType]],3,FALSE) * VLOOKUP($A60,BotLevelWorld[#All],MATCH("HP Ratio - " &amp; VLOOKUP(AA$1,Enemies[[#All],[Name]:[BotLevelType]],9,FALSE),BotLevelWorld[#Headers],0),FALSE)) + (IFERROR(VLOOKUP(VLOOKUP(AA$1,Enemies[[Name]:[SpawnedType]],11,FALSE), Enemies[[Name]:[BotLevelType]], 3, FALSE) * VLOOKUP($A60,BotLevelWorld[#All],MATCH("HP Ratio - " &amp; VLOOKUP(VLOOKUP(AA$1,Enemies[[Name]:[SpawnedType]],11,FALSE),Enemies[[#All],[Name]:[BotLevelType]],9,FALSE),BotLevelWorld[#Headers],0),FALSE) * VLOOKUP(AA$1,Enemies[[Name]:[SpawnedType]],10,FALSE),0))</f>
        <v>4000</v>
      </c>
      <c r="AB60" s="10">
        <f>(VLOOKUP(AB$1,Enemies[[Name]:[BotLevelType]],3,FALSE) * VLOOKUP($A60,BotLevelWorld[#All],MATCH("HP Ratio - " &amp; VLOOKUP(AB$1,Enemies[[#All],[Name]:[BotLevelType]],9,FALSE),BotLevelWorld[#Headers],0),FALSE)) + (IFERROR(VLOOKUP(VLOOKUP(AB$1,Enemies[[Name]:[SpawnedType]],11,FALSE), Enemies[[Name]:[BotLevelType]], 3, FALSE) * VLOOKUP($A60,BotLevelWorld[#All],MATCH("HP Ratio - " &amp; VLOOKUP(VLOOKUP(AB$1,Enemies[[Name]:[SpawnedType]],11,FALSE),Enemies[[#All],[Name]:[BotLevelType]],9,FALSE),BotLevelWorld[#Headers],0),FALSE) * VLOOKUP(AB$1,Enemies[[Name]:[SpawnedType]],10,FALSE),0))</f>
        <v>1960</v>
      </c>
      <c r="AC60" s="10">
        <f>(VLOOKUP(AC$1,Enemies[[Name]:[BotLevelType]],3,FALSE) * VLOOKUP($A60,BotLevelWorld[#All],MATCH("HP Ratio - " &amp; VLOOKUP(AC$1,Enemies[[#All],[Name]:[BotLevelType]],9,FALSE),BotLevelWorld[#Headers],0),FALSE)) + (IFERROR(VLOOKUP(VLOOKUP(AC$1,Enemies[[Name]:[SpawnedType]],11,FALSE), Enemies[[Name]:[BotLevelType]], 3, FALSE) * VLOOKUP($A60,BotLevelWorld[#All],MATCH("HP Ratio - " &amp; VLOOKUP(VLOOKUP(AC$1,Enemies[[Name]:[SpawnedType]],11,FALSE),Enemies[[#All],[Name]:[BotLevelType]],9,FALSE),BotLevelWorld[#Headers],0),FALSE) * VLOOKUP(AC$1,Enemies[[Name]:[SpawnedType]],10,FALSE),0))</f>
        <v>960</v>
      </c>
      <c r="AD60" s="10">
        <f>(VLOOKUP(AD$1,Enemies[[Name]:[BotLevelType]],3,FALSE) * VLOOKUP($A60,BotLevelWorld[#All],MATCH("HP Ratio - " &amp; VLOOKUP(AD$1,Enemies[[#All],[Name]:[BotLevelType]],9,FALSE),BotLevelWorld[#Headers],0),FALSE)) + (IFERROR(VLOOKUP(VLOOKUP(AD$1,Enemies[[Name]:[SpawnedType]],11,FALSE), Enemies[[Name]:[BotLevelType]], 3, FALSE) * VLOOKUP($A60,BotLevelWorld[#All],MATCH("HP Ratio - " &amp; VLOOKUP(VLOOKUP(AD$1,Enemies[[Name]:[SpawnedType]],11,FALSE),Enemies[[#All],[Name]:[BotLevelType]],9,FALSE),BotLevelWorld[#Headers],0),FALSE) * VLOOKUP(AD$1,Enemies[[Name]:[SpawnedType]],10,FALSE),0))</f>
        <v>240</v>
      </c>
      <c r="AE60" s="10">
        <f>(VLOOKUP(AE$1,Enemies[[Name]:[BotLevelType]],3,FALSE) * VLOOKUP($A60,BotLevelWorld[#All],MATCH("HP Ratio - " &amp; VLOOKUP(AE$1,Enemies[[#All],[Name]:[BotLevelType]],9,FALSE),BotLevelWorld[#Headers],0),FALSE)) + (IFERROR(VLOOKUP(VLOOKUP(AE$1,Enemies[[Name]:[SpawnedType]],11,FALSE), Enemies[[Name]:[BotLevelType]], 3, FALSE) * VLOOKUP($A60,BotLevelWorld[#All],MATCH("HP Ratio - " &amp; VLOOKUP(VLOOKUP(AE$1,Enemies[[Name]:[SpawnedType]],11,FALSE),Enemies[[#All],[Name]:[BotLevelType]],9,FALSE),BotLevelWorld[#Headers],0),FALSE) * VLOOKUP(AE$1,Enemies[[Name]:[SpawnedType]],10,FALSE),0))</f>
        <v>7000</v>
      </c>
      <c r="AF60" s="10">
        <f>(VLOOKUP(AF$1,Enemies[[Name]:[BotLevelType]],3,FALSE) * VLOOKUP($A60,BotLevelWorld[#All],MATCH("HP Ratio - " &amp; VLOOKUP(AF$1,Enemies[[#All],[Name]:[BotLevelType]],9,FALSE),BotLevelWorld[#Headers],0),FALSE)) + (IFERROR(VLOOKUP(VLOOKUP(AF$1,Enemies[[Name]:[SpawnedType]],11,FALSE), Enemies[[Name]:[BotLevelType]], 3, FALSE) * VLOOKUP($A60,BotLevelWorld[#All],MATCH("HP Ratio - " &amp; VLOOKUP(VLOOKUP(AF$1,Enemies[[Name]:[SpawnedType]],11,FALSE),Enemies[[#All],[Name]:[BotLevelType]],9,FALSE),BotLevelWorld[#Headers],0),FALSE) * VLOOKUP(AF$1,Enemies[[Name]:[SpawnedType]],10,FALSE),0))</f>
        <v>1600</v>
      </c>
      <c r="AG60" s="10">
        <f>(VLOOKUP(AG$1,Enemies[[Name]:[BotLevelType]],3,FALSE) * VLOOKUP($A60,BotLevelWorld[#All],MATCH("HP Ratio - " &amp; VLOOKUP(AG$1,Enemies[[#All],[Name]:[BotLevelType]],9,FALSE),BotLevelWorld[#Headers],0),FALSE)) + (IFERROR(VLOOKUP(VLOOKUP(AG$1,Enemies[[Name]:[SpawnedType]],11,FALSE), Enemies[[Name]:[BotLevelType]], 3, FALSE) * VLOOKUP($A60,BotLevelWorld[#All],MATCH("HP Ratio - " &amp; VLOOKUP(VLOOKUP(AG$1,Enemies[[Name]:[SpawnedType]],11,FALSE),Enemies[[#All],[Name]:[BotLevelType]],9,FALSE),BotLevelWorld[#Headers],0),FALSE) * VLOOKUP(AG$1,Enemies[[Name]:[SpawnedType]],10,FALSE),0))</f>
        <v>8470</v>
      </c>
      <c r="AH60" s="10">
        <f>(VLOOKUP(AH$1,Enemies[[Name]:[BotLevelType]],3,FALSE) * VLOOKUP($A60,BotLevelWorld[#All],MATCH("HP Ratio - " &amp; VLOOKUP(AH$1,Enemies[[#All],[Name]:[BotLevelType]],9,FALSE),BotLevelWorld[#Headers],0),FALSE)) + (IFERROR(VLOOKUP(VLOOKUP(AH$1,Enemies[[Name]:[SpawnedType]],11,FALSE), Enemies[[Name]:[BotLevelType]], 3, FALSE) * VLOOKUP($A60,BotLevelWorld[#All],MATCH("HP Ratio - " &amp; VLOOKUP(VLOOKUP(AH$1,Enemies[[Name]:[SpawnedType]],11,FALSE),Enemies[[#All],[Name]:[BotLevelType]],9,FALSE),BotLevelWorld[#Headers],0),FALSE) * VLOOKUP(AH$1,Enemies[[Name]:[SpawnedType]],10,FALSE),0))</f>
        <v>880</v>
      </c>
      <c r="AI60" s="10">
        <f>(VLOOKUP(AI$1,Enemies[[Name]:[BotLevelType]],3,FALSE) * VLOOKUP($A60,BotLevelWorld[#All],MATCH("HP Ratio - " &amp; VLOOKUP(AI$1,Enemies[[#All],[Name]:[BotLevelType]],9,FALSE),BotLevelWorld[#Headers],0),FALSE)) + (IFERROR(VLOOKUP(VLOOKUP(AI$1,Enemies[[Name]:[SpawnedType]],11,FALSE), Enemies[[Name]:[BotLevelType]], 3, FALSE) * VLOOKUP($A60,BotLevelWorld[#All],MATCH("HP Ratio - " &amp; VLOOKUP(VLOOKUP(AI$1,Enemies[[Name]:[SpawnedType]],11,FALSE),Enemies[[#All],[Name]:[BotLevelType]],9,FALSE),BotLevelWorld[#Headers],0),FALSE) * VLOOKUP(AI$1,Enemies[[Name]:[SpawnedType]],10,FALSE),0))</f>
        <v>12000</v>
      </c>
      <c r="AJ60" s="10">
        <f>(VLOOKUP(AJ$1,Enemies[[Name]:[BotLevelType]],3,FALSE) * VLOOKUP($A60,BotLevelWorld[#All],MATCH("HP Ratio - " &amp; VLOOKUP(AJ$1,Enemies[[#All],[Name]:[BotLevelType]],9,FALSE),BotLevelWorld[#Headers],0),FALSE)) + (IFERROR(VLOOKUP(VLOOKUP(AJ$1,Enemies[[Name]:[SpawnedType]],11,FALSE), Enemies[[Name]:[BotLevelType]], 3, FALSE) * VLOOKUP($A60,BotLevelWorld[#All],MATCH("HP Ratio - " &amp; VLOOKUP(VLOOKUP(AJ$1,Enemies[[Name]:[SpawnedType]],11,FALSE),Enemies[[#All],[Name]:[BotLevelType]],9,FALSE),BotLevelWorld[#Headers],0),FALSE) * VLOOKUP(AJ$1,Enemies[[Name]:[SpawnedType]],10,FALSE),0))</f>
        <v>880</v>
      </c>
      <c r="AK60" s="10">
        <f>(VLOOKUP(AK$1,Enemies[[Name]:[BotLevelType]],3,FALSE) * VLOOKUP($A60,BotLevelWorld[#All],MATCH("HP Ratio - " &amp; VLOOKUP(AK$1,Enemies[[#All],[Name]:[BotLevelType]],9,FALSE),BotLevelWorld[#Headers],0),FALSE)) + (IFERROR(VLOOKUP(VLOOKUP(AK$1,Enemies[[Name]:[SpawnedType]],11,FALSE), Enemies[[Name]:[BotLevelType]], 3, FALSE) * VLOOKUP($A60,BotLevelWorld[#All],MATCH("HP Ratio - " &amp; VLOOKUP(VLOOKUP(AK$1,Enemies[[Name]:[SpawnedType]],11,FALSE),Enemies[[#All],[Name]:[BotLevelType]],9,FALSE),BotLevelWorld[#Headers],0),FALSE) * VLOOKUP(AK$1,Enemies[[Name]:[SpawnedType]],10,FALSE),0))</f>
        <v>880</v>
      </c>
      <c r="AL60" s="10">
        <f>(VLOOKUP(AL$1,Enemies[[Name]:[BotLevelType]],3,FALSE) * VLOOKUP($A60,BotLevelWorld[#All],MATCH("HP Ratio - " &amp; VLOOKUP(AL$1,Enemies[[#All],[Name]:[BotLevelType]],9,FALSE),BotLevelWorld[#Headers],0),FALSE)) + (IFERROR(VLOOKUP(VLOOKUP(AL$1,Enemies[[Name]:[SpawnedType]],11,FALSE), Enemies[[Name]:[BotLevelType]], 3, FALSE) * VLOOKUP($A60,BotLevelWorld[#All],MATCH("HP Ratio - " &amp; VLOOKUP(VLOOKUP(AL$1,Enemies[[Name]:[SpawnedType]],11,FALSE),Enemies[[#All],[Name]:[BotLevelType]],9,FALSE),BotLevelWorld[#Headers],0),FALSE) * VLOOKUP(AL$1,Enemies[[Name]:[SpawnedType]],10,FALSE),0))</f>
        <v>1100</v>
      </c>
      <c r="AM60" s="10">
        <f>(VLOOKUP(AM$1,Enemies[[Name]:[BotLevelType]],3,FALSE) * VLOOKUP($A60,BotLevelWorld[#All],MATCH("HP Ratio - " &amp; VLOOKUP(AM$1,Enemies[[#All],[Name]:[BotLevelType]],9,FALSE),BotLevelWorld[#Headers],0),FALSE)) + (IFERROR(VLOOKUP(VLOOKUP(AM$1,Enemies[[Name]:[SpawnedType]],11,FALSE), Enemies[[Name]:[BotLevelType]], 3, FALSE) * VLOOKUP($A60,BotLevelWorld[#All],MATCH("HP Ratio - " &amp; VLOOKUP(VLOOKUP(AM$1,Enemies[[Name]:[SpawnedType]],11,FALSE),Enemies[[#All],[Name]:[BotLevelType]],9,FALSE),BotLevelWorld[#Headers],0),FALSE) * VLOOKUP(AM$1,Enemies[[Name]:[SpawnedType]],10,FALSE),0))</f>
        <v>20000</v>
      </c>
      <c r="AN60" s="10">
        <f>(VLOOKUP(AN$1,Enemies[[Name]:[BotLevelType]],3,FALSE) * VLOOKUP($A60,BotLevelWorld[#All],MATCH("HP Ratio - " &amp; VLOOKUP(AN$1,Enemies[[#All],[Name]:[BotLevelType]],9,FALSE),BotLevelWorld[#Headers],0),FALSE)) + (IFERROR(VLOOKUP(VLOOKUP(AN$1,Enemies[[Name]:[SpawnedType]],11,FALSE), Enemies[[Name]:[BotLevelType]], 3, FALSE) * VLOOKUP($A60,BotLevelWorld[#All],MATCH("HP Ratio - " &amp; VLOOKUP(VLOOKUP(AN$1,Enemies[[Name]:[SpawnedType]],11,FALSE),Enemies[[#All],[Name]:[BotLevelType]],9,FALSE),BotLevelWorld[#Headers],0),FALSE) * VLOOKUP(AN$1,Enemies[[Name]:[SpawnedType]],10,FALSE),0))</f>
        <v>5500</v>
      </c>
      <c r="AO60" s="10">
        <f>(VLOOKUP(AO$1,Enemies[[Name]:[BotLevelType]],3,FALSE) * VLOOKUP($A60,BotLevelWorld[#All],MATCH("HP Ratio - " &amp; VLOOKUP(AO$1,Enemies[[#All],[Name]:[BotLevelType]],9,FALSE),BotLevelWorld[#Headers],0),FALSE)) + (IFERROR(VLOOKUP(VLOOKUP(AO$1,Enemies[[Name]:[SpawnedType]],11,FALSE), Enemies[[Name]:[BotLevelType]], 3, FALSE) * VLOOKUP($A60,BotLevelWorld[#All],MATCH("HP Ratio - " &amp; VLOOKUP(VLOOKUP(AO$1,Enemies[[Name]:[SpawnedType]],11,FALSE),Enemies[[#All],[Name]:[BotLevelType]],9,FALSE),BotLevelWorld[#Headers],0),FALSE) * VLOOKUP(AO$1,Enemies[[Name]:[SpawnedType]],10,FALSE),0))</f>
        <v>9460</v>
      </c>
      <c r="AP60" s="10">
        <f>(VLOOKUP(AP$1,Enemies[[Name]:[BotLevelType]],3,FALSE) * VLOOKUP($A60,BotLevelWorld[#All],MATCH("HP Ratio - " &amp; VLOOKUP(AP$1,Enemies[[#All],[Name]:[BotLevelType]],9,FALSE),BotLevelWorld[#Headers],0),FALSE)) + (IFERROR(VLOOKUP(VLOOKUP(AP$1,Enemies[[Name]:[SpawnedType]],11,FALSE), Enemies[[Name]:[BotLevelType]], 3, FALSE) * VLOOKUP($A60,BotLevelWorld[#All],MATCH("HP Ratio - " &amp; VLOOKUP(VLOOKUP(AP$1,Enemies[[Name]:[SpawnedType]],11,FALSE),Enemies[[#All],[Name]:[BotLevelType]],9,FALSE),BotLevelWorld[#Headers],0),FALSE) * VLOOKUP(AP$1,Enemies[[Name]:[SpawnedType]],10,FALSE),0))</f>
        <v>9460</v>
      </c>
      <c r="AQ60" s="10">
        <f>(VLOOKUP(AQ$1,Enemies[[Name]:[BotLevelType]],3,FALSE) * VLOOKUP($A60,BotLevelWorld[#All],MATCH("HP Ratio - " &amp; VLOOKUP(AQ$1,Enemies[[#All],[Name]:[BotLevelType]],9,FALSE),BotLevelWorld[#Headers],0),FALSE)) + (IFERROR(VLOOKUP(VLOOKUP(AQ$1,Enemies[[Name]:[SpawnedType]],11,FALSE), Enemies[[Name]:[BotLevelType]], 3, FALSE) * VLOOKUP($A60,BotLevelWorld[#All],MATCH("HP Ratio - " &amp; VLOOKUP(VLOOKUP(AQ$1,Enemies[[Name]:[SpawnedType]],11,FALSE),Enemies[[#All],[Name]:[BotLevelType]],9,FALSE),BotLevelWorld[#Headers],0),FALSE) * VLOOKUP(AQ$1,Enemies[[Name]:[SpawnedType]],10,FALSE),0))</f>
        <v>9460</v>
      </c>
      <c r="AR60" s="10">
        <f>(VLOOKUP(AR$1,Enemies[[Name]:[BotLevelType]],3,FALSE) * VLOOKUP($A60,BotLevelWorld[#All],MATCH("HP Ratio - " &amp; VLOOKUP(AR$1,Enemies[[#All],[Name]:[BotLevelType]],9,FALSE),BotLevelWorld[#Headers],0),FALSE)) + (IFERROR(VLOOKUP(VLOOKUP(AR$1,Enemies[[Name]:[SpawnedType]],11,FALSE), Enemies[[Name]:[BotLevelType]], 3, FALSE) * VLOOKUP($A60,BotLevelWorld[#All],MATCH("HP Ratio - " &amp; VLOOKUP(VLOOKUP(AR$1,Enemies[[Name]:[SpawnedType]],11,FALSE),Enemies[[#All],[Name]:[BotLevelType]],9,FALSE),BotLevelWorld[#Headers],0),FALSE) * VLOOKUP(AR$1,Enemies[[Name]:[SpawnedType]],10,FALSE),0))</f>
        <v>88000</v>
      </c>
      <c r="AS60" s="10">
        <f>(VLOOKUP(AS$1,Enemies[[Name]:[BotLevelType]],3,FALSE) * VLOOKUP($A60,BotLevelWorld[#All],MATCH("HP Ratio - " &amp; VLOOKUP(AS$1,Enemies[[#All],[Name]:[BotLevelType]],9,FALSE),BotLevelWorld[#Headers],0),FALSE)) + (IFERROR(VLOOKUP(VLOOKUP(AS$1,Enemies[[Name]:[SpawnedType]],11,FALSE), Enemies[[Name]:[BotLevelType]], 3, FALSE) * VLOOKUP($A60,BotLevelWorld[#All],MATCH("HP Ratio - " &amp; VLOOKUP(VLOOKUP(AS$1,Enemies[[Name]:[SpawnedType]],11,FALSE),Enemies[[#All],[Name]:[BotLevelType]],9,FALSE),BotLevelWorld[#Headers],0),FALSE) * VLOOKUP(AS$1,Enemies[[Name]:[SpawnedType]],10,FALSE),0))</f>
        <v>60000</v>
      </c>
      <c r="AT60" s="10">
        <f>(VLOOKUP(AT$1,Enemies[[Name]:[BotLevelType]],3,FALSE) * VLOOKUP($A60,BotLevelWorld[#All],MATCH("HP Ratio - " &amp; VLOOKUP(AT$1,Enemies[[#All],[Name]:[BotLevelType]],9,FALSE),BotLevelWorld[#Headers],0),FALSE)) + (IFERROR(VLOOKUP(VLOOKUP(AT$1,Enemies[[Name]:[SpawnedType]],11,FALSE), Enemies[[Name]:[BotLevelType]], 3, FALSE) * VLOOKUP($A60,BotLevelWorld[#All],MATCH("HP Ratio - " &amp; VLOOKUP(VLOOKUP(AT$1,Enemies[[Name]:[SpawnedType]],11,FALSE),Enemies[[#All],[Name]:[BotLevelType]],9,FALSE),BotLevelWorld[#Headers],0),FALSE) * VLOOKUP(AT$1,Enemies[[Name]:[SpawnedType]],10,FALSE),0))</f>
        <v>53200</v>
      </c>
    </row>
    <row r="61" spans="1:46" x14ac:dyDescent="0.25">
      <c r="A61" s="1">
        <v>59</v>
      </c>
      <c r="B61" s="10">
        <f>(VLOOKUP(B$1,Enemies[[Name]:[BotLevelType]],3,FALSE) * VLOOKUP($A61,BotLevelWorld[#All],MATCH("HP Ratio - " &amp; VLOOKUP(B$1,Enemies[[#All],[Name]:[BotLevelType]],9,FALSE),BotLevelWorld[#Headers],0),FALSE)) + (IFERROR(VLOOKUP(VLOOKUP(B$1,Enemies[[Name]:[SpawnedType]],11,FALSE), Enemies[[Name]:[BotLevelType]], 3, FALSE) * VLOOKUP($A61,BotLevelWorld[#All],MATCH("HP Ratio - " &amp; VLOOKUP(VLOOKUP(B$1,Enemies[[Name]:[SpawnedType]],11,FALSE),Enemies[[#All],[Name]:[BotLevelType]],9,FALSE),BotLevelWorld[#Headers],0),FALSE) * VLOOKUP(B$1,Enemies[[Name]:[SpawnedType]],10,FALSE),0))</f>
        <v>330</v>
      </c>
      <c r="C61" s="10">
        <f>(VLOOKUP(C$1,Enemies[[Name]:[BotLevelType]],3,FALSE) * VLOOKUP($A61,BotLevelWorld[#All],MATCH("HP Ratio - " &amp; VLOOKUP(C$1,Enemies[[#All],[Name]:[BotLevelType]],9,FALSE),BotLevelWorld[#Headers],0),FALSE)) + (IFERROR(VLOOKUP(VLOOKUP(C$1,Enemies[[Name]:[SpawnedType]],11,FALSE), Enemies[[Name]:[BotLevelType]], 3, FALSE) * VLOOKUP($A61,BotLevelWorld[#All],MATCH("HP Ratio - " &amp; VLOOKUP(VLOOKUP(C$1,Enemies[[Name]:[SpawnedType]],11,FALSE),Enemies[[#All],[Name]:[BotLevelType]],9,FALSE),BotLevelWorld[#Headers],0),FALSE) * VLOOKUP(C$1,Enemies[[Name]:[SpawnedType]],10,FALSE),0))</f>
        <v>8470</v>
      </c>
      <c r="D61" s="10">
        <f>(VLOOKUP(D$1,Enemies[[Name]:[BotLevelType]],3,FALSE) * VLOOKUP($A61,BotLevelWorld[#All],MATCH("HP Ratio - " &amp; VLOOKUP(D$1,Enemies[[#All],[Name]:[BotLevelType]],9,FALSE),BotLevelWorld[#Headers],0),FALSE)) + (IFERROR(VLOOKUP(VLOOKUP(D$1,Enemies[[Name]:[SpawnedType]],11,FALSE), Enemies[[Name]:[BotLevelType]], 3, FALSE) * VLOOKUP($A61,BotLevelWorld[#All],MATCH("HP Ratio - " &amp; VLOOKUP(VLOOKUP(D$1,Enemies[[Name]:[SpawnedType]],11,FALSE),Enemies[[#All],[Name]:[BotLevelType]],9,FALSE),BotLevelWorld[#Headers],0),FALSE) * VLOOKUP(D$1,Enemies[[Name]:[SpawnedType]],10,FALSE),0))</f>
        <v>19800</v>
      </c>
      <c r="E61" s="10">
        <f>(VLOOKUP(E$1,Enemies[[Name]:[BotLevelType]],3,FALSE) * VLOOKUP($A61,BotLevelWorld[#All],MATCH("HP Ratio - " &amp; VLOOKUP(E$1,Enemies[[#All],[Name]:[BotLevelType]],9,FALSE),BotLevelWorld[#Headers],0),FALSE)) + (IFERROR(VLOOKUP(VLOOKUP(E$1,Enemies[[Name]:[SpawnedType]],11,FALSE), Enemies[[Name]:[BotLevelType]], 3, FALSE) * VLOOKUP($A61,BotLevelWorld[#All],MATCH("HP Ratio - " &amp; VLOOKUP(VLOOKUP(E$1,Enemies[[Name]:[SpawnedType]],11,FALSE),Enemies[[#All],[Name]:[BotLevelType]],9,FALSE),BotLevelWorld[#Headers],0),FALSE) * VLOOKUP(E$1,Enemies[[Name]:[SpawnedType]],10,FALSE),0))</f>
        <v>2800</v>
      </c>
      <c r="F61" s="10">
        <f>(VLOOKUP(F$1,Enemies[[Name]:[BotLevelType]],3,FALSE) * VLOOKUP($A61,BotLevelWorld[#All],MATCH("HP Ratio - " &amp; VLOOKUP(F$1,Enemies[[#All],[Name]:[BotLevelType]],9,FALSE),BotLevelWorld[#Headers],0),FALSE)) + (IFERROR(VLOOKUP(VLOOKUP(F$1,Enemies[[Name]:[SpawnedType]],11,FALSE), Enemies[[Name]:[BotLevelType]], 3, FALSE) * VLOOKUP($A61,BotLevelWorld[#All],MATCH("HP Ratio - " &amp; VLOOKUP(VLOOKUP(F$1,Enemies[[Name]:[SpawnedType]],11,FALSE),Enemies[[#All],[Name]:[BotLevelType]],9,FALSE),BotLevelWorld[#Headers],0),FALSE) * VLOOKUP(F$1,Enemies[[Name]:[SpawnedType]],10,FALSE),0))</f>
        <v>10000</v>
      </c>
      <c r="G61" s="10">
        <f>(VLOOKUP(G$1,Enemies[[Name]:[BotLevelType]],3,FALSE) * VLOOKUP($A61,BotLevelWorld[#All],MATCH("HP Ratio - " &amp; VLOOKUP(G$1,Enemies[[#All],[Name]:[BotLevelType]],9,FALSE),BotLevelWorld[#Headers],0),FALSE)) + (IFERROR(VLOOKUP(VLOOKUP(G$1,Enemies[[Name]:[SpawnedType]],11,FALSE), Enemies[[Name]:[BotLevelType]], 3, FALSE) * VLOOKUP($A61,BotLevelWorld[#All],MATCH("HP Ratio - " &amp; VLOOKUP(VLOOKUP(G$1,Enemies[[Name]:[SpawnedType]],11,FALSE),Enemies[[#All],[Name]:[BotLevelType]],9,FALSE),BotLevelWorld[#Headers],0),FALSE) * VLOOKUP(G$1,Enemies[[Name]:[SpawnedType]],10,FALSE),0))</f>
        <v>20000</v>
      </c>
      <c r="H61" s="10">
        <f>(VLOOKUP(H$1,Enemies[[Name]:[BotLevelType]],3,FALSE) * VLOOKUP($A61,BotLevelWorld[#All],MATCH("HP Ratio - " &amp; VLOOKUP(H$1,Enemies[[#All],[Name]:[BotLevelType]],9,FALSE),BotLevelWorld[#Headers],0),FALSE)) + (IFERROR(VLOOKUP(VLOOKUP(H$1,Enemies[[Name]:[SpawnedType]],11,FALSE), Enemies[[Name]:[BotLevelType]], 3, FALSE) * VLOOKUP($A61,BotLevelWorld[#All],MATCH("HP Ratio - " &amp; VLOOKUP(VLOOKUP(H$1,Enemies[[Name]:[SpawnedType]],11,FALSE),Enemies[[#All],[Name]:[BotLevelType]],9,FALSE),BotLevelWorld[#Headers],0),FALSE) * VLOOKUP(H$1,Enemies[[Name]:[SpawnedType]],10,FALSE),0))</f>
        <v>880</v>
      </c>
      <c r="I61" s="10">
        <f>(VLOOKUP(I$1,Enemies[[Name]:[BotLevelType]],3,FALSE) * VLOOKUP($A61,BotLevelWorld[#All],MATCH("HP Ratio - " &amp; VLOOKUP(I$1,Enemies[[#All],[Name]:[BotLevelType]],9,FALSE),BotLevelWorld[#Headers],0),FALSE)) + (IFERROR(VLOOKUP(VLOOKUP(I$1,Enemies[[Name]:[SpawnedType]],11,FALSE), Enemies[[Name]:[BotLevelType]], 3, FALSE) * VLOOKUP($A61,BotLevelWorld[#All],MATCH("HP Ratio - " &amp; VLOOKUP(VLOOKUP(I$1,Enemies[[Name]:[SpawnedType]],11,FALSE),Enemies[[#All],[Name]:[BotLevelType]],9,FALSE),BotLevelWorld[#Headers],0),FALSE) * VLOOKUP(I$1,Enemies[[Name]:[SpawnedType]],10,FALSE),0))</f>
        <v>30</v>
      </c>
      <c r="J61" s="10">
        <f>(VLOOKUP(J$1,Enemies[[Name]:[BotLevelType]],3,FALSE) * VLOOKUP($A61,BotLevelWorld[#All],MATCH("HP Ratio - " &amp; VLOOKUP(J$1,Enemies[[#All],[Name]:[BotLevelType]],9,FALSE),BotLevelWorld[#Headers],0),FALSE)) + (IFERROR(VLOOKUP(VLOOKUP(J$1,Enemies[[Name]:[SpawnedType]],11,FALSE), Enemies[[Name]:[BotLevelType]], 3, FALSE) * VLOOKUP($A61,BotLevelWorld[#All],MATCH("HP Ratio - " &amp; VLOOKUP(VLOOKUP(J$1,Enemies[[Name]:[SpawnedType]],11,FALSE),Enemies[[#All],[Name]:[BotLevelType]],9,FALSE),BotLevelWorld[#Headers],0),FALSE) * VLOOKUP(J$1,Enemies[[Name]:[SpawnedType]],10,FALSE),0))</f>
        <v>500</v>
      </c>
      <c r="K61" s="10">
        <f>(VLOOKUP(K$1,Enemies[[Name]:[BotLevelType]],3,FALSE) * VLOOKUP($A61,BotLevelWorld[#All],MATCH("HP Ratio - " &amp; VLOOKUP(K$1,Enemies[[#All],[Name]:[BotLevelType]],9,FALSE),BotLevelWorld[#Headers],0),FALSE)) + (IFERROR(VLOOKUP(VLOOKUP(K$1,Enemies[[Name]:[SpawnedType]],11,FALSE), Enemies[[Name]:[BotLevelType]], 3, FALSE) * VLOOKUP($A61,BotLevelWorld[#All],MATCH("HP Ratio - " &amp; VLOOKUP(VLOOKUP(K$1,Enemies[[Name]:[SpawnedType]],11,FALSE),Enemies[[#All],[Name]:[BotLevelType]],9,FALSE),BotLevelWorld[#Headers],0),FALSE) * VLOOKUP(K$1,Enemies[[Name]:[SpawnedType]],10,FALSE),0))</f>
        <v>125</v>
      </c>
      <c r="L61" s="10">
        <f>(VLOOKUP(L$1,Enemies[[Name]:[BotLevelType]],3,FALSE) * VLOOKUP($A61,BotLevelWorld[#All],MATCH("HP Ratio - " &amp; VLOOKUP(L$1,Enemies[[#All],[Name]:[BotLevelType]],9,FALSE),BotLevelWorld[#Headers],0),FALSE)) + (IFERROR(VLOOKUP(VLOOKUP(L$1,Enemies[[Name]:[SpawnedType]],11,FALSE), Enemies[[Name]:[BotLevelType]], 3, FALSE) * VLOOKUP($A61,BotLevelWorld[#All],MATCH("HP Ratio - " &amp; VLOOKUP(VLOOKUP(L$1,Enemies[[Name]:[SpawnedType]],11,FALSE),Enemies[[#All],[Name]:[BotLevelType]],9,FALSE),BotLevelWorld[#Headers],0),FALSE) * VLOOKUP(L$1,Enemies[[Name]:[SpawnedType]],10,FALSE),0))</f>
        <v>6000</v>
      </c>
      <c r="M61" s="10">
        <f>(VLOOKUP(M$1,Enemies[[Name]:[BotLevelType]],3,FALSE) * VLOOKUP($A61,BotLevelWorld[#All],MATCH("HP Ratio - " &amp; VLOOKUP(M$1,Enemies[[#All],[Name]:[BotLevelType]],9,FALSE),BotLevelWorld[#Headers],0),FALSE)) + (IFERROR(VLOOKUP(VLOOKUP(M$1,Enemies[[Name]:[SpawnedType]],11,FALSE), Enemies[[Name]:[BotLevelType]], 3, FALSE) * VLOOKUP($A61,BotLevelWorld[#All],MATCH("HP Ratio - " &amp; VLOOKUP(VLOOKUP(M$1,Enemies[[Name]:[SpawnedType]],11,FALSE),Enemies[[#All],[Name]:[BotLevelType]],9,FALSE),BotLevelWorld[#Headers],0),FALSE) * VLOOKUP(M$1,Enemies[[Name]:[SpawnedType]],10,FALSE),0))</f>
        <v>14000</v>
      </c>
      <c r="N61" s="10">
        <f>(VLOOKUP(N$1,Enemies[[Name]:[BotLevelType]],3,FALSE) * VLOOKUP($A61,BotLevelWorld[#All],MATCH("HP Ratio - " &amp; VLOOKUP(N$1,Enemies[[#All],[Name]:[BotLevelType]],9,FALSE),BotLevelWorld[#Headers],0),FALSE)) + (IFERROR(VLOOKUP(VLOOKUP(N$1,Enemies[[Name]:[SpawnedType]],11,FALSE), Enemies[[Name]:[BotLevelType]], 3, FALSE) * VLOOKUP($A61,BotLevelWorld[#All],MATCH("HP Ratio - " &amp; VLOOKUP(VLOOKUP(N$1,Enemies[[Name]:[SpawnedType]],11,FALSE),Enemies[[#All],[Name]:[BotLevelType]],9,FALSE),BotLevelWorld[#Headers],0),FALSE) * VLOOKUP(N$1,Enemies[[Name]:[SpawnedType]],10,FALSE),0))</f>
        <v>10000</v>
      </c>
      <c r="O61" s="10">
        <f>(VLOOKUP(O$1,Enemies[[Name]:[BotLevelType]],3,FALSE) * VLOOKUP($A61,BotLevelWorld[#All],MATCH("HP Ratio - " &amp; VLOOKUP(O$1,Enemies[[#All],[Name]:[BotLevelType]],9,FALSE),BotLevelWorld[#Headers],0),FALSE)) + (IFERROR(VLOOKUP(VLOOKUP(O$1,Enemies[[Name]:[SpawnedType]],11,FALSE), Enemies[[Name]:[BotLevelType]], 3, FALSE) * VLOOKUP($A61,BotLevelWorld[#All],MATCH("HP Ratio - " &amp; VLOOKUP(VLOOKUP(O$1,Enemies[[Name]:[SpawnedType]],11,FALSE),Enemies[[#All],[Name]:[BotLevelType]],9,FALSE),BotLevelWorld[#Headers],0),FALSE) * VLOOKUP(O$1,Enemies[[Name]:[SpawnedType]],10,FALSE),0))</f>
        <v>3850</v>
      </c>
      <c r="P61" s="10">
        <f>(VLOOKUP(P$1,Enemies[[Name]:[BotLevelType]],3,FALSE) * VLOOKUP($A61,BotLevelWorld[#All],MATCH("HP Ratio - " &amp; VLOOKUP(P$1,Enemies[[#All],[Name]:[BotLevelType]],9,FALSE),BotLevelWorld[#Headers],0),FALSE)) + (IFERROR(VLOOKUP(VLOOKUP(P$1,Enemies[[Name]:[SpawnedType]],11,FALSE), Enemies[[Name]:[BotLevelType]], 3, FALSE) * VLOOKUP($A61,BotLevelWorld[#All],MATCH("HP Ratio - " &amp; VLOOKUP(VLOOKUP(P$1,Enemies[[Name]:[SpawnedType]],11,FALSE),Enemies[[#All],[Name]:[BotLevelType]],9,FALSE),BotLevelWorld[#Headers],0),FALSE) * VLOOKUP(P$1,Enemies[[Name]:[SpawnedType]],10,FALSE),0))</f>
        <v>40000</v>
      </c>
      <c r="Q61" s="10">
        <f>(VLOOKUP(Q$1,Enemies[[Name]:[BotLevelType]],3,FALSE) * VLOOKUP($A61,BotLevelWorld[#All],MATCH("HP Ratio - " &amp; VLOOKUP(Q$1,Enemies[[#All],[Name]:[BotLevelType]],9,FALSE),BotLevelWorld[#Headers],0),FALSE)) + (IFERROR(VLOOKUP(VLOOKUP(Q$1,Enemies[[Name]:[SpawnedType]],11,FALSE), Enemies[[Name]:[BotLevelType]], 3, FALSE) * VLOOKUP($A61,BotLevelWorld[#All],MATCH("HP Ratio - " &amp; VLOOKUP(VLOOKUP(Q$1,Enemies[[Name]:[SpawnedType]],11,FALSE),Enemies[[#All],[Name]:[BotLevelType]],9,FALSE),BotLevelWorld[#Headers],0),FALSE) * VLOOKUP(Q$1,Enemies[[Name]:[SpawnedType]],10,FALSE),0))</f>
        <v>11000</v>
      </c>
      <c r="R61" s="10">
        <f>(VLOOKUP(R$1,Enemies[[Name]:[BotLevelType]],3,FALSE) * VLOOKUP($A61,BotLevelWorld[#All],MATCH("HP Ratio - " &amp; VLOOKUP(R$1,Enemies[[#All],[Name]:[BotLevelType]],9,FALSE),BotLevelWorld[#Headers],0),FALSE)) + (IFERROR(VLOOKUP(VLOOKUP(R$1,Enemies[[Name]:[SpawnedType]],11,FALSE), Enemies[[Name]:[BotLevelType]], 3, FALSE) * VLOOKUP($A61,BotLevelWorld[#All],MATCH("HP Ratio - " &amp; VLOOKUP(VLOOKUP(R$1,Enemies[[Name]:[SpawnedType]],11,FALSE),Enemies[[#All],[Name]:[BotLevelType]],9,FALSE),BotLevelWorld[#Headers],0),FALSE) * VLOOKUP(R$1,Enemies[[Name]:[SpawnedType]],10,FALSE),0))</f>
        <v>55000</v>
      </c>
      <c r="S61" s="10">
        <f>(VLOOKUP(S$1,Enemies[[Name]:[BotLevelType]],3,FALSE) * VLOOKUP($A61,BotLevelWorld[#All],MATCH("HP Ratio - " &amp; VLOOKUP(S$1,Enemies[[#All],[Name]:[BotLevelType]],9,FALSE),BotLevelWorld[#Headers],0),FALSE)) + (IFERROR(VLOOKUP(VLOOKUP(S$1,Enemies[[Name]:[SpawnedType]],11,FALSE), Enemies[[Name]:[BotLevelType]], 3, FALSE) * VLOOKUP($A61,BotLevelWorld[#All],MATCH("HP Ratio - " &amp; VLOOKUP(VLOOKUP(S$1,Enemies[[Name]:[SpawnedType]],11,FALSE),Enemies[[#All],[Name]:[BotLevelType]],9,FALSE),BotLevelWorld[#Headers],0),FALSE) * VLOOKUP(S$1,Enemies[[Name]:[SpawnedType]],10,FALSE),0))</f>
        <v>4620</v>
      </c>
      <c r="T61" s="10">
        <f>(VLOOKUP(T$1,Enemies[[Name]:[BotLevelType]],3,FALSE) * VLOOKUP($A61,BotLevelWorld[#All],MATCH("HP Ratio - " &amp; VLOOKUP(T$1,Enemies[[#All],[Name]:[BotLevelType]],9,FALSE),BotLevelWorld[#Headers],0),FALSE)) + (IFERROR(VLOOKUP(VLOOKUP(T$1,Enemies[[Name]:[SpawnedType]],11,FALSE), Enemies[[Name]:[BotLevelType]], 3, FALSE) * VLOOKUP($A61,BotLevelWorld[#All],MATCH("HP Ratio - " &amp; VLOOKUP(VLOOKUP(T$1,Enemies[[Name]:[SpawnedType]],11,FALSE),Enemies[[#All],[Name]:[BotLevelType]],9,FALSE),BotLevelWorld[#Headers],0),FALSE) * VLOOKUP(T$1,Enemies[[Name]:[SpawnedType]],10,FALSE),0))</f>
        <v>17600</v>
      </c>
      <c r="U61" s="10">
        <f>(VLOOKUP(U$1,Enemies[[Name]:[BotLevelType]],3,FALSE) * VLOOKUP($A61,BotLevelWorld[#All],MATCH("HP Ratio - " &amp; VLOOKUP(U$1,Enemies[[#All],[Name]:[BotLevelType]],9,FALSE),BotLevelWorld[#Headers],0),FALSE)) + (IFERROR(VLOOKUP(VLOOKUP(U$1,Enemies[[Name]:[SpawnedType]],11,FALSE), Enemies[[Name]:[BotLevelType]], 3, FALSE) * VLOOKUP($A61,BotLevelWorld[#All],MATCH("HP Ratio - " &amp; VLOOKUP(VLOOKUP(U$1,Enemies[[Name]:[SpawnedType]],11,FALSE),Enemies[[#All],[Name]:[BotLevelType]],9,FALSE),BotLevelWorld[#Headers],0),FALSE) * VLOOKUP(U$1,Enemies[[Name]:[SpawnedType]],10,FALSE),0))</f>
        <v>8800</v>
      </c>
      <c r="V61" s="10">
        <f>(VLOOKUP(V$1,Enemies[[Name]:[BotLevelType]],3,FALSE) * VLOOKUP($A61,BotLevelWorld[#All],MATCH("HP Ratio - " &amp; VLOOKUP(V$1,Enemies[[#All],[Name]:[BotLevelType]],9,FALSE),BotLevelWorld[#Headers],0),FALSE)) + (IFERROR(VLOOKUP(VLOOKUP(V$1,Enemies[[Name]:[SpawnedType]],11,FALSE), Enemies[[Name]:[BotLevelType]], 3, FALSE) * VLOOKUP($A61,BotLevelWorld[#All],MATCH("HP Ratio - " &amp; VLOOKUP(VLOOKUP(V$1,Enemies[[Name]:[SpawnedType]],11,FALSE),Enemies[[#All],[Name]:[BotLevelType]],9,FALSE),BotLevelWorld[#Headers],0),FALSE) * VLOOKUP(V$1,Enemies[[Name]:[SpawnedType]],10,FALSE),0))</f>
        <v>4400</v>
      </c>
      <c r="W61" s="10">
        <f>(VLOOKUP(W$1,Enemies[[Name]:[BotLevelType]],3,FALSE) * VLOOKUP($A61,BotLevelWorld[#All],MATCH("HP Ratio - " &amp; VLOOKUP(W$1,Enemies[[#All],[Name]:[BotLevelType]],9,FALSE),BotLevelWorld[#Headers],0),FALSE)) + (IFERROR(VLOOKUP(VLOOKUP(W$1,Enemies[[Name]:[SpawnedType]],11,FALSE), Enemies[[Name]:[BotLevelType]], 3, FALSE) * VLOOKUP($A61,BotLevelWorld[#All],MATCH("HP Ratio - " &amp; VLOOKUP(VLOOKUP(W$1,Enemies[[Name]:[SpawnedType]],11,FALSE),Enemies[[#All],[Name]:[BotLevelType]],9,FALSE),BotLevelWorld[#Headers],0),FALSE) * VLOOKUP(W$1,Enemies[[Name]:[SpawnedType]],10,FALSE),0))</f>
        <v>1100</v>
      </c>
      <c r="X61" s="10">
        <f>(VLOOKUP(X$1,Enemies[[Name]:[BotLevelType]],3,FALSE) * VLOOKUP($A61,BotLevelWorld[#All],MATCH("HP Ratio - " &amp; VLOOKUP(X$1,Enemies[[#All],[Name]:[BotLevelType]],9,FALSE),BotLevelWorld[#Headers],0),FALSE)) + (IFERROR(VLOOKUP(VLOOKUP(X$1,Enemies[[Name]:[SpawnedType]],11,FALSE), Enemies[[Name]:[BotLevelType]], 3, FALSE) * VLOOKUP($A61,BotLevelWorld[#All],MATCH("HP Ratio - " &amp; VLOOKUP(VLOOKUP(X$1,Enemies[[Name]:[SpawnedType]],11,FALSE),Enemies[[#All],[Name]:[BotLevelType]],9,FALSE),BotLevelWorld[#Headers],0),FALSE) * VLOOKUP(X$1,Enemies[[Name]:[SpawnedType]],10,FALSE),0))</f>
        <v>880</v>
      </c>
      <c r="Y61" s="10">
        <f>(VLOOKUP(Y$1,Enemies[[Name]:[BotLevelType]],3,FALSE) * VLOOKUP($A61,BotLevelWorld[#All],MATCH("HP Ratio - " &amp; VLOOKUP(Y$1,Enemies[[#All],[Name]:[BotLevelType]],9,FALSE),BotLevelWorld[#Headers],0),FALSE)) + (IFERROR(VLOOKUP(VLOOKUP(Y$1,Enemies[[Name]:[SpawnedType]],11,FALSE), Enemies[[Name]:[BotLevelType]], 3, FALSE) * VLOOKUP($A61,BotLevelWorld[#All],MATCH("HP Ratio - " &amp; VLOOKUP(VLOOKUP(Y$1,Enemies[[Name]:[SpawnedType]],11,FALSE),Enemies[[#All],[Name]:[BotLevelType]],9,FALSE),BotLevelWorld[#Headers],0),FALSE) * VLOOKUP(Y$1,Enemies[[Name]:[SpawnedType]],10,FALSE),0))</f>
        <v>20000</v>
      </c>
      <c r="Z61" s="10">
        <f>(VLOOKUP(Z$1,Enemies[[Name]:[BotLevelType]],3,FALSE) * VLOOKUP($A61,BotLevelWorld[#All],MATCH("HP Ratio - " &amp; VLOOKUP(Z$1,Enemies[[#All],[Name]:[BotLevelType]],9,FALSE),BotLevelWorld[#Headers],0),FALSE)) + (IFERROR(VLOOKUP(VLOOKUP(Z$1,Enemies[[Name]:[SpawnedType]],11,FALSE), Enemies[[Name]:[BotLevelType]], 3, FALSE) * VLOOKUP($A61,BotLevelWorld[#All],MATCH("HP Ratio - " &amp; VLOOKUP(VLOOKUP(Z$1,Enemies[[Name]:[SpawnedType]],11,FALSE),Enemies[[#All],[Name]:[BotLevelType]],9,FALSE),BotLevelWorld[#Headers],0),FALSE) * VLOOKUP(Z$1,Enemies[[Name]:[SpawnedType]],10,FALSE),0))</f>
        <v>8000</v>
      </c>
      <c r="AA61" s="10">
        <f>(VLOOKUP(AA$1,Enemies[[Name]:[BotLevelType]],3,FALSE) * VLOOKUP($A61,BotLevelWorld[#All],MATCH("HP Ratio - " &amp; VLOOKUP(AA$1,Enemies[[#All],[Name]:[BotLevelType]],9,FALSE),BotLevelWorld[#Headers],0),FALSE)) + (IFERROR(VLOOKUP(VLOOKUP(AA$1,Enemies[[Name]:[SpawnedType]],11,FALSE), Enemies[[Name]:[BotLevelType]], 3, FALSE) * VLOOKUP($A61,BotLevelWorld[#All],MATCH("HP Ratio - " &amp; VLOOKUP(VLOOKUP(AA$1,Enemies[[Name]:[SpawnedType]],11,FALSE),Enemies[[#All],[Name]:[BotLevelType]],9,FALSE),BotLevelWorld[#Headers],0),FALSE) * VLOOKUP(AA$1,Enemies[[Name]:[SpawnedType]],10,FALSE),0))</f>
        <v>4000</v>
      </c>
      <c r="AB61" s="10">
        <f>(VLOOKUP(AB$1,Enemies[[Name]:[BotLevelType]],3,FALSE) * VLOOKUP($A61,BotLevelWorld[#All],MATCH("HP Ratio - " &amp; VLOOKUP(AB$1,Enemies[[#All],[Name]:[BotLevelType]],9,FALSE),BotLevelWorld[#Headers],0),FALSE)) + (IFERROR(VLOOKUP(VLOOKUP(AB$1,Enemies[[Name]:[SpawnedType]],11,FALSE), Enemies[[Name]:[BotLevelType]], 3, FALSE) * VLOOKUP($A61,BotLevelWorld[#All],MATCH("HP Ratio - " &amp; VLOOKUP(VLOOKUP(AB$1,Enemies[[Name]:[SpawnedType]],11,FALSE),Enemies[[#All],[Name]:[BotLevelType]],9,FALSE),BotLevelWorld[#Headers],0),FALSE) * VLOOKUP(AB$1,Enemies[[Name]:[SpawnedType]],10,FALSE),0))</f>
        <v>1960</v>
      </c>
      <c r="AC61" s="10">
        <f>(VLOOKUP(AC$1,Enemies[[Name]:[BotLevelType]],3,FALSE) * VLOOKUP($A61,BotLevelWorld[#All],MATCH("HP Ratio - " &amp; VLOOKUP(AC$1,Enemies[[#All],[Name]:[BotLevelType]],9,FALSE),BotLevelWorld[#Headers],0),FALSE)) + (IFERROR(VLOOKUP(VLOOKUP(AC$1,Enemies[[Name]:[SpawnedType]],11,FALSE), Enemies[[Name]:[BotLevelType]], 3, FALSE) * VLOOKUP($A61,BotLevelWorld[#All],MATCH("HP Ratio - " &amp; VLOOKUP(VLOOKUP(AC$1,Enemies[[Name]:[SpawnedType]],11,FALSE),Enemies[[#All],[Name]:[BotLevelType]],9,FALSE),BotLevelWorld[#Headers],0),FALSE) * VLOOKUP(AC$1,Enemies[[Name]:[SpawnedType]],10,FALSE),0))</f>
        <v>960</v>
      </c>
      <c r="AD61" s="10">
        <f>(VLOOKUP(AD$1,Enemies[[Name]:[BotLevelType]],3,FALSE) * VLOOKUP($A61,BotLevelWorld[#All],MATCH("HP Ratio - " &amp; VLOOKUP(AD$1,Enemies[[#All],[Name]:[BotLevelType]],9,FALSE),BotLevelWorld[#Headers],0),FALSE)) + (IFERROR(VLOOKUP(VLOOKUP(AD$1,Enemies[[Name]:[SpawnedType]],11,FALSE), Enemies[[Name]:[BotLevelType]], 3, FALSE) * VLOOKUP($A61,BotLevelWorld[#All],MATCH("HP Ratio - " &amp; VLOOKUP(VLOOKUP(AD$1,Enemies[[Name]:[SpawnedType]],11,FALSE),Enemies[[#All],[Name]:[BotLevelType]],9,FALSE),BotLevelWorld[#Headers],0),FALSE) * VLOOKUP(AD$1,Enemies[[Name]:[SpawnedType]],10,FALSE),0))</f>
        <v>240</v>
      </c>
      <c r="AE61" s="10">
        <f>(VLOOKUP(AE$1,Enemies[[Name]:[BotLevelType]],3,FALSE) * VLOOKUP($A61,BotLevelWorld[#All],MATCH("HP Ratio - " &amp; VLOOKUP(AE$1,Enemies[[#All],[Name]:[BotLevelType]],9,FALSE),BotLevelWorld[#Headers],0),FALSE)) + (IFERROR(VLOOKUP(VLOOKUP(AE$1,Enemies[[Name]:[SpawnedType]],11,FALSE), Enemies[[Name]:[BotLevelType]], 3, FALSE) * VLOOKUP($A61,BotLevelWorld[#All],MATCH("HP Ratio - " &amp; VLOOKUP(VLOOKUP(AE$1,Enemies[[Name]:[SpawnedType]],11,FALSE),Enemies[[#All],[Name]:[BotLevelType]],9,FALSE),BotLevelWorld[#Headers],0),FALSE) * VLOOKUP(AE$1,Enemies[[Name]:[SpawnedType]],10,FALSE),0))</f>
        <v>7000</v>
      </c>
      <c r="AF61" s="10">
        <f>(VLOOKUP(AF$1,Enemies[[Name]:[BotLevelType]],3,FALSE) * VLOOKUP($A61,BotLevelWorld[#All],MATCH("HP Ratio - " &amp; VLOOKUP(AF$1,Enemies[[#All],[Name]:[BotLevelType]],9,FALSE),BotLevelWorld[#Headers],0),FALSE)) + (IFERROR(VLOOKUP(VLOOKUP(AF$1,Enemies[[Name]:[SpawnedType]],11,FALSE), Enemies[[Name]:[BotLevelType]], 3, FALSE) * VLOOKUP($A61,BotLevelWorld[#All],MATCH("HP Ratio - " &amp; VLOOKUP(VLOOKUP(AF$1,Enemies[[Name]:[SpawnedType]],11,FALSE),Enemies[[#All],[Name]:[BotLevelType]],9,FALSE),BotLevelWorld[#Headers],0),FALSE) * VLOOKUP(AF$1,Enemies[[Name]:[SpawnedType]],10,FALSE),0))</f>
        <v>1600</v>
      </c>
      <c r="AG61" s="10">
        <f>(VLOOKUP(AG$1,Enemies[[Name]:[BotLevelType]],3,FALSE) * VLOOKUP($A61,BotLevelWorld[#All],MATCH("HP Ratio - " &amp; VLOOKUP(AG$1,Enemies[[#All],[Name]:[BotLevelType]],9,FALSE),BotLevelWorld[#Headers],0),FALSE)) + (IFERROR(VLOOKUP(VLOOKUP(AG$1,Enemies[[Name]:[SpawnedType]],11,FALSE), Enemies[[Name]:[BotLevelType]], 3, FALSE) * VLOOKUP($A61,BotLevelWorld[#All],MATCH("HP Ratio - " &amp; VLOOKUP(VLOOKUP(AG$1,Enemies[[Name]:[SpawnedType]],11,FALSE),Enemies[[#All],[Name]:[BotLevelType]],9,FALSE),BotLevelWorld[#Headers],0),FALSE) * VLOOKUP(AG$1,Enemies[[Name]:[SpawnedType]],10,FALSE),0))</f>
        <v>8470</v>
      </c>
      <c r="AH61" s="10">
        <f>(VLOOKUP(AH$1,Enemies[[Name]:[BotLevelType]],3,FALSE) * VLOOKUP($A61,BotLevelWorld[#All],MATCH("HP Ratio - " &amp; VLOOKUP(AH$1,Enemies[[#All],[Name]:[BotLevelType]],9,FALSE),BotLevelWorld[#Headers],0),FALSE)) + (IFERROR(VLOOKUP(VLOOKUP(AH$1,Enemies[[Name]:[SpawnedType]],11,FALSE), Enemies[[Name]:[BotLevelType]], 3, FALSE) * VLOOKUP($A61,BotLevelWorld[#All],MATCH("HP Ratio - " &amp; VLOOKUP(VLOOKUP(AH$1,Enemies[[Name]:[SpawnedType]],11,FALSE),Enemies[[#All],[Name]:[BotLevelType]],9,FALSE),BotLevelWorld[#Headers],0),FALSE) * VLOOKUP(AH$1,Enemies[[Name]:[SpawnedType]],10,FALSE),0))</f>
        <v>880</v>
      </c>
      <c r="AI61" s="10">
        <f>(VLOOKUP(AI$1,Enemies[[Name]:[BotLevelType]],3,FALSE) * VLOOKUP($A61,BotLevelWorld[#All],MATCH("HP Ratio - " &amp; VLOOKUP(AI$1,Enemies[[#All],[Name]:[BotLevelType]],9,FALSE),BotLevelWorld[#Headers],0),FALSE)) + (IFERROR(VLOOKUP(VLOOKUP(AI$1,Enemies[[Name]:[SpawnedType]],11,FALSE), Enemies[[Name]:[BotLevelType]], 3, FALSE) * VLOOKUP($A61,BotLevelWorld[#All],MATCH("HP Ratio - " &amp; VLOOKUP(VLOOKUP(AI$1,Enemies[[Name]:[SpawnedType]],11,FALSE),Enemies[[#All],[Name]:[BotLevelType]],9,FALSE),BotLevelWorld[#Headers],0),FALSE) * VLOOKUP(AI$1,Enemies[[Name]:[SpawnedType]],10,FALSE),0))</f>
        <v>12000</v>
      </c>
      <c r="AJ61" s="10">
        <f>(VLOOKUP(AJ$1,Enemies[[Name]:[BotLevelType]],3,FALSE) * VLOOKUP($A61,BotLevelWorld[#All],MATCH("HP Ratio - " &amp; VLOOKUP(AJ$1,Enemies[[#All],[Name]:[BotLevelType]],9,FALSE),BotLevelWorld[#Headers],0),FALSE)) + (IFERROR(VLOOKUP(VLOOKUP(AJ$1,Enemies[[Name]:[SpawnedType]],11,FALSE), Enemies[[Name]:[BotLevelType]], 3, FALSE) * VLOOKUP($A61,BotLevelWorld[#All],MATCH("HP Ratio - " &amp; VLOOKUP(VLOOKUP(AJ$1,Enemies[[Name]:[SpawnedType]],11,FALSE),Enemies[[#All],[Name]:[BotLevelType]],9,FALSE),BotLevelWorld[#Headers],0),FALSE) * VLOOKUP(AJ$1,Enemies[[Name]:[SpawnedType]],10,FALSE),0))</f>
        <v>880</v>
      </c>
      <c r="AK61" s="10">
        <f>(VLOOKUP(AK$1,Enemies[[Name]:[BotLevelType]],3,FALSE) * VLOOKUP($A61,BotLevelWorld[#All],MATCH("HP Ratio - " &amp; VLOOKUP(AK$1,Enemies[[#All],[Name]:[BotLevelType]],9,FALSE),BotLevelWorld[#Headers],0),FALSE)) + (IFERROR(VLOOKUP(VLOOKUP(AK$1,Enemies[[Name]:[SpawnedType]],11,FALSE), Enemies[[Name]:[BotLevelType]], 3, FALSE) * VLOOKUP($A61,BotLevelWorld[#All],MATCH("HP Ratio - " &amp; VLOOKUP(VLOOKUP(AK$1,Enemies[[Name]:[SpawnedType]],11,FALSE),Enemies[[#All],[Name]:[BotLevelType]],9,FALSE),BotLevelWorld[#Headers],0),FALSE) * VLOOKUP(AK$1,Enemies[[Name]:[SpawnedType]],10,FALSE),0))</f>
        <v>880</v>
      </c>
      <c r="AL61" s="10">
        <f>(VLOOKUP(AL$1,Enemies[[Name]:[BotLevelType]],3,FALSE) * VLOOKUP($A61,BotLevelWorld[#All],MATCH("HP Ratio - " &amp; VLOOKUP(AL$1,Enemies[[#All],[Name]:[BotLevelType]],9,FALSE),BotLevelWorld[#Headers],0),FALSE)) + (IFERROR(VLOOKUP(VLOOKUP(AL$1,Enemies[[Name]:[SpawnedType]],11,FALSE), Enemies[[Name]:[BotLevelType]], 3, FALSE) * VLOOKUP($A61,BotLevelWorld[#All],MATCH("HP Ratio - " &amp; VLOOKUP(VLOOKUP(AL$1,Enemies[[Name]:[SpawnedType]],11,FALSE),Enemies[[#All],[Name]:[BotLevelType]],9,FALSE),BotLevelWorld[#Headers],0),FALSE) * VLOOKUP(AL$1,Enemies[[Name]:[SpawnedType]],10,FALSE),0))</f>
        <v>1100</v>
      </c>
      <c r="AM61" s="10">
        <f>(VLOOKUP(AM$1,Enemies[[Name]:[BotLevelType]],3,FALSE) * VLOOKUP($A61,BotLevelWorld[#All],MATCH("HP Ratio - " &amp; VLOOKUP(AM$1,Enemies[[#All],[Name]:[BotLevelType]],9,FALSE),BotLevelWorld[#Headers],0),FALSE)) + (IFERROR(VLOOKUP(VLOOKUP(AM$1,Enemies[[Name]:[SpawnedType]],11,FALSE), Enemies[[Name]:[BotLevelType]], 3, FALSE) * VLOOKUP($A61,BotLevelWorld[#All],MATCH("HP Ratio - " &amp; VLOOKUP(VLOOKUP(AM$1,Enemies[[Name]:[SpawnedType]],11,FALSE),Enemies[[#All],[Name]:[BotLevelType]],9,FALSE),BotLevelWorld[#Headers],0),FALSE) * VLOOKUP(AM$1,Enemies[[Name]:[SpawnedType]],10,FALSE),0))</f>
        <v>20000</v>
      </c>
      <c r="AN61" s="10">
        <f>(VLOOKUP(AN$1,Enemies[[Name]:[BotLevelType]],3,FALSE) * VLOOKUP($A61,BotLevelWorld[#All],MATCH("HP Ratio - " &amp; VLOOKUP(AN$1,Enemies[[#All],[Name]:[BotLevelType]],9,FALSE),BotLevelWorld[#Headers],0),FALSE)) + (IFERROR(VLOOKUP(VLOOKUP(AN$1,Enemies[[Name]:[SpawnedType]],11,FALSE), Enemies[[Name]:[BotLevelType]], 3, FALSE) * VLOOKUP($A61,BotLevelWorld[#All],MATCH("HP Ratio - " &amp; VLOOKUP(VLOOKUP(AN$1,Enemies[[Name]:[SpawnedType]],11,FALSE),Enemies[[#All],[Name]:[BotLevelType]],9,FALSE),BotLevelWorld[#Headers],0),FALSE) * VLOOKUP(AN$1,Enemies[[Name]:[SpawnedType]],10,FALSE),0))</f>
        <v>5500</v>
      </c>
      <c r="AO61" s="10">
        <f>(VLOOKUP(AO$1,Enemies[[Name]:[BotLevelType]],3,FALSE) * VLOOKUP($A61,BotLevelWorld[#All],MATCH("HP Ratio - " &amp; VLOOKUP(AO$1,Enemies[[#All],[Name]:[BotLevelType]],9,FALSE),BotLevelWorld[#Headers],0),FALSE)) + (IFERROR(VLOOKUP(VLOOKUP(AO$1,Enemies[[Name]:[SpawnedType]],11,FALSE), Enemies[[Name]:[BotLevelType]], 3, FALSE) * VLOOKUP($A61,BotLevelWorld[#All],MATCH("HP Ratio - " &amp; VLOOKUP(VLOOKUP(AO$1,Enemies[[Name]:[SpawnedType]],11,FALSE),Enemies[[#All],[Name]:[BotLevelType]],9,FALSE),BotLevelWorld[#Headers],0),FALSE) * VLOOKUP(AO$1,Enemies[[Name]:[SpawnedType]],10,FALSE),0))</f>
        <v>9460</v>
      </c>
      <c r="AP61" s="10">
        <f>(VLOOKUP(AP$1,Enemies[[Name]:[BotLevelType]],3,FALSE) * VLOOKUP($A61,BotLevelWorld[#All],MATCH("HP Ratio - " &amp; VLOOKUP(AP$1,Enemies[[#All],[Name]:[BotLevelType]],9,FALSE),BotLevelWorld[#Headers],0),FALSE)) + (IFERROR(VLOOKUP(VLOOKUP(AP$1,Enemies[[Name]:[SpawnedType]],11,FALSE), Enemies[[Name]:[BotLevelType]], 3, FALSE) * VLOOKUP($A61,BotLevelWorld[#All],MATCH("HP Ratio - " &amp; VLOOKUP(VLOOKUP(AP$1,Enemies[[Name]:[SpawnedType]],11,FALSE),Enemies[[#All],[Name]:[BotLevelType]],9,FALSE),BotLevelWorld[#Headers],0),FALSE) * VLOOKUP(AP$1,Enemies[[Name]:[SpawnedType]],10,FALSE),0))</f>
        <v>9460</v>
      </c>
      <c r="AQ61" s="10">
        <f>(VLOOKUP(AQ$1,Enemies[[Name]:[BotLevelType]],3,FALSE) * VLOOKUP($A61,BotLevelWorld[#All],MATCH("HP Ratio - " &amp; VLOOKUP(AQ$1,Enemies[[#All],[Name]:[BotLevelType]],9,FALSE),BotLevelWorld[#Headers],0),FALSE)) + (IFERROR(VLOOKUP(VLOOKUP(AQ$1,Enemies[[Name]:[SpawnedType]],11,FALSE), Enemies[[Name]:[BotLevelType]], 3, FALSE) * VLOOKUP($A61,BotLevelWorld[#All],MATCH("HP Ratio - " &amp; VLOOKUP(VLOOKUP(AQ$1,Enemies[[Name]:[SpawnedType]],11,FALSE),Enemies[[#All],[Name]:[BotLevelType]],9,FALSE),BotLevelWorld[#Headers],0),FALSE) * VLOOKUP(AQ$1,Enemies[[Name]:[SpawnedType]],10,FALSE),0))</f>
        <v>9460</v>
      </c>
      <c r="AR61" s="10">
        <f>(VLOOKUP(AR$1,Enemies[[Name]:[BotLevelType]],3,FALSE) * VLOOKUP($A61,BotLevelWorld[#All],MATCH("HP Ratio - " &amp; VLOOKUP(AR$1,Enemies[[#All],[Name]:[BotLevelType]],9,FALSE),BotLevelWorld[#Headers],0),FALSE)) + (IFERROR(VLOOKUP(VLOOKUP(AR$1,Enemies[[Name]:[SpawnedType]],11,FALSE), Enemies[[Name]:[BotLevelType]], 3, FALSE) * VLOOKUP($A61,BotLevelWorld[#All],MATCH("HP Ratio - " &amp; VLOOKUP(VLOOKUP(AR$1,Enemies[[Name]:[SpawnedType]],11,FALSE),Enemies[[#All],[Name]:[BotLevelType]],9,FALSE),BotLevelWorld[#Headers],0),FALSE) * VLOOKUP(AR$1,Enemies[[Name]:[SpawnedType]],10,FALSE),0))</f>
        <v>88000</v>
      </c>
      <c r="AS61" s="10">
        <f>(VLOOKUP(AS$1,Enemies[[Name]:[BotLevelType]],3,FALSE) * VLOOKUP($A61,BotLevelWorld[#All],MATCH("HP Ratio - " &amp; VLOOKUP(AS$1,Enemies[[#All],[Name]:[BotLevelType]],9,FALSE),BotLevelWorld[#Headers],0),FALSE)) + (IFERROR(VLOOKUP(VLOOKUP(AS$1,Enemies[[Name]:[SpawnedType]],11,FALSE), Enemies[[Name]:[BotLevelType]], 3, FALSE) * VLOOKUP($A61,BotLevelWorld[#All],MATCH("HP Ratio - " &amp; VLOOKUP(VLOOKUP(AS$1,Enemies[[Name]:[SpawnedType]],11,FALSE),Enemies[[#All],[Name]:[BotLevelType]],9,FALSE),BotLevelWorld[#Headers],0),FALSE) * VLOOKUP(AS$1,Enemies[[Name]:[SpawnedType]],10,FALSE),0))</f>
        <v>60000</v>
      </c>
      <c r="AT61" s="10">
        <f>(VLOOKUP(AT$1,Enemies[[Name]:[BotLevelType]],3,FALSE) * VLOOKUP($A61,BotLevelWorld[#All],MATCH("HP Ratio - " &amp; VLOOKUP(AT$1,Enemies[[#All],[Name]:[BotLevelType]],9,FALSE),BotLevelWorld[#Headers],0),FALSE)) + (IFERROR(VLOOKUP(VLOOKUP(AT$1,Enemies[[Name]:[SpawnedType]],11,FALSE), Enemies[[Name]:[BotLevelType]], 3, FALSE) * VLOOKUP($A61,BotLevelWorld[#All],MATCH("HP Ratio - " &amp; VLOOKUP(VLOOKUP(AT$1,Enemies[[Name]:[SpawnedType]],11,FALSE),Enemies[[#All],[Name]:[BotLevelType]],9,FALSE),BotLevelWorld[#Headers],0),FALSE) * VLOOKUP(AT$1,Enemies[[Name]:[SpawnedType]],10,FALSE),0))</f>
        <v>53200</v>
      </c>
    </row>
    <row r="62" spans="1:46" x14ac:dyDescent="0.25">
      <c r="A62" s="1">
        <v>60</v>
      </c>
      <c r="B62" s="10">
        <f>(VLOOKUP(B$1,Enemies[[Name]:[BotLevelType]],3,FALSE) * VLOOKUP($A62,BotLevelWorld[#All],MATCH("HP Ratio - " &amp; VLOOKUP(B$1,Enemies[[#All],[Name]:[BotLevelType]],9,FALSE),BotLevelWorld[#Headers],0),FALSE)) + (IFERROR(VLOOKUP(VLOOKUP(B$1,Enemies[[Name]:[SpawnedType]],11,FALSE), Enemies[[Name]:[BotLevelType]], 3, FALSE) * VLOOKUP($A62,BotLevelWorld[#All],MATCH("HP Ratio - " &amp; VLOOKUP(VLOOKUP(B$1,Enemies[[Name]:[SpawnedType]],11,FALSE),Enemies[[#All],[Name]:[BotLevelType]],9,FALSE),BotLevelWorld[#Headers],0),FALSE) * VLOOKUP(B$1,Enemies[[Name]:[SpawnedType]],10,FALSE),0))</f>
        <v>330</v>
      </c>
      <c r="C62" s="10">
        <f>(VLOOKUP(C$1,Enemies[[Name]:[BotLevelType]],3,FALSE) * VLOOKUP($A62,BotLevelWorld[#All],MATCH("HP Ratio - " &amp; VLOOKUP(C$1,Enemies[[#All],[Name]:[BotLevelType]],9,FALSE),BotLevelWorld[#Headers],0),FALSE)) + (IFERROR(VLOOKUP(VLOOKUP(C$1,Enemies[[Name]:[SpawnedType]],11,FALSE), Enemies[[Name]:[BotLevelType]], 3, FALSE) * VLOOKUP($A62,BotLevelWorld[#All],MATCH("HP Ratio - " &amp; VLOOKUP(VLOOKUP(C$1,Enemies[[Name]:[SpawnedType]],11,FALSE),Enemies[[#All],[Name]:[BotLevelType]],9,FALSE),BotLevelWorld[#Headers],0),FALSE) * VLOOKUP(C$1,Enemies[[Name]:[SpawnedType]],10,FALSE),0))</f>
        <v>8470</v>
      </c>
      <c r="D62" s="10">
        <f>(VLOOKUP(D$1,Enemies[[Name]:[BotLevelType]],3,FALSE) * VLOOKUP($A62,BotLevelWorld[#All],MATCH("HP Ratio - " &amp; VLOOKUP(D$1,Enemies[[#All],[Name]:[BotLevelType]],9,FALSE),BotLevelWorld[#Headers],0),FALSE)) + (IFERROR(VLOOKUP(VLOOKUP(D$1,Enemies[[Name]:[SpawnedType]],11,FALSE), Enemies[[Name]:[BotLevelType]], 3, FALSE) * VLOOKUP($A62,BotLevelWorld[#All],MATCH("HP Ratio - " &amp; VLOOKUP(VLOOKUP(D$1,Enemies[[Name]:[SpawnedType]],11,FALSE),Enemies[[#All],[Name]:[BotLevelType]],9,FALSE),BotLevelWorld[#Headers],0),FALSE) * VLOOKUP(D$1,Enemies[[Name]:[SpawnedType]],10,FALSE),0))</f>
        <v>19800</v>
      </c>
      <c r="E62" s="10">
        <f>(VLOOKUP(E$1,Enemies[[Name]:[BotLevelType]],3,FALSE) * VLOOKUP($A62,BotLevelWorld[#All],MATCH("HP Ratio - " &amp; VLOOKUP(E$1,Enemies[[#All],[Name]:[BotLevelType]],9,FALSE),BotLevelWorld[#Headers],0),FALSE)) + (IFERROR(VLOOKUP(VLOOKUP(E$1,Enemies[[Name]:[SpawnedType]],11,FALSE), Enemies[[Name]:[BotLevelType]], 3, FALSE) * VLOOKUP($A62,BotLevelWorld[#All],MATCH("HP Ratio - " &amp; VLOOKUP(VLOOKUP(E$1,Enemies[[Name]:[SpawnedType]],11,FALSE),Enemies[[#All],[Name]:[BotLevelType]],9,FALSE),BotLevelWorld[#Headers],0),FALSE) * VLOOKUP(E$1,Enemies[[Name]:[SpawnedType]],10,FALSE),0))</f>
        <v>2800</v>
      </c>
      <c r="F62" s="10">
        <f>(VLOOKUP(F$1,Enemies[[Name]:[BotLevelType]],3,FALSE) * VLOOKUP($A62,BotLevelWorld[#All],MATCH("HP Ratio - " &amp; VLOOKUP(F$1,Enemies[[#All],[Name]:[BotLevelType]],9,FALSE),BotLevelWorld[#Headers],0),FALSE)) + (IFERROR(VLOOKUP(VLOOKUP(F$1,Enemies[[Name]:[SpawnedType]],11,FALSE), Enemies[[Name]:[BotLevelType]], 3, FALSE) * VLOOKUP($A62,BotLevelWorld[#All],MATCH("HP Ratio - " &amp; VLOOKUP(VLOOKUP(F$1,Enemies[[Name]:[SpawnedType]],11,FALSE),Enemies[[#All],[Name]:[BotLevelType]],9,FALSE),BotLevelWorld[#Headers],0),FALSE) * VLOOKUP(F$1,Enemies[[Name]:[SpawnedType]],10,FALSE),0))</f>
        <v>10000</v>
      </c>
      <c r="G62" s="10">
        <f>(VLOOKUP(G$1,Enemies[[Name]:[BotLevelType]],3,FALSE) * VLOOKUP($A62,BotLevelWorld[#All],MATCH("HP Ratio - " &amp; VLOOKUP(G$1,Enemies[[#All],[Name]:[BotLevelType]],9,FALSE),BotLevelWorld[#Headers],0),FALSE)) + (IFERROR(VLOOKUP(VLOOKUP(G$1,Enemies[[Name]:[SpawnedType]],11,FALSE), Enemies[[Name]:[BotLevelType]], 3, FALSE) * VLOOKUP($A62,BotLevelWorld[#All],MATCH("HP Ratio - " &amp; VLOOKUP(VLOOKUP(G$1,Enemies[[Name]:[SpawnedType]],11,FALSE),Enemies[[#All],[Name]:[BotLevelType]],9,FALSE),BotLevelWorld[#Headers],0),FALSE) * VLOOKUP(G$1,Enemies[[Name]:[SpawnedType]],10,FALSE),0))</f>
        <v>20000</v>
      </c>
      <c r="H62" s="10">
        <f>(VLOOKUP(H$1,Enemies[[Name]:[BotLevelType]],3,FALSE) * VLOOKUP($A62,BotLevelWorld[#All],MATCH("HP Ratio - " &amp; VLOOKUP(H$1,Enemies[[#All],[Name]:[BotLevelType]],9,FALSE),BotLevelWorld[#Headers],0),FALSE)) + (IFERROR(VLOOKUP(VLOOKUP(H$1,Enemies[[Name]:[SpawnedType]],11,FALSE), Enemies[[Name]:[BotLevelType]], 3, FALSE) * VLOOKUP($A62,BotLevelWorld[#All],MATCH("HP Ratio - " &amp; VLOOKUP(VLOOKUP(H$1,Enemies[[Name]:[SpawnedType]],11,FALSE),Enemies[[#All],[Name]:[BotLevelType]],9,FALSE),BotLevelWorld[#Headers],0),FALSE) * VLOOKUP(H$1,Enemies[[Name]:[SpawnedType]],10,FALSE),0))</f>
        <v>880</v>
      </c>
      <c r="I62" s="10">
        <f>(VLOOKUP(I$1,Enemies[[Name]:[BotLevelType]],3,FALSE) * VLOOKUP($A62,BotLevelWorld[#All],MATCH("HP Ratio - " &amp; VLOOKUP(I$1,Enemies[[#All],[Name]:[BotLevelType]],9,FALSE),BotLevelWorld[#Headers],0),FALSE)) + (IFERROR(VLOOKUP(VLOOKUP(I$1,Enemies[[Name]:[SpawnedType]],11,FALSE), Enemies[[Name]:[BotLevelType]], 3, FALSE) * VLOOKUP($A62,BotLevelWorld[#All],MATCH("HP Ratio - " &amp; VLOOKUP(VLOOKUP(I$1,Enemies[[Name]:[SpawnedType]],11,FALSE),Enemies[[#All],[Name]:[BotLevelType]],9,FALSE),BotLevelWorld[#Headers],0),FALSE) * VLOOKUP(I$1,Enemies[[Name]:[SpawnedType]],10,FALSE),0))</f>
        <v>30</v>
      </c>
      <c r="J62" s="10">
        <f>(VLOOKUP(J$1,Enemies[[Name]:[BotLevelType]],3,FALSE) * VLOOKUP($A62,BotLevelWorld[#All],MATCH("HP Ratio - " &amp; VLOOKUP(J$1,Enemies[[#All],[Name]:[BotLevelType]],9,FALSE),BotLevelWorld[#Headers],0),FALSE)) + (IFERROR(VLOOKUP(VLOOKUP(J$1,Enemies[[Name]:[SpawnedType]],11,FALSE), Enemies[[Name]:[BotLevelType]], 3, FALSE) * VLOOKUP($A62,BotLevelWorld[#All],MATCH("HP Ratio - " &amp; VLOOKUP(VLOOKUP(J$1,Enemies[[Name]:[SpawnedType]],11,FALSE),Enemies[[#All],[Name]:[BotLevelType]],9,FALSE),BotLevelWorld[#Headers],0),FALSE) * VLOOKUP(J$1,Enemies[[Name]:[SpawnedType]],10,FALSE),0))</f>
        <v>500</v>
      </c>
      <c r="K62" s="10">
        <f>(VLOOKUP(K$1,Enemies[[Name]:[BotLevelType]],3,FALSE) * VLOOKUP($A62,BotLevelWorld[#All],MATCH("HP Ratio - " &amp; VLOOKUP(K$1,Enemies[[#All],[Name]:[BotLevelType]],9,FALSE),BotLevelWorld[#Headers],0),FALSE)) + (IFERROR(VLOOKUP(VLOOKUP(K$1,Enemies[[Name]:[SpawnedType]],11,FALSE), Enemies[[Name]:[BotLevelType]], 3, FALSE) * VLOOKUP($A62,BotLevelWorld[#All],MATCH("HP Ratio - " &amp; VLOOKUP(VLOOKUP(K$1,Enemies[[Name]:[SpawnedType]],11,FALSE),Enemies[[#All],[Name]:[BotLevelType]],9,FALSE),BotLevelWorld[#Headers],0),FALSE) * VLOOKUP(K$1,Enemies[[Name]:[SpawnedType]],10,FALSE),0))</f>
        <v>125</v>
      </c>
      <c r="L62" s="10">
        <f>(VLOOKUP(L$1,Enemies[[Name]:[BotLevelType]],3,FALSE) * VLOOKUP($A62,BotLevelWorld[#All],MATCH("HP Ratio - " &amp; VLOOKUP(L$1,Enemies[[#All],[Name]:[BotLevelType]],9,FALSE),BotLevelWorld[#Headers],0),FALSE)) + (IFERROR(VLOOKUP(VLOOKUP(L$1,Enemies[[Name]:[SpawnedType]],11,FALSE), Enemies[[Name]:[BotLevelType]], 3, FALSE) * VLOOKUP($A62,BotLevelWorld[#All],MATCH("HP Ratio - " &amp; VLOOKUP(VLOOKUP(L$1,Enemies[[Name]:[SpawnedType]],11,FALSE),Enemies[[#All],[Name]:[BotLevelType]],9,FALSE),BotLevelWorld[#Headers],0),FALSE) * VLOOKUP(L$1,Enemies[[Name]:[SpawnedType]],10,FALSE),0))</f>
        <v>6000</v>
      </c>
      <c r="M62" s="10">
        <f>(VLOOKUP(M$1,Enemies[[Name]:[BotLevelType]],3,FALSE) * VLOOKUP($A62,BotLevelWorld[#All],MATCH("HP Ratio - " &amp; VLOOKUP(M$1,Enemies[[#All],[Name]:[BotLevelType]],9,FALSE),BotLevelWorld[#Headers],0),FALSE)) + (IFERROR(VLOOKUP(VLOOKUP(M$1,Enemies[[Name]:[SpawnedType]],11,FALSE), Enemies[[Name]:[BotLevelType]], 3, FALSE) * VLOOKUP($A62,BotLevelWorld[#All],MATCH("HP Ratio - " &amp; VLOOKUP(VLOOKUP(M$1,Enemies[[Name]:[SpawnedType]],11,FALSE),Enemies[[#All],[Name]:[BotLevelType]],9,FALSE),BotLevelWorld[#Headers],0),FALSE) * VLOOKUP(M$1,Enemies[[Name]:[SpawnedType]],10,FALSE),0))</f>
        <v>14000</v>
      </c>
      <c r="N62" s="10">
        <f>(VLOOKUP(N$1,Enemies[[Name]:[BotLevelType]],3,FALSE) * VLOOKUP($A62,BotLevelWorld[#All],MATCH("HP Ratio - " &amp; VLOOKUP(N$1,Enemies[[#All],[Name]:[BotLevelType]],9,FALSE),BotLevelWorld[#Headers],0),FALSE)) + (IFERROR(VLOOKUP(VLOOKUP(N$1,Enemies[[Name]:[SpawnedType]],11,FALSE), Enemies[[Name]:[BotLevelType]], 3, FALSE) * VLOOKUP($A62,BotLevelWorld[#All],MATCH("HP Ratio - " &amp; VLOOKUP(VLOOKUP(N$1,Enemies[[Name]:[SpawnedType]],11,FALSE),Enemies[[#All],[Name]:[BotLevelType]],9,FALSE),BotLevelWorld[#Headers],0),FALSE) * VLOOKUP(N$1,Enemies[[Name]:[SpawnedType]],10,FALSE),0))</f>
        <v>10000</v>
      </c>
      <c r="O62" s="10">
        <f>(VLOOKUP(O$1,Enemies[[Name]:[BotLevelType]],3,FALSE) * VLOOKUP($A62,BotLevelWorld[#All],MATCH("HP Ratio - " &amp; VLOOKUP(O$1,Enemies[[#All],[Name]:[BotLevelType]],9,FALSE),BotLevelWorld[#Headers],0),FALSE)) + (IFERROR(VLOOKUP(VLOOKUP(O$1,Enemies[[Name]:[SpawnedType]],11,FALSE), Enemies[[Name]:[BotLevelType]], 3, FALSE) * VLOOKUP($A62,BotLevelWorld[#All],MATCH("HP Ratio - " &amp; VLOOKUP(VLOOKUP(O$1,Enemies[[Name]:[SpawnedType]],11,FALSE),Enemies[[#All],[Name]:[BotLevelType]],9,FALSE),BotLevelWorld[#Headers],0),FALSE) * VLOOKUP(O$1,Enemies[[Name]:[SpawnedType]],10,FALSE),0))</f>
        <v>3850</v>
      </c>
      <c r="P62" s="10">
        <f>(VLOOKUP(P$1,Enemies[[Name]:[BotLevelType]],3,FALSE) * VLOOKUP($A62,BotLevelWorld[#All],MATCH("HP Ratio - " &amp; VLOOKUP(P$1,Enemies[[#All],[Name]:[BotLevelType]],9,FALSE),BotLevelWorld[#Headers],0),FALSE)) + (IFERROR(VLOOKUP(VLOOKUP(P$1,Enemies[[Name]:[SpawnedType]],11,FALSE), Enemies[[Name]:[BotLevelType]], 3, FALSE) * VLOOKUP($A62,BotLevelWorld[#All],MATCH("HP Ratio - " &amp; VLOOKUP(VLOOKUP(P$1,Enemies[[Name]:[SpawnedType]],11,FALSE),Enemies[[#All],[Name]:[BotLevelType]],9,FALSE),BotLevelWorld[#Headers],0),FALSE) * VLOOKUP(P$1,Enemies[[Name]:[SpawnedType]],10,FALSE),0))</f>
        <v>40000</v>
      </c>
      <c r="Q62" s="10">
        <f>(VLOOKUP(Q$1,Enemies[[Name]:[BotLevelType]],3,FALSE) * VLOOKUP($A62,BotLevelWorld[#All],MATCH("HP Ratio - " &amp; VLOOKUP(Q$1,Enemies[[#All],[Name]:[BotLevelType]],9,FALSE),BotLevelWorld[#Headers],0),FALSE)) + (IFERROR(VLOOKUP(VLOOKUP(Q$1,Enemies[[Name]:[SpawnedType]],11,FALSE), Enemies[[Name]:[BotLevelType]], 3, FALSE) * VLOOKUP($A62,BotLevelWorld[#All],MATCH("HP Ratio - " &amp; VLOOKUP(VLOOKUP(Q$1,Enemies[[Name]:[SpawnedType]],11,FALSE),Enemies[[#All],[Name]:[BotLevelType]],9,FALSE),BotLevelWorld[#Headers],0),FALSE) * VLOOKUP(Q$1,Enemies[[Name]:[SpawnedType]],10,FALSE),0))</f>
        <v>11000</v>
      </c>
      <c r="R62" s="10">
        <f>(VLOOKUP(R$1,Enemies[[Name]:[BotLevelType]],3,FALSE) * VLOOKUP($A62,BotLevelWorld[#All],MATCH("HP Ratio - " &amp; VLOOKUP(R$1,Enemies[[#All],[Name]:[BotLevelType]],9,FALSE),BotLevelWorld[#Headers],0),FALSE)) + (IFERROR(VLOOKUP(VLOOKUP(R$1,Enemies[[Name]:[SpawnedType]],11,FALSE), Enemies[[Name]:[BotLevelType]], 3, FALSE) * VLOOKUP($A62,BotLevelWorld[#All],MATCH("HP Ratio - " &amp; VLOOKUP(VLOOKUP(R$1,Enemies[[Name]:[SpawnedType]],11,FALSE),Enemies[[#All],[Name]:[BotLevelType]],9,FALSE),BotLevelWorld[#Headers],0),FALSE) * VLOOKUP(R$1,Enemies[[Name]:[SpawnedType]],10,FALSE),0))</f>
        <v>55000</v>
      </c>
      <c r="S62" s="10">
        <f>(VLOOKUP(S$1,Enemies[[Name]:[BotLevelType]],3,FALSE) * VLOOKUP($A62,BotLevelWorld[#All],MATCH("HP Ratio - " &amp; VLOOKUP(S$1,Enemies[[#All],[Name]:[BotLevelType]],9,FALSE),BotLevelWorld[#Headers],0),FALSE)) + (IFERROR(VLOOKUP(VLOOKUP(S$1,Enemies[[Name]:[SpawnedType]],11,FALSE), Enemies[[Name]:[BotLevelType]], 3, FALSE) * VLOOKUP($A62,BotLevelWorld[#All],MATCH("HP Ratio - " &amp; VLOOKUP(VLOOKUP(S$1,Enemies[[Name]:[SpawnedType]],11,FALSE),Enemies[[#All],[Name]:[BotLevelType]],9,FALSE),BotLevelWorld[#Headers],0),FALSE) * VLOOKUP(S$1,Enemies[[Name]:[SpawnedType]],10,FALSE),0))</f>
        <v>4620</v>
      </c>
      <c r="T62" s="10">
        <f>(VLOOKUP(T$1,Enemies[[Name]:[BotLevelType]],3,FALSE) * VLOOKUP($A62,BotLevelWorld[#All],MATCH("HP Ratio - " &amp; VLOOKUP(T$1,Enemies[[#All],[Name]:[BotLevelType]],9,FALSE),BotLevelWorld[#Headers],0),FALSE)) + (IFERROR(VLOOKUP(VLOOKUP(T$1,Enemies[[Name]:[SpawnedType]],11,FALSE), Enemies[[Name]:[BotLevelType]], 3, FALSE) * VLOOKUP($A62,BotLevelWorld[#All],MATCH("HP Ratio - " &amp; VLOOKUP(VLOOKUP(T$1,Enemies[[Name]:[SpawnedType]],11,FALSE),Enemies[[#All],[Name]:[BotLevelType]],9,FALSE),BotLevelWorld[#Headers],0),FALSE) * VLOOKUP(T$1,Enemies[[Name]:[SpawnedType]],10,FALSE),0))</f>
        <v>17600</v>
      </c>
      <c r="U62" s="10">
        <f>(VLOOKUP(U$1,Enemies[[Name]:[BotLevelType]],3,FALSE) * VLOOKUP($A62,BotLevelWorld[#All],MATCH("HP Ratio - " &amp; VLOOKUP(U$1,Enemies[[#All],[Name]:[BotLevelType]],9,FALSE),BotLevelWorld[#Headers],0),FALSE)) + (IFERROR(VLOOKUP(VLOOKUP(U$1,Enemies[[Name]:[SpawnedType]],11,FALSE), Enemies[[Name]:[BotLevelType]], 3, FALSE) * VLOOKUP($A62,BotLevelWorld[#All],MATCH("HP Ratio - " &amp; VLOOKUP(VLOOKUP(U$1,Enemies[[Name]:[SpawnedType]],11,FALSE),Enemies[[#All],[Name]:[BotLevelType]],9,FALSE),BotLevelWorld[#Headers],0),FALSE) * VLOOKUP(U$1,Enemies[[Name]:[SpawnedType]],10,FALSE),0))</f>
        <v>8800</v>
      </c>
      <c r="V62" s="10">
        <f>(VLOOKUP(V$1,Enemies[[Name]:[BotLevelType]],3,FALSE) * VLOOKUP($A62,BotLevelWorld[#All],MATCH("HP Ratio - " &amp; VLOOKUP(V$1,Enemies[[#All],[Name]:[BotLevelType]],9,FALSE),BotLevelWorld[#Headers],0),FALSE)) + (IFERROR(VLOOKUP(VLOOKUP(V$1,Enemies[[Name]:[SpawnedType]],11,FALSE), Enemies[[Name]:[BotLevelType]], 3, FALSE) * VLOOKUP($A62,BotLevelWorld[#All],MATCH("HP Ratio - " &amp; VLOOKUP(VLOOKUP(V$1,Enemies[[Name]:[SpawnedType]],11,FALSE),Enemies[[#All],[Name]:[BotLevelType]],9,FALSE),BotLevelWorld[#Headers],0),FALSE) * VLOOKUP(V$1,Enemies[[Name]:[SpawnedType]],10,FALSE),0))</f>
        <v>4400</v>
      </c>
      <c r="W62" s="10">
        <f>(VLOOKUP(W$1,Enemies[[Name]:[BotLevelType]],3,FALSE) * VLOOKUP($A62,BotLevelWorld[#All],MATCH("HP Ratio - " &amp; VLOOKUP(W$1,Enemies[[#All],[Name]:[BotLevelType]],9,FALSE),BotLevelWorld[#Headers],0),FALSE)) + (IFERROR(VLOOKUP(VLOOKUP(W$1,Enemies[[Name]:[SpawnedType]],11,FALSE), Enemies[[Name]:[BotLevelType]], 3, FALSE) * VLOOKUP($A62,BotLevelWorld[#All],MATCH("HP Ratio - " &amp; VLOOKUP(VLOOKUP(W$1,Enemies[[Name]:[SpawnedType]],11,FALSE),Enemies[[#All],[Name]:[BotLevelType]],9,FALSE),BotLevelWorld[#Headers],0),FALSE) * VLOOKUP(W$1,Enemies[[Name]:[SpawnedType]],10,FALSE),0))</f>
        <v>1100</v>
      </c>
      <c r="X62" s="10">
        <f>(VLOOKUP(X$1,Enemies[[Name]:[BotLevelType]],3,FALSE) * VLOOKUP($A62,BotLevelWorld[#All],MATCH("HP Ratio - " &amp; VLOOKUP(X$1,Enemies[[#All],[Name]:[BotLevelType]],9,FALSE),BotLevelWorld[#Headers],0),FALSE)) + (IFERROR(VLOOKUP(VLOOKUP(X$1,Enemies[[Name]:[SpawnedType]],11,FALSE), Enemies[[Name]:[BotLevelType]], 3, FALSE) * VLOOKUP($A62,BotLevelWorld[#All],MATCH("HP Ratio - " &amp; VLOOKUP(VLOOKUP(X$1,Enemies[[Name]:[SpawnedType]],11,FALSE),Enemies[[#All],[Name]:[BotLevelType]],9,FALSE),BotLevelWorld[#Headers],0),FALSE) * VLOOKUP(X$1,Enemies[[Name]:[SpawnedType]],10,FALSE),0))</f>
        <v>880</v>
      </c>
      <c r="Y62" s="10">
        <f>(VLOOKUP(Y$1,Enemies[[Name]:[BotLevelType]],3,FALSE) * VLOOKUP($A62,BotLevelWorld[#All],MATCH("HP Ratio - " &amp; VLOOKUP(Y$1,Enemies[[#All],[Name]:[BotLevelType]],9,FALSE),BotLevelWorld[#Headers],0),FALSE)) + (IFERROR(VLOOKUP(VLOOKUP(Y$1,Enemies[[Name]:[SpawnedType]],11,FALSE), Enemies[[Name]:[BotLevelType]], 3, FALSE) * VLOOKUP($A62,BotLevelWorld[#All],MATCH("HP Ratio - " &amp; VLOOKUP(VLOOKUP(Y$1,Enemies[[Name]:[SpawnedType]],11,FALSE),Enemies[[#All],[Name]:[BotLevelType]],9,FALSE),BotLevelWorld[#Headers],0),FALSE) * VLOOKUP(Y$1,Enemies[[Name]:[SpawnedType]],10,FALSE),0))</f>
        <v>20000</v>
      </c>
      <c r="Z62" s="10">
        <f>(VLOOKUP(Z$1,Enemies[[Name]:[BotLevelType]],3,FALSE) * VLOOKUP($A62,BotLevelWorld[#All],MATCH("HP Ratio - " &amp; VLOOKUP(Z$1,Enemies[[#All],[Name]:[BotLevelType]],9,FALSE),BotLevelWorld[#Headers],0),FALSE)) + (IFERROR(VLOOKUP(VLOOKUP(Z$1,Enemies[[Name]:[SpawnedType]],11,FALSE), Enemies[[Name]:[BotLevelType]], 3, FALSE) * VLOOKUP($A62,BotLevelWorld[#All],MATCH("HP Ratio - " &amp; VLOOKUP(VLOOKUP(Z$1,Enemies[[Name]:[SpawnedType]],11,FALSE),Enemies[[#All],[Name]:[BotLevelType]],9,FALSE),BotLevelWorld[#Headers],0),FALSE) * VLOOKUP(Z$1,Enemies[[Name]:[SpawnedType]],10,FALSE),0))</f>
        <v>8000</v>
      </c>
      <c r="AA62" s="10">
        <f>(VLOOKUP(AA$1,Enemies[[Name]:[BotLevelType]],3,FALSE) * VLOOKUP($A62,BotLevelWorld[#All],MATCH("HP Ratio - " &amp; VLOOKUP(AA$1,Enemies[[#All],[Name]:[BotLevelType]],9,FALSE),BotLevelWorld[#Headers],0),FALSE)) + (IFERROR(VLOOKUP(VLOOKUP(AA$1,Enemies[[Name]:[SpawnedType]],11,FALSE), Enemies[[Name]:[BotLevelType]], 3, FALSE) * VLOOKUP($A62,BotLevelWorld[#All],MATCH("HP Ratio - " &amp; VLOOKUP(VLOOKUP(AA$1,Enemies[[Name]:[SpawnedType]],11,FALSE),Enemies[[#All],[Name]:[BotLevelType]],9,FALSE),BotLevelWorld[#Headers],0),FALSE) * VLOOKUP(AA$1,Enemies[[Name]:[SpawnedType]],10,FALSE),0))</f>
        <v>4000</v>
      </c>
      <c r="AB62" s="10">
        <f>(VLOOKUP(AB$1,Enemies[[Name]:[BotLevelType]],3,FALSE) * VLOOKUP($A62,BotLevelWorld[#All],MATCH("HP Ratio - " &amp; VLOOKUP(AB$1,Enemies[[#All],[Name]:[BotLevelType]],9,FALSE),BotLevelWorld[#Headers],0),FALSE)) + (IFERROR(VLOOKUP(VLOOKUP(AB$1,Enemies[[Name]:[SpawnedType]],11,FALSE), Enemies[[Name]:[BotLevelType]], 3, FALSE) * VLOOKUP($A62,BotLevelWorld[#All],MATCH("HP Ratio - " &amp; VLOOKUP(VLOOKUP(AB$1,Enemies[[Name]:[SpawnedType]],11,FALSE),Enemies[[#All],[Name]:[BotLevelType]],9,FALSE),BotLevelWorld[#Headers],0),FALSE) * VLOOKUP(AB$1,Enemies[[Name]:[SpawnedType]],10,FALSE),0))</f>
        <v>1960</v>
      </c>
      <c r="AC62" s="10">
        <f>(VLOOKUP(AC$1,Enemies[[Name]:[BotLevelType]],3,FALSE) * VLOOKUP($A62,BotLevelWorld[#All],MATCH("HP Ratio - " &amp; VLOOKUP(AC$1,Enemies[[#All],[Name]:[BotLevelType]],9,FALSE),BotLevelWorld[#Headers],0),FALSE)) + (IFERROR(VLOOKUP(VLOOKUP(AC$1,Enemies[[Name]:[SpawnedType]],11,FALSE), Enemies[[Name]:[BotLevelType]], 3, FALSE) * VLOOKUP($A62,BotLevelWorld[#All],MATCH("HP Ratio - " &amp; VLOOKUP(VLOOKUP(AC$1,Enemies[[Name]:[SpawnedType]],11,FALSE),Enemies[[#All],[Name]:[BotLevelType]],9,FALSE),BotLevelWorld[#Headers],0),FALSE) * VLOOKUP(AC$1,Enemies[[Name]:[SpawnedType]],10,FALSE),0))</f>
        <v>960</v>
      </c>
      <c r="AD62" s="10">
        <f>(VLOOKUP(AD$1,Enemies[[Name]:[BotLevelType]],3,FALSE) * VLOOKUP($A62,BotLevelWorld[#All],MATCH("HP Ratio - " &amp; VLOOKUP(AD$1,Enemies[[#All],[Name]:[BotLevelType]],9,FALSE),BotLevelWorld[#Headers],0),FALSE)) + (IFERROR(VLOOKUP(VLOOKUP(AD$1,Enemies[[Name]:[SpawnedType]],11,FALSE), Enemies[[Name]:[BotLevelType]], 3, FALSE) * VLOOKUP($A62,BotLevelWorld[#All],MATCH("HP Ratio - " &amp; VLOOKUP(VLOOKUP(AD$1,Enemies[[Name]:[SpawnedType]],11,FALSE),Enemies[[#All],[Name]:[BotLevelType]],9,FALSE),BotLevelWorld[#Headers],0),FALSE) * VLOOKUP(AD$1,Enemies[[Name]:[SpawnedType]],10,FALSE),0))</f>
        <v>240</v>
      </c>
      <c r="AE62" s="10">
        <f>(VLOOKUP(AE$1,Enemies[[Name]:[BotLevelType]],3,FALSE) * VLOOKUP($A62,BotLevelWorld[#All],MATCH("HP Ratio - " &amp; VLOOKUP(AE$1,Enemies[[#All],[Name]:[BotLevelType]],9,FALSE),BotLevelWorld[#Headers],0),FALSE)) + (IFERROR(VLOOKUP(VLOOKUP(AE$1,Enemies[[Name]:[SpawnedType]],11,FALSE), Enemies[[Name]:[BotLevelType]], 3, FALSE) * VLOOKUP($A62,BotLevelWorld[#All],MATCH("HP Ratio - " &amp; VLOOKUP(VLOOKUP(AE$1,Enemies[[Name]:[SpawnedType]],11,FALSE),Enemies[[#All],[Name]:[BotLevelType]],9,FALSE),BotLevelWorld[#Headers],0),FALSE) * VLOOKUP(AE$1,Enemies[[Name]:[SpawnedType]],10,FALSE),0))</f>
        <v>7000</v>
      </c>
      <c r="AF62" s="10">
        <f>(VLOOKUP(AF$1,Enemies[[Name]:[BotLevelType]],3,FALSE) * VLOOKUP($A62,BotLevelWorld[#All],MATCH("HP Ratio - " &amp; VLOOKUP(AF$1,Enemies[[#All],[Name]:[BotLevelType]],9,FALSE),BotLevelWorld[#Headers],0),FALSE)) + (IFERROR(VLOOKUP(VLOOKUP(AF$1,Enemies[[Name]:[SpawnedType]],11,FALSE), Enemies[[Name]:[BotLevelType]], 3, FALSE) * VLOOKUP($A62,BotLevelWorld[#All],MATCH("HP Ratio - " &amp; VLOOKUP(VLOOKUP(AF$1,Enemies[[Name]:[SpawnedType]],11,FALSE),Enemies[[#All],[Name]:[BotLevelType]],9,FALSE),BotLevelWorld[#Headers],0),FALSE) * VLOOKUP(AF$1,Enemies[[Name]:[SpawnedType]],10,FALSE),0))</f>
        <v>1600</v>
      </c>
      <c r="AG62" s="10">
        <f>(VLOOKUP(AG$1,Enemies[[Name]:[BotLevelType]],3,FALSE) * VLOOKUP($A62,BotLevelWorld[#All],MATCH("HP Ratio - " &amp; VLOOKUP(AG$1,Enemies[[#All],[Name]:[BotLevelType]],9,FALSE),BotLevelWorld[#Headers],0),FALSE)) + (IFERROR(VLOOKUP(VLOOKUP(AG$1,Enemies[[Name]:[SpawnedType]],11,FALSE), Enemies[[Name]:[BotLevelType]], 3, FALSE) * VLOOKUP($A62,BotLevelWorld[#All],MATCH("HP Ratio - " &amp; VLOOKUP(VLOOKUP(AG$1,Enemies[[Name]:[SpawnedType]],11,FALSE),Enemies[[#All],[Name]:[BotLevelType]],9,FALSE),BotLevelWorld[#Headers],0),FALSE) * VLOOKUP(AG$1,Enemies[[Name]:[SpawnedType]],10,FALSE),0))</f>
        <v>8470</v>
      </c>
      <c r="AH62" s="10">
        <f>(VLOOKUP(AH$1,Enemies[[Name]:[BotLevelType]],3,FALSE) * VLOOKUP($A62,BotLevelWorld[#All],MATCH("HP Ratio - " &amp; VLOOKUP(AH$1,Enemies[[#All],[Name]:[BotLevelType]],9,FALSE),BotLevelWorld[#Headers],0),FALSE)) + (IFERROR(VLOOKUP(VLOOKUP(AH$1,Enemies[[Name]:[SpawnedType]],11,FALSE), Enemies[[Name]:[BotLevelType]], 3, FALSE) * VLOOKUP($A62,BotLevelWorld[#All],MATCH("HP Ratio - " &amp; VLOOKUP(VLOOKUP(AH$1,Enemies[[Name]:[SpawnedType]],11,FALSE),Enemies[[#All],[Name]:[BotLevelType]],9,FALSE),BotLevelWorld[#Headers],0),FALSE) * VLOOKUP(AH$1,Enemies[[Name]:[SpawnedType]],10,FALSE),0))</f>
        <v>880</v>
      </c>
      <c r="AI62" s="10">
        <f>(VLOOKUP(AI$1,Enemies[[Name]:[BotLevelType]],3,FALSE) * VLOOKUP($A62,BotLevelWorld[#All],MATCH("HP Ratio - " &amp; VLOOKUP(AI$1,Enemies[[#All],[Name]:[BotLevelType]],9,FALSE),BotLevelWorld[#Headers],0),FALSE)) + (IFERROR(VLOOKUP(VLOOKUP(AI$1,Enemies[[Name]:[SpawnedType]],11,FALSE), Enemies[[Name]:[BotLevelType]], 3, FALSE) * VLOOKUP($A62,BotLevelWorld[#All],MATCH("HP Ratio - " &amp; VLOOKUP(VLOOKUP(AI$1,Enemies[[Name]:[SpawnedType]],11,FALSE),Enemies[[#All],[Name]:[BotLevelType]],9,FALSE),BotLevelWorld[#Headers],0),FALSE) * VLOOKUP(AI$1,Enemies[[Name]:[SpawnedType]],10,FALSE),0))</f>
        <v>12000</v>
      </c>
      <c r="AJ62" s="10">
        <f>(VLOOKUP(AJ$1,Enemies[[Name]:[BotLevelType]],3,FALSE) * VLOOKUP($A62,BotLevelWorld[#All],MATCH("HP Ratio - " &amp; VLOOKUP(AJ$1,Enemies[[#All],[Name]:[BotLevelType]],9,FALSE),BotLevelWorld[#Headers],0),FALSE)) + (IFERROR(VLOOKUP(VLOOKUP(AJ$1,Enemies[[Name]:[SpawnedType]],11,FALSE), Enemies[[Name]:[BotLevelType]], 3, FALSE) * VLOOKUP($A62,BotLevelWorld[#All],MATCH("HP Ratio - " &amp; VLOOKUP(VLOOKUP(AJ$1,Enemies[[Name]:[SpawnedType]],11,FALSE),Enemies[[#All],[Name]:[BotLevelType]],9,FALSE),BotLevelWorld[#Headers],0),FALSE) * VLOOKUP(AJ$1,Enemies[[Name]:[SpawnedType]],10,FALSE),0))</f>
        <v>880</v>
      </c>
      <c r="AK62" s="10">
        <f>(VLOOKUP(AK$1,Enemies[[Name]:[BotLevelType]],3,FALSE) * VLOOKUP($A62,BotLevelWorld[#All],MATCH("HP Ratio - " &amp; VLOOKUP(AK$1,Enemies[[#All],[Name]:[BotLevelType]],9,FALSE),BotLevelWorld[#Headers],0),FALSE)) + (IFERROR(VLOOKUP(VLOOKUP(AK$1,Enemies[[Name]:[SpawnedType]],11,FALSE), Enemies[[Name]:[BotLevelType]], 3, FALSE) * VLOOKUP($A62,BotLevelWorld[#All],MATCH("HP Ratio - " &amp; VLOOKUP(VLOOKUP(AK$1,Enemies[[Name]:[SpawnedType]],11,FALSE),Enemies[[#All],[Name]:[BotLevelType]],9,FALSE),BotLevelWorld[#Headers],0),FALSE) * VLOOKUP(AK$1,Enemies[[Name]:[SpawnedType]],10,FALSE),0))</f>
        <v>880</v>
      </c>
      <c r="AL62" s="10">
        <f>(VLOOKUP(AL$1,Enemies[[Name]:[BotLevelType]],3,FALSE) * VLOOKUP($A62,BotLevelWorld[#All],MATCH("HP Ratio - " &amp; VLOOKUP(AL$1,Enemies[[#All],[Name]:[BotLevelType]],9,FALSE),BotLevelWorld[#Headers],0),FALSE)) + (IFERROR(VLOOKUP(VLOOKUP(AL$1,Enemies[[Name]:[SpawnedType]],11,FALSE), Enemies[[Name]:[BotLevelType]], 3, FALSE) * VLOOKUP($A62,BotLevelWorld[#All],MATCH("HP Ratio - " &amp; VLOOKUP(VLOOKUP(AL$1,Enemies[[Name]:[SpawnedType]],11,FALSE),Enemies[[#All],[Name]:[BotLevelType]],9,FALSE),BotLevelWorld[#Headers],0),FALSE) * VLOOKUP(AL$1,Enemies[[Name]:[SpawnedType]],10,FALSE),0))</f>
        <v>1100</v>
      </c>
      <c r="AM62" s="10">
        <f>(VLOOKUP(AM$1,Enemies[[Name]:[BotLevelType]],3,FALSE) * VLOOKUP($A62,BotLevelWorld[#All],MATCH("HP Ratio - " &amp; VLOOKUP(AM$1,Enemies[[#All],[Name]:[BotLevelType]],9,FALSE),BotLevelWorld[#Headers],0),FALSE)) + (IFERROR(VLOOKUP(VLOOKUP(AM$1,Enemies[[Name]:[SpawnedType]],11,FALSE), Enemies[[Name]:[BotLevelType]], 3, FALSE) * VLOOKUP($A62,BotLevelWorld[#All],MATCH("HP Ratio - " &amp; VLOOKUP(VLOOKUP(AM$1,Enemies[[Name]:[SpawnedType]],11,FALSE),Enemies[[#All],[Name]:[BotLevelType]],9,FALSE),BotLevelWorld[#Headers],0),FALSE) * VLOOKUP(AM$1,Enemies[[Name]:[SpawnedType]],10,FALSE),0))</f>
        <v>20000</v>
      </c>
      <c r="AN62" s="10">
        <f>(VLOOKUP(AN$1,Enemies[[Name]:[BotLevelType]],3,FALSE) * VLOOKUP($A62,BotLevelWorld[#All],MATCH("HP Ratio - " &amp; VLOOKUP(AN$1,Enemies[[#All],[Name]:[BotLevelType]],9,FALSE),BotLevelWorld[#Headers],0),FALSE)) + (IFERROR(VLOOKUP(VLOOKUP(AN$1,Enemies[[Name]:[SpawnedType]],11,FALSE), Enemies[[Name]:[BotLevelType]], 3, FALSE) * VLOOKUP($A62,BotLevelWorld[#All],MATCH("HP Ratio - " &amp; VLOOKUP(VLOOKUP(AN$1,Enemies[[Name]:[SpawnedType]],11,FALSE),Enemies[[#All],[Name]:[BotLevelType]],9,FALSE),BotLevelWorld[#Headers],0),FALSE) * VLOOKUP(AN$1,Enemies[[Name]:[SpawnedType]],10,FALSE),0))</f>
        <v>5500</v>
      </c>
      <c r="AO62" s="10">
        <f>(VLOOKUP(AO$1,Enemies[[Name]:[BotLevelType]],3,FALSE) * VLOOKUP($A62,BotLevelWorld[#All],MATCH("HP Ratio - " &amp; VLOOKUP(AO$1,Enemies[[#All],[Name]:[BotLevelType]],9,FALSE),BotLevelWorld[#Headers],0),FALSE)) + (IFERROR(VLOOKUP(VLOOKUP(AO$1,Enemies[[Name]:[SpawnedType]],11,FALSE), Enemies[[Name]:[BotLevelType]], 3, FALSE) * VLOOKUP($A62,BotLevelWorld[#All],MATCH("HP Ratio - " &amp; VLOOKUP(VLOOKUP(AO$1,Enemies[[Name]:[SpawnedType]],11,FALSE),Enemies[[#All],[Name]:[BotLevelType]],9,FALSE),BotLevelWorld[#Headers],0),FALSE) * VLOOKUP(AO$1,Enemies[[Name]:[SpawnedType]],10,FALSE),0))</f>
        <v>9460</v>
      </c>
      <c r="AP62" s="10">
        <f>(VLOOKUP(AP$1,Enemies[[Name]:[BotLevelType]],3,FALSE) * VLOOKUP($A62,BotLevelWorld[#All],MATCH("HP Ratio - " &amp; VLOOKUP(AP$1,Enemies[[#All],[Name]:[BotLevelType]],9,FALSE),BotLevelWorld[#Headers],0),FALSE)) + (IFERROR(VLOOKUP(VLOOKUP(AP$1,Enemies[[Name]:[SpawnedType]],11,FALSE), Enemies[[Name]:[BotLevelType]], 3, FALSE) * VLOOKUP($A62,BotLevelWorld[#All],MATCH("HP Ratio - " &amp; VLOOKUP(VLOOKUP(AP$1,Enemies[[Name]:[SpawnedType]],11,FALSE),Enemies[[#All],[Name]:[BotLevelType]],9,FALSE),BotLevelWorld[#Headers],0),FALSE) * VLOOKUP(AP$1,Enemies[[Name]:[SpawnedType]],10,FALSE),0))</f>
        <v>9460</v>
      </c>
      <c r="AQ62" s="10">
        <f>(VLOOKUP(AQ$1,Enemies[[Name]:[BotLevelType]],3,FALSE) * VLOOKUP($A62,BotLevelWorld[#All],MATCH("HP Ratio - " &amp; VLOOKUP(AQ$1,Enemies[[#All],[Name]:[BotLevelType]],9,FALSE),BotLevelWorld[#Headers],0),FALSE)) + (IFERROR(VLOOKUP(VLOOKUP(AQ$1,Enemies[[Name]:[SpawnedType]],11,FALSE), Enemies[[Name]:[BotLevelType]], 3, FALSE) * VLOOKUP($A62,BotLevelWorld[#All],MATCH("HP Ratio - " &amp; VLOOKUP(VLOOKUP(AQ$1,Enemies[[Name]:[SpawnedType]],11,FALSE),Enemies[[#All],[Name]:[BotLevelType]],9,FALSE),BotLevelWorld[#Headers],0),FALSE) * VLOOKUP(AQ$1,Enemies[[Name]:[SpawnedType]],10,FALSE),0))</f>
        <v>9460</v>
      </c>
      <c r="AR62" s="10">
        <f>(VLOOKUP(AR$1,Enemies[[Name]:[BotLevelType]],3,FALSE) * VLOOKUP($A62,BotLevelWorld[#All],MATCH("HP Ratio - " &amp; VLOOKUP(AR$1,Enemies[[#All],[Name]:[BotLevelType]],9,FALSE),BotLevelWorld[#Headers],0),FALSE)) + (IFERROR(VLOOKUP(VLOOKUP(AR$1,Enemies[[Name]:[SpawnedType]],11,FALSE), Enemies[[Name]:[BotLevelType]], 3, FALSE) * VLOOKUP($A62,BotLevelWorld[#All],MATCH("HP Ratio - " &amp; VLOOKUP(VLOOKUP(AR$1,Enemies[[Name]:[SpawnedType]],11,FALSE),Enemies[[#All],[Name]:[BotLevelType]],9,FALSE),BotLevelWorld[#Headers],0),FALSE) * VLOOKUP(AR$1,Enemies[[Name]:[SpawnedType]],10,FALSE),0))</f>
        <v>88000</v>
      </c>
      <c r="AS62" s="10">
        <f>(VLOOKUP(AS$1,Enemies[[Name]:[BotLevelType]],3,FALSE) * VLOOKUP($A62,BotLevelWorld[#All],MATCH("HP Ratio - " &amp; VLOOKUP(AS$1,Enemies[[#All],[Name]:[BotLevelType]],9,FALSE),BotLevelWorld[#Headers],0),FALSE)) + (IFERROR(VLOOKUP(VLOOKUP(AS$1,Enemies[[Name]:[SpawnedType]],11,FALSE), Enemies[[Name]:[BotLevelType]], 3, FALSE) * VLOOKUP($A62,BotLevelWorld[#All],MATCH("HP Ratio - " &amp; VLOOKUP(VLOOKUP(AS$1,Enemies[[Name]:[SpawnedType]],11,FALSE),Enemies[[#All],[Name]:[BotLevelType]],9,FALSE),BotLevelWorld[#Headers],0),FALSE) * VLOOKUP(AS$1,Enemies[[Name]:[SpawnedType]],10,FALSE),0))</f>
        <v>60000</v>
      </c>
      <c r="AT62" s="10">
        <f>(VLOOKUP(AT$1,Enemies[[Name]:[BotLevelType]],3,FALSE) * VLOOKUP($A62,BotLevelWorld[#All],MATCH("HP Ratio - " &amp; VLOOKUP(AT$1,Enemies[[#All],[Name]:[BotLevelType]],9,FALSE),BotLevelWorld[#Headers],0),FALSE)) + (IFERROR(VLOOKUP(VLOOKUP(AT$1,Enemies[[Name]:[SpawnedType]],11,FALSE), Enemies[[Name]:[BotLevelType]], 3, FALSE) * VLOOKUP($A62,BotLevelWorld[#All],MATCH("HP Ratio - " &amp; VLOOKUP(VLOOKUP(AT$1,Enemies[[Name]:[SpawnedType]],11,FALSE),Enemies[[#All],[Name]:[BotLevelType]],9,FALSE),BotLevelWorld[#Headers],0),FALSE) * VLOOKUP(AT$1,Enemies[[Name]:[SpawnedType]],10,FALSE),0))</f>
        <v>53200</v>
      </c>
    </row>
    <row r="63" spans="1:46" x14ac:dyDescent="0.25">
      <c r="A63" s="1">
        <v>61</v>
      </c>
      <c r="B63" s="10">
        <f>(VLOOKUP(B$1,Enemies[[Name]:[BotLevelType]],3,FALSE) * VLOOKUP($A63,BotLevelWorld[#All],MATCH("HP Ratio - " &amp; VLOOKUP(B$1,Enemies[[#All],[Name]:[BotLevelType]],9,FALSE),BotLevelWorld[#Headers],0),FALSE)) + (IFERROR(VLOOKUP(VLOOKUP(B$1,Enemies[[Name]:[SpawnedType]],11,FALSE), Enemies[[Name]:[BotLevelType]], 3, FALSE) * VLOOKUP($A63,BotLevelWorld[#All],MATCH("HP Ratio - " &amp; VLOOKUP(VLOOKUP(B$1,Enemies[[Name]:[SpawnedType]],11,FALSE),Enemies[[#All],[Name]:[BotLevelType]],9,FALSE),BotLevelWorld[#Headers],0),FALSE) * VLOOKUP(B$1,Enemies[[Name]:[SpawnedType]],10,FALSE),0))</f>
        <v>330</v>
      </c>
      <c r="C63" s="10">
        <f>(VLOOKUP(C$1,Enemies[[Name]:[BotLevelType]],3,FALSE) * VLOOKUP($A63,BotLevelWorld[#All],MATCH("HP Ratio - " &amp; VLOOKUP(C$1,Enemies[[#All],[Name]:[BotLevelType]],9,FALSE),BotLevelWorld[#Headers],0),FALSE)) + (IFERROR(VLOOKUP(VLOOKUP(C$1,Enemies[[Name]:[SpawnedType]],11,FALSE), Enemies[[Name]:[BotLevelType]], 3, FALSE) * VLOOKUP($A63,BotLevelWorld[#All],MATCH("HP Ratio - " &amp; VLOOKUP(VLOOKUP(C$1,Enemies[[Name]:[SpawnedType]],11,FALSE),Enemies[[#All],[Name]:[BotLevelType]],9,FALSE),BotLevelWorld[#Headers],0),FALSE) * VLOOKUP(C$1,Enemies[[Name]:[SpawnedType]],10,FALSE),0))</f>
        <v>8470</v>
      </c>
      <c r="D63" s="10">
        <f>(VLOOKUP(D$1,Enemies[[Name]:[BotLevelType]],3,FALSE) * VLOOKUP($A63,BotLevelWorld[#All],MATCH("HP Ratio - " &amp; VLOOKUP(D$1,Enemies[[#All],[Name]:[BotLevelType]],9,FALSE),BotLevelWorld[#Headers],0),FALSE)) + (IFERROR(VLOOKUP(VLOOKUP(D$1,Enemies[[Name]:[SpawnedType]],11,FALSE), Enemies[[Name]:[BotLevelType]], 3, FALSE) * VLOOKUP($A63,BotLevelWorld[#All],MATCH("HP Ratio - " &amp; VLOOKUP(VLOOKUP(D$1,Enemies[[Name]:[SpawnedType]],11,FALSE),Enemies[[#All],[Name]:[BotLevelType]],9,FALSE),BotLevelWorld[#Headers],0),FALSE) * VLOOKUP(D$1,Enemies[[Name]:[SpawnedType]],10,FALSE),0))</f>
        <v>19800</v>
      </c>
      <c r="E63" s="10">
        <f>(VLOOKUP(E$1,Enemies[[Name]:[BotLevelType]],3,FALSE) * VLOOKUP($A63,BotLevelWorld[#All],MATCH("HP Ratio - " &amp; VLOOKUP(E$1,Enemies[[#All],[Name]:[BotLevelType]],9,FALSE),BotLevelWorld[#Headers],0),FALSE)) + (IFERROR(VLOOKUP(VLOOKUP(E$1,Enemies[[Name]:[SpawnedType]],11,FALSE), Enemies[[Name]:[BotLevelType]], 3, FALSE) * VLOOKUP($A63,BotLevelWorld[#All],MATCH("HP Ratio - " &amp; VLOOKUP(VLOOKUP(E$1,Enemies[[Name]:[SpawnedType]],11,FALSE),Enemies[[#All],[Name]:[BotLevelType]],9,FALSE),BotLevelWorld[#Headers],0),FALSE) * VLOOKUP(E$1,Enemies[[Name]:[SpawnedType]],10,FALSE),0))</f>
        <v>2800</v>
      </c>
      <c r="F63" s="10">
        <f>(VLOOKUP(F$1,Enemies[[Name]:[BotLevelType]],3,FALSE) * VLOOKUP($A63,BotLevelWorld[#All],MATCH("HP Ratio - " &amp; VLOOKUP(F$1,Enemies[[#All],[Name]:[BotLevelType]],9,FALSE),BotLevelWorld[#Headers],0),FALSE)) + (IFERROR(VLOOKUP(VLOOKUP(F$1,Enemies[[Name]:[SpawnedType]],11,FALSE), Enemies[[Name]:[BotLevelType]], 3, FALSE) * VLOOKUP($A63,BotLevelWorld[#All],MATCH("HP Ratio - " &amp; VLOOKUP(VLOOKUP(F$1,Enemies[[Name]:[SpawnedType]],11,FALSE),Enemies[[#All],[Name]:[BotLevelType]],9,FALSE),BotLevelWorld[#Headers],0),FALSE) * VLOOKUP(F$1,Enemies[[Name]:[SpawnedType]],10,FALSE),0))</f>
        <v>10000</v>
      </c>
      <c r="G63" s="10">
        <f>(VLOOKUP(G$1,Enemies[[Name]:[BotLevelType]],3,FALSE) * VLOOKUP($A63,BotLevelWorld[#All],MATCH("HP Ratio - " &amp; VLOOKUP(G$1,Enemies[[#All],[Name]:[BotLevelType]],9,FALSE),BotLevelWorld[#Headers],0),FALSE)) + (IFERROR(VLOOKUP(VLOOKUP(G$1,Enemies[[Name]:[SpawnedType]],11,FALSE), Enemies[[Name]:[BotLevelType]], 3, FALSE) * VLOOKUP($A63,BotLevelWorld[#All],MATCH("HP Ratio - " &amp; VLOOKUP(VLOOKUP(G$1,Enemies[[Name]:[SpawnedType]],11,FALSE),Enemies[[#All],[Name]:[BotLevelType]],9,FALSE),BotLevelWorld[#Headers],0),FALSE) * VLOOKUP(G$1,Enemies[[Name]:[SpawnedType]],10,FALSE),0))</f>
        <v>20000</v>
      </c>
      <c r="H63" s="10">
        <f>(VLOOKUP(H$1,Enemies[[Name]:[BotLevelType]],3,FALSE) * VLOOKUP($A63,BotLevelWorld[#All],MATCH("HP Ratio - " &amp; VLOOKUP(H$1,Enemies[[#All],[Name]:[BotLevelType]],9,FALSE),BotLevelWorld[#Headers],0),FALSE)) + (IFERROR(VLOOKUP(VLOOKUP(H$1,Enemies[[Name]:[SpawnedType]],11,FALSE), Enemies[[Name]:[BotLevelType]], 3, FALSE) * VLOOKUP($A63,BotLevelWorld[#All],MATCH("HP Ratio - " &amp; VLOOKUP(VLOOKUP(H$1,Enemies[[Name]:[SpawnedType]],11,FALSE),Enemies[[#All],[Name]:[BotLevelType]],9,FALSE),BotLevelWorld[#Headers],0),FALSE) * VLOOKUP(H$1,Enemies[[Name]:[SpawnedType]],10,FALSE),0))</f>
        <v>880</v>
      </c>
      <c r="I63" s="10">
        <f>(VLOOKUP(I$1,Enemies[[Name]:[BotLevelType]],3,FALSE) * VLOOKUP($A63,BotLevelWorld[#All],MATCH("HP Ratio - " &amp; VLOOKUP(I$1,Enemies[[#All],[Name]:[BotLevelType]],9,FALSE),BotLevelWorld[#Headers],0),FALSE)) + (IFERROR(VLOOKUP(VLOOKUP(I$1,Enemies[[Name]:[SpawnedType]],11,FALSE), Enemies[[Name]:[BotLevelType]], 3, FALSE) * VLOOKUP($A63,BotLevelWorld[#All],MATCH("HP Ratio - " &amp; VLOOKUP(VLOOKUP(I$1,Enemies[[Name]:[SpawnedType]],11,FALSE),Enemies[[#All],[Name]:[BotLevelType]],9,FALSE),BotLevelWorld[#Headers],0),FALSE) * VLOOKUP(I$1,Enemies[[Name]:[SpawnedType]],10,FALSE),0))</f>
        <v>30</v>
      </c>
      <c r="J63" s="10">
        <f>(VLOOKUP(J$1,Enemies[[Name]:[BotLevelType]],3,FALSE) * VLOOKUP($A63,BotLevelWorld[#All],MATCH("HP Ratio - " &amp; VLOOKUP(J$1,Enemies[[#All],[Name]:[BotLevelType]],9,FALSE),BotLevelWorld[#Headers],0),FALSE)) + (IFERROR(VLOOKUP(VLOOKUP(J$1,Enemies[[Name]:[SpawnedType]],11,FALSE), Enemies[[Name]:[BotLevelType]], 3, FALSE) * VLOOKUP($A63,BotLevelWorld[#All],MATCH("HP Ratio - " &amp; VLOOKUP(VLOOKUP(J$1,Enemies[[Name]:[SpawnedType]],11,FALSE),Enemies[[#All],[Name]:[BotLevelType]],9,FALSE),BotLevelWorld[#Headers],0),FALSE) * VLOOKUP(J$1,Enemies[[Name]:[SpawnedType]],10,FALSE),0))</f>
        <v>500</v>
      </c>
      <c r="K63" s="10">
        <f>(VLOOKUP(K$1,Enemies[[Name]:[BotLevelType]],3,FALSE) * VLOOKUP($A63,BotLevelWorld[#All],MATCH("HP Ratio - " &amp; VLOOKUP(K$1,Enemies[[#All],[Name]:[BotLevelType]],9,FALSE),BotLevelWorld[#Headers],0),FALSE)) + (IFERROR(VLOOKUP(VLOOKUP(K$1,Enemies[[Name]:[SpawnedType]],11,FALSE), Enemies[[Name]:[BotLevelType]], 3, FALSE) * VLOOKUP($A63,BotLevelWorld[#All],MATCH("HP Ratio - " &amp; VLOOKUP(VLOOKUP(K$1,Enemies[[Name]:[SpawnedType]],11,FALSE),Enemies[[#All],[Name]:[BotLevelType]],9,FALSE),BotLevelWorld[#Headers],0),FALSE) * VLOOKUP(K$1,Enemies[[Name]:[SpawnedType]],10,FALSE),0))</f>
        <v>125</v>
      </c>
      <c r="L63" s="10">
        <f>(VLOOKUP(L$1,Enemies[[Name]:[BotLevelType]],3,FALSE) * VLOOKUP($A63,BotLevelWorld[#All],MATCH("HP Ratio - " &amp; VLOOKUP(L$1,Enemies[[#All],[Name]:[BotLevelType]],9,FALSE),BotLevelWorld[#Headers],0),FALSE)) + (IFERROR(VLOOKUP(VLOOKUP(L$1,Enemies[[Name]:[SpawnedType]],11,FALSE), Enemies[[Name]:[BotLevelType]], 3, FALSE) * VLOOKUP($A63,BotLevelWorld[#All],MATCH("HP Ratio - " &amp; VLOOKUP(VLOOKUP(L$1,Enemies[[Name]:[SpawnedType]],11,FALSE),Enemies[[#All],[Name]:[BotLevelType]],9,FALSE),BotLevelWorld[#Headers],0),FALSE) * VLOOKUP(L$1,Enemies[[Name]:[SpawnedType]],10,FALSE),0))</f>
        <v>6000</v>
      </c>
      <c r="M63" s="10">
        <f>(VLOOKUP(M$1,Enemies[[Name]:[BotLevelType]],3,FALSE) * VLOOKUP($A63,BotLevelWorld[#All],MATCH("HP Ratio - " &amp; VLOOKUP(M$1,Enemies[[#All],[Name]:[BotLevelType]],9,FALSE),BotLevelWorld[#Headers],0),FALSE)) + (IFERROR(VLOOKUP(VLOOKUP(M$1,Enemies[[Name]:[SpawnedType]],11,FALSE), Enemies[[Name]:[BotLevelType]], 3, FALSE) * VLOOKUP($A63,BotLevelWorld[#All],MATCH("HP Ratio - " &amp; VLOOKUP(VLOOKUP(M$1,Enemies[[Name]:[SpawnedType]],11,FALSE),Enemies[[#All],[Name]:[BotLevelType]],9,FALSE),BotLevelWorld[#Headers],0),FALSE) * VLOOKUP(M$1,Enemies[[Name]:[SpawnedType]],10,FALSE),0))</f>
        <v>14000</v>
      </c>
      <c r="N63" s="10">
        <f>(VLOOKUP(N$1,Enemies[[Name]:[BotLevelType]],3,FALSE) * VLOOKUP($A63,BotLevelWorld[#All],MATCH("HP Ratio - " &amp; VLOOKUP(N$1,Enemies[[#All],[Name]:[BotLevelType]],9,FALSE),BotLevelWorld[#Headers],0),FALSE)) + (IFERROR(VLOOKUP(VLOOKUP(N$1,Enemies[[Name]:[SpawnedType]],11,FALSE), Enemies[[Name]:[BotLevelType]], 3, FALSE) * VLOOKUP($A63,BotLevelWorld[#All],MATCH("HP Ratio - " &amp; VLOOKUP(VLOOKUP(N$1,Enemies[[Name]:[SpawnedType]],11,FALSE),Enemies[[#All],[Name]:[BotLevelType]],9,FALSE),BotLevelWorld[#Headers],0),FALSE) * VLOOKUP(N$1,Enemies[[Name]:[SpawnedType]],10,FALSE),0))</f>
        <v>10000</v>
      </c>
      <c r="O63" s="10">
        <f>(VLOOKUP(O$1,Enemies[[Name]:[BotLevelType]],3,FALSE) * VLOOKUP($A63,BotLevelWorld[#All],MATCH("HP Ratio - " &amp; VLOOKUP(O$1,Enemies[[#All],[Name]:[BotLevelType]],9,FALSE),BotLevelWorld[#Headers],0),FALSE)) + (IFERROR(VLOOKUP(VLOOKUP(O$1,Enemies[[Name]:[SpawnedType]],11,FALSE), Enemies[[Name]:[BotLevelType]], 3, FALSE) * VLOOKUP($A63,BotLevelWorld[#All],MATCH("HP Ratio - " &amp; VLOOKUP(VLOOKUP(O$1,Enemies[[Name]:[SpawnedType]],11,FALSE),Enemies[[#All],[Name]:[BotLevelType]],9,FALSE),BotLevelWorld[#Headers],0),FALSE) * VLOOKUP(O$1,Enemies[[Name]:[SpawnedType]],10,FALSE),0))</f>
        <v>3850</v>
      </c>
      <c r="P63" s="10">
        <f>(VLOOKUP(P$1,Enemies[[Name]:[BotLevelType]],3,FALSE) * VLOOKUP($A63,BotLevelWorld[#All],MATCH("HP Ratio - " &amp; VLOOKUP(P$1,Enemies[[#All],[Name]:[BotLevelType]],9,FALSE),BotLevelWorld[#Headers],0),FALSE)) + (IFERROR(VLOOKUP(VLOOKUP(P$1,Enemies[[Name]:[SpawnedType]],11,FALSE), Enemies[[Name]:[BotLevelType]], 3, FALSE) * VLOOKUP($A63,BotLevelWorld[#All],MATCH("HP Ratio - " &amp; VLOOKUP(VLOOKUP(P$1,Enemies[[Name]:[SpawnedType]],11,FALSE),Enemies[[#All],[Name]:[BotLevelType]],9,FALSE),BotLevelWorld[#Headers],0),FALSE) * VLOOKUP(P$1,Enemies[[Name]:[SpawnedType]],10,FALSE),0))</f>
        <v>40000</v>
      </c>
      <c r="Q63" s="10">
        <f>(VLOOKUP(Q$1,Enemies[[Name]:[BotLevelType]],3,FALSE) * VLOOKUP($A63,BotLevelWorld[#All],MATCH("HP Ratio - " &amp; VLOOKUP(Q$1,Enemies[[#All],[Name]:[BotLevelType]],9,FALSE),BotLevelWorld[#Headers],0),FALSE)) + (IFERROR(VLOOKUP(VLOOKUP(Q$1,Enemies[[Name]:[SpawnedType]],11,FALSE), Enemies[[Name]:[BotLevelType]], 3, FALSE) * VLOOKUP($A63,BotLevelWorld[#All],MATCH("HP Ratio - " &amp; VLOOKUP(VLOOKUP(Q$1,Enemies[[Name]:[SpawnedType]],11,FALSE),Enemies[[#All],[Name]:[BotLevelType]],9,FALSE),BotLevelWorld[#Headers],0),FALSE) * VLOOKUP(Q$1,Enemies[[Name]:[SpawnedType]],10,FALSE),0))</f>
        <v>11000</v>
      </c>
      <c r="R63" s="10">
        <f>(VLOOKUP(R$1,Enemies[[Name]:[BotLevelType]],3,FALSE) * VLOOKUP($A63,BotLevelWorld[#All],MATCH("HP Ratio - " &amp; VLOOKUP(R$1,Enemies[[#All],[Name]:[BotLevelType]],9,FALSE),BotLevelWorld[#Headers],0),FALSE)) + (IFERROR(VLOOKUP(VLOOKUP(R$1,Enemies[[Name]:[SpawnedType]],11,FALSE), Enemies[[Name]:[BotLevelType]], 3, FALSE) * VLOOKUP($A63,BotLevelWorld[#All],MATCH("HP Ratio - " &amp; VLOOKUP(VLOOKUP(R$1,Enemies[[Name]:[SpawnedType]],11,FALSE),Enemies[[#All],[Name]:[BotLevelType]],9,FALSE),BotLevelWorld[#Headers],0),FALSE) * VLOOKUP(R$1,Enemies[[Name]:[SpawnedType]],10,FALSE),0))</f>
        <v>55000</v>
      </c>
      <c r="S63" s="10">
        <f>(VLOOKUP(S$1,Enemies[[Name]:[BotLevelType]],3,FALSE) * VLOOKUP($A63,BotLevelWorld[#All],MATCH("HP Ratio - " &amp; VLOOKUP(S$1,Enemies[[#All],[Name]:[BotLevelType]],9,FALSE),BotLevelWorld[#Headers],0),FALSE)) + (IFERROR(VLOOKUP(VLOOKUP(S$1,Enemies[[Name]:[SpawnedType]],11,FALSE), Enemies[[Name]:[BotLevelType]], 3, FALSE) * VLOOKUP($A63,BotLevelWorld[#All],MATCH("HP Ratio - " &amp; VLOOKUP(VLOOKUP(S$1,Enemies[[Name]:[SpawnedType]],11,FALSE),Enemies[[#All],[Name]:[BotLevelType]],9,FALSE),BotLevelWorld[#Headers],0),FALSE) * VLOOKUP(S$1,Enemies[[Name]:[SpawnedType]],10,FALSE),0))</f>
        <v>4620</v>
      </c>
      <c r="T63" s="10">
        <f>(VLOOKUP(T$1,Enemies[[Name]:[BotLevelType]],3,FALSE) * VLOOKUP($A63,BotLevelWorld[#All],MATCH("HP Ratio - " &amp; VLOOKUP(T$1,Enemies[[#All],[Name]:[BotLevelType]],9,FALSE),BotLevelWorld[#Headers],0),FALSE)) + (IFERROR(VLOOKUP(VLOOKUP(T$1,Enemies[[Name]:[SpawnedType]],11,FALSE), Enemies[[Name]:[BotLevelType]], 3, FALSE) * VLOOKUP($A63,BotLevelWorld[#All],MATCH("HP Ratio - " &amp; VLOOKUP(VLOOKUP(T$1,Enemies[[Name]:[SpawnedType]],11,FALSE),Enemies[[#All],[Name]:[BotLevelType]],9,FALSE),BotLevelWorld[#Headers],0),FALSE) * VLOOKUP(T$1,Enemies[[Name]:[SpawnedType]],10,FALSE),0))</f>
        <v>17600</v>
      </c>
      <c r="U63" s="10">
        <f>(VLOOKUP(U$1,Enemies[[Name]:[BotLevelType]],3,FALSE) * VLOOKUP($A63,BotLevelWorld[#All],MATCH("HP Ratio - " &amp; VLOOKUP(U$1,Enemies[[#All],[Name]:[BotLevelType]],9,FALSE),BotLevelWorld[#Headers],0),FALSE)) + (IFERROR(VLOOKUP(VLOOKUP(U$1,Enemies[[Name]:[SpawnedType]],11,FALSE), Enemies[[Name]:[BotLevelType]], 3, FALSE) * VLOOKUP($A63,BotLevelWorld[#All],MATCH("HP Ratio - " &amp; VLOOKUP(VLOOKUP(U$1,Enemies[[Name]:[SpawnedType]],11,FALSE),Enemies[[#All],[Name]:[BotLevelType]],9,FALSE),BotLevelWorld[#Headers],0),FALSE) * VLOOKUP(U$1,Enemies[[Name]:[SpawnedType]],10,FALSE),0))</f>
        <v>8800</v>
      </c>
      <c r="V63" s="10">
        <f>(VLOOKUP(V$1,Enemies[[Name]:[BotLevelType]],3,FALSE) * VLOOKUP($A63,BotLevelWorld[#All],MATCH("HP Ratio - " &amp; VLOOKUP(V$1,Enemies[[#All],[Name]:[BotLevelType]],9,FALSE),BotLevelWorld[#Headers],0),FALSE)) + (IFERROR(VLOOKUP(VLOOKUP(V$1,Enemies[[Name]:[SpawnedType]],11,FALSE), Enemies[[Name]:[BotLevelType]], 3, FALSE) * VLOOKUP($A63,BotLevelWorld[#All],MATCH("HP Ratio - " &amp; VLOOKUP(VLOOKUP(V$1,Enemies[[Name]:[SpawnedType]],11,FALSE),Enemies[[#All],[Name]:[BotLevelType]],9,FALSE),BotLevelWorld[#Headers],0),FALSE) * VLOOKUP(V$1,Enemies[[Name]:[SpawnedType]],10,FALSE),0))</f>
        <v>4400</v>
      </c>
      <c r="W63" s="10">
        <f>(VLOOKUP(W$1,Enemies[[Name]:[BotLevelType]],3,FALSE) * VLOOKUP($A63,BotLevelWorld[#All],MATCH("HP Ratio - " &amp; VLOOKUP(W$1,Enemies[[#All],[Name]:[BotLevelType]],9,FALSE),BotLevelWorld[#Headers],0),FALSE)) + (IFERROR(VLOOKUP(VLOOKUP(W$1,Enemies[[Name]:[SpawnedType]],11,FALSE), Enemies[[Name]:[BotLevelType]], 3, FALSE) * VLOOKUP($A63,BotLevelWorld[#All],MATCH("HP Ratio - " &amp; VLOOKUP(VLOOKUP(W$1,Enemies[[Name]:[SpawnedType]],11,FALSE),Enemies[[#All],[Name]:[BotLevelType]],9,FALSE),BotLevelWorld[#Headers],0),FALSE) * VLOOKUP(W$1,Enemies[[Name]:[SpawnedType]],10,FALSE),0))</f>
        <v>1100</v>
      </c>
      <c r="X63" s="10">
        <f>(VLOOKUP(X$1,Enemies[[Name]:[BotLevelType]],3,FALSE) * VLOOKUP($A63,BotLevelWorld[#All],MATCH("HP Ratio - " &amp; VLOOKUP(X$1,Enemies[[#All],[Name]:[BotLevelType]],9,FALSE),BotLevelWorld[#Headers],0),FALSE)) + (IFERROR(VLOOKUP(VLOOKUP(X$1,Enemies[[Name]:[SpawnedType]],11,FALSE), Enemies[[Name]:[BotLevelType]], 3, FALSE) * VLOOKUP($A63,BotLevelWorld[#All],MATCH("HP Ratio - " &amp; VLOOKUP(VLOOKUP(X$1,Enemies[[Name]:[SpawnedType]],11,FALSE),Enemies[[#All],[Name]:[BotLevelType]],9,FALSE),BotLevelWorld[#Headers],0),FALSE) * VLOOKUP(X$1,Enemies[[Name]:[SpawnedType]],10,FALSE),0))</f>
        <v>880</v>
      </c>
      <c r="Y63" s="10">
        <f>(VLOOKUP(Y$1,Enemies[[Name]:[BotLevelType]],3,FALSE) * VLOOKUP($A63,BotLevelWorld[#All],MATCH("HP Ratio - " &amp; VLOOKUP(Y$1,Enemies[[#All],[Name]:[BotLevelType]],9,FALSE),BotLevelWorld[#Headers],0),FALSE)) + (IFERROR(VLOOKUP(VLOOKUP(Y$1,Enemies[[Name]:[SpawnedType]],11,FALSE), Enemies[[Name]:[BotLevelType]], 3, FALSE) * VLOOKUP($A63,BotLevelWorld[#All],MATCH("HP Ratio - " &amp; VLOOKUP(VLOOKUP(Y$1,Enemies[[Name]:[SpawnedType]],11,FALSE),Enemies[[#All],[Name]:[BotLevelType]],9,FALSE),BotLevelWorld[#Headers],0),FALSE) * VLOOKUP(Y$1,Enemies[[Name]:[SpawnedType]],10,FALSE),0))</f>
        <v>20000</v>
      </c>
      <c r="Z63" s="10">
        <f>(VLOOKUP(Z$1,Enemies[[Name]:[BotLevelType]],3,FALSE) * VLOOKUP($A63,BotLevelWorld[#All],MATCH("HP Ratio - " &amp; VLOOKUP(Z$1,Enemies[[#All],[Name]:[BotLevelType]],9,FALSE),BotLevelWorld[#Headers],0),FALSE)) + (IFERROR(VLOOKUP(VLOOKUP(Z$1,Enemies[[Name]:[SpawnedType]],11,FALSE), Enemies[[Name]:[BotLevelType]], 3, FALSE) * VLOOKUP($A63,BotLevelWorld[#All],MATCH("HP Ratio - " &amp; VLOOKUP(VLOOKUP(Z$1,Enemies[[Name]:[SpawnedType]],11,FALSE),Enemies[[#All],[Name]:[BotLevelType]],9,FALSE),BotLevelWorld[#Headers],0),FALSE) * VLOOKUP(Z$1,Enemies[[Name]:[SpawnedType]],10,FALSE),0))</f>
        <v>8000</v>
      </c>
      <c r="AA63" s="10">
        <f>(VLOOKUP(AA$1,Enemies[[Name]:[BotLevelType]],3,FALSE) * VLOOKUP($A63,BotLevelWorld[#All],MATCH("HP Ratio - " &amp; VLOOKUP(AA$1,Enemies[[#All],[Name]:[BotLevelType]],9,FALSE),BotLevelWorld[#Headers],0),FALSE)) + (IFERROR(VLOOKUP(VLOOKUP(AA$1,Enemies[[Name]:[SpawnedType]],11,FALSE), Enemies[[Name]:[BotLevelType]], 3, FALSE) * VLOOKUP($A63,BotLevelWorld[#All],MATCH("HP Ratio - " &amp; VLOOKUP(VLOOKUP(AA$1,Enemies[[Name]:[SpawnedType]],11,FALSE),Enemies[[#All],[Name]:[BotLevelType]],9,FALSE),BotLevelWorld[#Headers],0),FALSE) * VLOOKUP(AA$1,Enemies[[Name]:[SpawnedType]],10,FALSE),0))</f>
        <v>4000</v>
      </c>
      <c r="AB63" s="10">
        <f>(VLOOKUP(AB$1,Enemies[[Name]:[BotLevelType]],3,FALSE) * VLOOKUP($A63,BotLevelWorld[#All],MATCH("HP Ratio - " &amp; VLOOKUP(AB$1,Enemies[[#All],[Name]:[BotLevelType]],9,FALSE),BotLevelWorld[#Headers],0),FALSE)) + (IFERROR(VLOOKUP(VLOOKUP(AB$1,Enemies[[Name]:[SpawnedType]],11,FALSE), Enemies[[Name]:[BotLevelType]], 3, FALSE) * VLOOKUP($A63,BotLevelWorld[#All],MATCH("HP Ratio - " &amp; VLOOKUP(VLOOKUP(AB$1,Enemies[[Name]:[SpawnedType]],11,FALSE),Enemies[[#All],[Name]:[BotLevelType]],9,FALSE),BotLevelWorld[#Headers],0),FALSE) * VLOOKUP(AB$1,Enemies[[Name]:[SpawnedType]],10,FALSE),0))</f>
        <v>1960</v>
      </c>
      <c r="AC63" s="10">
        <f>(VLOOKUP(AC$1,Enemies[[Name]:[BotLevelType]],3,FALSE) * VLOOKUP($A63,BotLevelWorld[#All],MATCH("HP Ratio - " &amp; VLOOKUP(AC$1,Enemies[[#All],[Name]:[BotLevelType]],9,FALSE),BotLevelWorld[#Headers],0),FALSE)) + (IFERROR(VLOOKUP(VLOOKUP(AC$1,Enemies[[Name]:[SpawnedType]],11,FALSE), Enemies[[Name]:[BotLevelType]], 3, FALSE) * VLOOKUP($A63,BotLevelWorld[#All],MATCH("HP Ratio - " &amp; VLOOKUP(VLOOKUP(AC$1,Enemies[[Name]:[SpawnedType]],11,FALSE),Enemies[[#All],[Name]:[BotLevelType]],9,FALSE),BotLevelWorld[#Headers],0),FALSE) * VLOOKUP(AC$1,Enemies[[Name]:[SpawnedType]],10,FALSE),0))</f>
        <v>960</v>
      </c>
      <c r="AD63" s="10">
        <f>(VLOOKUP(AD$1,Enemies[[Name]:[BotLevelType]],3,FALSE) * VLOOKUP($A63,BotLevelWorld[#All],MATCH("HP Ratio - " &amp; VLOOKUP(AD$1,Enemies[[#All],[Name]:[BotLevelType]],9,FALSE),BotLevelWorld[#Headers],0),FALSE)) + (IFERROR(VLOOKUP(VLOOKUP(AD$1,Enemies[[Name]:[SpawnedType]],11,FALSE), Enemies[[Name]:[BotLevelType]], 3, FALSE) * VLOOKUP($A63,BotLevelWorld[#All],MATCH("HP Ratio - " &amp; VLOOKUP(VLOOKUP(AD$1,Enemies[[Name]:[SpawnedType]],11,FALSE),Enemies[[#All],[Name]:[BotLevelType]],9,FALSE),BotLevelWorld[#Headers],0),FALSE) * VLOOKUP(AD$1,Enemies[[Name]:[SpawnedType]],10,FALSE),0))</f>
        <v>240</v>
      </c>
      <c r="AE63" s="10">
        <f>(VLOOKUP(AE$1,Enemies[[Name]:[BotLevelType]],3,FALSE) * VLOOKUP($A63,BotLevelWorld[#All],MATCH("HP Ratio - " &amp; VLOOKUP(AE$1,Enemies[[#All],[Name]:[BotLevelType]],9,FALSE),BotLevelWorld[#Headers],0),FALSE)) + (IFERROR(VLOOKUP(VLOOKUP(AE$1,Enemies[[Name]:[SpawnedType]],11,FALSE), Enemies[[Name]:[BotLevelType]], 3, FALSE) * VLOOKUP($A63,BotLevelWorld[#All],MATCH("HP Ratio - " &amp; VLOOKUP(VLOOKUP(AE$1,Enemies[[Name]:[SpawnedType]],11,FALSE),Enemies[[#All],[Name]:[BotLevelType]],9,FALSE),BotLevelWorld[#Headers],0),FALSE) * VLOOKUP(AE$1,Enemies[[Name]:[SpawnedType]],10,FALSE),0))</f>
        <v>7000</v>
      </c>
      <c r="AF63" s="10">
        <f>(VLOOKUP(AF$1,Enemies[[Name]:[BotLevelType]],3,FALSE) * VLOOKUP($A63,BotLevelWorld[#All],MATCH("HP Ratio - " &amp; VLOOKUP(AF$1,Enemies[[#All],[Name]:[BotLevelType]],9,FALSE),BotLevelWorld[#Headers],0),FALSE)) + (IFERROR(VLOOKUP(VLOOKUP(AF$1,Enemies[[Name]:[SpawnedType]],11,FALSE), Enemies[[Name]:[BotLevelType]], 3, FALSE) * VLOOKUP($A63,BotLevelWorld[#All],MATCH("HP Ratio - " &amp; VLOOKUP(VLOOKUP(AF$1,Enemies[[Name]:[SpawnedType]],11,FALSE),Enemies[[#All],[Name]:[BotLevelType]],9,FALSE),BotLevelWorld[#Headers],0),FALSE) * VLOOKUP(AF$1,Enemies[[Name]:[SpawnedType]],10,FALSE),0))</f>
        <v>1600</v>
      </c>
      <c r="AG63" s="10">
        <f>(VLOOKUP(AG$1,Enemies[[Name]:[BotLevelType]],3,FALSE) * VLOOKUP($A63,BotLevelWorld[#All],MATCH("HP Ratio - " &amp; VLOOKUP(AG$1,Enemies[[#All],[Name]:[BotLevelType]],9,FALSE),BotLevelWorld[#Headers],0),FALSE)) + (IFERROR(VLOOKUP(VLOOKUP(AG$1,Enemies[[Name]:[SpawnedType]],11,FALSE), Enemies[[Name]:[BotLevelType]], 3, FALSE) * VLOOKUP($A63,BotLevelWorld[#All],MATCH("HP Ratio - " &amp; VLOOKUP(VLOOKUP(AG$1,Enemies[[Name]:[SpawnedType]],11,FALSE),Enemies[[#All],[Name]:[BotLevelType]],9,FALSE),BotLevelWorld[#Headers],0),FALSE) * VLOOKUP(AG$1,Enemies[[Name]:[SpawnedType]],10,FALSE),0))</f>
        <v>8470</v>
      </c>
      <c r="AH63" s="10">
        <f>(VLOOKUP(AH$1,Enemies[[Name]:[BotLevelType]],3,FALSE) * VLOOKUP($A63,BotLevelWorld[#All],MATCH("HP Ratio - " &amp; VLOOKUP(AH$1,Enemies[[#All],[Name]:[BotLevelType]],9,FALSE),BotLevelWorld[#Headers],0),FALSE)) + (IFERROR(VLOOKUP(VLOOKUP(AH$1,Enemies[[Name]:[SpawnedType]],11,FALSE), Enemies[[Name]:[BotLevelType]], 3, FALSE) * VLOOKUP($A63,BotLevelWorld[#All],MATCH("HP Ratio - " &amp; VLOOKUP(VLOOKUP(AH$1,Enemies[[Name]:[SpawnedType]],11,FALSE),Enemies[[#All],[Name]:[BotLevelType]],9,FALSE),BotLevelWorld[#Headers],0),FALSE) * VLOOKUP(AH$1,Enemies[[Name]:[SpawnedType]],10,FALSE),0))</f>
        <v>880</v>
      </c>
      <c r="AI63" s="10">
        <f>(VLOOKUP(AI$1,Enemies[[Name]:[BotLevelType]],3,FALSE) * VLOOKUP($A63,BotLevelWorld[#All],MATCH("HP Ratio - " &amp; VLOOKUP(AI$1,Enemies[[#All],[Name]:[BotLevelType]],9,FALSE),BotLevelWorld[#Headers],0),FALSE)) + (IFERROR(VLOOKUP(VLOOKUP(AI$1,Enemies[[Name]:[SpawnedType]],11,FALSE), Enemies[[Name]:[BotLevelType]], 3, FALSE) * VLOOKUP($A63,BotLevelWorld[#All],MATCH("HP Ratio - " &amp; VLOOKUP(VLOOKUP(AI$1,Enemies[[Name]:[SpawnedType]],11,FALSE),Enemies[[#All],[Name]:[BotLevelType]],9,FALSE),BotLevelWorld[#Headers],0),FALSE) * VLOOKUP(AI$1,Enemies[[Name]:[SpawnedType]],10,FALSE),0))</f>
        <v>12000</v>
      </c>
      <c r="AJ63" s="10">
        <f>(VLOOKUP(AJ$1,Enemies[[Name]:[BotLevelType]],3,FALSE) * VLOOKUP($A63,BotLevelWorld[#All],MATCH("HP Ratio - " &amp; VLOOKUP(AJ$1,Enemies[[#All],[Name]:[BotLevelType]],9,FALSE),BotLevelWorld[#Headers],0),FALSE)) + (IFERROR(VLOOKUP(VLOOKUP(AJ$1,Enemies[[Name]:[SpawnedType]],11,FALSE), Enemies[[Name]:[BotLevelType]], 3, FALSE) * VLOOKUP($A63,BotLevelWorld[#All],MATCH("HP Ratio - " &amp; VLOOKUP(VLOOKUP(AJ$1,Enemies[[Name]:[SpawnedType]],11,FALSE),Enemies[[#All],[Name]:[BotLevelType]],9,FALSE),BotLevelWorld[#Headers],0),FALSE) * VLOOKUP(AJ$1,Enemies[[Name]:[SpawnedType]],10,FALSE),0))</f>
        <v>880</v>
      </c>
      <c r="AK63" s="10">
        <f>(VLOOKUP(AK$1,Enemies[[Name]:[BotLevelType]],3,FALSE) * VLOOKUP($A63,BotLevelWorld[#All],MATCH("HP Ratio - " &amp; VLOOKUP(AK$1,Enemies[[#All],[Name]:[BotLevelType]],9,FALSE),BotLevelWorld[#Headers],0),FALSE)) + (IFERROR(VLOOKUP(VLOOKUP(AK$1,Enemies[[Name]:[SpawnedType]],11,FALSE), Enemies[[Name]:[BotLevelType]], 3, FALSE) * VLOOKUP($A63,BotLevelWorld[#All],MATCH("HP Ratio - " &amp; VLOOKUP(VLOOKUP(AK$1,Enemies[[Name]:[SpawnedType]],11,FALSE),Enemies[[#All],[Name]:[BotLevelType]],9,FALSE),BotLevelWorld[#Headers],0),FALSE) * VLOOKUP(AK$1,Enemies[[Name]:[SpawnedType]],10,FALSE),0))</f>
        <v>880</v>
      </c>
      <c r="AL63" s="10">
        <f>(VLOOKUP(AL$1,Enemies[[Name]:[BotLevelType]],3,FALSE) * VLOOKUP($A63,BotLevelWorld[#All],MATCH("HP Ratio - " &amp; VLOOKUP(AL$1,Enemies[[#All],[Name]:[BotLevelType]],9,FALSE),BotLevelWorld[#Headers],0),FALSE)) + (IFERROR(VLOOKUP(VLOOKUP(AL$1,Enemies[[Name]:[SpawnedType]],11,FALSE), Enemies[[Name]:[BotLevelType]], 3, FALSE) * VLOOKUP($A63,BotLevelWorld[#All],MATCH("HP Ratio - " &amp; VLOOKUP(VLOOKUP(AL$1,Enemies[[Name]:[SpawnedType]],11,FALSE),Enemies[[#All],[Name]:[BotLevelType]],9,FALSE),BotLevelWorld[#Headers],0),FALSE) * VLOOKUP(AL$1,Enemies[[Name]:[SpawnedType]],10,FALSE),0))</f>
        <v>1100</v>
      </c>
      <c r="AM63" s="10">
        <f>(VLOOKUP(AM$1,Enemies[[Name]:[BotLevelType]],3,FALSE) * VLOOKUP($A63,BotLevelWorld[#All],MATCH("HP Ratio - " &amp; VLOOKUP(AM$1,Enemies[[#All],[Name]:[BotLevelType]],9,FALSE),BotLevelWorld[#Headers],0),FALSE)) + (IFERROR(VLOOKUP(VLOOKUP(AM$1,Enemies[[Name]:[SpawnedType]],11,FALSE), Enemies[[Name]:[BotLevelType]], 3, FALSE) * VLOOKUP($A63,BotLevelWorld[#All],MATCH("HP Ratio - " &amp; VLOOKUP(VLOOKUP(AM$1,Enemies[[Name]:[SpawnedType]],11,FALSE),Enemies[[#All],[Name]:[BotLevelType]],9,FALSE),BotLevelWorld[#Headers],0),FALSE) * VLOOKUP(AM$1,Enemies[[Name]:[SpawnedType]],10,FALSE),0))</f>
        <v>20000</v>
      </c>
      <c r="AN63" s="10">
        <f>(VLOOKUP(AN$1,Enemies[[Name]:[BotLevelType]],3,FALSE) * VLOOKUP($A63,BotLevelWorld[#All],MATCH("HP Ratio - " &amp; VLOOKUP(AN$1,Enemies[[#All],[Name]:[BotLevelType]],9,FALSE),BotLevelWorld[#Headers],0),FALSE)) + (IFERROR(VLOOKUP(VLOOKUP(AN$1,Enemies[[Name]:[SpawnedType]],11,FALSE), Enemies[[Name]:[BotLevelType]], 3, FALSE) * VLOOKUP($A63,BotLevelWorld[#All],MATCH("HP Ratio - " &amp; VLOOKUP(VLOOKUP(AN$1,Enemies[[Name]:[SpawnedType]],11,FALSE),Enemies[[#All],[Name]:[BotLevelType]],9,FALSE),BotLevelWorld[#Headers],0),FALSE) * VLOOKUP(AN$1,Enemies[[Name]:[SpawnedType]],10,FALSE),0))</f>
        <v>5500</v>
      </c>
      <c r="AO63" s="10">
        <f>(VLOOKUP(AO$1,Enemies[[Name]:[BotLevelType]],3,FALSE) * VLOOKUP($A63,BotLevelWorld[#All],MATCH("HP Ratio - " &amp; VLOOKUP(AO$1,Enemies[[#All],[Name]:[BotLevelType]],9,FALSE),BotLevelWorld[#Headers],0),FALSE)) + (IFERROR(VLOOKUP(VLOOKUP(AO$1,Enemies[[Name]:[SpawnedType]],11,FALSE), Enemies[[Name]:[BotLevelType]], 3, FALSE) * VLOOKUP($A63,BotLevelWorld[#All],MATCH("HP Ratio - " &amp; VLOOKUP(VLOOKUP(AO$1,Enemies[[Name]:[SpawnedType]],11,FALSE),Enemies[[#All],[Name]:[BotLevelType]],9,FALSE),BotLevelWorld[#Headers],0),FALSE) * VLOOKUP(AO$1,Enemies[[Name]:[SpawnedType]],10,FALSE),0))</f>
        <v>9460</v>
      </c>
      <c r="AP63" s="10">
        <f>(VLOOKUP(AP$1,Enemies[[Name]:[BotLevelType]],3,FALSE) * VLOOKUP($A63,BotLevelWorld[#All],MATCH("HP Ratio - " &amp; VLOOKUP(AP$1,Enemies[[#All],[Name]:[BotLevelType]],9,FALSE),BotLevelWorld[#Headers],0),FALSE)) + (IFERROR(VLOOKUP(VLOOKUP(AP$1,Enemies[[Name]:[SpawnedType]],11,FALSE), Enemies[[Name]:[BotLevelType]], 3, FALSE) * VLOOKUP($A63,BotLevelWorld[#All],MATCH("HP Ratio - " &amp; VLOOKUP(VLOOKUP(AP$1,Enemies[[Name]:[SpawnedType]],11,FALSE),Enemies[[#All],[Name]:[BotLevelType]],9,FALSE),BotLevelWorld[#Headers],0),FALSE) * VLOOKUP(AP$1,Enemies[[Name]:[SpawnedType]],10,FALSE),0))</f>
        <v>9460</v>
      </c>
      <c r="AQ63" s="10">
        <f>(VLOOKUP(AQ$1,Enemies[[Name]:[BotLevelType]],3,FALSE) * VLOOKUP($A63,BotLevelWorld[#All],MATCH("HP Ratio - " &amp; VLOOKUP(AQ$1,Enemies[[#All],[Name]:[BotLevelType]],9,FALSE),BotLevelWorld[#Headers],0),FALSE)) + (IFERROR(VLOOKUP(VLOOKUP(AQ$1,Enemies[[Name]:[SpawnedType]],11,FALSE), Enemies[[Name]:[BotLevelType]], 3, FALSE) * VLOOKUP($A63,BotLevelWorld[#All],MATCH("HP Ratio - " &amp; VLOOKUP(VLOOKUP(AQ$1,Enemies[[Name]:[SpawnedType]],11,FALSE),Enemies[[#All],[Name]:[BotLevelType]],9,FALSE),BotLevelWorld[#Headers],0),FALSE) * VLOOKUP(AQ$1,Enemies[[Name]:[SpawnedType]],10,FALSE),0))</f>
        <v>9460</v>
      </c>
      <c r="AR63" s="10">
        <f>(VLOOKUP(AR$1,Enemies[[Name]:[BotLevelType]],3,FALSE) * VLOOKUP($A63,BotLevelWorld[#All],MATCH("HP Ratio - " &amp; VLOOKUP(AR$1,Enemies[[#All],[Name]:[BotLevelType]],9,FALSE),BotLevelWorld[#Headers],0),FALSE)) + (IFERROR(VLOOKUP(VLOOKUP(AR$1,Enemies[[Name]:[SpawnedType]],11,FALSE), Enemies[[Name]:[BotLevelType]], 3, FALSE) * VLOOKUP($A63,BotLevelWorld[#All],MATCH("HP Ratio - " &amp; VLOOKUP(VLOOKUP(AR$1,Enemies[[Name]:[SpawnedType]],11,FALSE),Enemies[[#All],[Name]:[BotLevelType]],9,FALSE),BotLevelWorld[#Headers],0),FALSE) * VLOOKUP(AR$1,Enemies[[Name]:[SpawnedType]],10,FALSE),0))</f>
        <v>88000</v>
      </c>
      <c r="AS63" s="10">
        <f>(VLOOKUP(AS$1,Enemies[[Name]:[BotLevelType]],3,FALSE) * VLOOKUP($A63,BotLevelWorld[#All],MATCH("HP Ratio - " &amp; VLOOKUP(AS$1,Enemies[[#All],[Name]:[BotLevelType]],9,FALSE),BotLevelWorld[#Headers],0),FALSE)) + (IFERROR(VLOOKUP(VLOOKUP(AS$1,Enemies[[Name]:[SpawnedType]],11,FALSE), Enemies[[Name]:[BotLevelType]], 3, FALSE) * VLOOKUP($A63,BotLevelWorld[#All],MATCH("HP Ratio - " &amp; VLOOKUP(VLOOKUP(AS$1,Enemies[[Name]:[SpawnedType]],11,FALSE),Enemies[[#All],[Name]:[BotLevelType]],9,FALSE),BotLevelWorld[#Headers],0),FALSE) * VLOOKUP(AS$1,Enemies[[Name]:[SpawnedType]],10,FALSE),0))</f>
        <v>60000</v>
      </c>
      <c r="AT63" s="10">
        <f>(VLOOKUP(AT$1,Enemies[[Name]:[BotLevelType]],3,FALSE) * VLOOKUP($A63,BotLevelWorld[#All],MATCH("HP Ratio - " &amp; VLOOKUP(AT$1,Enemies[[#All],[Name]:[BotLevelType]],9,FALSE),BotLevelWorld[#Headers],0),FALSE)) + (IFERROR(VLOOKUP(VLOOKUP(AT$1,Enemies[[Name]:[SpawnedType]],11,FALSE), Enemies[[Name]:[BotLevelType]], 3, FALSE) * VLOOKUP($A63,BotLevelWorld[#All],MATCH("HP Ratio - " &amp; VLOOKUP(VLOOKUP(AT$1,Enemies[[Name]:[SpawnedType]],11,FALSE),Enemies[[#All],[Name]:[BotLevelType]],9,FALSE),BotLevelWorld[#Headers],0),FALSE) * VLOOKUP(AT$1,Enemies[[Name]:[SpawnedType]],10,FALSE),0))</f>
        <v>53200</v>
      </c>
    </row>
    <row r="64" spans="1:46" x14ac:dyDescent="0.25">
      <c r="A64" s="1">
        <v>62</v>
      </c>
      <c r="B64" s="10">
        <f>(VLOOKUP(B$1,Enemies[[Name]:[BotLevelType]],3,FALSE) * VLOOKUP($A64,BotLevelWorld[#All],MATCH("HP Ratio - " &amp; VLOOKUP(B$1,Enemies[[#All],[Name]:[BotLevelType]],9,FALSE),BotLevelWorld[#Headers],0),FALSE)) + (IFERROR(VLOOKUP(VLOOKUP(B$1,Enemies[[Name]:[SpawnedType]],11,FALSE), Enemies[[Name]:[BotLevelType]], 3, FALSE) * VLOOKUP($A64,BotLevelWorld[#All],MATCH("HP Ratio - " &amp; VLOOKUP(VLOOKUP(B$1,Enemies[[Name]:[SpawnedType]],11,FALSE),Enemies[[#All],[Name]:[BotLevelType]],9,FALSE),BotLevelWorld[#Headers],0),FALSE) * VLOOKUP(B$1,Enemies[[Name]:[SpawnedType]],10,FALSE),0))</f>
        <v>330</v>
      </c>
      <c r="C64" s="10">
        <f>(VLOOKUP(C$1,Enemies[[Name]:[BotLevelType]],3,FALSE) * VLOOKUP($A64,BotLevelWorld[#All],MATCH("HP Ratio - " &amp; VLOOKUP(C$1,Enemies[[#All],[Name]:[BotLevelType]],9,FALSE),BotLevelWorld[#Headers],0),FALSE)) + (IFERROR(VLOOKUP(VLOOKUP(C$1,Enemies[[Name]:[SpawnedType]],11,FALSE), Enemies[[Name]:[BotLevelType]], 3, FALSE) * VLOOKUP($A64,BotLevelWorld[#All],MATCH("HP Ratio - " &amp; VLOOKUP(VLOOKUP(C$1,Enemies[[Name]:[SpawnedType]],11,FALSE),Enemies[[#All],[Name]:[BotLevelType]],9,FALSE),BotLevelWorld[#Headers],0),FALSE) * VLOOKUP(C$1,Enemies[[Name]:[SpawnedType]],10,FALSE),0))</f>
        <v>8470</v>
      </c>
      <c r="D64" s="10">
        <f>(VLOOKUP(D$1,Enemies[[Name]:[BotLevelType]],3,FALSE) * VLOOKUP($A64,BotLevelWorld[#All],MATCH("HP Ratio - " &amp; VLOOKUP(D$1,Enemies[[#All],[Name]:[BotLevelType]],9,FALSE),BotLevelWorld[#Headers],0),FALSE)) + (IFERROR(VLOOKUP(VLOOKUP(D$1,Enemies[[Name]:[SpawnedType]],11,FALSE), Enemies[[Name]:[BotLevelType]], 3, FALSE) * VLOOKUP($A64,BotLevelWorld[#All],MATCH("HP Ratio - " &amp; VLOOKUP(VLOOKUP(D$1,Enemies[[Name]:[SpawnedType]],11,FALSE),Enemies[[#All],[Name]:[BotLevelType]],9,FALSE),BotLevelWorld[#Headers],0),FALSE) * VLOOKUP(D$1,Enemies[[Name]:[SpawnedType]],10,FALSE),0))</f>
        <v>19800</v>
      </c>
      <c r="E64" s="10">
        <f>(VLOOKUP(E$1,Enemies[[Name]:[BotLevelType]],3,FALSE) * VLOOKUP($A64,BotLevelWorld[#All],MATCH("HP Ratio - " &amp; VLOOKUP(E$1,Enemies[[#All],[Name]:[BotLevelType]],9,FALSE),BotLevelWorld[#Headers],0),FALSE)) + (IFERROR(VLOOKUP(VLOOKUP(E$1,Enemies[[Name]:[SpawnedType]],11,FALSE), Enemies[[Name]:[BotLevelType]], 3, FALSE) * VLOOKUP($A64,BotLevelWorld[#All],MATCH("HP Ratio - " &amp; VLOOKUP(VLOOKUP(E$1,Enemies[[Name]:[SpawnedType]],11,FALSE),Enemies[[#All],[Name]:[BotLevelType]],9,FALSE),BotLevelWorld[#Headers],0),FALSE) * VLOOKUP(E$1,Enemies[[Name]:[SpawnedType]],10,FALSE),0))</f>
        <v>2800</v>
      </c>
      <c r="F64" s="10">
        <f>(VLOOKUP(F$1,Enemies[[Name]:[BotLevelType]],3,FALSE) * VLOOKUP($A64,BotLevelWorld[#All],MATCH("HP Ratio - " &amp; VLOOKUP(F$1,Enemies[[#All],[Name]:[BotLevelType]],9,FALSE),BotLevelWorld[#Headers],0),FALSE)) + (IFERROR(VLOOKUP(VLOOKUP(F$1,Enemies[[Name]:[SpawnedType]],11,FALSE), Enemies[[Name]:[BotLevelType]], 3, FALSE) * VLOOKUP($A64,BotLevelWorld[#All],MATCH("HP Ratio - " &amp; VLOOKUP(VLOOKUP(F$1,Enemies[[Name]:[SpawnedType]],11,FALSE),Enemies[[#All],[Name]:[BotLevelType]],9,FALSE),BotLevelWorld[#Headers],0),FALSE) * VLOOKUP(F$1,Enemies[[Name]:[SpawnedType]],10,FALSE),0))</f>
        <v>10000</v>
      </c>
      <c r="G64" s="10">
        <f>(VLOOKUP(G$1,Enemies[[Name]:[BotLevelType]],3,FALSE) * VLOOKUP($A64,BotLevelWorld[#All],MATCH("HP Ratio - " &amp; VLOOKUP(G$1,Enemies[[#All],[Name]:[BotLevelType]],9,FALSE),BotLevelWorld[#Headers],0),FALSE)) + (IFERROR(VLOOKUP(VLOOKUP(G$1,Enemies[[Name]:[SpawnedType]],11,FALSE), Enemies[[Name]:[BotLevelType]], 3, FALSE) * VLOOKUP($A64,BotLevelWorld[#All],MATCH("HP Ratio - " &amp; VLOOKUP(VLOOKUP(G$1,Enemies[[Name]:[SpawnedType]],11,FALSE),Enemies[[#All],[Name]:[BotLevelType]],9,FALSE),BotLevelWorld[#Headers],0),FALSE) * VLOOKUP(G$1,Enemies[[Name]:[SpawnedType]],10,FALSE),0))</f>
        <v>20000</v>
      </c>
      <c r="H64" s="10">
        <f>(VLOOKUP(H$1,Enemies[[Name]:[BotLevelType]],3,FALSE) * VLOOKUP($A64,BotLevelWorld[#All],MATCH("HP Ratio - " &amp; VLOOKUP(H$1,Enemies[[#All],[Name]:[BotLevelType]],9,FALSE),BotLevelWorld[#Headers],0),FALSE)) + (IFERROR(VLOOKUP(VLOOKUP(H$1,Enemies[[Name]:[SpawnedType]],11,FALSE), Enemies[[Name]:[BotLevelType]], 3, FALSE) * VLOOKUP($A64,BotLevelWorld[#All],MATCH("HP Ratio - " &amp; VLOOKUP(VLOOKUP(H$1,Enemies[[Name]:[SpawnedType]],11,FALSE),Enemies[[#All],[Name]:[BotLevelType]],9,FALSE),BotLevelWorld[#Headers],0),FALSE) * VLOOKUP(H$1,Enemies[[Name]:[SpawnedType]],10,FALSE),0))</f>
        <v>880</v>
      </c>
      <c r="I64" s="10">
        <f>(VLOOKUP(I$1,Enemies[[Name]:[BotLevelType]],3,FALSE) * VLOOKUP($A64,BotLevelWorld[#All],MATCH("HP Ratio - " &amp; VLOOKUP(I$1,Enemies[[#All],[Name]:[BotLevelType]],9,FALSE),BotLevelWorld[#Headers],0),FALSE)) + (IFERROR(VLOOKUP(VLOOKUP(I$1,Enemies[[Name]:[SpawnedType]],11,FALSE), Enemies[[Name]:[BotLevelType]], 3, FALSE) * VLOOKUP($A64,BotLevelWorld[#All],MATCH("HP Ratio - " &amp; VLOOKUP(VLOOKUP(I$1,Enemies[[Name]:[SpawnedType]],11,FALSE),Enemies[[#All],[Name]:[BotLevelType]],9,FALSE),BotLevelWorld[#Headers],0),FALSE) * VLOOKUP(I$1,Enemies[[Name]:[SpawnedType]],10,FALSE),0))</f>
        <v>30</v>
      </c>
      <c r="J64" s="10">
        <f>(VLOOKUP(J$1,Enemies[[Name]:[BotLevelType]],3,FALSE) * VLOOKUP($A64,BotLevelWorld[#All],MATCH("HP Ratio - " &amp; VLOOKUP(J$1,Enemies[[#All],[Name]:[BotLevelType]],9,FALSE),BotLevelWorld[#Headers],0),FALSE)) + (IFERROR(VLOOKUP(VLOOKUP(J$1,Enemies[[Name]:[SpawnedType]],11,FALSE), Enemies[[Name]:[BotLevelType]], 3, FALSE) * VLOOKUP($A64,BotLevelWorld[#All],MATCH("HP Ratio - " &amp; VLOOKUP(VLOOKUP(J$1,Enemies[[Name]:[SpawnedType]],11,FALSE),Enemies[[#All],[Name]:[BotLevelType]],9,FALSE),BotLevelWorld[#Headers],0),FALSE) * VLOOKUP(J$1,Enemies[[Name]:[SpawnedType]],10,FALSE),0))</f>
        <v>500</v>
      </c>
      <c r="K64" s="10">
        <f>(VLOOKUP(K$1,Enemies[[Name]:[BotLevelType]],3,FALSE) * VLOOKUP($A64,BotLevelWorld[#All],MATCH("HP Ratio - " &amp; VLOOKUP(K$1,Enemies[[#All],[Name]:[BotLevelType]],9,FALSE),BotLevelWorld[#Headers],0),FALSE)) + (IFERROR(VLOOKUP(VLOOKUP(K$1,Enemies[[Name]:[SpawnedType]],11,FALSE), Enemies[[Name]:[BotLevelType]], 3, FALSE) * VLOOKUP($A64,BotLevelWorld[#All],MATCH("HP Ratio - " &amp; VLOOKUP(VLOOKUP(K$1,Enemies[[Name]:[SpawnedType]],11,FALSE),Enemies[[#All],[Name]:[BotLevelType]],9,FALSE),BotLevelWorld[#Headers],0),FALSE) * VLOOKUP(K$1,Enemies[[Name]:[SpawnedType]],10,FALSE),0))</f>
        <v>125</v>
      </c>
      <c r="L64" s="10">
        <f>(VLOOKUP(L$1,Enemies[[Name]:[BotLevelType]],3,FALSE) * VLOOKUP($A64,BotLevelWorld[#All],MATCH("HP Ratio - " &amp; VLOOKUP(L$1,Enemies[[#All],[Name]:[BotLevelType]],9,FALSE),BotLevelWorld[#Headers],0),FALSE)) + (IFERROR(VLOOKUP(VLOOKUP(L$1,Enemies[[Name]:[SpawnedType]],11,FALSE), Enemies[[Name]:[BotLevelType]], 3, FALSE) * VLOOKUP($A64,BotLevelWorld[#All],MATCH("HP Ratio - " &amp; VLOOKUP(VLOOKUP(L$1,Enemies[[Name]:[SpawnedType]],11,FALSE),Enemies[[#All],[Name]:[BotLevelType]],9,FALSE),BotLevelWorld[#Headers],0),FALSE) * VLOOKUP(L$1,Enemies[[Name]:[SpawnedType]],10,FALSE),0))</f>
        <v>6000</v>
      </c>
      <c r="M64" s="10">
        <f>(VLOOKUP(M$1,Enemies[[Name]:[BotLevelType]],3,FALSE) * VLOOKUP($A64,BotLevelWorld[#All],MATCH("HP Ratio - " &amp; VLOOKUP(M$1,Enemies[[#All],[Name]:[BotLevelType]],9,FALSE),BotLevelWorld[#Headers],0),FALSE)) + (IFERROR(VLOOKUP(VLOOKUP(M$1,Enemies[[Name]:[SpawnedType]],11,FALSE), Enemies[[Name]:[BotLevelType]], 3, FALSE) * VLOOKUP($A64,BotLevelWorld[#All],MATCH("HP Ratio - " &amp; VLOOKUP(VLOOKUP(M$1,Enemies[[Name]:[SpawnedType]],11,FALSE),Enemies[[#All],[Name]:[BotLevelType]],9,FALSE),BotLevelWorld[#Headers],0),FALSE) * VLOOKUP(M$1,Enemies[[Name]:[SpawnedType]],10,FALSE),0))</f>
        <v>14000</v>
      </c>
      <c r="N64" s="10">
        <f>(VLOOKUP(N$1,Enemies[[Name]:[BotLevelType]],3,FALSE) * VLOOKUP($A64,BotLevelWorld[#All],MATCH("HP Ratio - " &amp; VLOOKUP(N$1,Enemies[[#All],[Name]:[BotLevelType]],9,FALSE),BotLevelWorld[#Headers],0),FALSE)) + (IFERROR(VLOOKUP(VLOOKUP(N$1,Enemies[[Name]:[SpawnedType]],11,FALSE), Enemies[[Name]:[BotLevelType]], 3, FALSE) * VLOOKUP($A64,BotLevelWorld[#All],MATCH("HP Ratio - " &amp; VLOOKUP(VLOOKUP(N$1,Enemies[[Name]:[SpawnedType]],11,FALSE),Enemies[[#All],[Name]:[BotLevelType]],9,FALSE),BotLevelWorld[#Headers],0),FALSE) * VLOOKUP(N$1,Enemies[[Name]:[SpawnedType]],10,FALSE),0))</f>
        <v>10000</v>
      </c>
      <c r="O64" s="10">
        <f>(VLOOKUP(O$1,Enemies[[Name]:[BotLevelType]],3,FALSE) * VLOOKUP($A64,BotLevelWorld[#All],MATCH("HP Ratio - " &amp; VLOOKUP(O$1,Enemies[[#All],[Name]:[BotLevelType]],9,FALSE),BotLevelWorld[#Headers],0),FALSE)) + (IFERROR(VLOOKUP(VLOOKUP(O$1,Enemies[[Name]:[SpawnedType]],11,FALSE), Enemies[[Name]:[BotLevelType]], 3, FALSE) * VLOOKUP($A64,BotLevelWorld[#All],MATCH("HP Ratio - " &amp; VLOOKUP(VLOOKUP(O$1,Enemies[[Name]:[SpawnedType]],11,FALSE),Enemies[[#All],[Name]:[BotLevelType]],9,FALSE),BotLevelWorld[#Headers],0),FALSE) * VLOOKUP(O$1,Enemies[[Name]:[SpawnedType]],10,FALSE),0))</f>
        <v>3850</v>
      </c>
      <c r="P64" s="10">
        <f>(VLOOKUP(P$1,Enemies[[Name]:[BotLevelType]],3,FALSE) * VLOOKUP($A64,BotLevelWorld[#All],MATCH("HP Ratio - " &amp; VLOOKUP(P$1,Enemies[[#All],[Name]:[BotLevelType]],9,FALSE),BotLevelWorld[#Headers],0),FALSE)) + (IFERROR(VLOOKUP(VLOOKUP(P$1,Enemies[[Name]:[SpawnedType]],11,FALSE), Enemies[[Name]:[BotLevelType]], 3, FALSE) * VLOOKUP($A64,BotLevelWorld[#All],MATCH("HP Ratio - " &amp; VLOOKUP(VLOOKUP(P$1,Enemies[[Name]:[SpawnedType]],11,FALSE),Enemies[[#All],[Name]:[BotLevelType]],9,FALSE),BotLevelWorld[#Headers],0),FALSE) * VLOOKUP(P$1,Enemies[[Name]:[SpawnedType]],10,FALSE),0))</f>
        <v>40000</v>
      </c>
      <c r="Q64" s="10">
        <f>(VLOOKUP(Q$1,Enemies[[Name]:[BotLevelType]],3,FALSE) * VLOOKUP($A64,BotLevelWorld[#All],MATCH("HP Ratio - " &amp; VLOOKUP(Q$1,Enemies[[#All],[Name]:[BotLevelType]],9,FALSE),BotLevelWorld[#Headers],0),FALSE)) + (IFERROR(VLOOKUP(VLOOKUP(Q$1,Enemies[[Name]:[SpawnedType]],11,FALSE), Enemies[[Name]:[BotLevelType]], 3, FALSE) * VLOOKUP($A64,BotLevelWorld[#All],MATCH("HP Ratio - " &amp; VLOOKUP(VLOOKUP(Q$1,Enemies[[Name]:[SpawnedType]],11,FALSE),Enemies[[#All],[Name]:[BotLevelType]],9,FALSE),BotLevelWorld[#Headers],0),FALSE) * VLOOKUP(Q$1,Enemies[[Name]:[SpawnedType]],10,FALSE),0))</f>
        <v>11000</v>
      </c>
      <c r="R64" s="10">
        <f>(VLOOKUP(R$1,Enemies[[Name]:[BotLevelType]],3,FALSE) * VLOOKUP($A64,BotLevelWorld[#All],MATCH("HP Ratio - " &amp; VLOOKUP(R$1,Enemies[[#All],[Name]:[BotLevelType]],9,FALSE),BotLevelWorld[#Headers],0),FALSE)) + (IFERROR(VLOOKUP(VLOOKUP(R$1,Enemies[[Name]:[SpawnedType]],11,FALSE), Enemies[[Name]:[BotLevelType]], 3, FALSE) * VLOOKUP($A64,BotLevelWorld[#All],MATCH("HP Ratio - " &amp; VLOOKUP(VLOOKUP(R$1,Enemies[[Name]:[SpawnedType]],11,FALSE),Enemies[[#All],[Name]:[BotLevelType]],9,FALSE),BotLevelWorld[#Headers],0),FALSE) * VLOOKUP(R$1,Enemies[[Name]:[SpawnedType]],10,FALSE),0))</f>
        <v>55000</v>
      </c>
      <c r="S64" s="10">
        <f>(VLOOKUP(S$1,Enemies[[Name]:[BotLevelType]],3,FALSE) * VLOOKUP($A64,BotLevelWorld[#All],MATCH("HP Ratio - " &amp; VLOOKUP(S$1,Enemies[[#All],[Name]:[BotLevelType]],9,FALSE),BotLevelWorld[#Headers],0),FALSE)) + (IFERROR(VLOOKUP(VLOOKUP(S$1,Enemies[[Name]:[SpawnedType]],11,FALSE), Enemies[[Name]:[BotLevelType]], 3, FALSE) * VLOOKUP($A64,BotLevelWorld[#All],MATCH("HP Ratio - " &amp; VLOOKUP(VLOOKUP(S$1,Enemies[[Name]:[SpawnedType]],11,FALSE),Enemies[[#All],[Name]:[BotLevelType]],9,FALSE),BotLevelWorld[#Headers],0),FALSE) * VLOOKUP(S$1,Enemies[[Name]:[SpawnedType]],10,FALSE),0))</f>
        <v>4620</v>
      </c>
      <c r="T64" s="10">
        <f>(VLOOKUP(T$1,Enemies[[Name]:[BotLevelType]],3,FALSE) * VLOOKUP($A64,BotLevelWorld[#All],MATCH("HP Ratio - " &amp; VLOOKUP(T$1,Enemies[[#All],[Name]:[BotLevelType]],9,FALSE),BotLevelWorld[#Headers],0),FALSE)) + (IFERROR(VLOOKUP(VLOOKUP(T$1,Enemies[[Name]:[SpawnedType]],11,FALSE), Enemies[[Name]:[BotLevelType]], 3, FALSE) * VLOOKUP($A64,BotLevelWorld[#All],MATCH("HP Ratio - " &amp; VLOOKUP(VLOOKUP(T$1,Enemies[[Name]:[SpawnedType]],11,FALSE),Enemies[[#All],[Name]:[BotLevelType]],9,FALSE),BotLevelWorld[#Headers],0),FALSE) * VLOOKUP(T$1,Enemies[[Name]:[SpawnedType]],10,FALSE),0))</f>
        <v>17600</v>
      </c>
      <c r="U64" s="10">
        <f>(VLOOKUP(U$1,Enemies[[Name]:[BotLevelType]],3,FALSE) * VLOOKUP($A64,BotLevelWorld[#All],MATCH("HP Ratio - " &amp; VLOOKUP(U$1,Enemies[[#All],[Name]:[BotLevelType]],9,FALSE),BotLevelWorld[#Headers],0),FALSE)) + (IFERROR(VLOOKUP(VLOOKUP(U$1,Enemies[[Name]:[SpawnedType]],11,FALSE), Enemies[[Name]:[BotLevelType]], 3, FALSE) * VLOOKUP($A64,BotLevelWorld[#All],MATCH("HP Ratio - " &amp; VLOOKUP(VLOOKUP(U$1,Enemies[[Name]:[SpawnedType]],11,FALSE),Enemies[[#All],[Name]:[BotLevelType]],9,FALSE),BotLevelWorld[#Headers],0),FALSE) * VLOOKUP(U$1,Enemies[[Name]:[SpawnedType]],10,FALSE),0))</f>
        <v>8800</v>
      </c>
      <c r="V64" s="10">
        <f>(VLOOKUP(V$1,Enemies[[Name]:[BotLevelType]],3,FALSE) * VLOOKUP($A64,BotLevelWorld[#All],MATCH("HP Ratio - " &amp; VLOOKUP(V$1,Enemies[[#All],[Name]:[BotLevelType]],9,FALSE),BotLevelWorld[#Headers],0),FALSE)) + (IFERROR(VLOOKUP(VLOOKUP(V$1,Enemies[[Name]:[SpawnedType]],11,FALSE), Enemies[[Name]:[BotLevelType]], 3, FALSE) * VLOOKUP($A64,BotLevelWorld[#All],MATCH("HP Ratio - " &amp; VLOOKUP(VLOOKUP(V$1,Enemies[[Name]:[SpawnedType]],11,FALSE),Enemies[[#All],[Name]:[BotLevelType]],9,FALSE),BotLevelWorld[#Headers],0),FALSE) * VLOOKUP(V$1,Enemies[[Name]:[SpawnedType]],10,FALSE),0))</f>
        <v>4400</v>
      </c>
      <c r="W64" s="10">
        <f>(VLOOKUP(W$1,Enemies[[Name]:[BotLevelType]],3,FALSE) * VLOOKUP($A64,BotLevelWorld[#All],MATCH("HP Ratio - " &amp; VLOOKUP(W$1,Enemies[[#All],[Name]:[BotLevelType]],9,FALSE),BotLevelWorld[#Headers],0),FALSE)) + (IFERROR(VLOOKUP(VLOOKUP(W$1,Enemies[[Name]:[SpawnedType]],11,FALSE), Enemies[[Name]:[BotLevelType]], 3, FALSE) * VLOOKUP($A64,BotLevelWorld[#All],MATCH("HP Ratio - " &amp; VLOOKUP(VLOOKUP(W$1,Enemies[[Name]:[SpawnedType]],11,FALSE),Enemies[[#All],[Name]:[BotLevelType]],9,FALSE),BotLevelWorld[#Headers],0),FALSE) * VLOOKUP(W$1,Enemies[[Name]:[SpawnedType]],10,FALSE),0))</f>
        <v>1100</v>
      </c>
      <c r="X64" s="10">
        <f>(VLOOKUP(X$1,Enemies[[Name]:[BotLevelType]],3,FALSE) * VLOOKUP($A64,BotLevelWorld[#All],MATCH("HP Ratio - " &amp; VLOOKUP(X$1,Enemies[[#All],[Name]:[BotLevelType]],9,FALSE),BotLevelWorld[#Headers],0),FALSE)) + (IFERROR(VLOOKUP(VLOOKUP(X$1,Enemies[[Name]:[SpawnedType]],11,FALSE), Enemies[[Name]:[BotLevelType]], 3, FALSE) * VLOOKUP($A64,BotLevelWorld[#All],MATCH("HP Ratio - " &amp; VLOOKUP(VLOOKUP(X$1,Enemies[[Name]:[SpawnedType]],11,FALSE),Enemies[[#All],[Name]:[BotLevelType]],9,FALSE),BotLevelWorld[#Headers],0),FALSE) * VLOOKUP(X$1,Enemies[[Name]:[SpawnedType]],10,FALSE),0))</f>
        <v>880</v>
      </c>
      <c r="Y64" s="10">
        <f>(VLOOKUP(Y$1,Enemies[[Name]:[BotLevelType]],3,FALSE) * VLOOKUP($A64,BotLevelWorld[#All],MATCH("HP Ratio - " &amp; VLOOKUP(Y$1,Enemies[[#All],[Name]:[BotLevelType]],9,FALSE),BotLevelWorld[#Headers],0),FALSE)) + (IFERROR(VLOOKUP(VLOOKUP(Y$1,Enemies[[Name]:[SpawnedType]],11,FALSE), Enemies[[Name]:[BotLevelType]], 3, FALSE) * VLOOKUP($A64,BotLevelWorld[#All],MATCH("HP Ratio - " &amp; VLOOKUP(VLOOKUP(Y$1,Enemies[[Name]:[SpawnedType]],11,FALSE),Enemies[[#All],[Name]:[BotLevelType]],9,FALSE),BotLevelWorld[#Headers],0),FALSE) * VLOOKUP(Y$1,Enemies[[Name]:[SpawnedType]],10,FALSE),0))</f>
        <v>20000</v>
      </c>
      <c r="Z64" s="10">
        <f>(VLOOKUP(Z$1,Enemies[[Name]:[BotLevelType]],3,FALSE) * VLOOKUP($A64,BotLevelWorld[#All],MATCH("HP Ratio - " &amp; VLOOKUP(Z$1,Enemies[[#All],[Name]:[BotLevelType]],9,FALSE),BotLevelWorld[#Headers],0),FALSE)) + (IFERROR(VLOOKUP(VLOOKUP(Z$1,Enemies[[Name]:[SpawnedType]],11,FALSE), Enemies[[Name]:[BotLevelType]], 3, FALSE) * VLOOKUP($A64,BotLevelWorld[#All],MATCH("HP Ratio - " &amp; VLOOKUP(VLOOKUP(Z$1,Enemies[[Name]:[SpawnedType]],11,FALSE),Enemies[[#All],[Name]:[BotLevelType]],9,FALSE),BotLevelWorld[#Headers],0),FALSE) * VLOOKUP(Z$1,Enemies[[Name]:[SpawnedType]],10,FALSE),0))</f>
        <v>8000</v>
      </c>
      <c r="AA64" s="10">
        <f>(VLOOKUP(AA$1,Enemies[[Name]:[BotLevelType]],3,FALSE) * VLOOKUP($A64,BotLevelWorld[#All],MATCH("HP Ratio - " &amp; VLOOKUP(AA$1,Enemies[[#All],[Name]:[BotLevelType]],9,FALSE),BotLevelWorld[#Headers],0),FALSE)) + (IFERROR(VLOOKUP(VLOOKUP(AA$1,Enemies[[Name]:[SpawnedType]],11,FALSE), Enemies[[Name]:[BotLevelType]], 3, FALSE) * VLOOKUP($A64,BotLevelWorld[#All],MATCH("HP Ratio - " &amp; VLOOKUP(VLOOKUP(AA$1,Enemies[[Name]:[SpawnedType]],11,FALSE),Enemies[[#All],[Name]:[BotLevelType]],9,FALSE),BotLevelWorld[#Headers],0),FALSE) * VLOOKUP(AA$1,Enemies[[Name]:[SpawnedType]],10,FALSE),0))</f>
        <v>4000</v>
      </c>
      <c r="AB64" s="10">
        <f>(VLOOKUP(AB$1,Enemies[[Name]:[BotLevelType]],3,FALSE) * VLOOKUP($A64,BotLevelWorld[#All],MATCH("HP Ratio - " &amp; VLOOKUP(AB$1,Enemies[[#All],[Name]:[BotLevelType]],9,FALSE),BotLevelWorld[#Headers],0),FALSE)) + (IFERROR(VLOOKUP(VLOOKUP(AB$1,Enemies[[Name]:[SpawnedType]],11,FALSE), Enemies[[Name]:[BotLevelType]], 3, FALSE) * VLOOKUP($A64,BotLevelWorld[#All],MATCH("HP Ratio - " &amp; VLOOKUP(VLOOKUP(AB$1,Enemies[[Name]:[SpawnedType]],11,FALSE),Enemies[[#All],[Name]:[BotLevelType]],9,FALSE),BotLevelWorld[#Headers],0),FALSE) * VLOOKUP(AB$1,Enemies[[Name]:[SpawnedType]],10,FALSE),0))</f>
        <v>1960</v>
      </c>
      <c r="AC64" s="10">
        <f>(VLOOKUP(AC$1,Enemies[[Name]:[BotLevelType]],3,FALSE) * VLOOKUP($A64,BotLevelWorld[#All],MATCH("HP Ratio - " &amp; VLOOKUP(AC$1,Enemies[[#All],[Name]:[BotLevelType]],9,FALSE),BotLevelWorld[#Headers],0),FALSE)) + (IFERROR(VLOOKUP(VLOOKUP(AC$1,Enemies[[Name]:[SpawnedType]],11,FALSE), Enemies[[Name]:[BotLevelType]], 3, FALSE) * VLOOKUP($A64,BotLevelWorld[#All],MATCH("HP Ratio - " &amp; VLOOKUP(VLOOKUP(AC$1,Enemies[[Name]:[SpawnedType]],11,FALSE),Enemies[[#All],[Name]:[BotLevelType]],9,FALSE),BotLevelWorld[#Headers],0),FALSE) * VLOOKUP(AC$1,Enemies[[Name]:[SpawnedType]],10,FALSE),0))</f>
        <v>960</v>
      </c>
      <c r="AD64" s="10">
        <f>(VLOOKUP(AD$1,Enemies[[Name]:[BotLevelType]],3,FALSE) * VLOOKUP($A64,BotLevelWorld[#All],MATCH("HP Ratio - " &amp; VLOOKUP(AD$1,Enemies[[#All],[Name]:[BotLevelType]],9,FALSE),BotLevelWorld[#Headers],0),FALSE)) + (IFERROR(VLOOKUP(VLOOKUP(AD$1,Enemies[[Name]:[SpawnedType]],11,FALSE), Enemies[[Name]:[BotLevelType]], 3, FALSE) * VLOOKUP($A64,BotLevelWorld[#All],MATCH("HP Ratio - " &amp; VLOOKUP(VLOOKUP(AD$1,Enemies[[Name]:[SpawnedType]],11,FALSE),Enemies[[#All],[Name]:[BotLevelType]],9,FALSE),BotLevelWorld[#Headers],0),FALSE) * VLOOKUP(AD$1,Enemies[[Name]:[SpawnedType]],10,FALSE),0))</f>
        <v>240</v>
      </c>
      <c r="AE64" s="10">
        <f>(VLOOKUP(AE$1,Enemies[[Name]:[BotLevelType]],3,FALSE) * VLOOKUP($A64,BotLevelWorld[#All],MATCH("HP Ratio - " &amp; VLOOKUP(AE$1,Enemies[[#All],[Name]:[BotLevelType]],9,FALSE),BotLevelWorld[#Headers],0),FALSE)) + (IFERROR(VLOOKUP(VLOOKUP(AE$1,Enemies[[Name]:[SpawnedType]],11,FALSE), Enemies[[Name]:[BotLevelType]], 3, FALSE) * VLOOKUP($A64,BotLevelWorld[#All],MATCH("HP Ratio - " &amp; VLOOKUP(VLOOKUP(AE$1,Enemies[[Name]:[SpawnedType]],11,FALSE),Enemies[[#All],[Name]:[BotLevelType]],9,FALSE),BotLevelWorld[#Headers],0),FALSE) * VLOOKUP(AE$1,Enemies[[Name]:[SpawnedType]],10,FALSE),0))</f>
        <v>7000</v>
      </c>
      <c r="AF64" s="10">
        <f>(VLOOKUP(AF$1,Enemies[[Name]:[BotLevelType]],3,FALSE) * VLOOKUP($A64,BotLevelWorld[#All],MATCH("HP Ratio - " &amp; VLOOKUP(AF$1,Enemies[[#All],[Name]:[BotLevelType]],9,FALSE),BotLevelWorld[#Headers],0),FALSE)) + (IFERROR(VLOOKUP(VLOOKUP(AF$1,Enemies[[Name]:[SpawnedType]],11,FALSE), Enemies[[Name]:[BotLevelType]], 3, FALSE) * VLOOKUP($A64,BotLevelWorld[#All],MATCH("HP Ratio - " &amp; VLOOKUP(VLOOKUP(AF$1,Enemies[[Name]:[SpawnedType]],11,FALSE),Enemies[[#All],[Name]:[BotLevelType]],9,FALSE),BotLevelWorld[#Headers],0),FALSE) * VLOOKUP(AF$1,Enemies[[Name]:[SpawnedType]],10,FALSE),0))</f>
        <v>1600</v>
      </c>
      <c r="AG64" s="10">
        <f>(VLOOKUP(AG$1,Enemies[[Name]:[BotLevelType]],3,FALSE) * VLOOKUP($A64,BotLevelWorld[#All],MATCH("HP Ratio - " &amp; VLOOKUP(AG$1,Enemies[[#All],[Name]:[BotLevelType]],9,FALSE),BotLevelWorld[#Headers],0),FALSE)) + (IFERROR(VLOOKUP(VLOOKUP(AG$1,Enemies[[Name]:[SpawnedType]],11,FALSE), Enemies[[Name]:[BotLevelType]], 3, FALSE) * VLOOKUP($A64,BotLevelWorld[#All],MATCH("HP Ratio - " &amp; VLOOKUP(VLOOKUP(AG$1,Enemies[[Name]:[SpawnedType]],11,FALSE),Enemies[[#All],[Name]:[BotLevelType]],9,FALSE),BotLevelWorld[#Headers],0),FALSE) * VLOOKUP(AG$1,Enemies[[Name]:[SpawnedType]],10,FALSE),0))</f>
        <v>8470</v>
      </c>
      <c r="AH64" s="10">
        <f>(VLOOKUP(AH$1,Enemies[[Name]:[BotLevelType]],3,FALSE) * VLOOKUP($A64,BotLevelWorld[#All],MATCH("HP Ratio - " &amp; VLOOKUP(AH$1,Enemies[[#All],[Name]:[BotLevelType]],9,FALSE),BotLevelWorld[#Headers],0),FALSE)) + (IFERROR(VLOOKUP(VLOOKUP(AH$1,Enemies[[Name]:[SpawnedType]],11,FALSE), Enemies[[Name]:[BotLevelType]], 3, FALSE) * VLOOKUP($A64,BotLevelWorld[#All],MATCH("HP Ratio - " &amp; VLOOKUP(VLOOKUP(AH$1,Enemies[[Name]:[SpawnedType]],11,FALSE),Enemies[[#All],[Name]:[BotLevelType]],9,FALSE),BotLevelWorld[#Headers],0),FALSE) * VLOOKUP(AH$1,Enemies[[Name]:[SpawnedType]],10,FALSE),0))</f>
        <v>880</v>
      </c>
      <c r="AI64" s="10">
        <f>(VLOOKUP(AI$1,Enemies[[Name]:[BotLevelType]],3,FALSE) * VLOOKUP($A64,BotLevelWorld[#All],MATCH("HP Ratio - " &amp; VLOOKUP(AI$1,Enemies[[#All],[Name]:[BotLevelType]],9,FALSE),BotLevelWorld[#Headers],0),FALSE)) + (IFERROR(VLOOKUP(VLOOKUP(AI$1,Enemies[[Name]:[SpawnedType]],11,FALSE), Enemies[[Name]:[BotLevelType]], 3, FALSE) * VLOOKUP($A64,BotLevelWorld[#All],MATCH("HP Ratio - " &amp; VLOOKUP(VLOOKUP(AI$1,Enemies[[Name]:[SpawnedType]],11,FALSE),Enemies[[#All],[Name]:[BotLevelType]],9,FALSE),BotLevelWorld[#Headers],0),FALSE) * VLOOKUP(AI$1,Enemies[[Name]:[SpawnedType]],10,FALSE),0))</f>
        <v>12000</v>
      </c>
      <c r="AJ64" s="10">
        <f>(VLOOKUP(AJ$1,Enemies[[Name]:[BotLevelType]],3,FALSE) * VLOOKUP($A64,BotLevelWorld[#All],MATCH("HP Ratio - " &amp; VLOOKUP(AJ$1,Enemies[[#All],[Name]:[BotLevelType]],9,FALSE),BotLevelWorld[#Headers],0),FALSE)) + (IFERROR(VLOOKUP(VLOOKUP(AJ$1,Enemies[[Name]:[SpawnedType]],11,FALSE), Enemies[[Name]:[BotLevelType]], 3, FALSE) * VLOOKUP($A64,BotLevelWorld[#All],MATCH("HP Ratio - " &amp; VLOOKUP(VLOOKUP(AJ$1,Enemies[[Name]:[SpawnedType]],11,FALSE),Enemies[[#All],[Name]:[BotLevelType]],9,FALSE),BotLevelWorld[#Headers],0),FALSE) * VLOOKUP(AJ$1,Enemies[[Name]:[SpawnedType]],10,FALSE),0))</f>
        <v>880</v>
      </c>
      <c r="AK64" s="10">
        <f>(VLOOKUP(AK$1,Enemies[[Name]:[BotLevelType]],3,FALSE) * VLOOKUP($A64,BotLevelWorld[#All],MATCH("HP Ratio - " &amp; VLOOKUP(AK$1,Enemies[[#All],[Name]:[BotLevelType]],9,FALSE),BotLevelWorld[#Headers],0),FALSE)) + (IFERROR(VLOOKUP(VLOOKUP(AK$1,Enemies[[Name]:[SpawnedType]],11,FALSE), Enemies[[Name]:[BotLevelType]], 3, FALSE) * VLOOKUP($A64,BotLevelWorld[#All],MATCH("HP Ratio - " &amp; VLOOKUP(VLOOKUP(AK$1,Enemies[[Name]:[SpawnedType]],11,FALSE),Enemies[[#All],[Name]:[BotLevelType]],9,FALSE),BotLevelWorld[#Headers],0),FALSE) * VLOOKUP(AK$1,Enemies[[Name]:[SpawnedType]],10,FALSE),0))</f>
        <v>880</v>
      </c>
      <c r="AL64" s="10">
        <f>(VLOOKUP(AL$1,Enemies[[Name]:[BotLevelType]],3,FALSE) * VLOOKUP($A64,BotLevelWorld[#All],MATCH("HP Ratio - " &amp; VLOOKUP(AL$1,Enemies[[#All],[Name]:[BotLevelType]],9,FALSE),BotLevelWorld[#Headers],0),FALSE)) + (IFERROR(VLOOKUP(VLOOKUP(AL$1,Enemies[[Name]:[SpawnedType]],11,FALSE), Enemies[[Name]:[BotLevelType]], 3, FALSE) * VLOOKUP($A64,BotLevelWorld[#All],MATCH("HP Ratio - " &amp; VLOOKUP(VLOOKUP(AL$1,Enemies[[Name]:[SpawnedType]],11,FALSE),Enemies[[#All],[Name]:[BotLevelType]],9,FALSE),BotLevelWorld[#Headers],0),FALSE) * VLOOKUP(AL$1,Enemies[[Name]:[SpawnedType]],10,FALSE),0))</f>
        <v>1100</v>
      </c>
      <c r="AM64" s="10">
        <f>(VLOOKUP(AM$1,Enemies[[Name]:[BotLevelType]],3,FALSE) * VLOOKUP($A64,BotLevelWorld[#All],MATCH("HP Ratio - " &amp; VLOOKUP(AM$1,Enemies[[#All],[Name]:[BotLevelType]],9,FALSE),BotLevelWorld[#Headers],0),FALSE)) + (IFERROR(VLOOKUP(VLOOKUP(AM$1,Enemies[[Name]:[SpawnedType]],11,FALSE), Enemies[[Name]:[BotLevelType]], 3, FALSE) * VLOOKUP($A64,BotLevelWorld[#All],MATCH("HP Ratio - " &amp; VLOOKUP(VLOOKUP(AM$1,Enemies[[Name]:[SpawnedType]],11,FALSE),Enemies[[#All],[Name]:[BotLevelType]],9,FALSE),BotLevelWorld[#Headers],0),FALSE) * VLOOKUP(AM$1,Enemies[[Name]:[SpawnedType]],10,FALSE),0))</f>
        <v>20000</v>
      </c>
      <c r="AN64" s="10">
        <f>(VLOOKUP(AN$1,Enemies[[Name]:[BotLevelType]],3,FALSE) * VLOOKUP($A64,BotLevelWorld[#All],MATCH("HP Ratio - " &amp; VLOOKUP(AN$1,Enemies[[#All],[Name]:[BotLevelType]],9,FALSE),BotLevelWorld[#Headers],0),FALSE)) + (IFERROR(VLOOKUP(VLOOKUP(AN$1,Enemies[[Name]:[SpawnedType]],11,FALSE), Enemies[[Name]:[BotLevelType]], 3, FALSE) * VLOOKUP($A64,BotLevelWorld[#All],MATCH("HP Ratio - " &amp; VLOOKUP(VLOOKUP(AN$1,Enemies[[Name]:[SpawnedType]],11,FALSE),Enemies[[#All],[Name]:[BotLevelType]],9,FALSE),BotLevelWorld[#Headers],0),FALSE) * VLOOKUP(AN$1,Enemies[[Name]:[SpawnedType]],10,FALSE),0))</f>
        <v>5500</v>
      </c>
      <c r="AO64" s="10">
        <f>(VLOOKUP(AO$1,Enemies[[Name]:[BotLevelType]],3,FALSE) * VLOOKUP($A64,BotLevelWorld[#All],MATCH("HP Ratio - " &amp; VLOOKUP(AO$1,Enemies[[#All],[Name]:[BotLevelType]],9,FALSE),BotLevelWorld[#Headers],0),FALSE)) + (IFERROR(VLOOKUP(VLOOKUP(AO$1,Enemies[[Name]:[SpawnedType]],11,FALSE), Enemies[[Name]:[BotLevelType]], 3, FALSE) * VLOOKUP($A64,BotLevelWorld[#All],MATCH("HP Ratio - " &amp; VLOOKUP(VLOOKUP(AO$1,Enemies[[Name]:[SpawnedType]],11,FALSE),Enemies[[#All],[Name]:[BotLevelType]],9,FALSE),BotLevelWorld[#Headers],0),FALSE) * VLOOKUP(AO$1,Enemies[[Name]:[SpawnedType]],10,FALSE),0))</f>
        <v>9460</v>
      </c>
      <c r="AP64" s="10">
        <f>(VLOOKUP(AP$1,Enemies[[Name]:[BotLevelType]],3,FALSE) * VLOOKUP($A64,BotLevelWorld[#All],MATCH("HP Ratio - " &amp; VLOOKUP(AP$1,Enemies[[#All],[Name]:[BotLevelType]],9,FALSE),BotLevelWorld[#Headers],0),FALSE)) + (IFERROR(VLOOKUP(VLOOKUP(AP$1,Enemies[[Name]:[SpawnedType]],11,FALSE), Enemies[[Name]:[BotLevelType]], 3, FALSE) * VLOOKUP($A64,BotLevelWorld[#All],MATCH("HP Ratio - " &amp; VLOOKUP(VLOOKUP(AP$1,Enemies[[Name]:[SpawnedType]],11,FALSE),Enemies[[#All],[Name]:[BotLevelType]],9,FALSE),BotLevelWorld[#Headers],0),FALSE) * VLOOKUP(AP$1,Enemies[[Name]:[SpawnedType]],10,FALSE),0))</f>
        <v>9460</v>
      </c>
      <c r="AQ64" s="10">
        <f>(VLOOKUP(AQ$1,Enemies[[Name]:[BotLevelType]],3,FALSE) * VLOOKUP($A64,BotLevelWorld[#All],MATCH("HP Ratio - " &amp; VLOOKUP(AQ$1,Enemies[[#All],[Name]:[BotLevelType]],9,FALSE),BotLevelWorld[#Headers],0),FALSE)) + (IFERROR(VLOOKUP(VLOOKUP(AQ$1,Enemies[[Name]:[SpawnedType]],11,FALSE), Enemies[[Name]:[BotLevelType]], 3, FALSE) * VLOOKUP($A64,BotLevelWorld[#All],MATCH("HP Ratio - " &amp; VLOOKUP(VLOOKUP(AQ$1,Enemies[[Name]:[SpawnedType]],11,FALSE),Enemies[[#All],[Name]:[BotLevelType]],9,FALSE),BotLevelWorld[#Headers],0),FALSE) * VLOOKUP(AQ$1,Enemies[[Name]:[SpawnedType]],10,FALSE),0))</f>
        <v>9460</v>
      </c>
      <c r="AR64" s="10">
        <f>(VLOOKUP(AR$1,Enemies[[Name]:[BotLevelType]],3,FALSE) * VLOOKUP($A64,BotLevelWorld[#All],MATCH("HP Ratio - " &amp; VLOOKUP(AR$1,Enemies[[#All],[Name]:[BotLevelType]],9,FALSE),BotLevelWorld[#Headers],0),FALSE)) + (IFERROR(VLOOKUP(VLOOKUP(AR$1,Enemies[[Name]:[SpawnedType]],11,FALSE), Enemies[[Name]:[BotLevelType]], 3, FALSE) * VLOOKUP($A64,BotLevelWorld[#All],MATCH("HP Ratio - " &amp; VLOOKUP(VLOOKUP(AR$1,Enemies[[Name]:[SpawnedType]],11,FALSE),Enemies[[#All],[Name]:[BotLevelType]],9,FALSE),BotLevelWorld[#Headers],0),FALSE) * VLOOKUP(AR$1,Enemies[[Name]:[SpawnedType]],10,FALSE),0))</f>
        <v>88000</v>
      </c>
      <c r="AS64" s="10">
        <f>(VLOOKUP(AS$1,Enemies[[Name]:[BotLevelType]],3,FALSE) * VLOOKUP($A64,BotLevelWorld[#All],MATCH("HP Ratio - " &amp; VLOOKUP(AS$1,Enemies[[#All],[Name]:[BotLevelType]],9,FALSE),BotLevelWorld[#Headers],0),FALSE)) + (IFERROR(VLOOKUP(VLOOKUP(AS$1,Enemies[[Name]:[SpawnedType]],11,FALSE), Enemies[[Name]:[BotLevelType]], 3, FALSE) * VLOOKUP($A64,BotLevelWorld[#All],MATCH("HP Ratio - " &amp; VLOOKUP(VLOOKUP(AS$1,Enemies[[Name]:[SpawnedType]],11,FALSE),Enemies[[#All],[Name]:[BotLevelType]],9,FALSE),BotLevelWorld[#Headers],0),FALSE) * VLOOKUP(AS$1,Enemies[[Name]:[SpawnedType]],10,FALSE),0))</f>
        <v>60000</v>
      </c>
      <c r="AT64" s="10">
        <f>(VLOOKUP(AT$1,Enemies[[Name]:[BotLevelType]],3,FALSE) * VLOOKUP($A64,BotLevelWorld[#All],MATCH("HP Ratio - " &amp; VLOOKUP(AT$1,Enemies[[#All],[Name]:[BotLevelType]],9,FALSE),BotLevelWorld[#Headers],0),FALSE)) + (IFERROR(VLOOKUP(VLOOKUP(AT$1,Enemies[[Name]:[SpawnedType]],11,FALSE), Enemies[[Name]:[BotLevelType]], 3, FALSE) * VLOOKUP($A64,BotLevelWorld[#All],MATCH("HP Ratio - " &amp; VLOOKUP(VLOOKUP(AT$1,Enemies[[Name]:[SpawnedType]],11,FALSE),Enemies[[#All],[Name]:[BotLevelType]],9,FALSE),BotLevelWorld[#Headers],0),FALSE) * VLOOKUP(AT$1,Enemies[[Name]:[SpawnedType]],10,FALSE),0))</f>
        <v>53200</v>
      </c>
    </row>
    <row r="65" spans="1:46" x14ac:dyDescent="0.25">
      <c r="A65" s="1">
        <v>63</v>
      </c>
      <c r="B65" s="10">
        <f>(VLOOKUP(B$1,Enemies[[Name]:[BotLevelType]],3,FALSE) * VLOOKUP($A65,BotLevelWorld[#All],MATCH("HP Ratio - " &amp; VLOOKUP(B$1,Enemies[[#All],[Name]:[BotLevelType]],9,FALSE),BotLevelWorld[#Headers],0),FALSE)) + (IFERROR(VLOOKUP(VLOOKUP(B$1,Enemies[[Name]:[SpawnedType]],11,FALSE), Enemies[[Name]:[BotLevelType]], 3, FALSE) * VLOOKUP($A65,BotLevelWorld[#All],MATCH("HP Ratio - " &amp; VLOOKUP(VLOOKUP(B$1,Enemies[[Name]:[SpawnedType]],11,FALSE),Enemies[[#All],[Name]:[BotLevelType]],9,FALSE),BotLevelWorld[#Headers],0),FALSE) * VLOOKUP(B$1,Enemies[[Name]:[SpawnedType]],10,FALSE),0))</f>
        <v>330</v>
      </c>
      <c r="C65" s="10">
        <f>(VLOOKUP(C$1,Enemies[[Name]:[BotLevelType]],3,FALSE) * VLOOKUP($A65,BotLevelWorld[#All],MATCH("HP Ratio - " &amp; VLOOKUP(C$1,Enemies[[#All],[Name]:[BotLevelType]],9,FALSE),BotLevelWorld[#Headers],0),FALSE)) + (IFERROR(VLOOKUP(VLOOKUP(C$1,Enemies[[Name]:[SpawnedType]],11,FALSE), Enemies[[Name]:[BotLevelType]], 3, FALSE) * VLOOKUP($A65,BotLevelWorld[#All],MATCH("HP Ratio - " &amp; VLOOKUP(VLOOKUP(C$1,Enemies[[Name]:[SpawnedType]],11,FALSE),Enemies[[#All],[Name]:[BotLevelType]],9,FALSE),BotLevelWorld[#Headers],0),FALSE) * VLOOKUP(C$1,Enemies[[Name]:[SpawnedType]],10,FALSE),0))</f>
        <v>8470</v>
      </c>
      <c r="D65" s="10">
        <f>(VLOOKUP(D$1,Enemies[[Name]:[BotLevelType]],3,FALSE) * VLOOKUP($A65,BotLevelWorld[#All],MATCH("HP Ratio - " &amp; VLOOKUP(D$1,Enemies[[#All],[Name]:[BotLevelType]],9,FALSE),BotLevelWorld[#Headers],0),FALSE)) + (IFERROR(VLOOKUP(VLOOKUP(D$1,Enemies[[Name]:[SpawnedType]],11,FALSE), Enemies[[Name]:[BotLevelType]], 3, FALSE) * VLOOKUP($A65,BotLevelWorld[#All],MATCH("HP Ratio - " &amp; VLOOKUP(VLOOKUP(D$1,Enemies[[Name]:[SpawnedType]],11,FALSE),Enemies[[#All],[Name]:[BotLevelType]],9,FALSE),BotLevelWorld[#Headers],0),FALSE) * VLOOKUP(D$1,Enemies[[Name]:[SpawnedType]],10,FALSE),0))</f>
        <v>19800</v>
      </c>
      <c r="E65" s="10">
        <f>(VLOOKUP(E$1,Enemies[[Name]:[BotLevelType]],3,FALSE) * VLOOKUP($A65,BotLevelWorld[#All],MATCH("HP Ratio - " &amp; VLOOKUP(E$1,Enemies[[#All],[Name]:[BotLevelType]],9,FALSE),BotLevelWorld[#Headers],0),FALSE)) + (IFERROR(VLOOKUP(VLOOKUP(E$1,Enemies[[Name]:[SpawnedType]],11,FALSE), Enemies[[Name]:[BotLevelType]], 3, FALSE) * VLOOKUP($A65,BotLevelWorld[#All],MATCH("HP Ratio - " &amp; VLOOKUP(VLOOKUP(E$1,Enemies[[Name]:[SpawnedType]],11,FALSE),Enemies[[#All],[Name]:[BotLevelType]],9,FALSE),BotLevelWorld[#Headers],0),FALSE) * VLOOKUP(E$1,Enemies[[Name]:[SpawnedType]],10,FALSE),0))</f>
        <v>2800</v>
      </c>
      <c r="F65" s="10">
        <f>(VLOOKUP(F$1,Enemies[[Name]:[BotLevelType]],3,FALSE) * VLOOKUP($A65,BotLevelWorld[#All],MATCH("HP Ratio - " &amp; VLOOKUP(F$1,Enemies[[#All],[Name]:[BotLevelType]],9,FALSE),BotLevelWorld[#Headers],0),FALSE)) + (IFERROR(VLOOKUP(VLOOKUP(F$1,Enemies[[Name]:[SpawnedType]],11,FALSE), Enemies[[Name]:[BotLevelType]], 3, FALSE) * VLOOKUP($A65,BotLevelWorld[#All],MATCH("HP Ratio - " &amp; VLOOKUP(VLOOKUP(F$1,Enemies[[Name]:[SpawnedType]],11,FALSE),Enemies[[#All],[Name]:[BotLevelType]],9,FALSE),BotLevelWorld[#Headers],0),FALSE) * VLOOKUP(F$1,Enemies[[Name]:[SpawnedType]],10,FALSE),0))</f>
        <v>10000</v>
      </c>
      <c r="G65" s="10">
        <f>(VLOOKUP(G$1,Enemies[[Name]:[BotLevelType]],3,FALSE) * VLOOKUP($A65,BotLevelWorld[#All],MATCH("HP Ratio - " &amp; VLOOKUP(G$1,Enemies[[#All],[Name]:[BotLevelType]],9,FALSE),BotLevelWorld[#Headers],0),FALSE)) + (IFERROR(VLOOKUP(VLOOKUP(G$1,Enemies[[Name]:[SpawnedType]],11,FALSE), Enemies[[Name]:[BotLevelType]], 3, FALSE) * VLOOKUP($A65,BotLevelWorld[#All],MATCH("HP Ratio - " &amp; VLOOKUP(VLOOKUP(G$1,Enemies[[Name]:[SpawnedType]],11,FALSE),Enemies[[#All],[Name]:[BotLevelType]],9,FALSE),BotLevelWorld[#Headers],0),FALSE) * VLOOKUP(G$1,Enemies[[Name]:[SpawnedType]],10,FALSE),0))</f>
        <v>20000</v>
      </c>
      <c r="H65" s="10">
        <f>(VLOOKUP(H$1,Enemies[[Name]:[BotLevelType]],3,FALSE) * VLOOKUP($A65,BotLevelWorld[#All],MATCH("HP Ratio - " &amp; VLOOKUP(H$1,Enemies[[#All],[Name]:[BotLevelType]],9,FALSE),BotLevelWorld[#Headers],0),FALSE)) + (IFERROR(VLOOKUP(VLOOKUP(H$1,Enemies[[Name]:[SpawnedType]],11,FALSE), Enemies[[Name]:[BotLevelType]], 3, FALSE) * VLOOKUP($A65,BotLevelWorld[#All],MATCH("HP Ratio - " &amp; VLOOKUP(VLOOKUP(H$1,Enemies[[Name]:[SpawnedType]],11,FALSE),Enemies[[#All],[Name]:[BotLevelType]],9,FALSE),BotLevelWorld[#Headers],0),FALSE) * VLOOKUP(H$1,Enemies[[Name]:[SpawnedType]],10,FALSE),0))</f>
        <v>880</v>
      </c>
      <c r="I65" s="10">
        <f>(VLOOKUP(I$1,Enemies[[Name]:[BotLevelType]],3,FALSE) * VLOOKUP($A65,BotLevelWorld[#All],MATCH("HP Ratio - " &amp; VLOOKUP(I$1,Enemies[[#All],[Name]:[BotLevelType]],9,FALSE),BotLevelWorld[#Headers],0),FALSE)) + (IFERROR(VLOOKUP(VLOOKUP(I$1,Enemies[[Name]:[SpawnedType]],11,FALSE), Enemies[[Name]:[BotLevelType]], 3, FALSE) * VLOOKUP($A65,BotLevelWorld[#All],MATCH("HP Ratio - " &amp; VLOOKUP(VLOOKUP(I$1,Enemies[[Name]:[SpawnedType]],11,FALSE),Enemies[[#All],[Name]:[BotLevelType]],9,FALSE),BotLevelWorld[#Headers],0),FALSE) * VLOOKUP(I$1,Enemies[[Name]:[SpawnedType]],10,FALSE),0))</f>
        <v>30</v>
      </c>
      <c r="J65" s="10">
        <f>(VLOOKUP(J$1,Enemies[[Name]:[BotLevelType]],3,FALSE) * VLOOKUP($A65,BotLevelWorld[#All],MATCH("HP Ratio - " &amp; VLOOKUP(J$1,Enemies[[#All],[Name]:[BotLevelType]],9,FALSE),BotLevelWorld[#Headers],0),FALSE)) + (IFERROR(VLOOKUP(VLOOKUP(J$1,Enemies[[Name]:[SpawnedType]],11,FALSE), Enemies[[Name]:[BotLevelType]], 3, FALSE) * VLOOKUP($A65,BotLevelWorld[#All],MATCH("HP Ratio - " &amp; VLOOKUP(VLOOKUP(J$1,Enemies[[Name]:[SpawnedType]],11,FALSE),Enemies[[#All],[Name]:[BotLevelType]],9,FALSE),BotLevelWorld[#Headers],0),FALSE) * VLOOKUP(J$1,Enemies[[Name]:[SpawnedType]],10,FALSE),0))</f>
        <v>500</v>
      </c>
      <c r="K65" s="10">
        <f>(VLOOKUP(K$1,Enemies[[Name]:[BotLevelType]],3,FALSE) * VLOOKUP($A65,BotLevelWorld[#All],MATCH("HP Ratio - " &amp; VLOOKUP(K$1,Enemies[[#All],[Name]:[BotLevelType]],9,FALSE),BotLevelWorld[#Headers],0),FALSE)) + (IFERROR(VLOOKUP(VLOOKUP(K$1,Enemies[[Name]:[SpawnedType]],11,FALSE), Enemies[[Name]:[BotLevelType]], 3, FALSE) * VLOOKUP($A65,BotLevelWorld[#All],MATCH("HP Ratio - " &amp; VLOOKUP(VLOOKUP(K$1,Enemies[[Name]:[SpawnedType]],11,FALSE),Enemies[[#All],[Name]:[BotLevelType]],9,FALSE),BotLevelWorld[#Headers],0),FALSE) * VLOOKUP(K$1,Enemies[[Name]:[SpawnedType]],10,FALSE),0))</f>
        <v>125</v>
      </c>
      <c r="L65" s="10">
        <f>(VLOOKUP(L$1,Enemies[[Name]:[BotLevelType]],3,FALSE) * VLOOKUP($A65,BotLevelWorld[#All],MATCH("HP Ratio - " &amp; VLOOKUP(L$1,Enemies[[#All],[Name]:[BotLevelType]],9,FALSE),BotLevelWorld[#Headers],0),FALSE)) + (IFERROR(VLOOKUP(VLOOKUP(L$1,Enemies[[Name]:[SpawnedType]],11,FALSE), Enemies[[Name]:[BotLevelType]], 3, FALSE) * VLOOKUP($A65,BotLevelWorld[#All],MATCH("HP Ratio - " &amp; VLOOKUP(VLOOKUP(L$1,Enemies[[Name]:[SpawnedType]],11,FALSE),Enemies[[#All],[Name]:[BotLevelType]],9,FALSE),BotLevelWorld[#Headers],0),FALSE) * VLOOKUP(L$1,Enemies[[Name]:[SpawnedType]],10,FALSE),0))</f>
        <v>6000</v>
      </c>
      <c r="M65" s="10">
        <f>(VLOOKUP(M$1,Enemies[[Name]:[BotLevelType]],3,FALSE) * VLOOKUP($A65,BotLevelWorld[#All],MATCH("HP Ratio - " &amp; VLOOKUP(M$1,Enemies[[#All],[Name]:[BotLevelType]],9,FALSE),BotLevelWorld[#Headers],0),FALSE)) + (IFERROR(VLOOKUP(VLOOKUP(M$1,Enemies[[Name]:[SpawnedType]],11,FALSE), Enemies[[Name]:[BotLevelType]], 3, FALSE) * VLOOKUP($A65,BotLevelWorld[#All],MATCH("HP Ratio - " &amp; VLOOKUP(VLOOKUP(M$1,Enemies[[Name]:[SpawnedType]],11,FALSE),Enemies[[#All],[Name]:[BotLevelType]],9,FALSE),BotLevelWorld[#Headers],0),FALSE) * VLOOKUP(M$1,Enemies[[Name]:[SpawnedType]],10,FALSE),0))</f>
        <v>14000</v>
      </c>
      <c r="N65" s="10">
        <f>(VLOOKUP(N$1,Enemies[[Name]:[BotLevelType]],3,FALSE) * VLOOKUP($A65,BotLevelWorld[#All],MATCH("HP Ratio - " &amp; VLOOKUP(N$1,Enemies[[#All],[Name]:[BotLevelType]],9,FALSE),BotLevelWorld[#Headers],0),FALSE)) + (IFERROR(VLOOKUP(VLOOKUP(N$1,Enemies[[Name]:[SpawnedType]],11,FALSE), Enemies[[Name]:[BotLevelType]], 3, FALSE) * VLOOKUP($A65,BotLevelWorld[#All],MATCH("HP Ratio - " &amp; VLOOKUP(VLOOKUP(N$1,Enemies[[Name]:[SpawnedType]],11,FALSE),Enemies[[#All],[Name]:[BotLevelType]],9,FALSE),BotLevelWorld[#Headers],0),FALSE) * VLOOKUP(N$1,Enemies[[Name]:[SpawnedType]],10,FALSE),0))</f>
        <v>10000</v>
      </c>
      <c r="O65" s="10">
        <f>(VLOOKUP(O$1,Enemies[[Name]:[BotLevelType]],3,FALSE) * VLOOKUP($A65,BotLevelWorld[#All],MATCH("HP Ratio - " &amp; VLOOKUP(O$1,Enemies[[#All],[Name]:[BotLevelType]],9,FALSE),BotLevelWorld[#Headers],0),FALSE)) + (IFERROR(VLOOKUP(VLOOKUP(O$1,Enemies[[Name]:[SpawnedType]],11,FALSE), Enemies[[Name]:[BotLevelType]], 3, FALSE) * VLOOKUP($A65,BotLevelWorld[#All],MATCH("HP Ratio - " &amp; VLOOKUP(VLOOKUP(O$1,Enemies[[Name]:[SpawnedType]],11,FALSE),Enemies[[#All],[Name]:[BotLevelType]],9,FALSE),BotLevelWorld[#Headers],0),FALSE) * VLOOKUP(O$1,Enemies[[Name]:[SpawnedType]],10,FALSE),0))</f>
        <v>3850</v>
      </c>
      <c r="P65" s="10">
        <f>(VLOOKUP(P$1,Enemies[[Name]:[BotLevelType]],3,FALSE) * VLOOKUP($A65,BotLevelWorld[#All],MATCH("HP Ratio - " &amp; VLOOKUP(P$1,Enemies[[#All],[Name]:[BotLevelType]],9,FALSE),BotLevelWorld[#Headers],0),FALSE)) + (IFERROR(VLOOKUP(VLOOKUP(P$1,Enemies[[Name]:[SpawnedType]],11,FALSE), Enemies[[Name]:[BotLevelType]], 3, FALSE) * VLOOKUP($A65,BotLevelWorld[#All],MATCH("HP Ratio - " &amp; VLOOKUP(VLOOKUP(P$1,Enemies[[Name]:[SpawnedType]],11,FALSE),Enemies[[#All],[Name]:[BotLevelType]],9,FALSE),BotLevelWorld[#Headers],0),FALSE) * VLOOKUP(P$1,Enemies[[Name]:[SpawnedType]],10,FALSE),0))</f>
        <v>40000</v>
      </c>
      <c r="Q65" s="10">
        <f>(VLOOKUP(Q$1,Enemies[[Name]:[BotLevelType]],3,FALSE) * VLOOKUP($A65,BotLevelWorld[#All],MATCH("HP Ratio - " &amp; VLOOKUP(Q$1,Enemies[[#All],[Name]:[BotLevelType]],9,FALSE),BotLevelWorld[#Headers],0),FALSE)) + (IFERROR(VLOOKUP(VLOOKUP(Q$1,Enemies[[Name]:[SpawnedType]],11,FALSE), Enemies[[Name]:[BotLevelType]], 3, FALSE) * VLOOKUP($A65,BotLevelWorld[#All],MATCH("HP Ratio - " &amp; VLOOKUP(VLOOKUP(Q$1,Enemies[[Name]:[SpawnedType]],11,FALSE),Enemies[[#All],[Name]:[BotLevelType]],9,FALSE),BotLevelWorld[#Headers],0),FALSE) * VLOOKUP(Q$1,Enemies[[Name]:[SpawnedType]],10,FALSE),0))</f>
        <v>11000</v>
      </c>
      <c r="R65" s="10">
        <f>(VLOOKUP(R$1,Enemies[[Name]:[BotLevelType]],3,FALSE) * VLOOKUP($A65,BotLevelWorld[#All],MATCH("HP Ratio - " &amp; VLOOKUP(R$1,Enemies[[#All],[Name]:[BotLevelType]],9,FALSE),BotLevelWorld[#Headers],0),FALSE)) + (IFERROR(VLOOKUP(VLOOKUP(R$1,Enemies[[Name]:[SpawnedType]],11,FALSE), Enemies[[Name]:[BotLevelType]], 3, FALSE) * VLOOKUP($A65,BotLevelWorld[#All],MATCH("HP Ratio - " &amp; VLOOKUP(VLOOKUP(R$1,Enemies[[Name]:[SpawnedType]],11,FALSE),Enemies[[#All],[Name]:[BotLevelType]],9,FALSE),BotLevelWorld[#Headers],0),FALSE) * VLOOKUP(R$1,Enemies[[Name]:[SpawnedType]],10,FALSE),0))</f>
        <v>55000</v>
      </c>
      <c r="S65" s="10">
        <f>(VLOOKUP(S$1,Enemies[[Name]:[BotLevelType]],3,FALSE) * VLOOKUP($A65,BotLevelWorld[#All],MATCH("HP Ratio - " &amp; VLOOKUP(S$1,Enemies[[#All],[Name]:[BotLevelType]],9,FALSE),BotLevelWorld[#Headers],0),FALSE)) + (IFERROR(VLOOKUP(VLOOKUP(S$1,Enemies[[Name]:[SpawnedType]],11,FALSE), Enemies[[Name]:[BotLevelType]], 3, FALSE) * VLOOKUP($A65,BotLevelWorld[#All],MATCH("HP Ratio - " &amp; VLOOKUP(VLOOKUP(S$1,Enemies[[Name]:[SpawnedType]],11,FALSE),Enemies[[#All],[Name]:[BotLevelType]],9,FALSE),BotLevelWorld[#Headers],0),FALSE) * VLOOKUP(S$1,Enemies[[Name]:[SpawnedType]],10,FALSE),0))</f>
        <v>4620</v>
      </c>
      <c r="T65" s="10">
        <f>(VLOOKUP(T$1,Enemies[[Name]:[BotLevelType]],3,FALSE) * VLOOKUP($A65,BotLevelWorld[#All],MATCH("HP Ratio - " &amp; VLOOKUP(T$1,Enemies[[#All],[Name]:[BotLevelType]],9,FALSE),BotLevelWorld[#Headers],0),FALSE)) + (IFERROR(VLOOKUP(VLOOKUP(T$1,Enemies[[Name]:[SpawnedType]],11,FALSE), Enemies[[Name]:[BotLevelType]], 3, FALSE) * VLOOKUP($A65,BotLevelWorld[#All],MATCH("HP Ratio - " &amp; VLOOKUP(VLOOKUP(T$1,Enemies[[Name]:[SpawnedType]],11,FALSE),Enemies[[#All],[Name]:[BotLevelType]],9,FALSE),BotLevelWorld[#Headers],0),FALSE) * VLOOKUP(T$1,Enemies[[Name]:[SpawnedType]],10,FALSE),0))</f>
        <v>17600</v>
      </c>
      <c r="U65" s="10">
        <f>(VLOOKUP(U$1,Enemies[[Name]:[BotLevelType]],3,FALSE) * VLOOKUP($A65,BotLevelWorld[#All],MATCH("HP Ratio - " &amp; VLOOKUP(U$1,Enemies[[#All],[Name]:[BotLevelType]],9,FALSE),BotLevelWorld[#Headers],0),FALSE)) + (IFERROR(VLOOKUP(VLOOKUP(U$1,Enemies[[Name]:[SpawnedType]],11,FALSE), Enemies[[Name]:[BotLevelType]], 3, FALSE) * VLOOKUP($A65,BotLevelWorld[#All],MATCH("HP Ratio - " &amp; VLOOKUP(VLOOKUP(U$1,Enemies[[Name]:[SpawnedType]],11,FALSE),Enemies[[#All],[Name]:[BotLevelType]],9,FALSE),BotLevelWorld[#Headers],0),FALSE) * VLOOKUP(U$1,Enemies[[Name]:[SpawnedType]],10,FALSE),0))</f>
        <v>8800</v>
      </c>
      <c r="V65" s="10">
        <f>(VLOOKUP(V$1,Enemies[[Name]:[BotLevelType]],3,FALSE) * VLOOKUP($A65,BotLevelWorld[#All],MATCH("HP Ratio - " &amp; VLOOKUP(V$1,Enemies[[#All],[Name]:[BotLevelType]],9,FALSE),BotLevelWorld[#Headers],0),FALSE)) + (IFERROR(VLOOKUP(VLOOKUP(V$1,Enemies[[Name]:[SpawnedType]],11,FALSE), Enemies[[Name]:[BotLevelType]], 3, FALSE) * VLOOKUP($A65,BotLevelWorld[#All],MATCH("HP Ratio - " &amp; VLOOKUP(VLOOKUP(V$1,Enemies[[Name]:[SpawnedType]],11,FALSE),Enemies[[#All],[Name]:[BotLevelType]],9,FALSE),BotLevelWorld[#Headers],0),FALSE) * VLOOKUP(V$1,Enemies[[Name]:[SpawnedType]],10,FALSE),0))</f>
        <v>4400</v>
      </c>
      <c r="W65" s="10">
        <f>(VLOOKUP(W$1,Enemies[[Name]:[BotLevelType]],3,FALSE) * VLOOKUP($A65,BotLevelWorld[#All],MATCH("HP Ratio - " &amp; VLOOKUP(W$1,Enemies[[#All],[Name]:[BotLevelType]],9,FALSE),BotLevelWorld[#Headers],0),FALSE)) + (IFERROR(VLOOKUP(VLOOKUP(W$1,Enemies[[Name]:[SpawnedType]],11,FALSE), Enemies[[Name]:[BotLevelType]], 3, FALSE) * VLOOKUP($A65,BotLevelWorld[#All],MATCH("HP Ratio - " &amp; VLOOKUP(VLOOKUP(W$1,Enemies[[Name]:[SpawnedType]],11,FALSE),Enemies[[#All],[Name]:[BotLevelType]],9,FALSE),BotLevelWorld[#Headers],0),FALSE) * VLOOKUP(W$1,Enemies[[Name]:[SpawnedType]],10,FALSE),0))</f>
        <v>1100</v>
      </c>
      <c r="X65" s="10">
        <f>(VLOOKUP(X$1,Enemies[[Name]:[BotLevelType]],3,FALSE) * VLOOKUP($A65,BotLevelWorld[#All],MATCH("HP Ratio - " &amp; VLOOKUP(X$1,Enemies[[#All],[Name]:[BotLevelType]],9,FALSE),BotLevelWorld[#Headers],0),FALSE)) + (IFERROR(VLOOKUP(VLOOKUP(X$1,Enemies[[Name]:[SpawnedType]],11,FALSE), Enemies[[Name]:[BotLevelType]], 3, FALSE) * VLOOKUP($A65,BotLevelWorld[#All],MATCH("HP Ratio - " &amp; VLOOKUP(VLOOKUP(X$1,Enemies[[Name]:[SpawnedType]],11,FALSE),Enemies[[#All],[Name]:[BotLevelType]],9,FALSE),BotLevelWorld[#Headers],0),FALSE) * VLOOKUP(X$1,Enemies[[Name]:[SpawnedType]],10,FALSE),0))</f>
        <v>880</v>
      </c>
      <c r="Y65" s="10">
        <f>(VLOOKUP(Y$1,Enemies[[Name]:[BotLevelType]],3,FALSE) * VLOOKUP($A65,BotLevelWorld[#All],MATCH("HP Ratio - " &amp; VLOOKUP(Y$1,Enemies[[#All],[Name]:[BotLevelType]],9,FALSE),BotLevelWorld[#Headers],0),FALSE)) + (IFERROR(VLOOKUP(VLOOKUP(Y$1,Enemies[[Name]:[SpawnedType]],11,FALSE), Enemies[[Name]:[BotLevelType]], 3, FALSE) * VLOOKUP($A65,BotLevelWorld[#All],MATCH("HP Ratio - " &amp; VLOOKUP(VLOOKUP(Y$1,Enemies[[Name]:[SpawnedType]],11,FALSE),Enemies[[#All],[Name]:[BotLevelType]],9,FALSE),BotLevelWorld[#Headers],0),FALSE) * VLOOKUP(Y$1,Enemies[[Name]:[SpawnedType]],10,FALSE),0))</f>
        <v>20000</v>
      </c>
      <c r="Z65" s="10">
        <f>(VLOOKUP(Z$1,Enemies[[Name]:[BotLevelType]],3,FALSE) * VLOOKUP($A65,BotLevelWorld[#All],MATCH("HP Ratio - " &amp; VLOOKUP(Z$1,Enemies[[#All],[Name]:[BotLevelType]],9,FALSE),BotLevelWorld[#Headers],0),FALSE)) + (IFERROR(VLOOKUP(VLOOKUP(Z$1,Enemies[[Name]:[SpawnedType]],11,FALSE), Enemies[[Name]:[BotLevelType]], 3, FALSE) * VLOOKUP($A65,BotLevelWorld[#All],MATCH("HP Ratio - " &amp; VLOOKUP(VLOOKUP(Z$1,Enemies[[Name]:[SpawnedType]],11,FALSE),Enemies[[#All],[Name]:[BotLevelType]],9,FALSE),BotLevelWorld[#Headers],0),FALSE) * VLOOKUP(Z$1,Enemies[[Name]:[SpawnedType]],10,FALSE),0))</f>
        <v>8000</v>
      </c>
      <c r="AA65" s="10">
        <f>(VLOOKUP(AA$1,Enemies[[Name]:[BotLevelType]],3,FALSE) * VLOOKUP($A65,BotLevelWorld[#All],MATCH("HP Ratio - " &amp; VLOOKUP(AA$1,Enemies[[#All],[Name]:[BotLevelType]],9,FALSE),BotLevelWorld[#Headers],0),FALSE)) + (IFERROR(VLOOKUP(VLOOKUP(AA$1,Enemies[[Name]:[SpawnedType]],11,FALSE), Enemies[[Name]:[BotLevelType]], 3, FALSE) * VLOOKUP($A65,BotLevelWorld[#All],MATCH("HP Ratio - " &amp; VLOOKUP(VLOOKUP(AA$1,Enemies[[Name]:[SpawnedType]],11,FALSE),Enemies[[#All],[Name]:[BotLevelType]],9,FALSE),BotLevelWorld[#Headers],0),FALSE) * VLOOKUP(AA$1,Enemies[[Name]:[SpawnedType]],10,FALSE),0))</f>
        <v>4000</v>
      </c>
      <c r="AB65" s="10">
        <f>(VLOOKUP(AB$1,Enemies[[Name]:[BotLevelType]],3,FALSE) * VLOOKUP($A65,BotLevelWorld[#All],MATCH("HP Ratio - " &amp; VLOOKUP(AB$1,Enemies[[#All],[Name]:[BotLevelType]],9,FALSE),BotLevelWorld[#Headers],0),FALSE)) + (IFERROR(VLOOKUP(VLOOKUP(AB$1,Enemies[[Name]:[SpawnedType]],11,FALSE), Enemies[[Name]:[BotLevelType]], 3, FALSE) * VLOOKUP($A65,BotLevelWorld[#All],MATCH("HP Ratio - " &amp; VLOOKUP(VLOOKUP(AB$1,Enemies[[Name]:[SpawnedType]],11,FALSE),Enemies[[#All],[Name]:[BotLevelType]],9,FALSE),BotLevelWorld[#Headers],0),FALSE) * VLOOKUP(AB$1,Enemies[[Name]:[SpawnedType]],10,FALSE),0))</f>
        <v>1960</v>
      </c>
      <c r="AC65" s="10">
        <f>(VLOOKUP(AC$1,Enemies[[Name]:[BotLevelType]],3,FALSE) * VLOOKUP($A65,BotLevelWorld[#All],MATCH("HP Ratio - " &amp; VLOOKUP(AC$1,Enemies[[#All],[Name]:[BotLevelType]],9,FALSE),BotLevelWorld[#Headers],0),FALSE)) + (IFERROR(VLOOKUP(VLOOKUP(AC$1,Enemies[[Name]:[SpawnedType]],11,FALSE), Enemies[[Name]:[BotLevelType]], 3, FALSE) * VLOOKUP($A65,BotLevelWorld[#All],MATCH("HP Ratio - " &amp; VLOOKUP(VLOOKUP(AC$1,Enemies[[Name]:[SpawnedType]],11,FALSE),Enemies[[#All],[Name]:[BotLevelType]],9,FALSE),BotLevelWorld[#Headers],0),FALSE) * VLOOKUP(AC$1,Enemies[[Name]:[SpawnedType]],10,FALSE),0))</f>
        <v>960</v>
      </c>
      <c r="AD65" s="10">
        <f>(VLOOKUP(AD$1,Enemies[[Name]:[BotLevelType]],3,FALSE) * VLOOKUP($A65,BotLevelWorld[#All],MATCH("HP Ratio - " &amp; VLOOKUP(AD$1,Enemies[[#All],[Name]:[BotLevelType]],9,FALSE),BotLevelWorld[#Headers],0),FALSE)) + (IFERROR(VLOOKUP(VLOOKUP(AD$1,Enemies[[Name]:[SpawnedType]],11,FALSE), Enemies[[Name]:[BotLevelType]], 3, FALSE) * VLOOKUP($A65,BotLevelWorld[#All],MATCH("HP Ratio - " &amp; VLOOKUP(VLOOKUP(AD$1,Enemies[[Name]:[SpawnedType]],11,FALSE),Enemies[[#All],[Name]:[BotLevelType]],9,FALSE),BotLevelWorld[#Headers],0),FALSE) * VLOOKUP(AD$1,Enemies[[Name]:[SpawnedType]],10,FALSE),0))</f>
        <v>240</v>
      </c>
      <c r="AE65" s="10">
        <f>(VLOOKUP(AE$1,Enemies[[Name]:[BotLevelType]],3,FALSE) * VLOOKUP($A65,BotLevelWorld[#All],MATCH("HP Ratio - " &amp; VLOOKUP(AE$1,Enemies[[#All],[Name]:[BotLevelType]],9,FALSE),BotLevelWorld[#Headers],0),FALSE)) + (IFERROR(VLOOKUP(VLOOKUP(AE$1,Enemies[[Name]:[SpawnedType]],11,FALSE), Enemies[[Name]:[BotLevelType]], 3, FALSE) * VLOOKUP($A65,BotLevelWorld[#All],MATCH("HP Ratio - " &amp; VLOOKUP(VLOOKUP(AE$1,Enemies[[Name]:[SpawnedType]],11,FALSE),Enemies[[#All],[Name]:[BotLevelType]],9,FALSE),BotLevelWorld[#Headers],0),FALSE) * VLOOKUP(AE$1,Enemies[[Name]:[SpawnedType]],10,FALSE),0))</f>
        <v>7000</v>
      </c>
      <c r="AF65" s="10">
        <f>(VLOOKUP(AF$1,Enemies[[Name]:[BotLevelType]],3,FALSE) * VLOOKUP($A65,BotLevelWorld[#All],MATCH("HP Ratio - " &amp; VLOOKUP(AF$1,Enemies[[#All],[Name]:[BotLevelType]],9,FALSE),BotLevelWorld[#Headers],0),FALSE)) + (IFERROR(VLOOKUP(VLOOKUP(AF$1,Enemies[[Name]:[SpawnedType]],11,FALSE), Enemies[[Name]:[BotLevelType]], 3, FALSE) * VLOOKUP($A65,BotLevelWorld[#All],MATCH("HP Ratio - " &amp; VLOOKUP(VLOOKUP(AF$1,Enemies[[Name]:[SpawnedType]],11,FALSE),Enemies[[#All],[Name]:[BotLevelType]],9,FALSE),BotLevelWorld[#Headers],0),FALSE) * VLOOKUP(AF$1,Enemies[[Name]:[SpawnedType]],10,FALSE),0))</f>
        <v>1600</v>
      </c>
      <c r="AG65" s="10">
        <f>(VLOOKUP(AG$1,Enemies[[Name]:[BotLevelType]],3,FALSE) * VLOOKUP($A65,BotLevelWorld[#All],MATCH("HP Ratio - " &amp; VLOOKUP(AG$1,Enemies[[#All],[Name]:[BotLevelType]],9,FALSE),BotLevelWorld[#Headers],0),FALSE)) + (IFERROR(VLOOKUP(VLOOKUP(AG$1,Enemies[[Name]:[SpawnedType]],11,FALSE), Enemies[[Name]:[BotLevelType]], 3, FALSE) * VLOOKUP($A65,BotLevelWorld[#All],MATCH("HP Ratio - " &amp; VLOOKUP(VLOOKUP(AG$1,Enemies[[Name]:[SpawnedType]],11,FALSE),Enemies[[#All],[Name]:[BotLevelType]],9,FALSE),BotLevelWorld[#Headers],0),FALSE) * VLOOKUP(AG$1,Enemies[[Name]:[SpawnedType]],10,FALSE),0))</f>
        <v>8470</v>
      </c>
      <c r="AH65" s="10">
        <f>(VLOOKUP(AH$1,Enemies[[Name]:[BotLevelType]],3,FALSE) * VLOOKUP($A65,BotLevelWorld[#All],MATCH("HP Ratio - " &amp; VLOOKUP(AH$1,Enemies[[#All],[Name]:[BotLevelType]],9,FALSE),BotLevelWorld[#Headers],0),FALSE)) + (IFERROR(VLOOKUP(VLOOKUP(AH$1,Enemies[[Name]:[SpawnedType]],11,FALSE), Enemies[[Name]:[BotLevelType]], 3, FALSE) * VLOOKUP($A65,BotLevelWorld[#All],MATCH("HP Ratio - " &amp; VLOOKUP(VLOOKUP(AH$1,Enemies[[Name]:[SpawnedType]],11,FALSE),Enemies[[#All],[Name]:[BotLevelType]],9,FALSE),BotLevelWorld[#Headers],0),FALSE) * VLOOKUP(AH$1,Enemies[[Name]:[SpawnedType]],10,FALSE),0))</f>
        <v>880</v>
      </c>
      <c r="AI65" s="10">
        <f>(VLOOKUP(AI$1,Enemies[[Name]:[BotLevelType]],3,FALSE) * VLOOKUP($A65,BotLevelWorld[#All],MATCH("HP Ratio - " &amp; VLOOKUP(AI$1,Enemies[[#All],[Name]:[BotLevelType]],9,FALSE),BotLevelWorld[#Headers],0),FALSE)) + (IFERROR(VLOOKUP(VLOOKUP(AI$1,Enemies[[Name]:[SpawnedType]],11,FALSE), Enemies[[Name]:[BotLevelType]], 3, FALSE) * VLOOKUP($A65,BotLevelWorld[#All],MATCH("HP Ratio - " &amp; VLOOKUP(VLOOKUP(AI$1,Enemies[[Name]:[SpawnedType]],11,FALSE),Enemies[[#All],[Name]:[BotLevelType]],9,FALSE),BotLevelWorld[#Headers],0),FALSE) * VLOOKUP(AI$1,Enemies[[Name]:[SpawnedType]],10,FALSE),0))</f>
        <v>12000</v>
      </c>
      <c r="AJ65" s="10">
        <f>(VLOOKUP(AJ$1,Enemies[[Name]:[BotLevelType]],3,FALSE) * VLOOKUP($A65,BotLevelWorld[#All],MATCH("HP Ratio - " &amp; VLOOKUP(AJ$1,Enemies[[#All],[Name]:[BotLevelType]],9,FALSE),BotLevelWorld[#Headers],0),FALSE)) + (IFERROR(VLOOKUP(VLOOKUP(AJ$1,Enemies[[Name]:[SpawnedType]],11,FALSE), Enemies[[Name]:[BotLevelType]], 3, FALSE) * VLOOKUP($A65,BotLevelWorld[#All],MATCH("HP Ratio - " &amp; VLOOKUP(VLOOKUP(AJ$1,Enemies[[Name]:[SpawnedType]],11,FALSE),Enemies[[#All],[Name]:[BotLevelType]],9,FALSE),BotLevelWorld[#Headers],0),FALSE) * VLOOKUP(AJ$1,Enemies[[Name]:[SpawnedType]],10,FALSE),0))</f>
        <v>880</v>
      </c>
      <c r="AK65" s="10">
        <f>(VLOOKUP(AK$1,Enemies[[Name]:[BotLevelType]],3,FALSE) * VLOOKUP($A65,BotLevelWorld[#All],MATCH("HP Ratio - " &amp; VLOOKUP(AK$1,Enemies[[#All],[Name]:[BotLevelType]],9,FALSE),BotLevelWorld[#Headers],0),FALSE)) + (IFERROR(VLOOKUP(VLOOKUP(AK$1,Enemies[[Name]:[SpawnedType]],11,FALSE), Enemies[[Name]:[BotLevelType]], 3, FALSE) * VLOOKUP($A65,BotLevelWorld[#All],MATCH("HP Ratio - " &amp; VLOOKUP(VLOOKUP(AK$1,Enemies[[Name]:[SpawnedType]],11,FALSE),Enemies[[#All],[Name]:[BotLevelType]],9,FALSE),BotLevelWorld[#Headers],0),FALSE) * VLOOKUP(AK$1,Enemies[[Name]:[SpawnedType]],10,FALSE),0))</f>
        <v>880</v>
      </c>
      <c r="AL65" s="10">
        <f>(VLOOKUP(AL$1,Enemies[[Name]:[BotLevelType]],3,FALSE) * VLOOKUP($A65,BotLevelWorld[#All],MATCH("HP Ratio - " &amp; VLOOKUP(AL$1,Enemies[[#All],[Name]:[BotLevelType]],9,FALSE),BotLevelWorld[#Headers],0),FALSE)) + (IFERROR(VLOOKUP(VLOOKUP(AL$1,Enemies[[Name]:[SpawnedType]],11,FALSE), Enemies[[Name]:[BotLevelType]], 3, FALSE) * VLOOKUP($A65,BotLevelWorld[#All],MATCH("HP Ratio - " &amp; VLOOKUP(VLOOKUP(AL$1,Enemies[[Name]:[SpawnedType]],11,FALSE),Enemies[[#All],[Name]:[BotLevelType]],9,FALSE),BotLevelWorld[#Headers],0),FALSE) * VLOOKUP(AL$1,Enemies[[Name]:[SpawnedType]],10,FALSE),0))</f>
        <v>1100</v>
      </c>
      <c r="AM65" s="10">
        <f>(VLOOKUP(AM$1,Enemies[[Name]:[BotLevelType]],3,FALSE) * VLOOKUP($A65,BotLevelWorld[#All],MATCH("HP Ratio - " &amp; VLOOKUP(AM$1,Enemies[[#All],[Name]:[BotLevelType]],9,FALSE),BotLevelWorld[#Headers],0),FALSE)) + (IFERROR(VLOOKUP(VLOOKUP(AM$1,Enemies[[Name]:[SpawnedType]],11,FALSE), Enemies[[Name]:[BotLevelType]], 3, FALSE) * VLOOKUP($A65,BotLevelWorld[#All],MATCH("HP Ratio - " &amp; VLOOKUP(VLOOKUP(AM$1,Enemies[[Name]:[SpawnedType]],11,FALSE),Enemies[[#All],[Name]:[BotLevelType]],9,FALSE),BotLevelWorld[#Headers],0),FALSE) * VLOOKUP(AM$1,Enemies[[Name]:[SpawnedType]],10,FALSE),0))</f>
        <v>20000</v>
      </c>
      <c r="AN65" s="10">
        <f>(VLOOKUP(AN$1,Enemies[[Name]:[BotLevelType]],3,FALSE) * VLOOKUP($A65,BotLevelWorld[#All],MATCH("HP Ratio - " &amp; VLOOKUP(AN$1,Enemies[[#All],[Name]:[BotLevelType]],9,FALSE),BotLevelWorld[#Headers],0),FALSE)) + (IFERROR(VLOOKUP(VLOOKUP(AN$1,Enemies[[Name]:[SpawnedType]],11,FALSE), Enemies[[Name]:[BotLevelType]], 3, FALSE) * VLOOKUP($A65,BotLevelWorld[#All],MATCH("HP Ratio - " &amp; VLOOKUP(VLOOKUP(AN$1,Enemies[[Name]:[SpawnedType]],11,FALSE),Enemies[[#All],[Name]:[BotLevelType]],9,FALSE),BotLevelWorld[#Headers],0),FALSE) * VLOOKUP(AN$1,Enemies[[Name]:[SpawnedType]],10,FALSE),0))</f>
        <v>5500</v>
      </c>
      <c r="AO65" s="10">
        <f>(VLOOKUP(AO$1,Enemies[[Name]:[BotLevelType]],3,FALSE) * VLOOKUP($A65,BotLevelWorld[#All],MATCH("HP Ratio - " &amp; VLOOKUP(AO$1,Enemies[[#All],[Name]:[BotLevelType]],9,FALSE),BotLevelWorld[#Headers],0),FALSE)) + (IFERROR(VLOOKUP(VLOOKUP(AO$1,Enemies[[Name]:[SpawnedType]],11,FALSE), Enemies[[Name]:[BotLevelType]], 3, FALSE) * VLOOKUP($A65,BotLevelWorld[#All],MATCH("HP Ratio - " &amp; VLOOKUP(VLOOKUP(AO$1,Enemies[[Name]:[SpawnedType]],11,FALSE),Enemies[[#All],[Name]:[BotLevelType]],9,FALSE),BotLevelWorld[#Headers],0),FALSE) * VLOOKUP(AO$1,Enemies[[Name]:[SpawnedType]],10,FALSE),0))</f>
        <v>9460</v>
      </c>
      <c r="AP65" s="10">
        <f>(VLOOKUP(AP$1,Enemies[[Name]:[BotLevelType]],3,FALSE) * VLOOKUP($A65,BotLevelWorld[#All],MATCH("HP Ratio - " &amp; VLOOKUP(AP$1,Enemies[[#All],[Name]:[BotLevelType]],9,FALSE),BotLevelWorld[#Headers],0),FALSE)) + (IFERROR(VLOOKUP(VLOOKUP(AP$1,Enemies[[Name]:[SpawnedType]],11,FALSE), Enemies[[Name]:[BotLevelType]], 3, FALSE) * VLOOKUP($A65,BotLevelWorld[#All],MATCH("HP Ratio - " &amp; VLOOKUP(VLOOKUP(AP$1,Enemies[[Name]:[SpawnedType]],11,FALSE),Enemies[[#All],[Name]:[BotLevelType]],9,FALSE),BotLevelWorld[#Headers],0),FALSE) * VLOOKUP(AP$1,Enemies[[Name]:[SpawnedType]],10,FALSE),0))</f>
        <v>9460</v>
      </c>
      <c r="AQ65" s="10">
        <f>(VLOOKUP(AQ$1,Enemies[[Name]:[BotLevelType]],3,FALSE) * VLOOKUP($A65,BotLevelWorld[#All],MATCH("HP Ratio - " &amp; VLOOKUP(AQ$1,Enemies[[#All],[Name]:[BotLevelType]],9,FALSE),BotLevelWorld[#Headers],0),FALSE)) + (IFERROR(VLOOKUP(VLOOKUP(AQ$1,Enemies[[Name]:[SpawnedType]],11,FALSE), Enemies[[Name]:[BotLevelType]], 3, FALSE) * VLOOKUP($A65,BotLevelWorld[#All],MATCH("HP Ratio - " &amp; VLOOKUP(VLOOKUP(AQ$1,Enemies[[Name]:[SpawnedType]],11,FALSE),Enemies[[#All],[Name]:[BotLevelType]],9,FALSE),BotLevelWorld[#Headers],0),FALSE) * VLOOKUP(AQ$1,Enemies[[Name]:[SpawnedType]],10,FALSE),0))</f>
        <v>9460</v>
      </c>
      <c r="AR65" s="10">
        <f>(VLOOKUP(AR$1,Enemies[[Name]:[BotLevelType]],3,FALSE) * VLOOKUP($A65,BotLevelWorld[#All],MATCH("HP Ratio - " &amp; VLOOKUP(AR$1,Enemies[[#All],[Name]:[BotLevelType]],9,FALSE),BotLevelWorld[#Headers],0),FALSE)) + (IFERROR(VLOOKUP(VLOOKUP(AR$1,Enemies[[Name]:[SpawnedType]],11,FALSE), Enemies[[Name]:[BotLevelType]], 3, FALSE) * VLOOKUP($A65,BotLevelWorld[#All],MATCH("HP Ratio - " &amp; VLOOKUP(VLOOKUP(AR$1,Enemies[[Name]:[SpawnedType]],11,FALSE),Enemies[[#All],[Name]:[BotLevelType]],9,FALSE),BotLevelWorld[#Headers],0),FALSE) * VLOOKUP(AR$1,Enemies[[Name]:[SpawnedType]],10,FALSE),0))</f>
        <v>88000</v>
      </c>
      <c r="AS65" s="10">
        <f>(VLOOKUP(AS$1,Enemies[[Name]:[BotLevelType]],3,FALSE) * VLOOKUP($A65,BotLevelWorld[#All],MATCH("HP Ratio - " &amp; VLOOKUP(AS$1,Enemies[[#All],[Name]:[BotLevelType]],9,FALSE),BotLevelWorld[#Headers],0),FALSE)) + (IFERROR(VLOOKUP(VLOOKUP(AS$1,Enemies[[Name]:[SpawnedType]],11,FALSE), Enemies[[Name]:[BotLevelType]], 3, FALSE) * VLOOKUP($A65,BotLevelWorld[#All],MATCH("HP Ratio - " &amp; VLOOKUP(VLOOKUP(AS$1,Enemies[[Name]:[SpawnedType]],11,FALSE),Enemies[[#All],[Name]:[BotLevelType]],9,FALSE),BotLevelWorld[#Headers],0),FALSE) * VLOOKUP(AS$1,Enemies[[Name]:[SpawnedType]],10,FALSE),0))</f>
        <v>60000</v>
      </c>
      <c r="AT65" s="10">
        <f>(VLOOKUP(AT$1,Enemies[[Name]:[BotLevelType]],3,FALSE) * VLOOKUP($A65,BotLevelWorld[#All],MATCH("HP Ratio - " &amp; VLOOKUP(AT$1,Enemies[[#All],[Name]:[BotLevelType]],9,FALSE),BotLevelWorld[#Headers],0),FALSE)) + (IFERROR(VLOOKUP(VLOOKUP(AT$1,Enemies[[Name]:[SpawnedType]],11,FALSE), Enemies[[Name]:[BotLevelType]], 3, FALSE) * VLOOKUP($A65,BotLevelWorld[#All],MATCH("HP Ratio - " &amp; VLOOKUP(VLOOKUP(AT$1,Enemies[[Name]:[SpawnedType]],11,FALSE),Enemies[[#All],[Name]:[BotLevelType]],9,FALSE),BotLevelWorld[#Headers],0),FALSE) * VLOOKUP(AT$1,Enemies[[Name]:[SpawnedType]],10,FALSE),0))</f>
        <v>53200</v>
      </c>
    </row>
    <row r="66" spans="1:46" x14ac:dyDescent="0.25">
      <c r="A66" s="1">
        <v>64</v>
      </c>
      <c r="B66" s="10">
        <f>(VLOOKUP(B$1,Enemies[[Name]:[BotLevelType]],3,FALSE) * VLOOKUP($A66,BotLevelWorld[#All],MATCH("HP Ratio - " &amp; VLOOKUP(B$1,Enemies[[#All],[Name]:[BotLevelType]],9,FALSE),BotLevelWorld[#Headers],0),FALSE)) + (IFERROR(VLOOKUP(VLOOKUP(B$1,Enemies[[Name]:[SpawnedType]],11,FALSE), Enemies[[Name]:[BotLevelType]], 3, FALSE) * VLOOKUP($A66,BotLevelWorld[#All],MATCH("HP Ratio - " &amp; VLOOKUP(VLOOKUP(B$1,Enemies[[Name]:[SpawnedType]],11,FALSE),Enemies[[#All],[Name]:[BotLevelType]],9,FALSE),BotLevelWorld[#Headers],0),FALSE) * VLOOKUP(B$1,Enemies[[Name]:[SpawnedType]],10,FALSE),0))</f>
        <v>330</v>
      </c>
      <c r="C66" s="10">
        <f>(VLOOKUP(C$1,Enemies[[Name]:[BotLevelType]],3,FALSE) * VLOOKUP($A66,BotLevelWorld[#All],MATCH("HP Ratio - " &amp; VLOOKUP(C$1,Enemies[[#All],[Name]:[BotLevelType]],9,FALSE),BotLevelWorld[#Headers],0),FALSE)) + (IFERROR(VLOOKUP(VLOOKUP(C$1,Enemies[[Name]:[SpawnedType]],11,FALSE), Enemies[[Name]:[BotLevelType]], 3, FALSE) * VLOOKUP($A66,BotLevelWorld[#All],MATCH("HP Ratio - " &amp; VLOOKUP(VLOOKUP(C$1,Enemies[[Name]:[SpawnedType]],11,FALSE),Enemies[[#All],[Name]:[BotLevelType]],9,FALSE),BotLevelWorld[#Headers],0),FALSE) * VLOOKUP(C$1,Enemies[[Name]:[SpawnedType]],10,FALSE),0))</f>
        <v>8470</v>
      </c>
      <c r="D66" s="10">
        <f>(VLOOKUP(D$1,Enemies[[Name]:[BotLevelType]],3,FALSE) * VLOOKUP($A66,BotLevelWorld[#All],MATCH("HP Ratio - " &amp; VLOOKUP(D$1,Enemies[[#All],[Name]:[BotLevelType]],9,FALSE),BotLevelWorld[#Headers],0),FALSE)) + (IFERROR(VLOOKUP(VLOOKUP(D$1,Enemies[[Name]:[SpawnedType]],11,FALSE), Enemies[[Name]:[BotLevelType]], 3, FALSE) * VLOOKUP($A66,BotLevelWorld[#All],MATCH("HP Ratio - " &amp; VLOOKUP(VLOOKUP(D$1,Enemies[[Name]:[SpawnedType]],11,FALSE),Enemies[[#All],[Name]:[BotLevelType]],9,FALSE),BotLevelWorld[#Headers],0),FALSE) * VLOOKUP(D$1,Enemies[[Name]:[SpawnedType]],10,FALSE),0))</f>
        <v>19800</v>
      </c>
      <c r="E66" s="10">
        <f>(VLOOKUP(E$1,Enemies[[Name]:[BotLevelType]],3,FALSE) * VLOOKUP($A66,BotLevelWorld[#All],MATCH("HP Ratio - " &amp; VLOOKUP(E$1,Enemies[[#All],[Name]:[BotLevelType]],9,FALSE),BotLevelWorld[#Headers],0),FALSE)) + (IFERROR(VLOOKUP(VLOOKUP(E$1,Enemies[[Name]:[SpawnedType]],11,FALSE), Enemies[[Name]:[BotLevelType]], 3, FALSE) * VLOOKUP($A66,BotLevelWorld[#All],MATCH("HP Ratio - " &amp; VLOOKUP(VLOOKUP(E$1,Enemies[[Name]:[SpawnedType]],11,FALSE),Enemies[[#All],[Name]:[BotLevelType]],9,FALSE),BotLevelWorld[#Headers],0),FALSE) * VLOOKUP(E$1,Enemies[[Name]:[SpawnedType]],10,FALSE),0))</f>
        <v>2800</v>
      </c>
      <c r="F66" s="10">
        <f>(VLOOKUP(F$1,Enemies[[Name]:[BotLevelType]],3,FALSE) * VLOOKUP($A66,BotLevelWorld[#All],MATCH("HP Ratio - " &amp; VLOOKUP(F$1,Enemies[[#All],[Name]:[BotLevelType]],9,FALSE),BotLevelWorld[#Headers],0),FALSE)) + (IFERROR(VLOOKUP(VLOOKUP(F$1,Enemies[[Name]:[SpawnedType]],11,FALSE), Enemies[[Name]:[BotLevelType]], 3, FALSE) * VLOOKUP($A66,BotLevelWorld[#All],MATCH("HP Ratio - " &amp; VLOOKUP(VLOOKUP(F$1,Enemies[[Name]:[SpawnedType]],11,FALSE),Enemies[[#All],[Name]:[BotLevelType]],9,FALSE),BotLevelWorld[#Headers],0),FALSE) * VLOOKUP(F$1,Enemies[[Name]:[SpawnedType]],10,FALSE),0))</f>
        <v>10000</v>
      </c>
      <c r="G66" s="10">
        <f>(VLOOKUP(G$1,Enemies[[Name]:[BotLevelType]],3,FALSE) * VLOOKUP($A66,BotLevelWorld[#All],MATCH("HP Ratio - " &amp; VLOOKUP(G$1,Enemies[[#All],[Name]:[BotLevelType]],9,FALSE),BotLevelWorld[#Headers],0),FALSE)) + (IFERROR(VLOOKUP(VLOOKUP(G$1,Enemies[[Name]:[SpawnedType]],11,FALSE), Enemies[[Name]:[BotLevelType]], 3, FALSE) * VLOOKUP($A66,BotLevelWorld[#All],MATCH("HP Ratio - " &amp; VLOOKUP(VLOOKUP(G$1,Enemies[[Name]:[SpawnedType]],11,FALSE),Enemies[[#All],[Name]:[BotLevelType]],9,FALSE),BotLevelWorld[#Headers],0),FALSE) * VLOOKUP(G$1,Enemies[[Name]:[SpawnedType]],10,FALSE),0))</f>
        <v>20000</v>
      </c>
      <c r="H66" s="10">
        <f>(VLOOKUP(H$1,Enemies[[Name]:[BotLevelType]],3,FALSE) * VLOOKUP($A66,BotLevelWorld[#All],MATCH("HP Ratio - " &amp; VLOOKUP(H$1,Enemies[[#All],[Name]:[BotLevelType]],9,FALSE),BotLevelWorld[#Headers],0),FALSE)) + (IFERROR(VLOOKUP(VLOOKUP(H$1,Enemies[[Name]:[SpawnedType]],11,FALSE), Enemies[[Name]:[BotLevelType]], 3, FALSE) * VLOOKUP($A66,BotLevelWorld[#All],MATCH("HP Ratio - " &amp; VLOOKUP(VLOOKUP(H$1,Enemies[[Name]:[SpawnedType]],11,FALSE),Enemies[[#All],[Name]:[BotLevelType]],9,FALSE),BotLevelWorld[#Headers],0),FALSE) * VLOOKUP(H$1,Enemies[[Name]:[SpawnedType]],10,FALSE),0))</f>
        <v>880</v>
      </c>
      <c r="I66" s="10">
        <f>(VLOOKUP(I$1,Enemies[[Name]:[BotLevelType]],3,FALSE) * VLOOKUP($A66,BotLevelWorld[#All],MATCH("HP Ratio - " &amp; VLOOKUP(I$1,Enemies[[#All],[Name]:[BotLevelType]],9,FALSE),BotLevelWorld[#Headers],0),FALSE)) + (IFERROR(VLOOKUP(VLOOKUP(I$1,Enemies[[Name]:[SpawnedType]],11,FALSE), Enemies[[Name]:[BotLevelType]], 3, FALSE) * VLOOKUP($A66,BotLevelWorld[#All],MATCH("HP Ratio - " &amp; VLOOKUP(VLOOKUP(I$1,Enemies[[Name]:[SpawnedType]],11,FALSE),Enemies[[#All],[Name]:[BotLevelType]],9,FALSE),BotLevelWorld[#Headers],0),FALSE) * VLOOKUP(I$1,Enemies[[Name]:[SpawnedType]],10,FALSE),0))</f>
        <v>30</v>
      </c>
      <c r="J66" s="10">
        <f>(VLOOKUP(J$1,Enemies[[Name]:[BotLevelType]],3,FALSE) * VLOOKUP($A66,BotLevelWorld[#All],MATCH("HP Ratio - " &amp; VLOOKUP(J$1,Enemies[[#All],[Name]:[BotLevelType]],9,FALSE),BotLevelWorld[#Headers],0),FALSE)) + (IFERROR(VLOOKUP(VLOOKUP(J$1,Enemies[[Name]:[SpawnedType]],11,FALSE), Enemies[[Name]:[BotLevelType]], 3, FALSE) * VLOOKUP($A66,BotLevelWorld[#All],MATCH("HP Ratio - " &amp; VLOOKUP(VLOOKUP(J$1,Enemies[[Name]:[SpawnedType]],11,FALSE),Enemies[[#All],[Name]:[BotLevelType]],9,FALSE),BotLevelWorld[#Headers],0),FALSE) * VLOOKUP(J$1,Enemies[[Name]:[SpawnedType]],10,FALSE),0))</f>
        <v>500</v>
      </c>
      <c r="K66" s="10">
        <f>(VLOOKUP(K$1,Enemies[[Name]:[BotLevelType]],3,FALSE) * VLOOKUP($A66,BotLevelWorld[#All],MATCH("HP Ratio - " &amp; VLOOKUP(K$1,Enemies[[#All],[Name]:[BotLevelType]],9,FALSE),BotLevelWorld[#Headers],0),FALSE)) + (IFERROR(VLOOKUP(VLOOKUP(K$1,Enemies[[Name]:[SpawnedType]],11,FALSE), Enemies[[Name]:[BotLevelType]], 3, FALSE) * VLOOKUP($A66,BotLevelWorld[#All],MATCH("HP Ratio - " &amp; VLOOKUP(VLOOKUP(K$1,Enemies[[Name]:[SpawnedType]],11,FALSE),Enemies[[#All],[Name]:[BotLevelType]],9,FALSE),BotLevelWorld[#Headers],0),FALSE) * VLOOKUP(K$1,Enemies[[Name]:[SpawnedType]],10,FALSE),0))</f>
        <v>125</v>
      </c>
      <c r="L66" s="10">
        <f>(VLOOKUP(L$1,Enemies[[Name]:[BotLevelType]],3,FALSE) * VLOOKUP($A66,BotLevelWorld[#All],MATCH("HP Ratio - " &amp; VLOOKUP(L$1,Enemies[[#All],[Name]:[BotLevelType]],9,FALSE),BotLevelWorld[#Headers],0),FALSE)) + (IFERROR(VLOOKUP(VLOOKUP(L$1,Enemies[[Name]:[SpawnedType]],11,FALSE), Enemies[[Name]:[BotLevelType]], 3, FALSE) * VLOOKUP($A66,BotLevelWorld[#All],MATCH("HP Ratio - " &amp; VLOOKUP(VLOOKUP(L$1,Enemies[[Name]:[SpawnedType]],11,FALSE),Enemies[[#All],[Name]:[BotLevelType]],9,FALSE),BotLevelWorld[#Headers],0),FALSE) * VLOOKUP(L$1,Enemies[[Name]:[SpawnedType]],10,FALSE),0))</f>
        <v>6000</v>
      </c>
      <c r="M66" s="10">
        <f>(VLOOKUP(M$1,Enemies[[Name]:[BotLevelType]],3,FALSE) * VLOOKUP($A66,BotLevelWorld[#All],MATCH("HP Ratio - " &amp; VLOOKUP(M$1,Enemies[[#All],[Name]:[BotLevelType]],9,FALSE),BotLevelWorld[#Headers],0),FALSE)) + (IFERROR(VLOOKUP(VLOOKUP(M$1,Enemies[[Name]:[SpawnedType]],11,FALSE), Enemies[[Name]:[BotLevelType]], 3, FALSE) * VLOOKUP($A66,BotLevelWorld[#All],MATCH("HP Ratio - " &amp; VLOOKUP(VLOOKUP(M$1,Enemies[[Name]:[SpawnedType]],11,FALSE),Enemies[[#All],[Name]:[BotLevelType]],9,FALSE),BotLevelWorld[#Headers],0),FALSE) * VLOOKUP(M$1,Enemies[[Name]:[SpawnedType]],10,FALSE),0))</f>
        <v>14000</v>
      </c>
      <c r="N66" s="10">
        <f>(VLOOKUP(N$1,Enemies[[Name]:[BotLevelType]],3,FALSE) * VLOOKUP($A66,BotLevelWorld[#All],MATCH("HP Ratio - " &amp; VLOOKUP(N$1,Enemies[[#All],[Name]:[BotLevelType]],9,FALSE),BotLevelWorld[#Headers],0),FALSE)) + (IFERROR(VLOOKUP(VLOOKUP(N$1,Enemies[[Name]:[SpawnedType]],11,FALSE), Enemies[[Name]:[BotLevelType]], 3, FALSE) * VLOOKUP($A66,BotLevelWorld[#All],MATCH("HP Ratio - " &amp; VLOOKUP(VLOOKUP(N$1,Enemies[[Name]:[SpawnedType]],11,FALSE),Enemies[[#All],[Name]:[BotLevelType]],9,FALSE),BotLevelWorld[#Headers],0),FALSE) * VLOOKUP(N$1,Enemies[[Name]:[SpawnedType]],10,FALSE),0))</f>
        <v>10000</v>
      </c>
      <c r="O66" s="10">
        <f>(VLOOKUP(O$1,Enemies[[Name]:[BotLevelType]],3,FALSE) * VLOOKUP($A66,BotLevelWorld[#All],MATCH("HP Ratio - " &amp; VLOOKUP(O$1,Enemies[[#All],[Name]:[BotLevelType]],9,FALSE),BotLevelWorld[#Headers],0),FALSE)) + (IFERROR(VLOOKUP(VLOOKUP(O$1,Enemies[[Name]:[SpawnedType]],11,FALSE), Enemies[[Name]:[BotLevelType]], 3, FALSE) * VLOOKUP($A66,BotLevelWorld[#All],MATCH("HP Ratio - " &amp; VLOOKUP(VLOOKUP(O$1,Enemies[[Name]:[SpawnedType]],11,FALSE),Enemies[[#All],[Name]:[BotLevelType]],9,FALSE),BotLevelWorld[#Headers],0),FALSE) * VLOOKUP(O$1,Enemies[[Name]:[SpawnedType]],10,FALSE),0))</f>
        <v>3850</v>
      </c>
      <c r="P66" s="10">
        <f>(VLOOKUP(P$1,Enemies[[Name]:[BotLevelType]],3,FALSE) * VLOOKUP($A66,BotLevelWorld[#All],MATCH("HP Ratio - " &amp; VLOOKUP(P$1,Enemies[[#All],[Name]:[BotLevelType]],9,FALSE),BotLevelWorld[#Headers],0),FALSE)) + (IFERROR(VLOOKUP(VLOOKUP(P$1,Enemies[[Name]:[SpawnedType]],11,FALSE), Enemies[[Name]:[BotLevelType]], 3, FALSE) * VLOOKUP($A66,BotLevelWorld[#All],MATCH("HP Ratio - " &amp; VLOOKUP(VLOOKUP(P$1,Enemies[[Name]:[SpawnedType]],11,FALSE),Enemies[[#All],[Name]:[BotLevelType]],9,FALSE),BotLevelWorld[#Headers],0),FALSE) * VLOOKUP(P$1,Enemies[[Name]:[SpawnedType]],10,FALSE),0))</f>
        <v>40000</v>
      </c>
      <c r="Q66" s="10">
        <f>(VLOOKUP(Q$1,Enemies[[Name]:[BotLevelType]],3,FALSE) * VLOOKUP($A66,BotLevelWorld[#All],MATCH("HP Ratio - " &amp; VLOOKUP(Q$1,Enemies[[#All],[Name]:[BotLevelType]],9,FALSE),BotLevelWorld[#Headers],0),FALSE)) + (IFERROR(VLOOKUP(VLOOKUP(Q$1,Enemies[[Name]:[SpawnedType]],11,FALSE), Enemies[[Name]:[BotLevelType]], 3, FALSE) * VLOOKUP($A66,BotLevelWorld[#All],MATCH("HP Ratio - " &amp; VLOOKUP(VLOOKUP(Q$1,Enemies[[Name]:[SpawnedType]],11,FALSE),Enemies[[#All],[Name]:[BotLevelType]],9,FALSE),BotLevelWorld[#Headers],0),FALSE) * VLOOKUP(Q$1,Enemies[[Name]:[SpawnedType]],10,FALSE),0))</f>
        <v>11000</v>
      </c>
      <c r="R66" s="10">
        <f>(VLOOKUP(R$1,Enemies[[Name]:[BotLevelType]],3,FALSE) * VLOOKUP($A66,BotLevelWorld[#All],MATCH("HP Ratio - " &amp; VLOOKUP(R$1,Enemies[[#All],[Name]:[BotLevelType]],9,FALSE),BotLevelWorld[#Headers],0),FALSE)) + (IFERROR(VLOOKUP(VLOOKUP(R$1,Enemies[[Name]:[SpawnedType]],11,FALSE), Enemies[[Name]:[BotLevelType]], 3, FALSE) * VLOOKUP($A66,BotLevelWorld[#All],MATCH("HP Ratio - " &amp; VLOOKUP(VLOOKUP(R$1,Enemies[[Name]:[SpawnedType]],11,FALSE),Enemies[[#All],[Name]:[BotLevelType]],9,FALSE),BotLevelWorld[#Headers],0),FALSE) * VLOOKUP(R$1,Enemies[[Name]:[SpawnedType]],10,FALSE),0))</f>
        <v>55000</v>
      </c>
      <c r="S66" s="10">
        <f>(VLOOKUP(S$1,Enemies[[Name]:[BotLevelType]],3,FALSE) * VLOOKUP($A66,BotLevelWorld[#All],MATCH("HP Ratio - " &amp; VLOOKUP(S$1,Enemies[[#All],[Name]:[BotLevelType]],9,FALSE),BotLevelWorld[#Headers],0),FALSE)) + (IFERROR(VLOOKUP(VLOOKUP(S$1,Enemies[[Name]:[SpawnedType]],11,FALSE), Enemies[[Name]:[BotLevelType]], 3, FALSE) * VLOOKUP($A66,BotLevelWorld[#All],MATCH("HP Ratio - " &amp; VLOOKUP(VLOOKUP(S$1,Enemies[[Name]:[SpawnedType]],11,FALSE),Enemies[[#All],[Name]:[BotLevelType]],9,FALSE),BotLevelWorld[#Headers],0),FALSE) * VLOOKUP(S$1,Enemies[[Name]:[SpawnedType]],10,FALSE),0))</f>
        <v>4620</v>
      </c>
      <c r="T66" s="10">
        <f>(VLOOKUP(T$1,Enemies[[Name]:[BotLevelType]],3,FALSE) * VLOOKUP($A66,BotLevelWorld[#All],MATCH("HP Ratio - " &amp; VLOOKUP(T$1,Enemies[[#All],[Name]:[BotLevelType]],9,FALSE),BotLevelWorld[#Headers],0),FALSE)) + (IFERROR(VLOOKUP(VLOOKUP(T$1,Enemies[[Name]:[SpawnedType]],11,FALSE), Enemies[[Name]:[BotLevelType]], 3, FALSE) * VLOOKUP($A66,BotLevelWorld[#All],MATCH("HP Ratio - " &amp; VLOOKUP(VLOOKUP(T$1,Enemies[[Name]:[SpawnedType]],11,FALSE),Enemies[[#All],[Name]:[BotLevelType]],9,FALSE),BotLevelWorld[#Headers],0),FALSE) * VLOOKUP(T$1,Enemies[[Name]:[SpawnedType]],10,FALSE),0))</f>
        <v>17600</v>
      </c>
      <c r="U66" s="10">
        <f>(VLOOKUP(U$1,Enemies[[Name]:[BotLevelType]],3,FALSE) * VLOOKUP($A66,BotLevelWorld[#All],MATCH("HP Ratio - " &amp; VLOOKUP(U$1,Enemies[[#All],[Name]:[BotLevelType]],9,FALSE),BotLevelWorld[#Headers],0),FALSE)) + (IFERROR(VLOOKUP(VLOOKUP(U$1,Enemies[[Name]:[SpawnedType]],11,FALSE), Enemies[[Name]:[BotLevelType]], 3, FALSE) * VLOOKUP($A66,BotLevelWorld[#All],MATCH("HP Ratio - " &amp; VLOOKUP(VLOOKUP(U$1,Enemies[[Name]:[SpawnedType]],11,FALSE),Enemies[[#All],[Name]:[BotLevelType]],9,FALSE),BotLevelWorld[#Headers],0),FALSE) * VLOOKUP(U$1,Enemies[[Name]:[SpawnedType]],10,FALSE),0))</f>
        <v>8800</v>
      </c>
      <c r="V66" s="10">
        <f>(VLOOKUP(V$1,Enemies[[Name]:[BotLevelType]],3,FALSE) * VLOOKUP($A66,BotLevelWorld[#All],MATCH("HP Ratio - " &amp; VLOOKUP(V$1,Enemies[[#All],[Name]:[BotLevelType]],9,FALSE),BotLevelWorld[#Headers],0),FALSE)) + (IFERROR(VLOOKUP(VLOOKUP(V$1,Enemies[[Name]:[SpawnedType]],11,FALSE), Enemies[[Name]:[BotLevelType]], 3, FALSE) * VLOOKUP($A66,BotLevelWorld[#All],MATCH("HP Ratio - " &amp; VLOOKUP(VLOOKUP(V$1,Enemies[[Name]:[SpawnedType]],11,FALSE),Enemies[[#All],[Name]:[BotLevelType]],9,FALSE),BotLevelWorld[#Headers],0),FALSE) * VLOOKUP(V$1,Enemies[[Name]:[SpawnedType]],10,FALSE),0))</f>
        <v>4400</v>
      </c>
      <c r="W66" s="10">
        <f>(VLOOKUP(W$1,Enemies[[Name]:[BotLevelType]],3,FALSE) * VLOOKUP($A66,BotLevelWorld[#All],MATCH("HP Ratio - " &amp; VLOOKUP(W$1,Enemies[[#All],[Name]:[BotLevelType]],9,FALSE),BotLevelWorld[#Headers],0),FALSE)) + (IFERROR(VLOOKUP(VLOOKUP(W$1,Enemies[[Name]:[SpawnedType]],11,FALSE), Enemies[[Name]:[BotLevelType]], 3, FALSE) * VLOOKUP($A66,BotLevelWorld[#All],MATCH("HP Ratio - " &amp; VLOOKUP(VLOOKUP(W$1,Enemies[[Name]:[SpawnedType]],11,FALSE),Enemies[[#All],[Name]:[BotLevelType]],9,FALSE),BotLevelWorld[#Headers],0),FALSE) * VLOOKUP(W$1,Enemies[[Name]:[SpawnedType]],10,FALSE),0))</f>
        <v>1100</v>
      </c>
      <c r="X66" s="10">
        <f>(VLOOKUP(X$1,Enemies[[Name]:[BotLevelType]],3,FALSE) * VLOOKUP($A66,BotLevelWorld[#All],MATCH("HP Ratio - " &amp; VLOOKUP(X$1,Enemies[[#All],[Name]:[BotLevelType]],9,FALSE),BotLevelWorld[#Headers],0),FALSE)) + (IFERROR(VLOOKUP(VLOOKUP(X$1,Enemies[[Name]:[SpawnedType]],11,FALSE), Enemies[[Name]:[BotLevelType]], 3, FALSE) * VLOOKUP($A66,BotLevelWorld[#All],MATCH("HP Ratio - " &amp; VLOOKUP(VLOOKUP(X$1,Enemies[[Name]:[SpawnedType]],11,FALSE),Enemies[[#All],[Name]:[BotLevelType]],9,FALSE),BotLevelWorld[#Headers],0),FALSE) * VLOOKUP(X$1,Enemies[[Name]:[SpawnedType]],10,FALSE),0))</f>
        <v>880</v>
      </c>
      <c r="Y66" s="10">
        <f>(VLOOKUP(Y$1,Enemies[[Name]:[BotLevelType]],3,FALSE) * VLOOKUP($A66,BotLevelWorld[#All],MATCH("HP Ratio - " &amp; VLOOKUP(Y$1,Enemies[[#All],[Name]:[BotLevelType]],9,FALSE),BotLevelWorld[#Headers],0),FALSE)) + (IFERROR(VLOOKUP(VLOOKUP(Y$1,Enemies[[Name]:[SpawnedType]],11,FALSE), Enemies[[Name]:[BotLevelType]], 3, FALSE) * VLOOKUP($A66,BotLevelWorld[#All],MATCH("HP Ratio - " &amp; VLOOKUP(VLOOKUP(Y$1,Enemies[[Name]:[SpawnedType]],11,FALSE),Enemies[[#All],[Name]:[BotLevelType]],9,FALSE),BotLevelWorld[#Headers],0),FALSE) * VLOOKUP(Y$1,Enemies[[Name]:[SpawnedType]],10,FALSE),0))</f>
        <v>20000</v>
      </c>
      <c r="Z66" s="10">
        <f>(VLOOKUP(Z$1,Enemies[[Name]:[BotLevelType]],3,FALSE) * VLOOKUP($A66,BotLevelWorld[#All],MATCH("HP Ratio - " &amp; VLOOKUP(Z$1,Enemies[[#All],[Name]:[BotLevelType]],9,FALSE),BotLevelWorld[#Headers],0),FALSE)) + (IFERROR(VLOOKUP(VLOOKUP(Z$1,Enemies[[Name]:[SpawnedType]],11,FALSE), Enemies[[Name]:[BotLevelType]], 3, FALSE) * VLOOKUP($A66,BotLevelWorld[#All],MATCH("HP Ratio - " &amp; VLOOKUP(VLOOKUP(Z$1,Enemies[[Name]:[SpawnedType]],11,FALSE),Enemies[[#All],[Name]:[BotLevelType]],9,FALSE),BotLevelWorld[#Headers],0),FALSE) * VLOOKUP(Z$1,Enemies[[Name]:[SpawnedType]],10,FALSE),0))</f>
        <v>8000</v>
      </c>
      <c r="AA66" s="10">
        <f>(VLOOKUP(AA$1,Enemies[[Name]:[BotLevelType]],3,FALSE) * VLOOKUP($A66,BotLevelWorld[#All],MATCH("HP Ratio - " &amp; VLOOKUP(AA$1,Enemies[[#All],[Name]:[BotLevelType]],9,FALSE),BotLevelWorld[#Headers],0),FALSE)) + (IFERROR(VLOOKUP(VLOOKUP(AA$1,Enemies[[Name]:[SpawnedType]],11,FALSE), Enemies[[Name]:[BotLevelType]], 3, FALSE) * VLOOKUP($A66,BotLevelWorld[#All],MATCH("HP Ratio - " &amp; VLOOKUP(VLOOKUP(AA$1,Enemies[[Name]:[SpawnedType]],11,FALSE),Enemies[[#All],[Name]:[BotLevelType]],9,FALSE),BotLevelWorld[#Headers],0),FALSE) * VLOOKUP(AA$1,Enemies[[Name]:[SpawnedType]],10,FALSE),0))</f>
        <v>4000</v>
      </c>
      <c r="AB66" s="10">
        <f>(VLOOKUP(AB$1,Enemies[[Name]:[BotLevelType]],3,FALSE) * VLOOKUP($A66,BotLevelWorld[#All],MATCH("HP Ratio - " &amp; VLOOKUP(AB$1,Enemies[[#All],[Name]:[BotLevelType]],9,FALSE),BotLevelWorld[#Headers],0),FALSE)) + (IFERROR(VLOOKUP(VLOOKUP(AB$1,Enemies[[Name]:[SpawnedType]],11,FALSE), Enemies[[Name]:[BotLevelType]], 3, FALSE) * VLOOKUP($A66,BotLevelWorld[#All],MATCH("HP Ratio - " &amp; VLOOKUP(VLOOKUP(AB$1,Enemies[[Name]:[SpawnedType]],11,FALSE),Enemies[[#All],[Name]:[BotLevelType]],9,FALSE),BotLevelWorld[#Headers],0),FALSE) * VLOOKUP(AB$1,Enemies[[Name]:[SpawnedType]],10,FALSE),0))</f>
        <v>1960</v>
      </c>
      <c r="AC66" s="10">
        <f>(VLOOKUP(AC$1,Enemies[[Name]:[BotLevelType]],3,FALSE) * VLOOKUP($A66,BotLevelWorld[#All],MATCH("HP Ratio - " &amp; VLOOKUP(AC$1,Enemies[[#All],[Name]:[BotLevelType]],9,FALSE),BotLevelWorld[#Headers],0),FALSE)) + (IFERROR(VLOOKUP(VLOOKUP(AC$1,Enemies[[Name]:[SpawnedType]],11,FALSE), Enemies[[Name]:[BotLevelType]], 3, FALSE) * VLOOKUP($A66,BotLevelWorld[#All],MATCH("HP Ratio - " &amp; VLOOKUP(VLOOKUP(AC$1,Enemies[[Name]:[SpawnedType]],11,FALSE),Enemies[[#All],[Name]:[BotLevelType]],9,FALSE),BotLevelWorld[#Headers],0),FALSE) * VLOOKUP(AC$1,Enemies[[Name]:[SpawnedType]],10,FALSE),0))</f>
        <v>960</v>
      </c>
      <c r="AD66" s="10">
        <f>(VLOOKUP(AD$1,Enemies[[Name]:[BotLevelType]],3,FALSE) * VLOOKUP($A66,BotLevelWorld[#All],MATCH("HP Ratio - " &amp; VLOOKUP(AD$1,Enemies[[#All],[Name]:[BotLevelType]],9,FALSE),BotLevelWorld[#Headers],0),FALSE)) + (IFERROR(VLOOKUP(VLOOKUP(AD$1,Enemies[[Name]:[SpawnedType]],11,FALSE), Enemies[[Name]:[BotLevelType]], 3, FALSE) * VLOOKUP($A66,BotLevelWorld[#All],MATCH("HP Ratio - " &amp; VLOOKUP(VLOOKUP(AD$1,Enemies[[Name]:[SpawnedType]],11,FALSE),Enemies[[#All],[Name]:[BotLevelType]],9,FALSE),BotLevelWorld[#Headers],0),FALSE) * VLOOKUP(AD$1,Enemies[[Name]:[SpawnedType]],10,FALSE),0))</f>
        <v>240</v>
      </c>
      <c r="AE66" s="10">
        <f>(VLOOKUP(AE$1,Enemies[[Name]:[BotLevelType]],3,FALSE) * VLOOKUP($A66,BotLevelWorld[#All],MATCH("HP Ratio - " &amp; VLOOKUP(AE$1,Enemies[[#All],[Name]:[BotLevelType]],9,FALSE),BotLevelWorld[#Headers],0),FALSE)) + (IFERROR(VLOOKUP(VLOOKUP(AE$1,Enemies[[Name]:[SpawnedType]],11,FALSE), Enemies[[Name]:[BotLevelType]], 3, FALSE) * VLOOKUP($A66,BotLevelWorld[#All],MATCH("HP Ratio - " &amp; VLOOKUP(VLOOKUP(AE$1,Enemies[[Name]:[SpawnedType]],11,FALSE),Enemies[[#All],[Name]:[BotLevelType]],9,FALSE),BotLevelWorld[#Headers],0),FALSE) * VLOOKUP(AE$1,Enemies[[Name]:[SpawnedType]],10,FALSE),0))</f>
        <v>7000</v>
      </c>
      <c r="AF66" s="10">
        <f>(VLOOKUP(AF$1,Enemies[[Name]:[BotLevelType]],3,FALSE) * VLOOKUP($A66,BotLevelWorld[#All],MATCH("HP Ratio - " &amp; VLOOKUP(AF$1,Enemies[[#All],[Name]:[BotLevelType]],9,FALSE),BotLevelWorld[#Headers],0),FALSE)) + (IFERROR(VLOOKUP(VLOOKUP(AF$1,Enemies[[Name]:[SpawnedType]],11,FALSE), Enemies[[Name]:[BotLevelType]], 3, FALSE) * VLOOKUP($A66,BotLevelWorld[#All],MATCH("HP Ratio - " &amp; VLOOKUP(VLOOKUP(AF$1,Enemies[[Name]:[SpawnedType]],11,FALSE),Enemies[[#All],[Name]:[BotLevelType]],9,FALSE),BotLevelWorld[#Headers],0),FALSE) * VLOOKUP(AF$1,Enemies[[Name]:[SpawnedType]],10,FALSE),0))</f>
        <v>1600</v>
      </c>
      <c r="AG66" s="10">
        <f>(VLOOKUP(AG$1,Enemies[[Name]:[BotLevelType]],3,FALSE) * VLOOKUP($A66,BotLevelWorld[#All],MATCH("HP Ratio - " &amp; VLOOKUP(AG$1,Enemies[[#All],[Name]:[BotLevelType]],9,FALSE),BotLevelWorld[#Headers],0),FALSE)) + (IFERROR(VLOOKUP(VLOOKUP(AG$1,Enemies[[Name]:[SpawnedType]],11,FALSE), Enemies[[Name]:[BotLevelType]], 3, FALSE) * VLOOKUP($A66,BotLevelWorld[#All],MATCH("HP Ratio - " &amp; VLOOKUP(VLOOKUP(AG$1,Enemies[[Name]:[SpawnedType]],11,FALSE),Enemies[[#All],[Name]:[BotLevelType]],9,FALSE),BotLevelWorld[#Headers],0),FALSE) * VLOOKUP(AG$1,Enemies[[Name]:[SpawnedType]],10,FALSE),0))</f>
        <v>8470</v>
      </c>
      <c r="AH66" s="10">
        <f>(VLOOKUP(AH$1,Enemies[[Name]:[BotLevelType]],3,FALSE) * VLOOKUP($A66,BotLevelWorld[#All],MATCH("HP Ratio - " &amp; VLOOKUP(AH$1,Enemies[[#All],[Name]:[BotLevelType]],9,FALSE),BotLevelWorld[#Headers],0),FALSE)) + (IFERROR(VLOOKUP(VLOOKUP(AH$1,Enemies[[Name]:[SpawnedType]],11,FALSE), Enemies[[Name]:[BotLevelType]], 3, FALSE) * VLOOKUP($A66,BotLevelWorld[#All],MATCH("HP Ratio - " &amp; VLOOKUP(VLOOKUP(AH$1,Enemies[[Name]:[SpawnedType]],11,FALSE),Enemies[[#All],[Name]:[BotLevelType]],9,FALSE),BotLevelWorld[#Headers],0),FALSE) * VLOOKUP(AH$1,Enemies[[Name]:[SpawnedType]],10,FALSE),0))</f>
        <v>880</v>
      </c>
      <c r="AI66" s="10">
        <f>(VLOOKUP(AI$1,Enemies[[Name]:[BotLevelType]],3,FALSE) * VLOOKUP($A66,BotLevelWorld[#All],MATCH("HP Ratio - " &amp; VLOOKUP(AI$1,Enemies[[#All],[Name]:[BotLevelType]],9,FALSE),BotLevelWorld[#Headers],0),FALSE)) + (IFERROR(VLOOKUP(VLOOKUP(AI$1,Enemies[[Name]:[SpawnedType]],11,FALSE), Enemies[[Name]:[BotLevelType]], 3, FALSE) * VLOOKUP($A66,BotLevelWorld[#All],MATCH("HP Ratio - " &amp; VLOOKUP(VLOOKUP(AI$1,Enemies[[Name]:[SpawnedType]],11,FALSE),Enemies[[#All],[Name]:[BotLevelType]],9,FALSE),BotLevelWorld[#Headers],0),FALSE) * VLOOKUP(AI$1,Enemies[[Name]:[SpawnedType]],10,FALSE),0))</f>
        <v>12000</v>
      </c>
      <c r="AJ66" s="10">
        <f>(VLOOKUP(AJ$1,Enemies[[Name]:[BotLevelType]],3,FALSE) * VLOOKUP($A66,BotLevelWorld[#All],MATCH("HP Ratio - " &amp; VLOOKUP(AJ$1,Enemies[[#All],[Name]:[BotLevelType]],9,FALSE),BotLevelWorld[#Headers],0),FALSE)) + (IFERROR(VLOOKUP(VLOOKUP(AJ$1,Enemies[[Name]:[SpawnedType]],11,FALSE), Enemies[[Name]:[BotLevelType]], 3, FALSE) * VLOOKUP($A66,BotLevelWorld[#All],MATCH("HP Ratio - " &amp; VLOOKUP(VLOOKUP(AJ$1,Enemies[[Name]:[SpawnedType]],11,FALSE),Enemies[[#All],[Name]:[BotLevelType]],9,FALSE),BotLevelWorld[#Headers],0),FALSE) * VLOOKUP(AJ$1,Enemies[[Name]:[SpawnedType]],10,FALSE),0))</f>
        <v>880</v>
      </c>
      <c r="AK66" s="10">
        <f>(VLOOKUP(AK$1,Enemies[[Name]:[BotLevelType]],3,FALSE) * VLOOKUP($A66,BotLevelWorld[#All],MATCH("HP Ratio - " &amp; VLOOKUP(AK$1,Enemies[[#All],[Name]:[BotLevelType]],9,FALSE),BotLevelWorld[#Headers],0),FALSE)) + (IFERROR(VLOOKUP(VLOOKUP(AK$1,Enemies[[Name]:[SpawnedType]],11,FALSE), Enemies[[Name]:[BotLevelType]], 3, FALSE) * VLOOKUP($A66,BotLevelWorld[#All],MATCH("HP Ratio - " &amp; VLOOKUP(VLOOKUP(AK$1,Enemies[[Name]:[SpawnedType]],11,FALSE),Enemies[[#All],[Name]:[BotLevelType]],9,FALSE),BotLevelWorld[#Headers],0),FALSE) * VLOOKUP(AK$1,Enemies[[Name]:[SpawnedType]],10,FALSE),0))</f>
        <v>880</v>
      </c>
      <c r="AL66" s="10">
        <f>(VLOOKUP(AL$1,Enemies[[Name]:[BotLevelType]],3,FALSE) * VLOOKUP($A66,BotLevelWorld[#All],MATCH("HP Ratio - " &amp; VLOOKUP(AL$1,Enemies[[#All],[Name]:[BotLevelType]],9,FALSE),BotLevelWorld[#Headers],0),FALSE)) + (IFERROR(VLOOKUP(VLOOKUP(AL$1,Enemies[[Name]:[SpawnedType]],11,FALSE), Enemies[[Name]:[BotLevelType]], 3, FALSE) * VLOOKUP($A66,BotLevelWorld[#All],MATCH("HP Ratio - " &amp; VLOOKUP(VLOOKUP(AL$1,Enemies[[Name]:[SpawnedType]],11,FALSE),Enemies[[#All],[Name]:[BotLevelType]],9,FALSE),BotLevelWorld[#Headers],0),FALSE) * VLOOKUP(AL$1,Enemies[[Name]:[SpawnedType]],10,FALSE),0))</f>
        <v>1100</v>
      </c>
      <c r="AM66" s="10">
        <f>(VLOOKUP(AM$1,Enemies[[Name]:[BotLevelType]],3,FALSE) * VLOOKUP($A66,BotLevelWorld[#All],MATCH("HP Ratio - " &amp; VLOOKUP(AM$1,Enemies[[#All],[Name]:[BotLevelType]],9,FALSE),BotLevelWorld[#Headers],0),FALSE)) + (IFERROR(VLOOKUP(VLOOKUP(AM$1,Enemies[[Name]:[SpawnedType]],11,FALSE), Enemies[[Name]:[BotLevelType]], 3, FALSE) * VLOOKUP($A66,BotLevelWorld[#All],MATCH("HP Ratio - " &amp; VLOOKUP(VLOOKUP(AM$1,Enemies[[Name]:[SpawnedType]],11,FALSE),Enemies[[#All],[Name]:[BotLevelType]],9,FALSE),BotLevelWorld[#Headers],0),FALSE) * VLOOKUP(AM$1,Enemies[[Name]:[SpawnedType]],10,FALSE),0))</f>
        <v>20000</v>
      </c>
      <c r="AN66" s="10">
        <f>(VLOOKUP(AN$1,Enemies[[Name]:[BotLevelType]],3,FALSE) * VLOOKUP($A66,BotLevelWorld[#All],MATCH("HP Ratio - " &amp; VLOOKUP(AN$1,Enemies[[#All],[Name]:[BotLevelType]],9,FALSE),BotLevelWorld[#Headers],0),FALSE)) + (IFERROR(VLOOKUP(VLOOKUP(AN$1,Enemies[[Name]:[SpawnedType]],11,FALSE), Enemies[[Name]:[BotLevelType]], 3, FALSE) * VLOOKUP($A66,BotLevelWorld[#All],MATCH("HP Ratio - " &amp; VLOOKUP(VLOOKUP(AN$1,Enemies[[Name]:[SpawnedType]],11,FALSE),Enemies[[#All],[Name]:[BotLevelType]],9,FALSE),BotLevelWorld[#Headers],0),FALSE) * VLOOKUP(AN$1,Enemies[[Name]:[SpawnedType]],10,FALSE),0))</f>
        <v>5500</v>
      </c>
      <c r="AO66" s="10">
        <f>(VLOOKUP(AO$1,Enemies[[Name]:[BotLevelType]],3,FALSE) * VLOOKUP($A66,BotLevelWorld[#All],MATCH("HP Ratio - " &amp; VLOOKUP(AO$1,Enemies[[#All],[Name]:[BotLevelType]],9,FALSE),BotLevelWorld[#Headers],0),FALSE)) + (IFERROR(VLOOKUP(VLOOKUP(AO$1,Enemies[[Name]:[SpawnedType]],11,FALSE), Enemies[[Name]:[BotLevelType]], 3, FALSE) * VLOOKUP($A66,BotLevelWorld[#All],MATCH("HP Ratio - " &amp; VLOOKUP(VLOOKUP(AO$1,Enemies[[Name]:[SpawnedType]],11,FALSE),Enemies[[#All],[Name]:[BotLevelType]],9,FALSE),BotLevelWorld[#Headers],0),FALSE) * VLOOKUP(AO$1,Enemies[[Name]:[SpawnedType]],10,FALSE),0))</f>
        <v>9460</v>
      </c>
      <c r="AP66" s="10">
        <f>(VLOOKUP(AP$1,Enemies[[Name]:[BotLevelType]],3,FALSE) * VLOOKUP($A66,BotLevelWorld[#All],MATCH("HP Ratio - " &amp; VLOOKUP(AP$1,Enemies[[#All],[Name]:[BotLevelType]],9,FALSE),BotLevelWorld[#Headers],0),FALSE)) + (IFERROR(VLOOKUP(VLOOKUP(AP$1,Enemies[[Name]:[SpawnedType]],11,FALSE), Enemies[[Name]:[BotLevelType]], 3, FALSE) * VLOOKUP($A66,BotLevelWorld[#All],MATCH("HP Ratio - " &amp; VLOOKUP(VLOOKUP(AP$1,Enemies[[Name]:[SpawnedType]],11,FALSE),Enemies[[#All],[Name]:[BotLevelType]],9,FALSE),BotLevelWorld[#Headers],0),FALSE) * VLOOKUP(AP$1,Enemies[[Name]:[SpawnedType]],10,FALSE),0))</f>
        <v>9460</v>
      </c>
      <c r="AQ66" s="10">
        <f>(VLOOKUP(AQ$1,Enemies[[Name]:[BotLevelType]],3,FALSE) * VLOOKUP($A66,BotLevelWorld[#All],MATCH("HP Ratio - " &amp; VLOOKUP(AQ$1,Enemies[[#All],[Name]:[BotLevelType]],9,FALSE),BotLevelWorld[#Headers],0),FALSE)) + (IFERROR(VLOOKUP(VLOOKUP(AQ$1,Enemies[[Name]:[SpawnedType]],11,FALSE), Enemies[[Name]:[BotLevelType]], 3, FALSE) * VLOOKUP($A66,BotLevelWorld[#All],MATCH("HP Ratio - " &amp; VLOOKUP(VLOOKUP(AQ$1,Enemies[[Name]:[SpawnedType]],11,FALSE),Enemies[[#All],[Name]:[BotLevelType]],9,FALSE),BotLevelWorld[#Headers],0),FALSE) * VLOOKUP(AQ$1,Enemies[[Name]:[SpawnedType]],10,FALSE),0))</f>
        <v>9460</v>
      </c>
      <c r="AR66" s="10">
        <f>(VLOOKUP(AR$1,Enemies[[Name]:[BotLevelType]],3,FALSE) * VLOOKUP($A66,BotLevelWorld[#All],MATCH("HP Ratio - " &amp; VLOOKUP(AR$1,Enemies[[#All],[Name]:[BotLevelType]],9,FALSE),BotLevelWorld[#Headers],0),FALSE)) + (IFERROR(VLOOKUP(VLOOKUP(AR$1,Enemies[[Name]:[SpawnedType]],11,FALSE), Enemies[[Name]:[BotLevelType]], 3, FALSE) * VLOOKUP($A66,BotLevelWorld[#All],MATCH("HP Ratio - " &amp; VLOOKUP(VLOOKUP(AR$1,Enemies[[Name]:[SpawnedType]],11,FALSE),Enemies[[#All],[Name]:[BotLevelType]],9,FALSE),BotLevelWorld[#Headers],0),FALSE) * VLOOKUP(AR$1,Enemies[[Name]:[SpawnedType]],10,FALSE),0))</f>
        <v>88000</v>
      </c>
      <c r="AS66" s="10">
        <f>(VLOOKUP(AS$1,Enemies[[Name]:[BotLevelType]],3,FALSE) * VLOOKUP($A66,BotLevelWorld[#All],MATCH("HP Ratio - " &amp; VLOOKUP(AS$1,Enemies[[#All],[Name]:[BotLevelType]],9,FALSE),BotLevelWorld[#Headers],0),FALSE)) + (IFERROR(VLOOKUP(VLOOKUP(AS$1,Enemies[[Name]:[SpawnedType]],11,FALSE), Enemies[[Name]:[BotLevelType]], 3, FALSE) * VLOOKUP($A66,BotLevelWorld[#All],MATCH("HP Ratio - " &amp; VLOOKUP(VLOOKUP(AS$1,Enemies[[Name]:[SpawnedType]],11,FALSE),Enemies[[#All],[Name]:[BotLevelType]],9,FALSE),BotLevelWorld[#Headers],0),FALSE) * VLOOKUP(AS$1,Enemies[[Name]:[SpawnedType]],10,FALSE),0))</f>
        <v>60000</v>
      </c>
      <c r="AT66" s="10">
        <f>(VLOOKUP(AT$1,Enemies[[Name]:[BotLevelType]],3,FALSE) * VLOOKUP($A66,BotLevelWorld[#All],MATCH("HP Ratio - " &amp; VLOOKUP(AT$1,Enemies[[#All],[Name]:[BotLevelType]],9,FALSE),BotLevelWorld[#Headers],0),FALSE)) + (IFERROR(VLOOKUP(VLOOKUP(AT$1,Enemies[[Name]:[SpawnedType]],11,FALSE), Enemies[[Name]:[BotLevelType]], 3, FALSE) * VLOOKUP($A66,BotLevelWorld[#All],MATCH("HP Ratio - " &amp; VLOOKUP(VLOOKUP(AT$1,Enemies[[Name]:[SpawnedType]],11,FALSE),Enemies[[#All],[Name]:[BotLevelType]],9,FALSE),BotLevelWorld[#Headers],0),FALSE) * VLOOKUP(AT$1,Enemies[[Name]:[SpawnedType]],10,FALSE),0))</f>
        <v>53200</v>
      </c>
    </row>
    <row r="67" spans="1:46" x14ac:dyDescent="0.25">
      <c r="A67" s="1">
        <v>65</v>
      </c>
      <c r="B67" s="10">
        <f>(VLOOKUP(B$1,Enemies[[Name]:[BotLevelType]],3,FALSE) * VLOOKUP($A67,BotLevelWorld[#All],MATCH("HP Ratio - " &amp; VLOOKUP(B$1,Enemies[[#All],[Name]:[BotLevelType]],9,FALSE),BotLevelWorld[#Headers],0),FALSE)) + (IFERROR(VLOOKUP(VLOOKUP(B$1,Enemies[[Name]:[SpawnedType]],11,FALSE), Enemies[[Name]:[BotLevelType]], 3, FALSE) * VLOOKUP($A67,BotLevelWorld[#All],MATCH("HP Ratio - " &amp; VLOOKUP(VLOOKUP(B$1,Enemies[[Name]:[SpawnedType]],11,FALSE),Enemies[[#All],[Name]:[BotLevelType]],9,FALSE),BotLevelWorld[#Headers],0),FALSE) * VLOOKUP(B$1,Enemies[[Name]:[SpawnedType]],10,FALSE),0))</f>
        <v>330</v>
      </c>
      <c r="C67" s="10">
        <f>(VLOOKUP(C$1,Enemies[[Name]:[BotLevelType]],3,FALSE) * VLOOKUP($A67,BotLevelWorld[#All],MATCH("HP Ratio - " &amp; VLOOKUP(C$1,Enemies[[#All],[Name]:[BotLevelType]],9,FALSE),BotLevelWorld[#Headers],0),FALSE)) + (IFERROR(VLOOKUP(VLOOKUP(C$1,Enemies[[Name]:[SpawnedType]],11,FALSE), Enemies[[Name]:[BotLevelType]], 3, FALSE) * VLOOKUP($A67,BotLevelWorld[#All],MATCH("HP Ratio - " &amp; VLOOKUP(VLOOKUP(C$1,Enemies[[Name]:[SpawnedType]],11,FALSE),Enemies[[#All],[Name]:[BotLevelType]],9,FALSE),BotLevelWorld[#Headers],0),FALSE) * VLOOKUP(C$1,Enemies[[Name]:[SpawnedType]],10,FALSE),0))</f>
        <v>8470</v>
      </c>
      <c r="D67" s="10">
        <f>(VLOOKUP(D$1,Enemies[[Name]:[BotLevelType]],3,FALSE) * VLOOKUP($A67,BotLevelWorld[#All],MATCH("HP Ratio - " &amp; VLOOKUP(D$1,Enemies[[#All],[Name]:[BotLevelType]],9,FALSE),BotLevelWorld[#Headers],0),FALSE)) + (IFERROR(VLOOKUP(VLOOKUP(D$1,Enemies[[Name]:[SpawnedType]],11,FALSE), Enemies[[Name]:[BotLevelType]], 3, FALSE) * VLOOKUP($A67,BotLevelWorld[#All],MATCH("HP Ratio - " &amp; VLOOKUP(VLOOKUP(D$1,Enemies[[Name]:[SpawnedType]],11,FALSE),Enemies[[#All],[Name]:[BotLevelType]],9,FALSE),BotLevelWorld[#Headers],0),FALSE) * VLOOKUP(D$1,Enemies[[Name]:[SpawnedType]],10,FALSE),0))</f>
        <v>19800</v>
      </c>
      <c r="E67" s="10">
        <f>(VLOOKUP(E$1,Enemies[[Name]:[BotLevelType]],3,FALSE) * VLOOKUP($A67,BotLevelWorld[#All],MATCH("HP Ratio - " &amp; VLOOKUP(E$1,Enemies[[#All],[Name]:[BotLevelType]],9,FALSE),BotLevelWorld[#Headers],0),FALSE)) + (IFERROR(VLOOKUP(VLOOKUP(E$1,Enemies[[Name]:[SpawnedType]],11,FALSE), Enemies[[Name]:[BotLevelType]], 3, FALSE) * VLOOKUP($A67,BotLevelWorld[#All],MATCH("HP Ratio - " &amp; VLOOKUP(VLOOKUP(E$1,Enemies[[Name]:[SpawnedType]],11,FALSE),Enemies[[#All],[Name]:[BotLevelType]],9,FALSE),BotLevelWorld[#Headers],0),FALSE) * VLOOKUP(E$1,Enemies[[Name]:[SpawnedType]],10,FALSE),0))</f>
        <v>2800</v>
      </c>
      <c r="F67" s="10">
        <f>(VLOOKUP(F$1,Enemies[[Name]:[BotLevelType]],3,FALSE) * VLOOKUP($A67,BotLevelWorld[#All],MATCH("HP Ratio - " &amp; VLOOKUP(F$1,Enemies[[#All],[Name]:[BotLevelType]],9,FALSE),BotLevelWorld[#Headers],0),FALSE)) + (IFERROR(VLOOKUP(VLOOKUP(F$1,Enemies[[Name]:[SpawnedType]],11,FALSE), Enemies[[Name]:[BotLevelType]], 3, FALSE) * VLOOKUP($A67,BotLevelWorld[#All],MATCH("HP Ratio - " &amp; VLOOKUP(VLOOKUP(F$1,Enemies[[Name]:[SpawnedType]],11,FALSE),Enemies[[#All],[Name]:[BotLevelType]],9,FALSE),BotLevelWorld[#Headers],0),FALSE) * VLOOKUP(F$1,Enemies[[Name]:[SpawnedType]],10,FALSE),0))</f>
        <v>10000</v>
      </c>
      <c r="G67" s="10">
        <f>(VLOOKUP(G$1,Enemies[[Name]:[BotLevelType]],3,FALSE) * VLOOKUP($A67,BotLevelWorld[#All],MATCH("HP Ratio - " &amp; VLOOKUP(G$1,Enemies[[#All],[Name]:[BotLevelType]],9,FALSE),BotLevelWorld[#Headers],0),FALSE)) + (IFERROR(VLOOKUP(VLOOKUP(G$1,Enemies[[Name]:[SpawnedType]],11,FALSE), Enemies[[Name]:[BotLevelType]], 3, FALSE) * VLOOKUP($A67,BotLevelWorld[#All],MATCH("HP Ratio - " &amp; VLOOKUP(VLOOKUP(G$1,Enemies[[Name]:[SpawnedType]],11,FALSE),Enemies[[#All],[Name]:[BotLevelType]],9,FALSE),BotLevelWorld[#Headers],0),FALSE) * VLOOKUP(G$1,Enemies[[Name]:[SpawnedType]],10,FALSE),0))</f>
        <v>20000</v>
      </c>
      <c r="H67" s="10">
        <f>(VLOOKUP(H$1,Enemies[[Name]:[BotLevelType]],3,FALSE) * VLOOKUP($A67,BotLevelWorld[#All],MATCH("HP Ratio - " &amp; VLOOKUP(H$1,Enemies[[#All],[Name]:[BotLevelType]],9,FALSE),BotLevelWorld[#Headers],0),FALSE)) + (IFERROR(VLOOKUP(VLOOKUP(H$1,Enemies[[Name]:[SpawnedType]],11,FALSE), Enemies[[Name]:[BotLevelType]], 3, FALSE) * VLOOKUP($A67,BotLevelWorld[#All],MATCH("HP Ratio - " &amp; VLOOKUP(VLOOKUP(H$1,Enemies[[Name]:[SpawnedType]],11,FALSE),Enemies[[#All],[Name]:[BotLevelType]],9,FALSE),BotLevelWorld[#Headers],0),FALSE) * VLOOKUP(H$1,Enemies[[Name]:[SpawnedType]],10,FALSE),0))</f>
        <v>880</v>
      </c>
      <c r="I67" s="10">
        <f>(VLOOKUP(I$1,Enemies[[Name]:[BotLevelType]],3,FALSE) * VLOOKUP($A67,BotLevelWorld[#All],MATCH("HP Ratio - " &amp; VLOOKUP(I$1,Enemies[[#All],[Name]:[BotLevelType]],9,FALSE),BotLevelWorld[#Headers],0),FALSE)) + (IFERROR(VLOOKUP(VLOOKUP(I$1,Enemies[[Name]:[SpawnedType]],11,FALSE), Enemies[[Name]:[BotLevelType]], 3, FALSE) * VLOOKUP($A67,BotLevelWorld[#All],MATCH("HP Ratio - " &amp; VLOOKUP(VLOOKUP(I$1,Enemies[[Name]:[SpawnedType]],11,FALSE),Enemies[[#All],[Name]:[BotLevelType]],9,FALSE),BotLevelWorld[#Headers],0),FALSE) * VLOOKUP(I$1,Enemies[[Name]:[SpawnedType]],10,FALSE),0))</f>
        <v>30</v>
      </c>
      <c r="J67" s="10">
        <f>(VLOOKUP(J$1,Enemies[[Name]:[BotLevelType]],3,FALSE) * VLOOKUP($A67,BotLevelWorld[#All],MATCH("HP Ratio - " &amp; VLOOKUP(J$1,Enemies[[#All],[Name]:[BotLevelType]],9,FALSE),BotLevelWorld[#Headers],0),FALSE)) + (IFERROR(VLOOKUP(VLOOKUP(J$1,Enemies[[Name]:[SpawnedType]],11,FALSE), Enemies[[Name]:[BotLevelType]], 3, FALSE) * VLOOKUP($A67,BotLevelWorld[#All],MATCH("HP Ratio - " &amp; VLOOKUP(VLOOKUP(J$1,Enemies[[Name]:[SpawnedType]],11,FALSE),Enemies[[#All],[Name]:[BotLevelType]],9,FALSE),BotLevelWorld[#Headers],0),FALSE) * VLOOKUP(J$1,Enemies[[Name]:[SpawnedType]],10,FALSE),0))</f>
        <v>500</v>
      </c>
      <c r="K67" s="10">
        <f>(VLOOKUP(K$1,Enemies[[Name]:[BotLevelType]],3,FALSE) * VLOOKUP($A67,BotLevelWorld[#All],MATCH("HP Ratio - " &amp; VLOOKUP(K$1,Enemies[[#All],[Name]:[BotLevelType]],9,FALSE),BotLevelWorld[#Headers],0),FALSE)) + (IFERROR(VLOOKUP(VLOOKUP(K$1,Enemies[[Name]:[SpawnedType]],11,FALSE), Enemies[[Name]:[BotLevelType]], 3, FALSE) * VLOOKUP($A67,BotLevelWorld[#All],MATCH("HP Ratio - " &amp; VLOOKUP(VLOOKUP(K$1,Enemies[[Name]:[SpawnedType]],11,FALSE),Enemies[[#All],[Name]:[BotLevelType]],9,FALSE),BotLevelWorld[#Headers],0),FALSE) * VLOOKUP(K$1,Enemies[[Name]:[SpawnedType]],10,FALSE),0))</f>
        <v>125</v>
      </c>
      <c r="L67" s="10">
        <f>(VLOOKUP(L$1,Enemies[[Name]:[BotLevelType]],3,FALSE) * VLOOKUP($A67,BotLevelWorld[#All],MATCH("HP Ratio - " &amp; VLOOKUP(L$1,Enemies[[#All],[Name]:[BotLevelType]],9,FALSE),BotLevelWorld[#Headers],0),FALSE)) + (IFERROR(VLOOKUP(VLOOKUP(L$1,Enemies[[Name]:[SpawnedType]],11,FALSE), Enemies[[Name]:[BotLevelType]], 3, FALSE) * VLOOKUP($A67,BotLevelWorld[#All],MATCH("HP Ratio - " &amp; VLOOKUP(VLOOKUP(L$1,Enemies[[Name]:[SpawnedType]],11,FALSE),Enemies[[#All],[Name]:[BotLevelType]],9,FALSE),BotLevelWorld[#Headers],0),FALSE) * VLOOKUP(L$1,Enemies[[Name]:[SpawnedType]],10,FALSE),0))</f>
        <v>6000</v>
      </c>
      <c r="M67" s="10">
        <f>(VLOOKUP(M$1,Enemies[[Name]:[BotLevelType]],3,FALSE) * VLOOKUP($A67,BotLevelWorld[#All],MATCH("HP Ratio - " &amp; VLOOKUP(M$1,Enemies[[#All],[Name]:[BotLevelType]],9,FALSE),BotLevelWorld[#Headers],0),FALSE)) + (IFERROR(VLOOKUP(VLOOKUP(M$1,Enemies[[Name]:[SpawnedType]],11,FALSE), Enemies[[Name]:[BotLevelType]], 3, FALSE) * VLOOKUP($A67,BotLevelWorld[#All],MATCH("HP Ratio - " &amp; VLOOKUP(VLOOKUP(M$1,Enemies[[Name]:[SpawnedType]],11,FALSE),Enemies[[#All],[Name]:[BotLevelType]],9,FALSE),BotLevelWorld[#Headers],0),FALSE) * VLOOKUP(M$1,Enemies[[Name]:[SpawnedType]],10,FALSE),0))</f>
        <v>14000</v>
      </c>
      <c r="N67" s="10">
        <f>(VLOOKUP(N$1,Enemies[[Name]:[BotLevelType]],3,FALSE) * VLOOKUP($A67,BotLevelWorld[#All],MATCH("HP Ratio - " &amp; VLOOKUP(N$1,Enemies[[#All],[Name]:[BotLevelType]],9,FALSE),BotLevelWorld[#Headers],0),FALSE)) + (IFERROR(VLOOKUP(VLOOKUP(N$1,Enemies[[Name]:[SpawnedType]],11,FALSE), Enemies[[Name]:[BotLevelType]], 3, FALSE) * VLOOKUP($A67,BotLevelWorld[#All],MATCH("HP Ratio - " &amp; VLOOKUP(VLOOKUP(N$1,Enemies[[Name]:[SpawnedType]],11,FALSE),Enemies[[#All],[Name]:[BotLevelType]],9,FALSE),BotLevelWorld[#Headers],0),FALSE) * VLOOKUP(N$1,Enemies[[Name]:[SpawnedType]],10,FALSE),0))</f>
        <v>10000</v>
      </c>
      <c r="O67" s="10">
        <f>(VLOOKUP(O$1,Enemies[[Name]:[BotLevelType]],3,FALSE) * VLOOKUP($A67,BotLevelWorld[#All],MATCH("HP Ratio - " &amp; VLOOKUP(O$1,Enemies[[#All],[Name]:[BotLevelType]],9,FALSE),BotLevelWorld[#Headers],0),FALSE)) + (IFERROR(VLOOKUP(VLOOKUP(O$1,Enemies[[Name]:[SpawnedType]],11,FALSE), Enemies[[Name]:[BotLevelType]], 3, FALSE) * VLOOKUP($A67,BotLevelWorld[#All],MATCH("HP Ratio - " &amp; VLOOKUP(VLOOKUP(O$1,Enemies[[Name]:[SpawnedType]],11,FALSE),Enemies[[#All],[Name]:[BotLevelType]],9,FALSE),BotLevelWorld[#Headers],0),FALSE) * VLOOKUP(O$1,Enemies[[Name]:[SpawnedType]],10,FALSE),0))</f>
        <v>3850</v>
      </c>
      <c r="P67" s="10">
        <f>(VLOOKUP(P$1,Enemies[[Name]:[BotLevelType]],3,FALSE) * VLOOKUP($A67,BotLevelWorld[#All],MATCH("HP Ratio - " &amp; VLOOKUP(P$1,Enemies[[#All],[Name]:[BotLevelType]],9,FALSE),BotLevelWorld[#Headers],0),FALSE)) + (IFERROR(VLOOKUP(VLOOKUP(P$1,Enemies[[Name]:[SpawnedType]],11,FALSE), Enemies[[Name]:[BotLevelType]], 3, FALSE) * VLOOKUP($A67,BotLevelWorld[#All],MATCH("HP Ratio - " &amp; VLOOKUP(VLOOKUP(P$1,Enemies[[Name]:[SpawnedType]],11,FALSE),Enemies[[#All],[Name]:[BotLevelType]],9,FALSE),BotLevelWorld[#Headers],0),FALSE) * VLOOKUP(P$1,Enemies[[Name]:[SpawnedType]],10,FALSE),0))</f>
        <v>40000</v>
      </c>
      <c r="Q67" s="10">
        <f>(VLOOKUP(Q$1,Enemies[[Name]:[BotLevelType]],3,FALSE) * VLOOKUP($A67,BotLevelWorld[#All],MATCH("HP Ratio - " &amp; VLOOKUP(Q$1,Enemies[[#All],[Name]:[BotLevelType]],9,FALSE),BotLevelWorld[#Headers],0),FALSE)) + (IFERROR(VLOOKUP(VLOOKUP(Q$1,Enemies[[Name]:[SpawnedType]],11,FALSE), Enemies[[Name]:[BotLevelType]], 3, FALSE) * VLOOKUP($A67,BotLevelWorld[#All],MATCH("HP Ratio - " &amp; VLOOKUP(VLOOKUP(Q$1,Enemies[[Name]:[SpawnedType]],11,FALSE),Enemies[[#All],[Name]:[BotLevelType]],9,FALSE),BotLevelWorld[#Headers],0),FALSE) * VLOOKUP(Q$1,Enemies[[Name]:[SpawnedType]],10,FALSE),0))</f>
        <v>11000</v>
      </c>
      <c r="R67" s="10">
        <f>(VLOOKUP(R$1,Enemies[[Name]:[BotLevelType]],3,FALSE) * VLOOKUP($A67,BotLevelWorld[#All],MATCH("HP Ratio - " &amp; VLOOKUP(R$1,Enemies[[#All],[Name]:[BotLevelType]],9,FALSE),BotLevelWorld[#Headers],0),FALSE)) + (IFERROR(VLOOKUP(VLOOKUP(R$1,Enemies[[Name]:[SpawnedType]],11,FALSE), Enemies[[Name]:[BotLevelType]], 3, FALSE) * VLOOKUP($A67,BotLevelWorld[#All],MATCH("HP Ratio - " &amp; VLOOKUP(VLOOKUP(R$1,Enemies[[Name]:[SpawnedType]],11,FALSE),Enemies[[#All],[Name]:[BotLevelType]],9,FALSE),BotLevelWorld[#Headers],0),FALSE) * VLOOKUP(R$1,Enemies[[Name]:[SpawnedType]],10,FALSE),0))</f>
        <v>55000</v>
      </c>
      <c r="S67" s="10">
        <f>(VLOOKUP(S$1,Enemies[[Name]:[BotLevelType]],3,FALSE) * VLOOKUP($A67,BotLevelWorld[#All],MATCH("HP Ratio - " &amp; VLOOKUP(S$1,Enemies[[#All],[Name]:[BotLevelType]],9,FALSE),BotLevelWorld[#Headers],0),FALSE)) + (IFERROR(VLOOKUP(VLOOKUP(S$1,Enemies[[Name]:[SpawnedType]],11,FALSE), Enemies[[Name]:[BotLevelType]], 3, FALSE) * VLOOKUP($A67,BotLevelWorld[#All],MATCH("HP Ratio - " &amp; VLOOKUP(VLOOKUP(S$1,Enemies[[Name]:[SpawnedType]],11,FALSE),Enemies[[#All],[Name]:[BotLevelType]],9,FALSE),BotLevelWorld[#Headers],0),FALSE) * VLOOKUP(S$1,Enemies[[Name]:[SpawnedType]],10,FALSE),0))</f>
        <v>4620</v>
      </c>
      <c r="T67" s="10">
        <f>(VLOOKUP(T$1,Enemies[[Name]:[BotLevelType]],3,FALSE) * VLOOKUP($A67,BotLevelWorld[#All],MATCH("HP Ratio - " &amp; VLOOKUP(T$1,Enemies[[#All],[Name]:[BotLevelType]],9,FALSE),BotLevelWorld[#Headers],0),FALSE)) + (IFERROR(VLOOKUP(VLOOKUP(T$1,Enemies[[Name]:[SpawnedType]],11,FALSE), Enemies[[Name]:[BotLevelType]], 3, FALSE) * VLOOKUP($A67,BotLevelWorld[#All],MATCH("HP Ratio - " &amp; VLOOKUP(VLOOKUP(T$1,Enemies[[Name]:[SpawnedType]],11,FALSE),Enemies[[#All],[Name]:[BotLevelType]],9,FALSE),BotLevelWorld[#Headers],0),FALSE) * VLOOKUP(T$1,Enemies[[Name]:[SpawnedType]],10,FALSE),0))</f>
        <v>17600</v>
      </c>
      <c r="U67" s="10">
        <f>(VLOOKUP(U$1,Enemies[[Name]:[BotLevelType]],3,FALSE) * VLOOKUP($A67,BotLevelWorld[#All],MATCH("HP Ratio - " &amp; VLOOKUP(U$1,Enemies[[#All],[Name]:[BotLevelType]],9,FALSE),BotLevelWorld[#Headers],0),FALSE)) + (IFERROR(VLOOKUP(VLOOKUP(U$1,Enemies[[Name]:[SpawnedType]],11,FALSE), Enemies[[Name]:[BotLevelType]], 3, FALSE) * VLOOKUP($A67,BotLevelWorld[#All],MATCH("HP Ratio - " &amp; VLOOKUP(VLOOKUP(U$1,Enemies[[Name]:[SpawnedType]],11,FALSE),Enemies[[#All],[Name]:[BotLevelType]],9,FALSE),BotLevelWorld[#Headers],0),FALSE) * VLOOKUP(U$1,Enemies[[Name]:[SpawnedType]],10,FALSE),0))</f>
        <v>8800</v>
      </c>
      <c r="V67" s="10">
        <f>(VLOOKUP(V$1,Enemies[[Name]:[BotLevelType]],3,FALSE) * VLOOKUP($A67,BotLevelWorld[#All],MATCH("HP Ratio - " &amp; VLOOKUP(V$1,Enemies[[#All],[Name]:[BotLevelType]],9,FALSE),BotLevelWorld[#Headers],0),FALSE)) + (IFERROR(VLOOKUP(VLOOKUP(V$1,Enemies[[Name]:[SpawnedType]],11,FALSE), Enemies[[Name]:[BotLevelType]], 3, FALSE) * VLOOKUP($A67,BotLevelWorld[#All],MATCH("HP Ratio - " &amp; VLOOKUP(VLOOKUP(V$1,Enemies[[Name]:[SpawnedType]],11,FALSE),Enemies[[#All],[Name]:[BotLevelType]],9,FALSE),BotLevelWorld[#Headers],0),FALSE) * VLOOKUP(V$1,Enemies[[Name]:[SpawnedType]],10,FALSE),0))</f>
        <v>4400</v>
      </c>
      <c r="W67" s="10">
        <f>(VLOOKUP(W$1,Enemies[[Name]:[BotLevelType]],3,FALSE) * VLOOKUP($A67,BotLevelWorld[#All],MATCH("HP Ratio - " &amp; VLOOKUP(W$1,Enemies[[#All],[Name]:[BotLevelType]],9,FALSE),BotLevelWorld[#Headers],0),FALSE)) + (IFERROR(VLOOKUP(VLOOKUP(W$1,Enemies[[Name]:[SpawnedType]],11,FALSE), Enemies[[Name]:[BotLevelType]], 3, FALSE) * VLOOKUP($A67,BotLevelWorld[#All],MATCH("HP Ratio - " &amp; VLOOKUP(VLOOKUP(W$1,Enemies[[Name]:[SpawnedType]],11,FALSE),Enemies[[#All],[Name]:[BotLevelType]],9,FALSE),BotLevelWorld[#Headers],0),FALSE) * VLOOKUP(W$1,Enemies[[Name]:[SpawnedType]],10,FALSE),0))</f>
        <v>1100</v>
      </c>
      <c r="X67" s="10">
        <f>(VLOOKUP(X$1,Enemies[[Name]:[BotLevelType]],3,FALSE) * VLOOKUP($A67,BotLevelWorld[#All],MATCH("HP Ratio - " &amp; VLOOKUP(X$1,Enemies[[#All],[Name]:[BotLevelType]],9,FALSE),BotLevelWorld[#Headers],0),FALSE)) + (IFERROR(VLOOKUP(VLOOKUP(X$1,Enemies[[Name]:[SpawnedType]],11,FALSE), Enemies[[Name]:[BotLevelType]], 3, FALSE) * VLOOKUP($A67,BotLevelWorld[#All],MATCH("HP Ratio - " &amp; VLOOKUP(VLOOKUP(X$1,Enemies[[Name]:[SpawnedType]],11,FALSE),Enemies[[#All],[Name]:[BotLevelType]],9,FALSE),BotLevelWorld[#Headers],0),FALSE) * VLOOKUP(X$1,Enemies[[Name]:[SpawnedType]],10,FALSE),0))</f>
        <v>880</v>
      </c>
      <c r="Y67" s="10">
        <f>(VLOOKUP(Y$1,Enemies[[Name]:[BotLevelType]],3,FALSE) * VLOOKUP($A67,BotLevelWorld[#All],MATCH("HP Ratio - " &amp; VLOOKUP(Y$1,Enemies[[#All],[Name]:[BotLevelType]],9,FALSE),BotLevelWorld[#Headers],0),FALSE)) + (IFERROR(VLOOKUP(VLOOKUP(Y$1,Enemies[[Name]:[SpawnedType]],11,FALSE), Enemies[[Name]:[BotLevelType]], 3, FALSE) * VLOOKUP($A67,BotLevelWorld[#All],MATCH("HP Ratio - " &amp; VLOOKUP(VLOOKUP(Y$1,Enemies[[Name]:[SpawnedType]],11,FALSE),Enemies[[#All],[Name]:[BotLevelType]],9,FALSE),BotLevelWorld[#Headers],0),FALSE) * VLOOKUP(Y$1,Enemies[[Name]:[SpawnedType]],10,FALSE),0))</f>
        <v>20000</v>
      </c>
      <c r="Z67" s="10">
        <f>(VLOOKUP(Z$1,Enemies[[Name]:[BotLevelType]],3,FALSE) * VLOOKUP($A67,BotLevelWorld[#All],MATCH("HP Ratio - " &amp; VLOOKUP(Z$1,Enemies[[#All],[Name]:[BotLevelType]],9,FALSE),BotLevelWorld[#Headers],0),FALSE)) + (IFERROR(VLOOKUP(VLOOKUP(Z$1,Enemies[[Name]:[SpawnedType]],11,FALSE), Enemies[[Name]:[BotLevelType]], 3, FALSE) * VLOOKUP($A67,BotLevelWorld[#All],MATCH("HP Ratio - " &amp; VLOOKUP(VLOOKUP(Z$1,Enemies[[Name]:[SpawnedType]],11,FALSE),Enemies[[#All],[Name]:[BotLevelType]],9,FALSE),BotLevelWorld[#Headers],0),FALSE) * VLOOKUP(Z$1,Enemies[[Name]:[SpawnedType]],10,FALSE),0))</f>
        <v>8000</v>
      </c>
      <c r="AA67" s="10">
        <f>(VLOOKUP(AA$1,Enemies[[Name]:[BotLevelType]],3,FALSE) * VLOOKUP($A67,BotLevelWorld[#All],MATCH("HP Ratio - " &amp; VLOOKUP(AA$1,Enemies[[#All],[Name]:[BotLevelType]],9,FALSE),BotLevelWorld[#Headers],0),FALSE)) + (IFERROR(VLOOKUP(VLOOKUP(AA$1,Enemies[[Name]:[SpawnedType]],11,FALSE), Enemies[[Name]:[BotLevelType]], 3, FALSE) * VLOOKUP($A67,BotLevelWorld[#All],MATCH("HP Ratio - " &amp; VLOOKUP(VLOOKUP(AA$1,Enemies[[Name]:[SpawnedType]],11,FALSE),Enemies[[#All],[Name]:[BotLevelType]],9,FALSE),BotLevelWorld[#Headers],0),FALSE) * VLOOKUP(AA$1,Enemies[[Name]:[SpawnedType]],10,FALSE),0))</f>
        <v>4000</v>
      </c>
      <c r="AB67" s="10">
        <f>(VLOOKUP(AB$1,Enemies[[Name]:[BotLevelType]],3,FALSE) * VLOOKUP($A67,BotLevelWorld[#All],MATCH("HP Ratio - " &amp; VLOOKUP(AB$1,Enemies[[#All],[Name]:[BotLevelType]],9,FALSE),BotLevelWorld[#Headers],0),FALSE)) + (IFERROR(VLOOKUP(VLOOKUP(AB$1,Enemies[[Name]:[SpawnedType]],11,FALSE), Enemies[[Name]:[BotLevelType]], 3, FALSE) * VLOOKUP($A67,BotLevelWorld[#All],MATCH("HP Ratio - " &amp; VLOOKUP(VLOOKUP(AB$1,Enemies[[Name]:[SpawnedType]],11,FALSE),Enemies[[#All],[Name]:[BotLevelType]],9,FALSE),BotLevelWorld[#Headers],0),FALSE) * VLOOKUP(AB$1,Enemies[[Name]:[SpawnedType]],10,FALSE),0))</f>
        <v>1960</v>
      </c>
      <c r="AC67" s="10">
        <f>(VLOOKUP(AC$1,Enemies[[Name]:[BotLevelType]],3,FALSE) * VLOOKUP($A67,BotLevelWorld[#All],MATCH("HP Ratio - " &amp; VLOOKUP(AC$1,Enemies[[#All],[Name]:[BotLevelType]],9,FALSE),BotLevelWorld[#Headers],0),FALSE)) + (IFERROR(VLOOKUP(VLOOKUP(AC$1,Enemies[[Name]:[SpawnedType]],11,FALSE), Enemies[[Name]:[BotLevelType]], 3, FALSE) * VLOOKUP($A67,BotLevelWorld[#All],MATCH("HP Ratio - " &amp; VLOOKUP(VLOOKUP(AC$1,Enemies[[Name]:[SpawnedType]],11,FALSE),Enemies[[#All],[Name]:[BotLevelType]],9,FALSE),BotLevelWorld[#Headers],0),FALSE) * VLOOKUP(AC$1,Enemies[[Name]:[SpawnedType]],10,FALSE),0))</f>
        <v>960</v>
      </c>
      <c r="AD67" s="10">
        <f>(VLOOKUP(AD$1,Enemies[[Name]:[BotLevelType]],3,FALSE) * VLOOKUP($A67,BotLevelWorld[#All],MATCH("HP Ratio - " &amp; VLOOKUP(AD$1,Enemies[[#All],[Name]:[BotLevelType]],9,FALSE),BotLevelWorld[#Headers],0),FALSE)) + (IFERROR(VLOOKUP(VLOOKUP(AD$1,Enemies[[Name]:[SpawnedType]],11,FALSE), Enemies[[Name]:[BotLevelType]], 3, FALSE) * VLOOKUP($A67,BotLevelWorld[#All],MATCH("HP Ratio - " &amp; VLOOKUP(VLOOKUP(AD$1,Enemies[[Name]:[SpawnedType]],11,FALSE),Enemies[[#All],[Name]:[BotLevelType]],9,FALSE),BotLevelWorld[#Headers],0),FALSE) * VLOOKUP(AD$1,Enemies[[Name]:[SpawnedType]],10,FALSE),0))</f>
        <v>240</v>
      </c>
      <c r="AE67" s="10">
        <f>(VLOOKUP(AE$1,Enemies[[Name]:[BotLevelType]],3,FALSE) * VLOOKUP($A67,BotLevelWorld[#All],MATCH("HP Ratio - " &amp; VLOOKUP(AE$1,Enemies[[#All],[Name]:[BotLevelType]],9,FALSE),BotLevelWorld[#Headers],0),FALSE)) + (IFERROR(VLOOKUP(VLOOKUP(AE$1,Enemies[[Name]:[SpawnedType]],11,FALSE), Enemies[[Name]:[BotLevelType]], 3, FALSE) * VLOOKUP($A67,BotLevelWorld[#All],MATCH("HP Ratio - " &amp; VLOOKUP(VLOOKUP(AE$1,Enemies[[Name]:[SpawnedType]],11,FALSE),Enemies[[#All],[Name]:[BotLevelType]],9,FALSE),BotLevelWorld[#Headers],0),FALSE) * VLOOKUP(AE$1,Enemies[[Name]:[SpawnedType]],10,FALSE),0))</f>
        <v>7000</v>
      </c>
      <c r="AF67" s="10">
        <f>(VLOOKUP(AF$1,Enemies[[Name]:[BotLevelType]],3,FALSE) * VLOOKUP($A67,BotLevelWorld[#All],MATCH("HP Ratio - " &amp; VLOOKUP(AF$1,Enemies[[#All],[Name]:[BotLevelType]],9,FALSE),BotLevelWorld[#Headers],0),FALSE)) + (IFERROR(VLOOKUP(VLOOKUP(AF$1,Enemies[[Name]:[SpawnedType]],11,FALSE), Enemies[[Name]:[BotLevelType]], 3, FALSE) * VLOOKUP($A67,BotLevelWorld[#All],MATCH("HP Ratio - " &amp; VLOOKUP(VLOOKUP(AF$1,Enemies[[Name]:[SpawnedType]],11,FALSE),Enemies[[#All],[Name]:[BotLevelType]],9,FALSE),BotLevelWorld[#Headers],0),FALSE) * VLOOKUP(AF$1,Enemies[[Name]:[SpawnedType]],10,FALSE),0))</f>
        <v>1600</v>
      </c>
      <c r="AG67" s="10">
        <f>(VLOOKUP(AG$1,Enemies[[Name]:[BotLevelType]],3,FALSE) * VLOOKUP($A67,BotLevelWorld[#All],MATCH("HP Ratio - " &amp; VLOOKUP(AG$1,Enemies[[#All],[Name]:[BotLevelType]],9,FALSE),BotLevelWorld[#Headers],0),FALSE)) + (IFERROR(VLOOKUP(VLOOKUP(AG$1,Enemies[[Name]:[SpawnedType]],11,FALSE), Enemies[[Name]:[BotLevelType]], 3, FALSE) * VLOOKUP($A67,BotLevelWorld[#All],MATCH("HP Ratio - " &amp; VLOOKUP(VLOOKUP(AG$1,Enemies[[Name]:[SpawnedType]],11,FALSE),Enemies[[#All],[Name]:[BotLevelType]],9,FALSE),BotLevelWorld[#Headers],0),FALSE) * VLOOKUP(AG$1,Enemies[[Name]:[SpawnedType]],10,FALSE),0))</f>
        <v>8470</v>
      </c>
      <c r="AH67" s="10">
        <f>(VLOOKUP(AH$1,Enemies[[Name]:[BotLevelType]],3,FALSE) * VLOOKUP($A67,BotLevelWorld[#All],MATCH("HP Ratio - " &amp; VLOOKUP(AH$1,Enemies[[#All],[Name]:[BotLevelType]],9,FALSE),BotLevelWorld[#Headers],0),FALSE)) + (IFERROR(VLOOKUP(VLOOKUP(AH$1,Enemies[[Name]:[SpawnedType]],11,FALSE), Enemies[[Name]:[BotLevelType]], 3, FALSE) * VLOOKUP($A67,BotLevelWorld[#All],MATCH("HP Ratio - " &amp; VLOOKUP(VLOOKUP(AH$1,Enemies[[Name]:[SpawnedType]],11,FALSE),Enemies[[#All],[Name]:[BotLevelType]],9,FALSE),BotLevelWorld[#Headers],0),FALSE) * VLOOKUP(AH$1,Enemies[[Name]:[SpawnedType]],10,FALSE),0))</f>
        <v>880</v>
      </c>
      <c r="AI67" s="10">
        <f>(VLOOKUP(AI$1,Enemies[[Name]:[BotLevelType]],3,FALSE) * VLOOKUP($A67,BotLevelWorld[#All],MATCH("HP Ratio - " &amp; VLOOKUP(AI$1,Enemies[[#All],[Name]:[BotLevelType]],9,FALSE),BotLevelWorld[#Headers],0),FALSE)) + (IFERROR(VLOOKUP(VLOOKUP(AI$1,Enemies[[Name]:[SpawnedType]],11,FALSE), Enemies[[Name]:[BotLevelType]], 3, FALSE) * VLOOKUP($A67,BotLevelWorld[#All],MATCH("HP Ratio - " &amp; VLOOKUP(VLOOKUP(AI$1,Enemies[[Name]:[SpawnedType]],11,FALSE),Enemies[[#All],[Name]:[BotLevelType]],9,FALSE),BotLevelWorld[#Headers],0),FALSE) * VLOOKUP(AI$1,Enemies[[Name]:[SpawnedType]],10,FALSE),0))</f>
        <v>12000</v>
      </c>
      <c r="AJ67" s="10">
        <f>(VLOOKUP(AJ$1,Enemies[[Name]:[BotLevelType]],3,FALSE) * VLOOKUP($A67,BotLevelWorld[#All],MATCH("HP Ratio - " &amp; VLOOKUP(AJ$1,Enemies[[#All],[Name]:[BotLevelType]],9,FALSE),BotLevelWorld[#Headers],0),FALSE)) + (IFERROR(VLOOKUP(VLOOKUP(AJ$1,Enemies[[Name]:[SpawnedType]],11,FALSE), Enemies[[Name]:[BotLevelType]], 3, FALSE) * VLOOKUP($A67,BotLevelWorld[#All],MATCH("HP Ratio - " &amp; VLOOKUP(VLOOKUP(AJ$1,Enemies[[Name]:[SpawnedType]],11,FALSE),Enemies[[#All],[Name]:[BotLevelType]],9,FALSE),BotLevelWorld[#Headers],0),FALSE) * VLOOKUP(AJ$1,Enemies[[Name]:[SpawnedType]],10,FALSE),0))</f>
        <v>880</v>
      </c>
      <c r="AK67" s="10">
        <f>(VLOOKUP(AK$1,Enemies[[Name]:[BotLevelType]],3,FALSE) * VLOOKUP($A67,BotLevelWorld[#All],MATCH("HP Ratio - " &amp; VLOOKUP(AK$1,Enemies[[#All],[Name]:[BotLevelType]],9,FALSE),BotLevelWorld[#Headers],0),FALSE)) + (IFERROR(VLOOKUP(VLOOKUP(AK$1,Enemies[[Name]:[SpawnedType]],11,FALSE), Enemies[[Name]:[BotLevelType]], 3, FALSE) * VLOOKUP($A67,BotLevelWorld[#All],MATCH("HP Ratio - " &amp; VLOOKUP(VLOOKUP(AK$1,Enemies[[Name]:[SpawnedType]],11,FALSE),Enemies[[#All],[Name]:[BotLevelType]],9,FALSE),BotLevelWorld[#Headers],0),FALSE) * VLOOKUP(AK$1,Enemies[[Name]:[SpawnedType]],10,FALSE),0))</f>
        <v>880</v>
      </c>
      <c r="AL67" s="10">
        <f>(VLOOKUP(AL$1,Enemies[[Name]:[BotLevelType]],3,FALSE) * VLOOKUP($A67,BotLevelWorld[#All],MATCH("HP Ratio - " &amp; VLOOKUP(AL$1,Enemies[[#All],[Name]:[BotLevelType]],9,FALSE),BotLevelWorld[#Headers],0),FALSE)) + (IFERROR(VLOOKUP(VLOOKUP(AL$1,Enemies[[Name]:[SpawnedType]],11,FALSE), Enemies[[Name]:[BotLevelType]], 3, FALSE) * VLOOKUP($A67,BotLevelWorld[#All],MATCH("HP Ratio - " &amp; VLOOKUP(VLOOKUP(AL$1,Enemies[[Name]:[SpawnedType]],11,FALSE),Enemies[[#All],[Name]:[BotLevelType]],9,FALSE),BotLevelWorld[#Headers],0),FALSE) * VLOOKUP(AL$1,Enemies[[Name]:[SpawnedType]],10,FALSE),0))</f>
        <v>1100</v>
      </c>
      <c r="AM67" s="10">
        <f>(VLOOKUP(AM$1,Enemies[[Name]:[BotLevelType]],3,FALSE) * VLOOKUP($A67,BotLevelWorld[#All],MATCH("HP Ratio - " &amp; VLOOKUP(AM$1,Enemies[[#All],[Name]:[BotLevelType]],9,FALSE),BotLevelWorld[#Headers],0),FALSE)) + (IFERROR(VLOOKUP(VLOOKUP(AM$1,Enemies[[Name]:[SpawnedType]],11,FALSE), Enemies[[Name]:[BotLevelType]], 3, FALSE) * VLOOKUP($A67,BotLevelWorld[#All],MATCH("HP Ratio - " &amp; VLOOKUP(VLOOKUP(AM$1,Enemies[[Name]:[SpawnedType]],11,FALSE),Enemies[[#All],[Name]:[BotLevelType]],9,FALSE),BotLevelWorld[#Headers],0),FALSE) * VLOOKUP(AM$1,Enemies[[Name]:[SpawnedType]],10,FALSE),0))</f>
        <v>20000</v>
      </c>
      <c r="AN67" s="10">
        <f>(VLOOKUP(AN$1,Enemies[[Name]:[BotLevelType]],3,FALSE) * VLOOKUP($A67,BotLevelWorld[#All],MATCH("HP Ratio - " &amp; VLOOKUP(AN$1,Enemies[[#All],[Name]:[BotLevelType]],9,FALSE),BotLevelWorld[#Headers],0),FALSE)) + (IFERROR(VLOOKUP(VLOOKUP(AN$1,Enemies[[Name]:[SpawnedType]],11,FALSE), Enemies[[Name]:[BotLevelType]], 3, FALSE) * VLOOKUP($A67,BotLevelWorld[#All],MATCH("HP Ratio - " &amp; VLOOKUP(VLOOKUP(AN$1,Enemies[[Name]:[SpawnedType]],11,FALSE),Enemies[[#All],[Name]:[BotLevelType]],9,FALSE),BotLevelWorld[#Headers],0),FALSE) * VLOOKUP(AN$1,Enemies[[Name]:[SpawnedType]],10,FALSE),0))</f>
        <v>5500</v>
      </c>
      <c r="AO67" s="10">
        <f>(VLOOKUP(AO$1,Enemies[[Name]:[BotLevelType]],3,FALSE) * VLOOKUP($A67,BotLevelWorld[#All],MATCH("HP Ratio - " &amp; VLOOKUP(AO$1,Enemies[[#All],[Name]:[BotLevelType]],9,FALSE),BotLevelWorld[#Headers],0),FALSE)) + (IFERROR(VLOOKUP(VLOOKUP(AO$1,Enemies[[Name]:[SpawnedType]],11,FALSE), Enemies[[Name]:[BotLevelType]], 3, FALSE) * VLOOKUP($A67,BotLevelWorld[#All],MATCH("HP Ratio - " &amp; VLOOKUP(VLOOKUP(AO$1,Enemies[[Name]:[SpawnedType]],11,FALSE),Enemies[[#All],[Name]:[BotLevelType]],9,FALSE),BotLevelWorld[#Headers],0),FALSE) * VLOOKUP(AO$1,Enemies[[Name]:[SpawnedType]],10,FALSE),0))</f>
        <v>9460</v>
      </c>
      <c r="AP67" s="10">
        <f>(VLOOKUP(AP$1,Enemies[[Name]:[BotLevelType]],3,FALSE) * VLOOKUP($A67,BotLevelWorld[#All],MATCH("HP Ratio - " &amp; VLOOKUP(AP$1,Enemies[[#All],[Name]:[BotLevelType]],9,FALSE),BotLevelWorld[#Headers],0),FALSE)) + (IFERROR(VLOOKUP(VLOOKUP(AP$1,Enemies[[Name]:[SpawnedType]],11,FALSE), Enemies[[Name]:[BotLevelType]], 3, FALSE) * VLOOKUP($A67,BotLevelWorld[#All],MATCH("HP Ratio - " &amp; VLOOKUP(VLOOKUP(AP$1,Enemies[[Name]:[SpawnedType]],11,FALSE),Enemies[[#All],[Name]:[BotLevelType]],9,FALSE),BotLevelWorld[#Headers],0),FALSE) * VLOOKUP(AP$1,Enemies[[Name]:[SpawnedType]],10,FALSE),0))</f>
        <v>9460</v>
      </c>
      <c r="AQ67" s="10">
        <f>(VLOOKUP(AQ$1,Enemies[[Name]:[BotLevelType]],3,FALSE) * VLOOKUP($A67,BotLevelWorld[#All],MATCH("HP Ratio - " &amp; VLOOKUP(AQ$1,Enemies[[#All],[Name]:[BotLevelType]],9,FALSE),BotLevelWorld[#Headers],0),FALSE)) + (IFERROR(VLOOKUP(VLOOKUP(AQ$1,Enemies[[Name]:[SpawnedType]],11,FALSE), Enemies[[Name]:[BotLevelType]], 3, FALSE) * VLOOKUP($A67,BotLevelWorld[#All],MATCH("HP Ratio - " &amp; VLOOKUP(VLOOKUP(AQ$1,Enemies[[Name]:[SpawnedType]],11,FALSE),Enemies[[#All],[Name]:[BotLevelType]],9,FALSE),BotLevelWorld[#Headers],0),FALSE) * VLOOKUP(AQ$1,Enemies[[Name]:[SpawnedType]],10,FALSE),0))</f>
        <v>9460</v>
      </c>
      <c r="AR67" s="10">
        <f>(VLOOKUP(AR$1,Enemies[[Name]:[BotLevelType]],3,FALSE) * VLOOKUP($A67,BotLevelWorld[#All],MATCH("HP Ratio - " &amp; VLOOKUP(AR$1,Enemies[[#All],[Name]:[BotLevelType]],9,FALSE),BotLevelWorld[#Headers],0),FALSE)) + (IFERROR(VLOOKUP(VLOOKUP(AR$1,Enemies[[Name]:[SpawnedType]],11,FALSE), Enemies[[Name]:[BotLevelType]], 3, FALSE) * VLOOKUP($A67,BotLevelWorld[#All],MATCH("HP Ratio - " &amp; VLOOKUP(VLOOKUP(AR$1,Enemies[[Name]:[SpawnedType]],11,FALSE),Enemies[[#All],[Name]:[BotLevelType]],9,FALSE),BotLevelWorld[#Headers],0),FALSE) * VLOOKUP(AR$1,Enemies[[Name]:[SpawnedType]],10,FALSE),0))</f>
        <v>88000</v>
      </c>
      <c r="AS67" s="10">
        <f>(VLOOKUP(AS$1,Enemies[[Name]:[BotLevelType]],3,FALSE) * VLOOKUP($A67,BotLevelWorld[#All],MATCH("HP Ratio - " &amp; VLOOKUP(AS$1,Enemies[[#All],[Name]:[BotLevelType]],9,FALSE),BotLevelWorld[#Headers],0),FALSE)) + (IFERROR(VLOOKUP(VLOOKUP(AS$1,Enemies[[Name]:[SpawnedType]],11,FALSE), Enemies[[Name]:[BotLevelType]], 3, FALSE) * VLOOKUP($A67,BotLevelWorld[#All],MATCH("HP Ratio - " &amp; VLOOKUP(VLOOKUP(AS$1,Enemies[[Name]:[SpawnedType]],11,FALSE),Enemies[[#All],[Name]:[BotLevelType]],9,FALSE),BotLevelWorld[#Headers],0),FALSE) * VLOOKUP(AS$1,Enemies[[Name]:[SpawnedType]],10,FALSE),0))</f>
        <v>60000</v>
      </c>
      <c r="AT67" s="10">
        <f>(VLOOKUP(AT$1,Enemies[[Name]:[BotLevelType]],3,FALSE) * VLOOKUP($A67,BotLevelWorld[#All],MATCH("HP Ratio - " &amp; VLOOKUP(AT$1,Enemies[[#All],[Name]:[BotLevelType]],9,FALSE),BotLevelWorld[#Headers],0),FALSE)) + (IFERROR(VLOOKUP(VLOOKUP(AT$1,Enemies[[Name]:[SpawnedType]],11,FALSE), Enemies[[Name]:[BotLevelType]], 3, FALSE) * VLOOKUP($A67,BotLevelWorld[#All],MATCH("HP Ratio - " &amp; VLOOKUP(VLOOKUP(AT$1,Enemies[[Name]:[SpawnedType]],11,FALSE),Enemies[[#All],[Name]:[BotLevelType]],9,FALSE),BotLevelWorld[#Headers],0),FALSE) * VLOOKUP(AT$1,Enemies[[Name]:[SpawnedType]],10,FALSE),0))</f>
        <v>53200</v>
      </c>
    </row>
    <row r="68" spans="1:46" x14ac:dyDescent="0.25">
      <c r="A68" s="1">
        <v>66</v>
      </c>
      <c r="B68" s="10">
        <f>(VLOOKUP(B$1,Enemies[[Name]:[BotLevelType]],3,FALSE) * VLOOKUP($A68,BotLevelWorld[#All],MATCH("HP Ratio - " &amp; VLOOKUP(B$1,Enemies[[#All],[Name]:[BotLevelType]],9,FALSE),BotLevelWorld[#Headers],0),FALSE)) + (IFERROR(VLOOKUP(VLOOKUP(B$1,Enemies[[Name]:[SpawnedType]],11,FALSE), Enemies[[Name]:[BotLevelType]], 3, FALSE) * VLOOKUP($A68,BotLevelWorld[#All],MATCH("HP Ratio - " &amp; VLOOKUP(VLOOKUP(B$1,Enemies[[Name]:[SpawnedType]],11,FALSE),Enemies[[#All],[Name]:[BotLevelType]],9,FALSE),BotLevelWorld[#Headers],0),FALSE) * VLOOKUP(B$1,Enemies[[Name]:[SpawnedType]],10,FALSE),0))</f>
        <v>330</v>
      </c>
      <c r="C68" s="10">
        <f>(VLOOKUP(C$1,Enemies[[Name]:[BotLevelType]],3,FALSE) * VLOOKUP($A68,BotLevelWorld[#All],MATCH("HP Ratio - " &amp; VLOOKUP(C$1,Enemies[[#All],[Name]:[BotLevelType]],9,FALSE),BotLevelWorld[#Headers],0),FALSE)) + (IFERROR(VLOOKUP(VLOOKUP(C$1,Enemies[[Name]:[SpawnedType]],11,FALSE), Enemies[[Name]:[BotLevelType]], 3, FALSE) * VLOOKUP($A68,BotLevelWorld[#All],MATCH("HP Ratio - " &amp; VLOOKUP(VLOOKUP(C$1,Enemies[[Name]:[SpawnedType]],11,FALSE),Enemies[[#All],[Name]:[BotLevelType]],9,FALSE),BotLevelWorld[#Headers],0),FALSE) * VLOOKUP(C$1,Enemies[[Name]:[SpawnedType]],10,FALSE),0))</f>
        <v>8470</v>
      </c>
      <c r="D68" s="10">
        <f>(VLOOKUP(D$1,Enemies[[Name]:[BotLevelType]],3,FALSE) * VLOOKUP($A68,BotLevelWorld[#All],MATCH("HP Ratio - " &amp; VLOOKUP(D$1,Enemies[[#All],[Name]:[BotLevelType]],9,FALSE),BotLevelWorld[#Headers],0),FALSE)) + (IFERROR(VLOOKUP(VLOOKUP(D$1,Enemies[[Name]:[SpawnedType]],11,FALSE), Enemies[[Name]:[BotLevelType]], 3, FALSE) * VLOOKUP($A68,BotLevelWorld[#All],MATCH("HP Ratio - " &amp; VLOOKUP(VLOOKUP(D$1,Enemies[[Name]:[SpawnedType]],11,FALSE),Enemies[[#All],[Name]:[BotLevelType]],9,FALSE),BotLevelWorld[#Headers],0),FALSE) * VLOOKUP(D$1,Enemies[[Name]:[SpawnedType]],10,FALSE),0))</f>
        <v>19800</v>
      </c>
      <c r="E68" s="10">
        <f>(VLOOKUP(E$1,Enemies[[Name]:[BotLevelType]],3,FALSE) * VLOOKUP($A68,BotLevelWorld[#All],MATCH("HP Ratio - " &amp; VLOOKUP(E$1,Enemies[[#All],[Name]:[BotLevelType]],9,FALSE),BotLevelWorld[#Headers],0),FALSE)) + (IFERROR(VLOOKUP(VLOOKUP(E$1,Enemies[[Name]:[SpawnedType]],11,FALSE), Enemies[[Name]:[BotLevelType]], 3, FALSE) * VLOOKUP($A68,BotLevelWorld[#All],MATCH("HP Ratio - " &amp; VLOOKUP(VLOOKUP(E$1,Enemies[[Name]:[SpawnedType]],11,FALSE),Enemies[[#All],[Name]:[BotLevelType]],9,FALSE),BotLevelWorld[#Headers],0),FALSE) * VLOOKUP(E$1,Enemies[[Name]:[SpawnedType]],10,FALSE),0))</f>
        <v>2800</v>
      </c>
      <c r="F68" s="10">
        <f>(VLOOKUP(F$1,Enemies[[Name]:[BotLevelType]],3,FALSE) * VLOOKUP($A68,BotLevelWorld[#All],MATCH("HP Ratio - " &amp; VLOOKUP(F$1,Enemies[[#All],[Name]:[BotLevelType]],9,FALSE),BotLevelWorld[#Headers],0),FALSE)) + (IFERROR(VLOOKUP(VLOOKUP(F$1,Enemies[[Name]:[SpawnedType]],11,FALSE), Enemies[[Name]:[BotLevelType]], 3, FALSE) * VLOOKUP($A68,BotLevelWorld[#All],MATCH("HP Ratio - " &amp; VLOOKUP(VLOOKUP(F$1,Enemies[[Name]:[SpawnedType]],11,FALSE),Enemies[[#All],[Name]:[BotLevelType]],9,FALSE),BotLevelWorld[#Headers],0),FALSE) * VLOOKUP(F$1,Enemies[[Name]:[SpawnedType]],10,FALSE),0))</f>
        <v>10000</v>
      </c>
      <c r="G68" s="10">
        <f>(VLOOKUP(G$1,Enemies[[Name]:[BotLevelType]],3,FALSE) * VLOOKUP($A68,BotLevelWorld[#All],MATCH("HP Ratio - " &amp; VLOOKUP(G$1,Enemies[[#All],[Name]:[BotLevelType]],9,FALSE),BotLevelWorld[#Headers],0),FALSE)) + (IFERROR(VLOOKUP(VLOOKUP(G$1,Enemies[[Name]:[SpawnedType]],11,FALSE), Enemies[[Name]:[BotLevelType]], 3, FALSE) * VLOOKUP($A68,BotLevelWorld[#All],MATCH("HP Ratio - " &amp; VLOOKUP(VLOOKUP(G$1,Enemies[[Name]:[SpawnedType]],11,FALSE),Enemies[[#All],[Name]:[BotLevelType]],9,FALSE),BotLevelWorld[#Headers],0),FALSE) * VLOOKUP(G$1,Enemies[[Name]:[SpawnedType]],10,FALSE),0))</f>
        <v>20000</v>
      </c>
      <c r="H68" s="10">
        <f>(VLOOKUP(H$1,Enemies[[Name]:[BotLevelType]],3,FALSE) * VLOOKUP($A68,BotLevelWorld[#All],MATCH("HP Ratio - " &amp; VLOOKUP(H$1,Enemies[[#All],[Name]:[BotLevelType]],9,FALSE),BotLevelWorld[#Headers],0),FALSE)) + (IFERROR(VLOOKUP(VLOOKUP(H$1,Enemies[[Name]:[SpawnedType]],11,FALSE), Enemies[[Name]:[BotLevelType]], 3, FALSE) * VLOOKUP($A68,BotLevelWorld[#All],MATCH("HP Ratio - " &amp; VLOOKUP(VLOOKUP(H$1,Enemies[[Name]:[SpawnedType]],11,FALSE),Enemies[[#All],[Name]:[BotLevelType]],9,FALSE),BotLevelWorld[#Headers],0),FALSE) * VLOOKUP(H$1,Enemies[[Name]:[SpawnedType]],10,FALSE),0))</f>
        <v>880</v>
      </c>
      <c r="I68" s="10">
        <f>(VLOOKUP(I$1,Enemies[[Name]:[BotLevelType]],3,FALSE) * VLOOKUP($A68,BotLevelWorld[#All],MATCH("HP Ratio - " &amp; VLOOKUP(I$1,Enemies[[#All],[Name]:[BotLevelType]],9,FALSE),BotLevelWorld[#Headers],0),FALSE)) + (IFERROR(VLOOKUP(VLOOKUP(I$1,Enemies[[Name]:[SpawnedType]],11,FALSE), Enemies[[Name]:[BotLevelType]], 3, FALSE) * VLOOKUP($A68,BotLevelWorld[#All],MATCH("HP Ratio - " &amp; VLOOKUP(VLOOKUP(I$1,Enemies[[Name]:[SpawnedType]],11,FALSE),Enemies[[#All],[Name]:[BotLevelType]],9,FALSE),BotLevelWorld[#Headers],0),FALSE) * VLOOKUP(I$1,Enemies[[Name]:[SpawnedType]],10,FALSE),0))</f>
        <v>30</v>
      </c>
      <c r="J68" s="10">
        <f>(VLOOKUP(J$1,Enemies[[Name]:[BotLevelType]],3,FALSE) * VLOOKUP($A68,BotLevelWorld[#All],MATCH("HP Ratio - " &amp; VLOOKUP(J$1,Enemies[[#All],[Name]:[BotLevelType]],9,FALSE),BotLevelWorld[#Headers],0),FALSE)) + (IFERROR(VLOOKUP(VLOOKUP(J$1,Enemies[[Name]:[SpawnedType]],11,FALSE), Enemies[[Name]:[BotLevelType]], 3, FALSE) * VLOOKUP($A68,BotLevelWorld[#All],MATCH("HP Ratio - " &amp; VLOOKUP(VLOOKUP(J$1,Enemies[[Name]:[SpawnedType]],11,FALSE),Enemies[[#All],[Name]:[BotLevelType]],9,FALSE),BotLevelWorld[#Headers],0),FALSE) * VLOOKUP(J$1,Enemies[[Name]:[SpawnedType]],10,FALSE),0))</f>
        <v>500</v>
      </c>
      <c r="K68" s="10">
        <f>(VLOOKUP(K$1,Enemies[[Name]:[BotLevelType]],3,FALSE) * VLOOKUP($A68,BotLevelWorld[#All],MATCH("HP Ratio - " &amp; VLOOKUP(K$1,Enemies[[#All],[Name]:[BotLevelType]],9,FALSE),BotLevelWorld[#Headers],0),FALSE)) + (IFERROR(VLOOKUP(VLOOKUP(K$1,Enemies[[Name]:[SpawnedType]],11,FALSE), Enemies[[Name]:[BotLevelType]], 3, FALSE) * VLOOKUP($A68,BotLevelWorld[#All],MATCH("HP Ratio - " &amp; VLOOKUP(VLOOKUP(K$1,Enemies[[Name]:[SpawnedType]],11,FALSE),Enemies[[#All],[Name]:[BotLevelType]],9,FALSE),BotLevelWorld[#Headers],0),FALSE) * VLOOKUP(K$1,Enemies[[Name]:[SpawnedType]],10,FALSE),0))</f>
        <v>125</v>
      </c>
      <c r="L68" s="10">
        <f>(VLOOKUP(L$1,Enemies[[Name]:[BotLevelType]],3,FALSE) * VLOOKUP($A68,BotLevelWorld[#All],MATCH("HP Ratio - " &amp; VLOOKUP(L$1,Enemies[[#All],[Name]:[BotLevelType]],9,FALSE),BotLevelWorld[#Headers],0),FALSE)) + (IFERROR(VLOOKUP(VLOOKUP(L$1,Enemies[[Name]:[SpawnedType]],11,FALSE), Enemies[[Name]:[BotLevelType]], 3, FALSE) * VLOOKUP($A68,BotLevelWorld[#All],MATCH("HP Ratio - " &amp; VLOOKUP(VLOOKUP(L$1,Enemies[[Name]:[SpawnedType]],11,FALSE),Enemies[[#All],[Name]:[BotLevelType]],9,FALSE),BotLevelWorld[#Headers],0),FALSE) * VLOOKUP(L$1,Enemies[[Name]:[SpawnedType]],10,FALSE),0))</f>
        <v>6000</v>
      </c>
      <c r="M68" s="10">
        <f>(VLOOKUP(M$1,Enemies[[Name]:[BotLevelType]],3,FALSE) * VLOOKUP($A68,BotLevelWorld[#All],MATCH("HP Ratio - " &amp; VLOOKUP(M$1,Enemies[[#All],[Name]:[BotLevelType]],9,FALSE),BotLevelWorld[#Headers],0),FALSE)) + (IFERROR(VLOOKUP(VLOOKUP(M$1,Enemies[[Name]:[SpawnedType]],11,FALSE), Enemies[[Name]:[BotLevelType]], 3, FALSE) * VLOOKUP($A68,BotLevelWorld[#All],MATCH("HP Ratio - " &amp; VLOOKUP(VLOOKUP(M$1,Enemies[[Name]:[SpawnedType]],11,FALSE),Enemies[[#All],[Name]:[BotLevelType]],9,FALSE),BotLevelWorld[#Headers],0),FALSE) * VLOOKUP(M$1,Enemies[[Name]:[SpawnedType]],10,FALSE),0))</f>
        <v>14000</v>
      </c>
      <c r="N68" s="10">
        <f>(VLOOKUP(N$1,Enemies[[Name]:[BotLevelType]],3,FALSE) * VLOOKUP($A68,BotLevelWorld[#All],MATCH("HP Ratio - " &amp; VLOOKUP(N$1,Enemies[[#All],[Name]:[BotLevelType]],9,FALSE),BotLevelWorld[#Headers],0),FALSE)) + (IFERROR(VLOOKUP(VLOOKUP(N$1,Enemies[[Name]:[SpawnedType]],11,FALSE), Enemies[[Name]:[BotLevelType]], 3, FALSE) * VLOOKUP($A68,BotLevelWorld[#All],MATCH("HP Ratio - " &amp; VLOOKUP(VLOOKUP(N$1,Enemies[[Name]:[SpawnedType]],11,FALSE),Enemies[[#All],[Name]:[BotLevelType]],9,FALSE),BotLevelWorld[#Headers],0),FALSE) * VLOOKUP(N$1,Enemies[[Name]:[SpawnedType]],10,FALSE),0))</f>
        <v>10000</v>
      </c>
      <c r="O68" s="10">
        <f>(VLOOKUP(O$1,Enemies[[Name]:[BotLevelType]],3,FALSE) * VLOOKUP($A68,BotLevelWorld[#All],MATCH("HP Ratio - " &amp; VLOOKUP(O$1,Enemies[[#All],[Name]:[BotLevelType]],9,FALSE),BotLevelWorld[#Headers],0),FALSE)) + (IFERROR(VLOOKUP(VLOOKUP(O$1,Enemies[[Name]:[SpawnedType]],11,FALSE), Enemies[[Name]:[BotLevelType]], 3, FALSE) * VLOOKUP($A68,BotLevelWorld[#All],MATCH("HP Ratio - " &amp; VLOOKUP(VLOOKUP(O$1,Enemies[[Name]:[SpawnedType]],11,FALSE),Enemies[[#All],[Name]:[BotLevelType]],9,FALSE),BotLevelWorld[#Headers],0),FALSE) * VLOOKUP(O$1,Enemies[[Name]:[SpawnedType]],10,FALSE),0))</f>
        <v>3850</v>
      </c>
      <c r="P68" s="10">
        <f>(VLOOKUP(P$1,Enemies[[Name]:[BotLevelType]],3,FALSE) * VLOOKUP($A68,BotLevelWorld[#All],MATCH("HP Ratio - " &amp; VLOOKUP(P$1,Enemies[[#All],[Name]:[BotLevelType]],9,FALSE),BotLevelWorld[#Headers],0),FALSE)) + (IFERROR(VLOOKUP(VLOOKUP(P$1,Enemies[[Name]:[SpawnedType]],11,FALSE), Enemies[[Name]:[BotLevelType]], 3, FALSE) * VLOOKUP($A68,BotLevelWorld[#All],MATCH("HP Ratio - " &amp; VLOOKUP(VLOOKUP(P$1,Enemies[[Name]:[SpawnedType]],11,FALSE),Enemies[[#All],[Name]:[BotLevelType]],9,FALSE),BotLevelWorld[#Headers],0),FALSE) * VLOOKUP(P$1,Enemies[[Name]:[SpawnedType]],10,FALSE),0))</f>
        <v>40000</v>
      </c>
      <c r="Q68" s="10">
        <f>(VLOOKUP(Q$1,Enemies[[Name]:[BotLevelType]],3,FALSE) * VLOOKUP($A68,BotLevelWorld[#All],MATCH("HP Ratio - " &amp; VLOOKUP(Q$1,Enemies[[#All],[Name]:[BotLevelType]],9,FALSE),BotLevelWorld[#Headers],0),FALSE)) + (IFERROR(VLOOKUP(VLOOKUP(Q$1,Enemies[[Name]:[SpawnedType]],11,FALSE), Enemies[[Name]:[BotLevelType]], 3, FALSE) * VLOOKUP($A68,BotLevelWorld[#All],MATCH("HP Ratio - " &amp; VLOOKUP(VLOOKUP(Q$1,Enemies[[Name]:[SpawnedType]],11,FALSE),Enemies[[#All],[Name]:[BotLevelType]],9,FALSE),BotLevelWorld[#Headers],0),FALSE) * VLOOKUP(Q$1,Enemies[[Name]:[SpawnedType]],10,FALSE),0))</f>
        <v>11000</v>
      </c>
      <c r="R68" s="10">
        <f>(VLOOKUP(R$1,Enemies[[Name]:[BotLevelType]],3,FALSE) * VLOOKUP($A68,BotLevelWorld[#All],MATCH("HP Ratio - " &amp; VLOOKUP(R$1,Enemies[[#All],[Name]:[BotLevelType]],9,FALSE),BotLevelWorld[#Headers],0),FALSE)) + (IFERROR(VLOOKUP(VLOOKUP(R$1,Enemies[[Name]:[SpawnedType]],11,FALSE), Enemies[[Name]:[BotLevelType]], 3, FALSE) * VLOOKUP($A68,BotLevelWorld[#All],MATCH("HP Ratio - " &amp; VLOOKUP(VLOOKUP(R$1,Enemies[[Name]:[SpawnedType]],11,FALSE),Enemies[[#All],[Name]:[BotLevelType]],9,FALSE),BotLevelWorld[#Headers],0),FALSE) * VLOOKUP(R$1,Enemies[[Name]:[SpawnedType]],10,FALSE),0))</f>
        <v>55000</v>
      </c>
      <c r="S68" s="10">
        <f>(VLOOKUP(S$1,Enemies[[Name]:[BotLevelType]],3,FALSE) * VLOOKUP($A68,BotLevelWorld[#All],MATCH("HP Ratio - " &amp; VLOOKUP(S$1,Enemies[[#All],[Name]:[BotLevelType]],9,FALSE),BotLevelWorld[#Headers],0),FALSE)) + (IFERROR(VLOOKUP(VLOOKUP(S$1,Enemies[[Name]:[SpawnedType]],11,FALSE), Enemies[[Name]:[BotLevelType]], 3, FALSE) * VLOOKUP($A68,BotLevelWorld[#All],MATCH("HP Ratio - " &amp; VLOOKUP(VLOOKUP(S$1,Enemies[[Name]:[SpawnedType]],11,FALSE),Enemies[[#All],[Name]:[BotLevelType]],9,FALSE),BotLevelWorld[#Headers],0),FALSE) * VLOOKUP(S$1,Enemies[[Name]:[SpawnedType]],10,FALSE),0))</f>
        <v>4620</v>
      </c>
      <c r="T68" s="10">
        <f>(VLOOKUP(T$1,Enemies[[Name]:[BotLevelType]],3,FALSE) * VLOOKUP($A68,BotLevelWorld[#All],MATCH("HP Ratio - " &amp; VLOOKUP(T$1,Enemies[[#All],[Name]:[BotLevelType]],9,FALSE),BotLevelWorld[#Headers],0),FALSE)) + (IFERROR(VLOOKUP(VLOOKUP(T$1,Enemies[[Name]:[SpawnedType]],11,FALSE), Enemies[[Name]:[BotLevelType]], 3, FALSE) * VLOOKUP($A68,BotLevelWorld[#All],MATCH("HP Ratio - " &amp; VLOOKUP(VLOOKUP(T$1,Enemies[[Name]:[SpawnedType]],11,FALSE),Enemies[[#All],[Name]:[BotLevelType]],9,FALSE),BotLevelWorld[#Headers],0),FALSE) * VLOOKUP(T$1,Enemies[[Name]:[SpawnedType]],10,FALSE),0))</f>
        <v>17600</v>
      </c>
      <c r="U68" s="10">
        <f>(VLOOKUP(U$1,Enemies[[Name]:[BotLevelType]],3,FALSE) * VLOOKUP($A68,BotLevelWorld[#All],MATCH("HP Ratio - " &amp; VLOOKUP(U$1,Enemies[[#All],[Name]:[BotLevelType]],9,FALSE),BotLevelWorld[#Headers],0),FALSE)) + (IFERROR(VLOOKUP(VLOOKUP(U$1,Enemies[[Name]:[SpawnedType]],11,FALSE), Enemies[[Name]:[BotLevelType]], 3, FALSE) * VLOOKUP($A68,BotLevelWorld[#All],MATCH("HP Ratio - " &amp; VLOOKUP(VLOOKUP(U$1,Enemies[[Name]:[SpawnedType]],11,FALSE),Enemies[[#All],[Name]:[BotLevelType]],9,FALSE),BotLevelWorld[#Headers],0),FALSE) * VLOOKUP(U$1,Enemies[[Name]:[SpawnedType]],10,FALSE),0))</f>
        <v>8800</v>
      </c>
      <c r="V68" s="10">
        <f>(VLOOKUP(V$1,Enemies[[Name]:[BotLevelType]],3,FALSE) * VLOOKUP($A68,BotLevelWorld[#All],MATCH("HP Ratio - " &amp; VLOOKUP(V$1,Enemies[[#All],[Name]:[BotLevelType]],9,FALSE),BotLevelWorld[#Headers],0),FALSE)) + (IFERROR(VLOOKUP(VLOOKUP(V$1,Enemies[[Name]:[SpawnedType]],11,FALSE), Enemies[[Name]:[BotLevelType]], 3, FALSE) * VLOOKUP($A68,BotLevelWorld[#All],MATCH("HP Ratio - " &amp; VLOOKUP(VLOOKUP(V$1,Enemies[[Name]:[SpawnedType]],11,FALSE),Enemies[[#All],[Name]:[BotLevelType]],9,FALSE),BotLevelWorld[#Headers],0),FALSE) * VLOOKUP(V$1,Enemies[[Name]:[SpawnedType]],10,FALSE),0))</f>
        <v>4400</v>
      </c>
      <c r="W68" s="10">
        <f>(VLOOKUP(W$1,Enemies[[Name]:[BotLevelType]],3,FALSE) * VLOOKUP($A68,BotLevelWorld[#All],MATCH("HP Ratio - " &amp; VLOOKUP(W$1,Enemies[[#All],[Name]:[BotLevelType]],9,FALSE),BotLevelWorld[#Headers],0),FALSE)) + (IFERROR(VLOOKUP(VLOOKUP(W$1,Enemies[[Name]:[SpawnedType]],11,FALSE), Enemies[[Name]:[BotLevelType]], 3, FALSE) * VLOOKUP($A68,BotLevelWorld[#All],MATCH("HP Ratio - " &amp; VLOOKUP(VLOOKUP(W$1,Enemies[[Name]:[SpawnedType]],11,FALSE),Enemies[[#All],[Name]:[BotLevelType]],9,FALSE),BotLevelWorld[#Headers],0),FALSE) * VLOOKUP(W$1,Enemies[[Name]:[SpawnedType]],10,FALSE),0))</f>
        <v>1100</v>
      </c>
      <c r="X68" s="10">
        <f>(VLOOKUP(X$1,Enemies[[Name]:[BotLevelType]],3,FALSE) * VLOOKUP($A68,BotLevelWorld[#All],MATCH("HP Ratio - " &amp; VLOOKUP(X$1,Enemies[[#All],[Name]:[BotLevelType]],9,FALSE),BotLevelWorld[#Headers],0),FALSE)) + (IFERROR(VLOOKUP(VLOOKUP(X$1,Enemies[[Name]:[SpawnedType]],11,FALSE), Enemies[[Name]:[BotLevelType]], 3, FALSE) * VLOOKUP($A68,BotLevelWorld[#All],MATCH("HP Ratio - " &amp; VLOOKUP(VLOOKUP(X$1,Enemies[[Name]:[SpawnedType]],11,FALSE),Enemies[[#All],[Name]:[BotLevelType]],9,FALSE),BotLevelWorld[#Headers],0),FALSE) * VLOOKUP(X$1,Enemies[[Name]:[SpawnedType]],10,FALSE),0))</f>
        <v>880</v>
      </c>
      <c r="Y68" s="10">
        <f>(VLOOKUP(Y$1,Enemies[[Name]:[BotLevelType]],3,FALSE) * VLOOKUP($A68,BotLevelWorld[#All],MATCH("HP Ratio - " &amp; VLOOKUP(Y$1,Enemies[[#All],[Name]:[BotLevelType]],9,FALSE),BotLevelWorld[#Headers],0),FALSE)) + (IFERROR(VLOOKUP(VLOOKUP(Y$1,Enemies[[Name]:[SpawnedType]],11,FALSE), Enemies[[Name]:[BotLevelType]], 3, FALSE) * VLOOKUP($A68,BotLevelWorld[#All],MATCH("HP Ratio - " &amp; VLOOKUP(VLOOKUP(Y$1,Enemies[[Name]:[SpawnedType]],11,FALSE),Enemies[[#All],[Name]:[BotLevelType]],9,FALSE),BotLevelWorld[#Headers],0),FALSE) * VLOOKUP(Y$1,Enemies[[Name]:[SpawnedType]],10,FALSE),0))</f>
        <v>20000</v>
      </c>
      <c r="Z68" s="10">
        <f>(VLOOKUP(Z$1,Enemies[[Name]:[BotLevelType]],3,FALSE) * VLOOKUP($A68,BotLevelWorld[#All],MATCH("HP Ratio - " &amp; VLOOKUP(Z$1,Enemies[[#All],[Name]:[BotLevelType]],9,FALSE),BotLevelWorld[#Headers],0),FALSE)) + (IFERROR(VLOOKUP(VLOOKUP(Z$1,Enemies[[Name]:[SpawnedType]],11,FALSE), Enemies[[Name]:[BotLevelType]], 3, FALSE) * VLOOKUP($A68,BotLevelWorld[#All],MATCH("HP Ratio - " &amp; VLOOKUP(VLOOKUP(Z$1,Enemies[[Name]:[SpawnedType]],11,FALSE),Enemies[[#All],[Name]:[BotLevelType]],9,FALSE),BotLevelWorld[#Headers],0),FALSE) * VLOOKUP(Z$1,Enemies[[Name]:[SpawnedType]],10,FALSE),0))</f>
        <v>8000</v>
      </c>
      <c r="AA68" s="10">
        <f>(VLOOKUP(AA$1,Enemies[[Name]:[BotLevelType]],3,FALSE) * VLOOKUP($A68,BotLevelWorld[#All],MATCH("HP Ratio - " &amp; VLOOKUP(AA$1,Enemies[[#All],[Name]:[BotLevelType]],9,FALSE),BotLevelWorld[#Headers],0),FALSE)) + (IFERROR(VLOOKUP(VLOOKUP(AA$1,Enemies[[Name]:[SpawnedType]],11,FALSE), Enemies[[Name]:[BotLevelType]], 3, FALSE) * VLOOKUP($A68,BotLevelWorld[#All],MATCH("HP Ratio - " &amp; VLOOKUP(VLOOKUP(AA$1,Enemies[[Name]:[SpawnedType]],11,FALSE),Enemies[[#All],[Name]:[BotLevelType]],9,FALSE),BotLevelWorld[#Headers],0),FALSE) * VLOOKUP(AA$1,Enemies[[Name]:[SpawnedType]],10,FALSE),0))</f>
        <v>4000</v>
      </c>
      <c r="AB68" s="10">
        <f>(VLOOKUP(AB$1,Enemies[[Name]:[BotLevelType]],3,FALSE) * VLOOKUP($A68,BotLevelWorld[#All],MATCH("HP Ratio - " &amp; VLOOKUP(AB$1,Enemies[[#All],[Name]:[BotLevelType]],9,FALSE),BotLevelWorld[#Headers],0),FALSE)) + (IFERROR(VLOOKUP(VLOOKUP(AB$1,Enemies[[Name]:[SpawnedType]],11,FALSE), Enemies[[Name]:[BotLevelType]], 3, FALSE) * VLOOKUP($A68,BotLevelWorld[#All],MATCH("HP Ratio - " &amp; VLOOKUP(VLOOKUP(AB$1,Enemies[[Name]:[SpawnedType]],11,FALSE),Enemies[[#All],[Name]:[BotLevelType]],9,FALSE),BotLevelWorld[#Headers],0),FALSE) * VLOOKUP(AB$1,Enemies[[Name]:[SpawnedType]],10,FALSE),0))</f>
        <v>1960</v>
      </c>
      <c r="AC68" s="10">
        <f>(VLOOKUP(AC$1,Enemies[[Name]:[BotLevelType]],3,FALSE) * VLOOKUP($A68,BotLevelWorld[#All],MATCH("HP Ratio - " &amp; VLOOKUP(AC$1,Enemies[[#All],[Name]:[BotLevelType]],9,FALSE),BotLevelWorld[#Headers],0),FALSE)) + (IFERROR(VLOOKUP(VLOOKUP(AC$1,Enemies[[Name]:[SpawnedType]],11,FALSE), Enemies[[Name]:[BotLevelType]], 3, FALSE) * VLOOKUP($A68,BotLevelWorld[#All],MATCH("HP Ratio - " &amp; VLOOKUP(VLOOKUP(AC$1,Enemies[[Name]:[SpawnedType]],11,FALSE),Enemies[[#All],[Name]:[BotLevelType]],9,FALSE),BotLevelWorld[#Headers],0),FALSE) * VLOOKUP(AC$1,Enemies[[Name]:[SpawnedType]],10,FALSE),0))</f>
        <v>960</v>
      </c>
      <c r="AD68" s="10">
        <f>(VLOOKUP(AD$1,Enemies[[Name]:[BotLevelType]],3,FALSE) * VLOOKUP($A68,BotLevelWorld[#All],MATCH("HP Ratio - " &amp; VLOOKUP(AD$1,Enemies[[#All],[Name]:[BotLevelType]],9,FALSE),BotLevelWorld[#Headers],0),FALSE)) + (IFERROR(VLOOKUP(VLOOKUP(AD$1,Enemies[[Name]:[SpawnedType]],11,FALSE), Enemies[[Name]:[BotLevelType]], 3, FALSE) * VLOOKUP($A68,BotLevelWorld[#All],MATCH("HP Ratio - " &amp; VLOOKUP(VLOOKUP(AD$1,Enemies[[Name]:[SpawnedType]],11,FALSE),Enemies[[#All],[Name]:[BotLevelType]],9,FALSE),BotLevelWorld[#Headers],0),FALSE) * VLOOKUP(AD$1,Enemies[[Name]:[SpawnedType]],10,FALSE),0))</f>
        <v>240</v>
      </c>
      <c r="AE68" s="10">
        <f>(VLOOKUP(AE$1,Enemies[[Name]:[BotLevelType]],3,FALSE) * VLOOKUP($A68,BotLevelWorld[#All],MATCH("HP Ratio - " &amp; VLOOKUP(AE$1,Enemies[[#All],[Name]:[BotLevelType]],9,FALSE),BotLevelWorld[#Headers],0),FALSE)) + (IFERROR(VLOOKUP(VLOOKUP(AE$1,Enemies[[Name]:[SpawnedType]],11,FALSE), Enemies[[Name]:[BotLevelType]], 3, FALSE) * VLOOKUP($A68,BotLevelWorld[#All],MATCH("HP Ratio - " &amp; VLOOKUP(VLOOKUP(AE$1,Enemies[[Name]:[SpawnedType]],11,FALSE),Enemies[[#All],[Name]:[BotLevelType]],9,FALSE),BotLevelWorld[#Headers],0),FALSE) * VLOOKUP(AE$1,Enemies[[Name]:[SpawnedType]],10,FALSE),0))</f>
        <v>7000</v>
      </c>
      <c r="AF68" s="10">
        <f>(VLOOKUP(AF$1,Enemies[[Name]:[BotLevelType]],3,FALSE) * VLOOKUP($A68,BotLevelWorld[#All],MATCH("HP Ratio - " &amp; VLOOKUP(AF$1,Enemies[[#All],[Name]:[BotLevelType]],9,FALSE),BotLevelWorld[#Headers],0),FALSE)) + (IFERROR(VLOOKUP(VLOOKUP(AF$1,Enemies[[Name]:[SpawnedType]],11,FALSE), Enemies[[Name]:[BotLevelType]], 3, FALSE) * VLOOKUP($A68,BotLevelWorld[#All],MATCH("HP Ratio - " &amp; VLOOKUP(VLOOKUP(AF$1,Enemies[[Name]:[SpawnedType]],11,FALSE),Enemies[[#All],[Name]:[BotLevelType]],9,FALSE),BotLevelWorld[#Headers],0),FALSE) * VLOOKUP(AF$1,Enemies[[Name]:[SpawnedType]],10,FALSE),0))</f>
        <v>1600</v>
      </c>
      <c r="AG68" s="10">
        <f>(VLOOKUP(AG$1,Enemies[[Name]:[BotLevelType]],3,FALSE) * VLOOKUP($A68,BotLevelWorld[#All],MATCH("HP Ratio - " &amp; VLOOKUP(AG$1,Enemies[[#All],[Name]:[BotLevelType]],9,FALSE),BotLevelWorld[#Headers],0),FALSE)) + (IFERROR(VLOOKUP(VLOOKUP(AG$1,Enemies[[Name]:[SpawnedType]],11,FALSE), Enemies[[Name]:[BotLevelType]], 3, FALSE) * VLOOKUP($A68,BotLevelWorld[#All],MATCH("HP Ratio - " &amp; VLOOKUP(VLOOKUP(AG$1,Enemies[[Name]:[SpawnedType]],11,FALSE),Enemies[[#All],[Name]:[BotLevelType]],9,FALSE),BotLevelWorld[#Headers],0),FALSE) * VLOOKUP(AG$1,Enemies[[Name]:[SpawnedType]],10,FALSE),0))</f>
        <v>8470</v>
      </c>
      <c r="AH68" s="10">
        <f>(VLOOKUP(AH$1,Enemies[[Name]:[BotLevelType]],3,FALSE) * VLOOKUP($A68,BotLevelWorld[#All],MATCH("HP Ratio - " &amp; VLOOKUP(AH$1,Enemies[[#All],[Name]:[BotLevelType]],9,FALSE),BotLevelWorld[#Headers],0),FALSE)) + (IFERROR(VLOOKUP(VLOOKUP(AH$1,Enemies[[Name]:[SpawnedType]],11,FALSE), Enemies[[Name]:[BotLevelType]], 3, FALSE) * VLOOKUP($A68,BotLevelWorld[#All],MATCH("HP Ratio - " &amp; VLOOKUP(VLOOKUP(AH$1,Enemies[[Name]:[SpawnedType]],11,FALSE),Enemies[[#All],[Name]:[BotLevelType]],9,FALSE),BotLevelWorld[#Headers],0),FALSE) * VLOOKUP(AH$1,Enemies[[Name]:[SpawnedType]],10,FALSE),0))</f>
        <v>880</v>
      </c>
      <c r="AI68" s="10">
        <f>(VLOOKUP(AI$1,Enemies[[Name]:[BotLevelType]],3,FALSE) * VLOOKUP($A68,BotLevelWorld[#All],MATCH("HP Ratio - " &amp; VLOOKUP(AI$1,Enemies[[#All],[Name]:[BotLevelType]],9,FALSE),BotLevelWorld[#Headers],0),FALSE)) + (IFERROR(VLOOKUP(VLOOKUP(AI$1,Enemies[[Name]:[SpawnedType]],11,FALSE), Enemies[[Name]:[BotLevelType]], 3, FALSE) * VLOOKUP($A68,BotLevelWorld[#All],MATCH("HP Ratio - " &amp; VLOOKUP(VLOOKUP(AI$1,Enemies[[Name]:[SpawnedType]],11,FALSE),Enemies[[#All],[Name]:[BotLevelType]],9,FALSE),BotLevelWorld[#Headers],0),FALSE) * VLOOKUP(AI$1,Enemies[[Name]:[SpawnedType]],10,FALSE),0))</f>
        <v>12000</v>
      </c>
      <c r="AJ68" s="10">
        <f>(VLOOKUP(AJ$1,Enemies[[Name]:[BotLevelType]],3,FALSE) * VLOOKUP($A68,BotLevelWorld[#All],MATCH("HP Ratio - " &amp; VLOOKUP(AJ$1,Enemies[[#All],[Name]:[BotLevelType]],9,FALSE),BotLevelWorld[#Headers],0),FALSE)) + (IFERROR(VLOOKUP(VLOOKUP(AJ$1,Enemies[[Name]:[SpawnedType]],11,FALSE), Enemies[[Name]:[BotLevelType]], 3, FALSE) * VLOOKUP($A68,BotLevelWorld[#All],MATCH("HP Ratio - " &amp; VLOOKUP(VLOOKUP(AJ$1,Enemies[[Name]:[SpawnedType]],11,FALSE),Enemies[[#All],[Name]:[BotLevelType]],9,FALSE),BotLevelWorld[#Headers],0),FALSE) * VLOOKUP(AJ$1,Enemies[[Name]:[SpawnedType]],10,FALSE),0))</f>
        <v>880</v>
      </c>
      <c r="AK68" s="10">
        <f>(VLOOKUP(AK$1,Enemies[[Name]:[BotLevelType]],3,FALSE) * VLOOKUP($A68,BotLevelWorld[#All],MATCH("HP Ratio - " &amp; VLOOKUP(AK$1,Enemies[[#All],[Name]:[BotLevelType]],9,FALSE),BotLevelWorld[#Headers],0),FALSE)) + (IFERROR(VLOOKUP(VLOOKUP(AK$1,Enemies[[Name]:[SpawnedType]],11,FALSE), Enemies[[Name]:[BotLevelType]], 3, FALSE) * VLOOKUP($A68,BotLevelWorld[#All],MATCH("HP Ratio - " &amp; VLOOKUP(VLOOKUP(AK$1,Enemies[[Name]:[SpawnedType]],11,FALSE),Enemies[[#All],[Name]:[BotLevelType]],9,FALSE),BotLevelWorld[#Headers],0),FALSE) * VLOOKUP(AK$1,Enemies[[Name]:[SpawnedType]],10,FALSE),0))</f>
        <v>880</v>
      </c>
      <c r="AL68" s="10">
        <f>(VLOOKUP(AL$1,Enemies[[Name]:[BotLevelType]],3,FALSE) * VLOOKUP($A68,BotLevelWorld[#All],MATCH("HP Ratio - " &amp; VLOOKUP(AL$1,Enemies[[#All],[Name]:[BotLevelType]],9,FALSE),BotLevelWorld[#Headers],0),FALSE)) + (IFERROR(VLOOKUP(VLOOKUP(AL$1,Enemies[[Name]:[SpawnedType]],11,FALSE), Enemies[[Name]:[BotLevelType]], 3, FALSE) * VLOOKUP($A68,BotLevelWorld[#All],MATCH("HP Ratio - " &amp; VLOOKUP(VLOOKUP(AL$1,Enemies[[Name]:[SpawnedType]],11,FALSE),Enemies[[#All],[Name]:[BotLevelType]],9,FALSE),BotLevelWorld[#Headers],0),FALSE) * VLOOKUP(AL$1,Enemies[[Name]:[SpawnedType]],10,FALSE),0))</f>
        <v>1100</v>
      </c>
      <c r="AM68" s="10">
        <f>(VLOOKUP(AM$1,Enemies[[Name]:[BotLevelType]],3,FALSE) * VLOOKUP($A68,BotLevelWorld[#All],MATCH("HP Ratio - " &amp; VLOOKUP(AM$1,Enemies[[#All],[Name]:[BotLevelType]],9,FALSE),BotLevelWorld[#Headers],0),FALSE)) + (IFERROR(VLOOKUP(VLOOKUP(AM$1,Enemies[[Name]:[SpawnedType]],11,FALSE), Enemies[[Name]:[BotLevelType]], 3, FALSE) * VLOOKUP($A68,BotLevelWorld[#All],MATCH("HP Ratio - " &amp; VLOOKUP(VLOOKUP(AM$1,Enemies[[Name]:[SpawnedType]],11,FALSE),Enemies[[#All],[Name]:[BotLevelType]],9,FALSE),BotLevelWorld[#Headers],0),FALSE) * VLOOKUP(AM$1,Enemies[[Name]:[SpawnedType]],10,FALSE),0))</f>
        <v>20000</v>
      </c>
      <c r="AN68" s="10">
        <f>(VLOOKUP(AN$1,Enemies[[Name]:[BotLevelType]],3,FALSE) * VLOOKUP($A68,BotLevelWorld[#All],MATCH("HP Ratio - " &amp; VLOOKUP(AN$1,Enemies[[#All],[Name]:[BotLevelType]],9,FALSE),BotLevelWorld[#Headers],0),FALSE)) + (IFERROR(VLOOKUP(VLOOKUP(AN$1,Enemies[[Name]:[SpawnedType]],11,FALSE), Enemies[[Name]:[BotLevelType]], 3, FALSE) * VLOOKUP($A68,BotLevelWorld[#All],MATCH("HP Ratio - " &amp; VLOOKUP(VLOOKUP(AN$1,Enemies[[Name]:[SpawnedType]],11,FALSE),Enemies[[#All],[Name]:[BotLevelType]],9,FALSE),BotLevelWorld[#Headers],0),FALSE) * VLOOKUP(AN$1,Enemies[[Name]:[SpawnedType]],10,FALSE),0))</f>
        <v>5500</v>
      </c>
      <c r="AO68" s="10">
        <f>(VLOOKUP(AO$1,Enemies[[Name]:[BotLevelType]],3,FALSE) * VLOOKUP($A68,BotLevelWorld[#All],MATCH("HP Ratio - " &amp; VLOOKUP(AO$1,Enemies[[#All],[Name]:[BotLevelType]],9,FALSE),BotLevelWorld[#Headers],0),FALSE)) + (IFERROR(VLOOKUP(VLOOKUP(AO$1,Enemies[[Name]:[SpawnedType]],11,FALSE), Enemies[[Name]:[BotLevelType]], 3, FALSE) * VLOOKUP($A68,BotLevelWorld[#All],MATCH("HP Ratio - " &amp; VLOOKUP(VLOOKUP(AO$1,Enemies[[Name]:[SpawnedType]],11,FALSE),Enemies[[#All],[Name]:[BotLevelType]],9,FALSE),BotLevelWorld[#Headers],0),FALSE) * VLOOKUP(AO$1,Enemies[[Name]:[SpawnedType]],10,FALSE),0))</f>
        <v>9460</v>
      </c>
      <c r="AP68" s="10">
        <f>(VLOOKUP(AP$1,Enemies[[Name]:[BotLevelType]],3,FALSE) * VLOOKUP($A68,BotLevelWorld[#All],MATCH("HP Ratio - " &amp; VLOOKUP(AP$1,Enemies[[#All],[Name]:[BotLevelType]],9,FALSE),BotLevelWorld[#Headers],0),FALSE)) + (IFERROR(VLOOKUP(VLOOKUP(AP$1,Enemies[[Name]:[SpawnedType]],11,FALSE), Enemies[[Name]:[BotLevelType]], 3, FALSE) * VLOOKUP($A68,BotLevelWorld[#All],MATCH("HP Ratio - " &amp; VLOOKUP(VLOOKUP(AP$1,Enemies[[Name]:[SpawnedType]],11,FALSE),Enemies[[#All],[Name]:[BotLevelType]],9,FALSE),BotLevelWorld[#Headers],0),FALSE) * VLOOKUP(AP$1,Enemies[[Name]:[SpawnedType]],10,FALSE),0))</f>
        <v>9460</v>
      </c>
      <c r="AQ68" s="10">
        <f>(VLOOKUP(AQ$1,Enemies[[Name]:[BotLevelType]],3,FALSE) * VLOOKUP($A68,BotLevelWorld[#All],MATCH("HP Ratio - " &amp; VLOOKUP(AQ$1,Enemies[[#All],[Name]:[BotLevelType]],9,FALSE),BotLevelWorld[#Headers],0),FALSE)) + (IFERROR(VLOOKUP(VLOOKUP(AQ$1,Enemies[[Name]:[SpawnedType]],11,FALSE), Enemies[[Name]:[BotLevelType]], 3, FALSE) * VLOOKUP($A68,BotLevelWorld[#All],MATCH("HP Ratio - " &amp; VLOOKUP(VLOOKUP(AQ$1,Enemies[[Name]:[SpawnedType]],11,FALSE),Enemies[[#All],[Name]:[BotLevelType]],9,FALSE),BotLevelWorld[#Headers],0),FALSE) * VLOOKUP(AQ$1,Enemies[[Name]:[SpawnedType]],10,FALSE),0))</f>
        <v>9460</v>
      </c>
      <c r="AR68" s="10">
        <f>(VLOOKUP(AR$1,Enemies[[Name]:[BotLevelType]],3,FALSE) * VLOOKUP($A68,BotLevelWorld[#All],MATCH("HP Ratio - " &amp; VLOOKUP(AR$1,Enemies[[#All],[Name]:[BotLevelType]],9,FALSE),BotLevelWorld[#Headers],0),FALSE)) + (IFERROR(VLOOKUP(VLOOKUP(AR$1,Enemies[[Name]:[SpawnedType]],11,FALSE), Enemies[[Name]:[BotLevelType]], 3, FALSE) * VLOOKUP($A68,BotLevelWorld[#All],MATCH("HP Ratio - " &amp; VLOOKUP(VLOOKUP(AR$1,Enemies[[Name]:[SpawnedType]],11,FALSE),Enemies[[#All],[Name]:[BotLevelType]],9,FALSE),BotLevelWorld[#Headers],0),FALSE) * VLOOKUP(AR$1,Enemies[[Name]:[SpawnedType]],10,FALSE),0))</f>
        <v>88000</v>
      </c>
      <c r="AS68" s="10">
        <f>(VLOOKUP(AS$1,Enemies[[Name]:[BotLevelType]],3,FALSE) * VLOOKUP($A68,BotLevelWorld[#All],MATCH("HP Ratio - " &amp; VLOOKUP(AS$1,Enemies[[#All],[Name]:[BotLevelType]],9,FALSE),BotLevelWorld[#Headers],0),FALSE)) + (IFERROR(VLOOKUP(VLOOKUP(AS$1,Enemies[[Name]:[SpawnedType]],11,FALSE), Enemies[[Name]:[BotLevelType]], 3, FALSE) * VLOOKUP($A68,BotLevelWorld[#All],MATCH("HP Ratio - " &amp; VLOOKUP(VLOOKUP(AS$1,Enemies[[Name]:[SpawnedType]],11,FALSE),Enemies[[#All],[Name]:[BotLevelType]],9,FALSE),BotLevelWorld[#Headers],0),FALSE) * VLOOKUP(AS$1,Enemies[[Name]:[SpawnedType]],10,FALSE),0))</f>
        <v>60000</v>
      </c>
      <c r="AT68" s="10">
        <f>(VLOOKUP(AT$1,Enemies[[Name]:[BotLevelType]],3,FALSE) * VLOOKUP($A68,BotLevelWorld[#All],MATCH("HP Ratio - " &amp; VLOOKUP(AT$1,Enemies[[#All],[Name]:[BotLevelType]],9,FALSE),BotLevelWorld[#Headers],0),FALSE)) + (IFERROR(VLOOKUP(VLOOKUP(AT$1,Enemies[[Name]:[SpawnedType]],11,FALSE), Enemies[[Name]:[BotLevelType]], 3, FALSE) * VLOOKUP($A68,BotLevelWorld[#All],MATCH("HP Ratio - " &amp; VLOOKUP(VLOOKUP(AT$1,Enemies[[Name]:[SpawnedType]],11,FALSE),Enemies[[#All],[Name]:[BotLevelType]],9,FALSE),BotLevelWorld[#Headers],0),FALSE) * VLOOKUP(AT$1,Enemies[[Name]:[SpawnedType]],10,FALSE),0))</f>
        <v>53200</v>
      </c>
    </row>
    <row r="69" spans="1:46" x14ac:dyDescent="0.25">
      <c r="A69" s="1">
        <v>67</v>
      </c>
      <c r="B69" s="10">
        <f>(VLOOKUP(B$1,Enemies[[Name]:[BotLevelType]],3,FALSE) * VLOOKUP($A69,BotLevelWorld[#All],MATCH("HP Ratio - " &amp; VLOOKUP(B$1,Enemies[[#All],[Name]:[BotLevelType]],9,FALSE),BotLevelWorld[#Headers],0),FALSE)) + (IFERROR(VLOOKUP(VLOOKUP(B$1,Enemies[[Name]:[SpawnedType]],11,FALSE), Enemies[[Name]:[BotLevelType]], 3, FALSE) * VLOOKUP($A69,BotLevelWorld[#All],MATCH("HP Ratio - " &amp; VLOOKUP(VLOOKUP(B$1,Enemies[[Name]:[SpawnedType]],11,FALSE),Enemies[[#All],[Name]:[BotLevelType]],9,FALSE),BotLevelWorld[#Headers],0),FALSE) * VLOOKUP(B$1,Enemies[[Name]:[SpawnedType]],10,FALSE),0))</f>
        <v>330</v>
      </c>
      <c r="C69" s="10">
        <f>(VLOOKUP(C$1,Enemies[[Name]:[BotLevelType]],3,FALSE) * VLOOKUP($A69,BotLevelWorld[#All],MATCH("HP Ratio - " &amp; VLOOKUP(C$1,Enemies[[#All],[Name]:[BotLevelType]],9,FALSE),BotLevelWorld[#Headers],0),FALSE)) + (IFERROR(VLOOKUP(VLOOKUP(C$1,Enemies[[Name]:[SpawnedType]],11,FALSE), Enemies[[Name]:[BotLevelType]], 3, FALSE) * VLOOKUP($A69,BotLevelWorld[#All],MATCH("HP Ratio - " &amp; VLOOKUP(VLOOKUP(C$1,Enemies[[Name]:[SpawnedType]],11,FALSE),Enemies[[#All],[Name]:[BotLevelType]],9,FALSE),BotLevelWorld[#Headers],0),FALSE) * VLOOKUP(C$1,Enemies[[Name]:[SpawnedType]],10,FALSE),0))</f>
        <v>8470</v>
      </c>
      <c r="D69" s="10">
        <f>(VLOOKUP(D$1,Enemies[[Name]:[BotLevelType]],3,FALSE) * VLOOKUP($A69,BotLevelWorld[#All],MATCH("HP Ratio - " &amp; VLOOKUP(D$1,Enemies[[#All],[Name]:[BotLevelType]],9,FALSE),BotLevelWorld[#Headers],0),FALSE)) + (IFERROR(VLOOKUP(VLOOKUP(D$1,Enemies[[Name]:[SpawnedType]],11,FALSE), Enemies[[Name]:[BotLevelType]], 3, FALSE) * VLOOKUP($A69,BotLevelWorld[#All],MATCH("HP Ratio - " &amp; VLOOKUP(VLOOKUP(D$1,Enemies[[Name]:[SpawnedType]],11,FALSE),Enemies[[#All],[Name]:[BotLevelType]],9,FALSE),BotLevelWorld[#Headers],0),FALSE) * VLOOKUP(D$1,Enemies[[Name]:[SpawnedType]],10,FALSE),0))</f>
        <v>19800</v>
      </c>
      <c r="E69" s="10">
        <f>(VLOOKUP(E$1,Enemies[[Name]:[BotLevelType]],3,FALSE) * VLOOKUP($A69,BotLevelWorld[#All],MATCH("HP Ratio - " &amp; VLOOKUP(E$1,Enemies[[#All],[Name]:[BotLevelType]],9,FALSE),BotLevelWorld[#Headers],0),FALSE)) + (IFERROR(VLOOKUP(VLOOKUP(E$1,Enemies[[Name]:[SpawnedType]],11,FALSE), Enemies[[Name]:[BotLevelType]], 3, FALSE) * VLOOKUP($A69,BotLevelWorld[#All],MATCH("HP Ratio - " &amp; VLOOKUP(VLOOKUP(E$1,Enemies[[Name]:[SpawnedType]],11,FALSE),Enemies[[#All],[Name]:[BotLevelType]],9,FALSE),BotLevelWorld[#Headers],0),FALSE) * VLOOKUP(E$1,Enemies[[Name]:[SpawnedType]],10,FALSE),0))</f>
        <v>2800</v>
      </c>
      <c r="F69" s="10">
        <f>(VLOOKUP(F$1,Enemies[[Name]:[BotLevelType]],3,FALSE) * VLOOKUP($A69,BotLevelWorld[#All],MATCH("HP Ratio - " &amp; VLOOKUP(F$1,Enemies[[#All],[Name]:[BotLevelType]],9,FALSE),BotLevelWorld[#Headers],0),FALSE)) + (IFERROR(VLOOKUP(VLOOKUP(F$1,Enemies[[Name]:[SpawnedType]],11,FALSE), Enemies[[Name]:[BotLevelType]], 3, FALSE) * VLOOKUP($A69,BotLevelWorld[#All],MATCH("HP Ratio - " &amp; VLOOKUP(VLOOKUP(F$1,Enemies[[Name]:[SpawnedType]],11,FALSE),Enemies[[#All],[Name]:[BotLevelType]],9,FALSE),BotLevelWorld[#Headers],0),FALSE) * VLOOKUP(F$1,Enemies[[Name]:[SpawnedType]],10,FALSE),0))</f>
        <v>10000</v>
      </c>
      <c r="G69" s="10">
        <f>(VLOOKUP(G$1,Enemies[[Name]:[BotLevelType]],3,FALSE) * VLOOKUP($A69,BotLevelWorld[#All],MATCH("HP Ratio - " &amp; VLOOKUP(G$1,Enemies[[#All],[Name]:[BotLevelType]],9,FALSE),BotLevelWorld[#Headers],0),FALSE)) + (IFERROR(VLOOKUP(VLOOKUP(G$1,Enemies[[Name]:[SpawnedType]],11,FALSE), Enemies[[Name]:[BotLevelType]], 3, FALSE) * VLOOKUP($A69,BotLevelWorld[#All],MATCH("HP Ratio - " &amp; VLOOKUP(VLOOKUP(G$1,Enemies[[Name]:[SpawnedType]],11,FALSE),Enemies[[#All],[Name]:[BotLevelType]],9,FALSE),BotLevelWorld[#Headers],0),FALSE) * VLOOKUP(G$1,Enemies[[Name]:[SpawnedType]],10,FALSE),0))</f>
        <v>20000</v>
      </c>
      <c r="H69" s="10">
        <f>(VLOOKUP(H$1,Enemies[[Name]:[BotLevelType]],3,FALSE) * VLOOKUP($A69,BotLevelWorld[#All],MATCH("HP Ratio - " &amp; VLOOKUP(H$1,Enemies[[#All],[Name]:[BotLevelType]],9,FALSE),BotLevelWorld[#Headers],0),FALSE)) + (IFERROR(VLOOKUP(VLOOKUP(H$1,Enemies[[Name]:[SpawnedType]],11,FALSE), Enemies[[Name]:[BotLevelType]], 3, FALSE) * VLOOKUP($A69,BotLevelWorld[#All],MATCH("HP Ratio - " &amp; VLOOKUP(VLOOKUP(H$1,Enemies[[Name]:[SpawnedType]],11,FALSE),Enemies[[#All],[Name]:[BotLevelType]],9,FALSE),BotLevelWorld[#Headers],0),FALSE) * VLOOKUP(H$1,Enemies[[Name]:[SpawnedType]],10,FALSE),0))</f>
        <v>880</v>
      </c>
      <c r="I69" s="10">
        <f>(VLOOKUP(I$1,Enemies[[Name]:[BotLevelType]],3,FALSE) * VLOOKUP($A69,BotLevelWorld[#All],MATCH("HP Ratio - " &amp; VLOOKUP(I$1,Enemies[[#All],[Name]:[BotLevelType]],9,FALSE),BotLevelWorld[#Headers],0),FALSE)) + (IFERROR(VLOOKUP(VLOOKUP(I$1,Enemies[[Name]:[SpawnedType]],11,FALSE), Enemies[[Name]:[BotLevelType]], 3, FALSE) * VLOOKUP($A69,BotLevelWorld[#All],MATCH("HP Ratio - " &amp; VLOOKUP(VLOOKUP(I$1,Enemies[[Name]:[SpawnedType]],11,FALSE),Enemies[[#All],[Name]:[BotLevelType]],9,FALSE),BotLevelWorld[#Headers],0),FALSE) * VLOOKUP(I$1,Enemies[[Name]:[SpawnedType]],10,FALSE),0))</f>
        <v>30</v>
      </c>
      <c r="J69" s="10">
        <f>(VLOOKUP(J$1,Enemies[[Name]:[BotLevelType]],3,FALSE) * VLOOKUP($A69,BotLevelWorld[#All],MATCH("HP Ratio - " &amp; VLOOKUP(J$1,Enemies[[#All],[Name]:[BotLevelType]],9,FALSE),BotLevelWorld[#Headers],0),FALSE)) + (IFERROR(VLOOKUP(VLOOKUP(J$1,Enemies[[Name]:[SpawnedType]],11,FALSE), Enemies[[Name]:[BotLevelType]], 3, FALSE) * VLOOKUP($A69,BotLevelWorld[#All],MATCH("HP Ratio - " &amp; VLOOKUP(VLOOKUP(J$1,Enemies[[Name]:[SpawnedType]],11,FALSE),Enemies[[#All],[Name]:[BotLevelType]],9,FALSE),BotLevelWorld[#Headers],0),FALSE) * VLOOKUP(J$1,Enemies[[Name]:[SpawnedType]],10,FALSE),0))</f>
        <v>500</v>
      </c>
      <c r="K69" s="10">
        <f>(VLOOKUP(K$1,Enemies[[Name]:[BotLevelType]],3,FALSE) * VLOOKUP($A69,BotLevelWorld[#All],MATCH("HP Ratio - " &amp; VLOOKUP(K$1,Enemies[[#All],[Name]:[BotLevelType]],9,FALSE),BotLevelWorld[#Headers],0),FALSE)) + (IFERROR(VLOOKUP(VLOOKUP(K$1,Enemies[[Name]:[SpawnedType]],11,FALSE), Enemies[[Name]:[BotLevelType]], 3, FALSE) * VLOOKUP($A69,BotLevelWorld[#All],MATCH("HP Ratio - " &amp; VLOOKUP(VLOOKUP(K$1,Enemies[[Name]:[SpawnedType]],11,FALSE),Enemies[[#All],[Name]:[BotLevelType]],9,FALSE),BotLevelWorld[#Headers],0),FALSE) * VLOOKUP(K$1,Enemies[[Name]:[SpawnedType]],10,FALSE),0))</f>
        <v>125</v>
      </c>
      <c r="L69" s="10">
        <f>(VLOOKUP(L$1,Enemies[[Name]:[BotLevelType]],3,FALSE) * VLOOKUP($A69,BotLevelWorld[#All],MATCH("HP Ratio - " &amp; VLOOKUP(L$1,Enemies[[#All],[Name]:[BotLevelType]],9,FALSE),BotLevelWorld[#Headers],0),FALSE)) + (IFERROR(VLOOKUP(VLOOKUP(L$1,Enemies[[Name]:[SpawnedType]],11,FALSE), Enemies[[Name]:[BotLevelType]], 3, FALSE) * VLOOKUP($A69,BotLevelWorld[#All],MATCH("HP Ratio - " &amp; VLOOKUP(VLOOKUP(L$1,Enemies[[Name]:[SpawnedType]],11,FALSE),Enemies[[#All],[Name]:[BotLevelType]],9,FALSE),BotLevelWorld[#Headers],0),FALSE) * VLOOKUP(L$1,Enemies[[Name]:[SpawnedType]],10,FALSE),0))</f>
        <v>6000</v>
      </c>
      <c r="M69" s="10">
        <f>(VLOOKUP(M$1,Enemies[[Name]:[BotLevelType]],3,FALSE) * VLOOKUP($A69,BotLevelWorld[#All],MATCH("HP Ratio - " &amp; VLOOKUP(M$1,Enemies[[#All],[Name]:[BotLevelType]],9,FALSE),BotLevelWorld[#Headers],0),FALSE)) + (IFERROR(VLOOKUP(VLOOKUP(M$1,Enemies[[Name]:[SpawnedType]],11,FALSE), Enemies[[Name]:[BotLevelType]], 3, FALSE) * VLOOKUP($A69,BotLevelWorld[#All],MATCH("HP Ratio - " &amp; VLOOKUP(VLOOKUP(M$1,Enemies[[Name]:[SpawnedType]],11,FALSE),Enemies[[#All],[Name]:[BotLevelType]],9,FALSE),BotLevelWorld[#Headers],0),FALSE) * VLOOKUP(M$1,Enemies[[Name]:[SpawnedType]],10,FALSE),0))</f>
        <v>14000</v>
      </c>
      <c r="N69" s="10">
        <f>(VLOOKUP(N$1,Enemies[[Name]:[BotLevelType]],3,FALSE) * VLOOKUP($A69,BotLevelWorld[#All],MATCH("HP Ratio - " &amp; VLOOKUP(N$1,Enemies[[#All],[Name]:[BotLevelType]],9,FALSE),BotLevelWorld[#Headers],0),FALSE)) + (IFERROR(VLOOKUP(VLOOKUP(N$1,Enemies[[Name]:[SpawnedType]],11,FALSE), Enemies[[Name]:[BotLevelType]], 3, FALSE) * VLOOKUP($A69,BotLevelWorld[#All],MATCH("HP Ratio - " &amp; VLOOKUP(VLOOKUP(N$1,Enemies[[Name]:[SpawnedType]],11,FALSE),Enemies[[#All],[Name]:[BotLevelType]],9,FALSE),BotLevelWorld[#Headers],0),FALSE) * VLOOKUP(N$1,Enemies[[Name]:[SpawnedType]],10,FALSE),0))</f>
        <v>10000</v>
      </c>
      <c r="O69" s="10">
        <f>(VLOOKUP(O$1,Enemies[[Name]:[BotLevelType]],3,FALSE) * VLOOKUP($A69,BotLevelWorld[#All],MATCH("HP Ratio - " &amp; VLOOKUP(O$1,Enemies[[#All],[Name]:[BotLevelType]],9,FALSE),BotLevelWorld[#Headers],0),FALSE)) + (IFERROR(VLOOKUP(VLOOKUP(O$1,Enemies[[Name]:[SpawnedType]],11,FALSE), Enemies[[Name]:[BotLevelType]], 3, FALSE) * VLOOKUP($A69,BotLevelWorld[#All],MATCH("HP Ratio - " &amp; VLOOKUP(VLOOKUP(O$1,Enemies[[Name]:[SpawnedType]],11,FALSE),Enemies[[#All],[Name]:[BotLevelType]],9,FALSE),BotLevelWorld[#Headers],0),FALSE) * VLOOKUP(O$1,Enemies[[Name]:[SpawnedType]],10,FALSE),0))</f>
        <v>3850</v>
      </c>
      <c r="P69" s="10">
        <f>(VLOOKUP(P$1,Enemies[[Name]:[BotLevelType]],3,FALSE) * VLOOKUP($A69,BotLevelWorld[#All],MATCH("HP Ratio - " &amp; VLOOKUP(P$1,Enemies[[#All],[Name]:[BotLevelType]],9,FALSE),BotLevelWorld[#Headers],0),FALSE)) + (IFERROR(VLOOKUP(VLOOKUP(P$1,Enemies[[Name]:[SpawnedType]],11,FALSE), Enemies[[Name]:[BotLevelType]], 3, FALSE) * VLOOKUP($A69,BotLevelWorld[#All],MATCH("HP Ratio - " &amp; VLOOKUP(VLOOKUP(P$1,Enemies[[Name]:[SpawnedType]],11,FALSE),Enemies[[#All],[Name]:[BotLevelType]],9,FALSE),BotLevelWorld[#Headers],0),FALSE) * VLOOKUP(P$1,Enemies[[Name]:[SpawnedType]],10,FALSE),0))</f>
        <v>40000</v>
      </c>
      <c r="Q69" s="10">
        <f>(VLOOKUP(Q$1,Enemies[[Name]:[BotLevelType]],3,FALSE) * VLOOKUP($A69,BotLevelWorld[#All],MATCH("HP Ratio - " &amp; VLOOKUP(Q$1,Enemies[[#All],[Name]:[BotLevelType]],9,FALSE),BotLevelWorld[#Headers],0),FALSE)) + (IFERROR(VLOOKUP(VLOOKUP(Q$1,Enemies[[Name]:[SpawnedType]],11,FALSE), Enemies[[Name]:[BotLevelType]], 3, FALSE) * VLOOKUP($A69,BotLevelWorld[#All],MATCH("HP Ratio - " &amp; VLOOKUP(VLOOKUP(Q$1,Enemies[[Name]:[SpawnedType]],11,FALSE),Enemies[[#All],[Name]:[BotLevelType]],9,FALSE),BotLevelWorld[#Headers],0),FALSE) * VLOOKUP(Q$1,Enemies[[Name]:[SpawnedType]],10,FALSE),0))</f>
        <v>11000</v>
      </c>
      <c r="R69" s="10">
        <f>(VLOOKUP(R$1,Enemies[[Name]:[BotLevelType]],3,FALSE) * VLOOKUP($A69,BotLevelWorld[#All],MATCH("HP Ratio - " &amp; VLOOKUP(R$1,Enemies[[#All],[Name]:[BotLevelType]],9,FALSE),BotLevelWorld[#Headers],0),FALSE)) + (IFERROR(VLOOKUP(VLOOKUP(R$1,Enemies[[Name]:[SpawnedType]],11,FALSE), Enemies[[Name]:[BotLevelType]], 3, FALSE) * VLOOKUP($A69,BotLevelWorld[#All],MATCH("HP Ratio - " &amp; VLOOKUP(VLOOKUP(R$1,Enemies[[Name]:[SpawnedType]],11,FALSE),Enemies[[#All],[Name]:[BotLevelType]],9,FALSE),BotLevelWorld[#Headers],0),FALSE) * VLOOKUP(R$1,Enemies[[Name]:[SpawnedType]],10,FALSE),0))</f>
        <v>55000</v>
      </c>
      <c r="S69" s="10">
        <f>(VLOOKUP(S$1,Enemies[[Name]:[BotLevelType]],3,FALSE) * VLOOKUP($A69,BotLevelWorld[#All],MATCH("HP Ratio - " &amp; VLOOKUP(S$1,Enemies[[#All],[Name]:[BotLevelType]],9,FALSE),BotLevelWorld[#Headers],0),FALSE)) + (IFERROR(VLOOKUP(VLOOKUP(S$1,Enemies[[Name]:[SpawnedType]],11,FALSE), Enemies[[Name]:[BotLevelType]], 3, FALSE) * VLOOKUP($A69,BotLevelWorld[#All],MATCH("HP Ratio - " &amp; VLOOKUP(VLOOKUP(S$1,Enemies[[Name]:[SpawnedType]],11,FALSE),Enemies[[#All],[Name]:[BotLevelType]],9,FALSE),BotLevelWorld[#Headers],0),FALSE) * VLOOKUP(S$1,Enemies[[Name]:[SpawnedType]],10,FALSE),0))</f>
        <v>4620</v>
      </c>
      <c r="T69" s="10">
        <f>(VLOOKUP(T$1,Enemies[[Name]:[BotLevelType]],3,FALSE) * VLOOKUP($A69,BotLevelWorld[#All],MATCH("HP Ratio - " &amp; VLOOKUP(T$1,Enemies[[#All],[Name]:[BotLevelType]],9,FALSE),BotLevelWorld[#Headers],0),FALSE)) + (IFERROR(VLOOKUP(VLOOKUP(T$1,Enemies[[Name]:[SpawnedType]],11,FALSE), Enemies[[Name]:[BotLevelType]], 3, FALSE) * VLOOKUP($A69,BotLevelWorld[#All],MATCH("HP Ratio - " &amp; VLOOKUP(VLOOKUP(T$1,Enemies[[Name]:[SpawnedType]],11,FALSE),Enemies[[#All],[Name]:[BotLevelType]],9,FALSE),BotLevelWorld[#Headers],0),FALSE) * VLOOKUP(T$1,Enemies[[Name]:[SpawnedType]],10,FALSE),0))</f>
        <v>17600</v>
      </c>
      <c r="U69" s="10">
        <f>(VLOOKUP(U$1,Enemies[[Name]:[BotLevelType]],3,FALSE) * VLOOKUP($A69,BotLevelWorld[#All],MATCH("HP Ratio - " &amp; VLOOKUP(U$1,Enemies[[#All],[Name]:[BotLevelType]],9,FALSE),BotLevelWorld[#Headers],0),FALSE)) + (IFERROR(VLOOKUP(VLOOKUP(U$1,Enemies[[Name]:[SpawnedType]],11,FALSE), Enemies[[Name]:[BotLevelType]], 3, FALSE) * VLOOKUP($A69,BotLevelWorld[#All],MATCH("HP Ratio - " &amp; VLOOKUP(VLOOKUP(U$1,Enemies[[Name]:[SpawnedType]],11,FALSE),Enemies[[#All],[Name]:[BotLevelType]],9,FALSE),BotLevelWorld[#Headers],0),FALSE) * VLOOKUP(U$1,Enemies[[Name]:[SpawnedType]],10,FALSE),0))</f>
        <v>8800</v>
      </c>
      <c r="V69" s="10">
        <f>(VLOOKUP(V$1,Enemies[[Name]:[BotLevelType]],3,FALSE) * VLOOKUP($A69,BotLevelWorld[#All],MATCH("HP Ratio - " &amp; VLOOKUP(V$1,Enemies[[#All],[Name]:[BotLevelType]],9,FALSE),BotLevelWorld[#Headers],0),FALSE)) + (IFERROR(VLOOKUP(VLOOKUP(V$1,Enemies[[Name]:[SpawnedType]],11,FALSE), Enemies[[Name]:[BotLevelType]], 3, FALSE) * VLOOKUP($A69,BotLevelWorld[#All],MATCH("HP Ratio - " &amp; VLOOKUP(VLOOKUP(V$1,Enemies[[Name]:[SpawnedType]],11,FALSE),Enemies[[#All],[Name]:[BotLevelType]],9,FALSE),BotLevelWorld[#Headers],0),FALSE) * VLOOKUP(V$1,Enemies[[Name]:[SpawnedType]],10,FALSE),0))</f>
        <v>4400</v>
      </c>
      <c r="W69" s="10">
        <f>(VLOOKUP(W$1,Enemies[[Name]:[BotLevelType]],3,FALSE) * VLOOKUP($A69,BotLevelWorld[#All],MATCH("HP Ratio - " &amp; VLOOKUP(W$1,Enemies[[#All],[Name]:[BotLevelType]],9,FALSE),BotLevelWorld[#Headers],0),FALSE)) + (IFERROR(VLOOKUP(VLOOKUP(W$1,Enemies[[Name]:[SpawnedType]],11,FALSE), Enemies[[Name]:[BotLevelType]], 3, FALSE) * VLOOKUP($A69,BotLevelWorld[#All],MATCH("HP Ratio - " &amp; VLOOKUP(VLOOKUP(W$1,Enemies[[Name]:[SpawnedType]],11,FALSE),Enemies[[#All],[Name]:[BotLevelType]],9,FALSE),BotLevelWorld[#Headers],0),FALSE) * VLOOKUP(W$1,Enemies[[Name]:[SpawnedType]],10,FALSE),0))</f>
        <v>1100</v>
      </c>
      <c r="X69" s="10">
        <f>(VLOOKUP(X$1,Enemies[[Name]:[BotLevelType]],3,FALSE) * VLOOKUP($A69,BotLevelWorld[#All],MATCH("HP Ratio - " &amp; VLOOKUP(X$1,Enemies[[#All],[Name]:[BotLevelType]],9,FALSE),BotLevelWorld[#Headers],0),FALSE)) + (IFERROR(VLOOKUP(VLOOKUP(X$1,Enemies[[Name]:[SpawnedType]],11,FALSE), Enemies[[Name]:[BotLevelType]], 3, FALSE) * VLOOKUP($A69,BotLevelWorld[#All],MATCH("HP Ratio - " &amp; VLOOKUP(VLOOKUP(X$1,Enemies[[Name]:[SpawnedType]],11,FALSE),Enemies[[#All],[Name]:[BotLevelType]],9,FALSE),BotLevelWorld[#Headers],0),FALSE) * VLOOKUP(X$1,Enemies[[Name]:[SpawnedType]],10,FALSE),0))</f>
        <v>880</v>
      </c>
      <c r="Y69" s="10">
        <f>(VLOOKUP(Y$1,Enemies[[Name]:[BotLevelType]],3,FALSE) * VLOOKUP($A69,BotLevelWorld[#All],MATCH("HP Ratio - " &amp; VLOOKUP(Y$1,Enemies[[#All],[Name]:[BotLevelType]],9,FALSE),BotLevelWorld[#Headers],0),FALSE)) + (IFERROR(VLOOKUP(VLOOKUP(Y$1,Enemies[[Name]:[SpawnedType]],11,FALSE), Enemies[[Name]:[BotLevelType]], 3, FALSE) * VLOOKUP($A69,BotLevelWorld[#All],MATCH("HP Ratio - " &amp; VLOOKUP(VLOOKUP(Y$1,Enemies[[Name]:[SpawnedType]],11,FALSE),Enemies[[#All],[Name]:[BotLevelType]],9,FALSE),BotLevelWorld[#Headers],0),FALSE) * VLOOKUP(Y$1,Enemies[[Name]:[SpawnedType]],10,FALSE),0))</f>
        <v>20000</v>
      </c>
      <c r="Z69" s="10">
        <f>(VLOOKUP(Z$1,Enemies[[Name]:[BotLevelType]],3,FALSE) * VLOOKUP($A69,BotLevelWorld[#All],MATCH("HP Ratio - " &amp; VLOOKUP(Z$1,Enemies[[#All],[Name]:[BotLevelType]],9,FALSE),BotLevelWorld[#Headers],0),FALSE)) + (IFERROR(VLOOKUP(VLOOKUP(Z$1,Enemies[[Name]:[SpawnedType]],11,FALSE), Enemies[[Name]:[BotLevelType]], 3, FALSE) * VLOOKUP($A69,BotLevelWorld[#All],MATCH("HP Ratio - " &amp; VLOOKUP(VLOOKUP(Z$1,Enemies[[Name]:[SpawnedType]],11,FALSE),Enemies[[#All],[Name]:[BotLevelType]],9,FALSE),BotLevelWorld[#Headers],0),FALSE) * VLOOKUP(Z$1,Enemies[[Name]:[SpawnedType]],10,FALSE),0))</f>
        <v>8000</v>
      </c>
      <c r="AA69" s="10">
        <f>(VLOOKUP(AA$1,Enemies[[Name]:[BotLevelType]],3,FALSE) * VLOOKUP($A69,BotLevelWorld[#All],MATCH("HP Ratio - " &amp; VLOOKUP(AA$1,Enemies[[#All],[Name]:[BotLevelType]],9,FALSE),BotLevelWorld[#Headers],0),FALSE)) + (IFERROR(VLOOKUP(VLOOKUP(AA$1,Enemies[[Name]:[SpawnedType]],11,FALSE), Enemies[[Name]:[BotLevelType]], 3, FALSE) * VLOOKUP($A69,BotLevelWorld[#All],MATCH("HP Ratio - " &amp; VLOOKUP(VLOOKUP(AA$1,Enemies[[Name]:[SpawnedType]],11,FALSE),Enemies[[#All],[Name]:[BotLevelType]],9,FALSE),BotLevelWorld[#Headers],0),FALSE) * VLOOKUP(AA$1,Enemies[[Name]:[SpawnedType]],10,FALSE),0))</f>
        <v>4000</v>
      </c>
      <c r="AB69" s="10">
        <f>(VLOOKUP(AB$1,Enemies[[Name]:[BotLevelType]],3,FALSE) * VLOOKUP($A69,BotLevelWorld[#All],MATCH("HP Ratio - " &amp; VLOOKUP(AB$1,Enemies[[#All],[Name]:[BotLevelType]],9,FALSE),BotLevelWorld[#Headers],0),FALSE)) + (IFERROR(VLOOKUP(VLOOKUP(AB$1,Enemies[[Name]:[SpawnedType]],11,FALSE), Enemies[[Name]:[BotLevelType]], 3, FALSE) * VLOOKUP($A69,BotLevelWorld[#All],MATCH("HP Ratio - " &amp; VLOOKUP(VLOOKUP(AB$1,Enemies[[Name]:[SpawnedType]],11,FALSE),Enemies[[#All],[Name]:[BotLevelType]],9,FALSE),BotLevelWorld[#Headers],0),FALSE) * VLOOKUP(AB$1,Enemies[[Name]:[SpawnedType]],10,FALSE),0))</f>
        <v>1960</v>
      </c>
      <c r="AC69" s="10">
        <f>(VLOOKUP(AC$1,Enemies[[Name]:[BotLevelType]],3,FALSE) * VLOOKUP($A69,BotLevelWorld[#All],MATCH("HP Ratio - " &amp; VLOOKUP(AC$1,Enemies[[#All],[Name]:[BotLevelType]],9,FALSE),BotLevelWorld[#Headers],0),FALSE)) + (IFERROR(VLOOKUP(VLOOKUP(AC$1,Enemies[[Name]:[SpawnedType]],11,FALSE), Enemies[[Name]:[BotLevelType]], 3, FALSE) * VLOOKUP($A69,BotLevelWorld[#All],MATCH("HP Ratio - " &amp; VLOOKUP(VLOOKUP(AC$1,Enemies[[Name]:[SpawnedType]],11,FALSE),Enemies[[#All],[Name]:[BotLevelType]],9,FALSE),BotLevelWorld[#Headers],0),FALSE) * VLOOKUP(AC$1,Enemies[[Name]:[SpawnedType]],10,FALSE),0))</f>
        <v>960</v>
      </c>
      <c r="AD69" s="10">
        <f>(VLOOKUP(AD$1,Enemies[[Name]:[BotLevelType]],3,FALSE) * VLOOKUP($A69,BotLevelWorld[#All],MATCH("HP Ratio - " &amp; VLOOKUP(AD$1,Enemies[[#All],[Name]:[BotLevelType]],9,FALSE),BotLevelWorld[#Headers],0),FALSE)) + (IFERROR(VLOOKUP(VLOOKUP(AD$1,Enemies[[Name]:[SpawnedType]],11,FALSE), Enemies[[Name]:[BotLevelType]], 3, FALSE) * VLOOKUP($A69,BotLevelWorld[#All],MATCH("HP Ratio - " &amp; VLOOKUP(VLOOKUP(AD$1,Enemies[[Name]:[SpawnedType]],11,FALSE),Enemies[[#All],[Name]:[BotLevelType]],9,FALSE),BotLevelWorld[#Headers],0),FALSE) * VLOOKUP(AD$1,Enemies[[Name]:[SpawnedType]],10,FALSE),0))</f>
        <v>240</v>
      </c>
      <c r="AE69" s="10">
        <f>(VLOOKUP(AE$1,Enemies[[Name]:[BotLevelType]],3,FALSE) * VLOOKUP($A69,BotLevelWorld[#All],MATCH("HP Ratio - " &amp; VLOOKUP(AE$1,Enemies[[#All],[Name]:[BotLevelType]],9,FALSE),BotLevelWorld[#Headers],0),FALSE)) + (IFERROR(VLOOKUP(VLOOKUP(AE$1,Enemies[[Name]:[SpawnedType]],11,FALSE), Enemies[[Name]:[BotLevelType]], 3, FALSE) * VLOOKUP($A69,BotLevelWorld[#All],MATCH("HP Ratio - " &amp; VLOOKUP(VLOOKUP(AE$1,Enemies[[Name]:[SpawnedType]],11,FALSE),Enemies[[#All],[Name]:[BotLevelType]],9,FALSE),BotLevelWorld[#Headers],0),FALSE) * VLOOKUP(AE$1,Enemies[[Name]:[SpawnedType]],10,FALSE),0))</f>
        <v>7000</v>
      </c>
      <c r="AF69" s="10">
        <f>(VLOOKUP(AF$1,Enemies[[Name]:[BotLevelType]],3,FALSE) * VLOOKUP($A69,BotLevelWorld[#All],MATCH("HP Ratio - " &amp; VLOOKUP(AF$1,Enemies[[#All],[Name]:[BotLevelType]],9,FALSE),BotLevelWorld[#Headers],0),FALSE)) + (IFERROR(VLOOKUP(VLOOKUP(AF$1,Enemies[[Name]:[SpawnedType]],11,FALSE), Enemies[[Name]:[BotLevelType]], 3, FALSE) * VLOOKUP($A69,BotLevelWorld[#All],MATCH("HP Ratio - " &amp; VLOOKUP(VLOOKUP(AF$1,Enemies[[Name]:[SpawnedType]],11,FALSE),Enemies[[#All],[Name]:[BotLevelType]],9,FALSE),BotLevelWorld[#Headers],0),FALSE) * VLOOKUP(AF$1,Enemies[[Name]:[SpawnedType]],10,FALSE),0))</f>
        <v>1600</v>
      </c>
      <c r="AG69" s="10">
        <f>(VLOOKUP(AG$1,Enemies[[Name]:[BotLevelType]],3,FALSE) * VLOOKUP($A69,BotLevelWorld[#All],MATCH("HP Ratio - " &amp; VLOOKUP(AG$1,Enemies[[#All],[Name]:[BotLevelType]],9,FALSE),BotLevelWorld[#Headers],0),FALSE)) + (IFERROR(VLOOKUP(VLOOKUP(AG$1,Enemies[[Name]:[SpawnedType]],11,FALSE), Enemies[[Name]:[BotLevelType]], 3, FALSE) * VLOOKUP($A69,BotLevelWorld[#All],MATCH("HP Ratio - " &amp; VLOOKUP(VLOOKUP(AG$1,Enemies[[Name]:[SpawnedType]],11,FALSE),Enemies[[#All],[Name]:[BotLevelType]],9,FALSE),BotLevelWorld[#Headers],0),FALSE) * VLOOKUP(AG$1,Enemies[[Name]:[SpawnedType]],10,FALSE),0))</f>
        <v>8470</v>
      </c>
      <c r="AH69" s="10">
        <f>(VLOOKUP(AH$1,Enemies[[Name]:[BotLevelType]],3,FALSE) * VLOOKUP($A69,BotLevelWorld[#All],MATCH("HP Ratio - " &amp; VLOOKUP(AH$1,Enemies[[#All],[Name]:[BotLevelType]],9,FALSE),BotLevelWorld[#Headers],0),FALSE)) + (IFERROR(VLOOKUP(VLOOKUP(AH$1,Enemies[[Name]:[SpawnedType]],11,FALSE), Enemies[[Name]:[BotLevelType]], 3, FALSE) * VLOOKUP($A69,BotLevelWorld[#All],MATCH("HP Ratio - " &amp; VLOOKUP(VLOOKUP(AH$1,Enemies[[Name]:[SpawnedType]],11,FALSE),Enemies[[#All],[Name]:[BotLevelType]],9,FALSE),BotLevelWorld[#Headers],0),FALSE) * VLOOKUP(AH$1,Enemies[[Name]:[SpawnedType]],10,FALSE),0))</f>
        <v>880</v>
      </c>
      <c r="AI69" s="10">
        <f>(VLOOKUP(AI$1,Enemies[[Name]:[BotLevelType]],3,FALSE) * VLOOKUP($A69,BotLevelWorld[#All],MATCH("HP Ratio - " &amp; VLOOKUP(AI$1,Enemies[[#All],[Name]:[BotLevelType]],9,FALSE),BotLevelWorld[#Headers],0),FALSE)) + (IFERROR(VLOOKUP(VLOOKUP(AI$1,Enemies[[Name]:[SpawnedType]],11,FALSE), Enemies[[Name]:[BotLevelType]], 3, FALSE) * VLOOKUP($A69,BotLevelWorld[#All],MATCH("HP Ratio - " &amp; VLOOKUP(VLOOKUP(AI$1,Enemies[[Name]:[SpawnedType]],11,FALSE),Enemies[[#All],[Name]:[BotLevelType]],9,FALSE),BotLevelWorld[#Headers],0),FALSE) * VLOOKUP(AI$1,Enemies[[Name]:[SpawnedType]],10,FALSE),0))</f>
        <v>12000</v>
      </c>
      <c r="AJ69" s="10">
        <f>(VLOOKUP(AJ$1,Enemies[[Name]:[BotLevelType]],3,FALSE) * VLOOKUP($A69,BotLevelWorld[#All],MATCH("HP Ratio - " &amp; VLOOKUP(AJ$1,Enemies[[#All],[Name]:[BotLevelType]],9,FALSE),BotLevelWorld[#Headers],0),FALSE)) + (IFERROR(VLOOKUP(VLOOKUP(AJ$1,Enemies[[Name]:[SpawnedType]],11,FALSE), Enemies[[Name]:[BotLevelType]], 3, FALSE) * VLOOKUP($A69,BotLevelWorld[#All],MATCH("HP Ratio - " &amp; VLOOKUP(VLOOKUP(AJ$1,Enemies[[Name]:[SpawnedType]],11,FALSE),Enemies[[#All],[Name]:[BotLevelType]],9,FALSE),BotLevelWorld[#Headers],0),FALSE) * VLOOKUP(AJ$1,Enemies[[Name]:[SpawnedType]],10,FALSE),0))</f>
        <v>880</v>
      </c>
      <c r="AK69" s="10">
        <f>(VLOOKUP(AK$1,Enemies[[Name]:[BotLevelType]],3,FALSE) * VLOOKUP($A69,BotLevelWorld[#All],MATCH("HP Ratio - " &amp; VLOOKUP(AK$1,Enemies[[#All],[Name]:[BotLevelType]],9,FALSE),BotLevelWorld[#Headers],0),FALSE)) + (IFERROR(VLOOKUP(VLOOKUP(AK$1,Enemies[[Name]:[SpawnedType]],11,FALSE), Enemies[[Name]:[BotLevelType]], 3, FALSE) * VLOOKUP($A69,BotLevelWorld[#All],MATCH("HP Ratio - " &amp; VLOOKUP(VLOOKUP(AK$1,Enemies[[Name]:[SpawnedType]],11,FALSE),Enemies[[#All],[Name]:[BotLevelType]],9,FALSE),BotLevelWorld[#Headers],0),FALSE) * VLOOKUP(AK$1,Enemies[[Name]:[SpawnedType]],10,FALSE),0))</f>
        <v>880</v>
      </c>
      <c r="AL69" s="10">
        <f>(VLOOKUP(AL$1,Enemies[[Name]:[BotLevelType]],3,FALSE) * VLOOKUP($A69,BotLevelWorld[#All],MATCH("HP Ratio - " &amp; VLOOKUP(AL$1,Enemies[[#All],[Name]:[BotLevelType]],9,FALSE),BotLevelWorld[#Headers],0),FALSE)) + (IFERROR(VLOOKUP(VLOOKUP(AL$1,Enemies[[Name]:[SpawnedType]],11,FALSE), Enemies[[Name]:[BotLevelType]], 3, FALSE) * VLOOKUP($A69,BotLevelWorld[#All],MATCH("HP Ratio - " &amp; VLOOKUP(VLOOKUP(AL$1,Enemies[[Name]:[SpawnedType]],11,FALSE),Enemies[[#All],[Name]:[BotLevelType]],9,FALSE),BotLevelWorld[#Headers],0),FALSE) * VLOOKUP(AL$1,Enemies[[Name]:[SpawnedType]],10,FALSE),0))</f>
        <v>1100</v>
      </c>
      <c r="AM69" s="10">
        <f>(VLOOKUP(AM$1,Enemies[[Name]:[BotLevelType]],3,FALSE) * VLOOKUP($A69,BotLevelWorld[#All],MATCH("HP Ratio - " &amp; VLOOKUP(AM$1,Enemies[[#All],[Name]:[BotLevelType]],9,FALSE),BotLevelWorld[#Headers],0),FALSE)) + (IFERROR(VLOOKUP(VLOOKUP(AM$1,Enemies[[Name]:[SpawnedType]],11,FALSE), Enemies[[Name]:[BotLevelType]], 3, FALSE) * VLOOKUP($A69,BotLevelWorld[#All],MATCH("HP Ratio - " &amp; VLOOKUP(VLOOKUP(AM$1,Enemies[[Name]:[SpawnedType]],11,FALSE),Enemies[[#All],[Name]:[BotLevelType]],9,FALSE),BotLevelWorld[#Headers],0),FALSE) * VLOOKUP(AM$1,Enemies[[Name]:[SpawnedType]],10,FALSE),0))</f>
        <v>20000</v>
      </c>
      <c r="AN69" s="10">
        <f>(VLOOKUP(AN$1,Enemies[[Name]:[BotLevelType]],3,FALSE) * VLOOKUP($A69,BotLevelWorld[#All],MATCH("HP Ratio - " &amp; VLOOKUP(AN$1,Enemies[[#All],[Name]:[BotLevelType]],9,FALSE),BotLevelWorld[#Headers],0),FALSE)) + (IFERROR(VLOOKUP(VLOOKUP(AN$1,Enemies[[Name]:[SpawnedType]],11,FALSE), Enemies[[Name]:[BotLevelType]], 3, FALSE) * VLOOKUP($A69,BotLevelWorld[#All],MATCH("HP Ratio - " &amp; VLOOKUP(VLOOKUP(AN$1,Enemies[[Name]:[SpawnedType]],11,FALSE),Enemies[[#All],[Name]:[BotLevelType]],9,FALSE),BotLevelWorld[#Headers],0),FALSE) * VLOOKUP(AN$1,Enemies[[Name]:[SpawnedType]],10,FALSE),0))</f>
        <v>5500</v>
      </c>
      <c r="AO69" s="10">
        <f>(VLOOKUP(AO$1,Enemies[[Name]:[BotLevelType]],3,FALSE) * VLOOKUP($A69,BotLevelWorld[#All],MATCH("HP Ratio - " &amp; VLOOKUP(AO$1,Enemies[[#All],[Name]:[BotLevelType]],9,FALSE),BotLevelWorld[#Headers],0),FALSE)) + (IFERROR(VLOOKUP(VLOOKUP(AO$1,Enemies[[Name]:[SpawnedType]],11,FALSE), Enemies[[Name]:[BotLevelType]], 3, FALSE) * VLOOKUP($A69,BotLevelWorld[#All],MATCH("HP Ratio - " &amp; VLOOKUP(VLOOKUP(AO$1,Enemies[[Name]:[SpawnedType]],11,FALSE),Enemies[[#All],[Name]:[BotLevelType]],9,FALSE),BotLevelWorld[#Headers],0),FALSE) * VLOOKUP(AO$1,Enemies[[Name]:[SpawnedType]],10,FALSE),0))</f>
        <v>9460</v>
      </c>
      <c r="AP69" s="10">
        <f>(VLOOKUP(AP$1,Enemies[[Name]:[BotLevelType]],3,FALSE) * VLOOKUP($A69,BotLevelWorld[#All],MATCH("HP Ratio - " &amp; VLOOKUP(AP$1,Enemies[[#All],[Name]:[BotLevelType]],9,FALSE),BotLevelWorld[#Headers],0),FALSE)) + (IFERROR(VLOOKUP(VLOOKUP(AP$1,Enemies[[Name]:[SpawnedType]],11,FALSE), Enemies[[Name]:[BotLevelType]], 3, FALSE) * VLOOKUP($A69,BotLevelWorld[#All],MATCH("HP Ratio - " &amp; VLOOKUP(VLOOKUP(AP$1,Enemies[[Name]:[SpawnedType]],11,FALSE),Enemies[[#All],[Name]:[BotLevelType]],9,FALSE),BotLevelWorld[#Headers],0),FALSE) * VLOOKUP(AP$1,Enemies[[Name]:[SpawnedType]],10,FALSE),0))</f>
        <v>9460</v>
      </c>
      <c r="AQ69" s="10">
        <f>(VLOOKUP(AQ$1,Enemies[[Name]:[BotLevelType]],3,FALSE) * VLOOKUP($A69,BotLevelWorld[#All],MATCH("HP Ratio - " &amp; VLOOKUP(AQ$1,Enemies[[#All],[Name]:[BotLevelType]],9,FALSE),BotLevelWorld[#Headers],0),FALSE)) + (IFERROR(VLOOKUP(VLOOKUP(AQ$1,Enemies[[Name]:[SpawnedType]],11,FALSE), Enemies[[Name]:[BotLevelType]], 3, FALSE) * VLOOKUP($A69,BotLevelWorld[#All],MATCH("HP Ratio - " &amp; VLOOKUP(VLOOKUP(AQ$1,Enemies[[Name]:[SpawnedType]],11,FALSE),Enemies[[#All],[Name]:[BotLevelType]],9,FALSE),BotLevelWorld[#Headers],0),FALSE) * VLOOKUP(AQ$1,Enemies[[Name]:[SpawnedType]],10,FALSE),0))</f>
        <v>9460</v>
      </c>
      <c r="AR69" s="10">
        <f>(VLOOKUP(AR$1,Enemies[[Name]:[BotLevelType]],3,FALSE) * VLOOKUP($A69,BotLevelWorld[#All],MATCH("HP Ratio - " &amp; VLOOKUP(AR$1,Enemies[[#All],[Name]:[BotLevelType]],9,FALSE),BotLevelWorld[#Headers],0),FALSE)) + (IFERROR(VLOOKUP(VLOOKUP(AR$1,Enemies[[Name]:[SpawnedType]],11,FALSE), Enemies[[Name]:[BotLevelType]], 3, FALSE) * VLOOKUP($A69,BotLevelWorld[#All],MATCH("HP Ratio - " &amp; VLOOKUP(VLOOKUP(AR$1,Enemies[[Name]:[SpawnedType]],11,FALSE),Enemies[[#All],[Name]:[BotLevelType]],9,FALSE),BotLevelWorld[#Headers],0),FALSE) * VLOOKUP(AR$1,Enemies[[Name]:[SpawnedType]],10,FALSE),0))</f>
        <v>88000</v>
      </c>
      <c r="AS69" s="10">
        <f>(VLOOKUP(AS$1,Enemies[[Name]:[BotLevelType]],3,FALSE) * VLOOKUP($A69,BotLevelWorld[#All],MATCH("HP Ratio - " &amp; VLOOKUP(AS$1,Enemies[[#All],[Name]:[BotLevelType]],9,FALSE),BotLevelWorld[#Headers],0),FALSE)) + (IFERROR(VLOOKUP(VLOOKUP(AS$1,Enemies[[Name]:[SpawnedType]],11,FALSE), Enemies[[Name]:[BotLevelType]], 3, FALSE) * VLOOKUP($A69,BotLevelWorld[#All],MATCH("HP Ratio - " &amp; VLOOKUP(VLOOKUP(AS$1,Enemies[[Name]:[SpawnedType]],11,FALSE),Enemies[[#All],[Name]:[BotLevelType]],9,FALSE),BotLevelWorld[#Headers],0),FALSE) * VLOOKUP(AS$1,Enemies[[Name]:[SpawnedType]],10,FALSE),0))</f>
        <v>60000</v>
      </c>
      <c r="AT69" s="10">
        <f>(VLOOKUP(AT$1,Enemies[[Name]:[BotLevelType]],3,FALSE) * VLOOKUP($A69,BotLevelWorld[#All],MATCH("HP Ratio - " &amp; VLOOKUP(AT$1,Enemies[[#All],[Name]:[BotLevelType]],9,FALSE),BotLevelWorld[#Headers],0),FALSE)) + (IFERROR(VLOOKUP(VLOOKUP(AT$1,Enemies[[Name]:[SpawnedType]],11,FALSE), Enemies[[Name]:[BotLevelType]], 3, FALSE) * VLOOKUP($A69,BotLevelWorld[#All],MATCH("HP Ratio - " &amp; VLOOKUP(VLOOKUP(AT$1,Enemies[[Name]:[SpawnedType]],11,FALSE),Enemies[[#All],[Name]:[BotLevelType]],9,FALSE),BotLevelWorld[#Headers],0),FALSE) * VLOOKUP(AT$1,Enemies[[Name]:[SpawnedType]],10,FALSE),0))</f>
        <v>53200</v>
      </c>
    </row>
    <row r="70" spans="1:46" x14ac:dyDescent="0.25">
      <c r="A70" s="1">
        <v>68</v>
      </c>
      <c r="B70" s="10">
        <f>(VLOOKUP(B$1,Enemies[[Name]:[BotLevelType]],3,FALSE) * VLOOKUP($A70,BotLevelWorld[#All],MATCH("HP Ratio - " &amp; VLOOKUP(B$1,Enemies[[#All],[Name]:[BotLevelType]],9,FALSE),BotLevelWorld[#Headers],0),FALSE)) + (IFERROR(VLOOKUP(VLOOKUP(B$1,Enemies[[Name]:[SpawnedType]],11,FALSE), Enemies[[Name]:[BotLevelType]], 3, FALSE) * VLOOKUP($A70,BotLevelWorld[#All],MATCH("HP Ratio - " &amp; VLOOKUP(VLOOKUP(B$1,Enemies[[Name]:[SpawnedType]],11,FALSE),Enemies[[#All],[Name]:[BotLevelType]],9,FALSE),BotLevelWorld[#Headers],0),FALSE) * VLOOKUP(B$1,Enemies[[Name]:[SpawnedType]],10,FALSE),0))</f>
        <v>330</v>
      </c>
      <c r="C70" s="10">
        <f>(VLOOKUP(C$1,Enemies[[Name]:[BotLevelType]],3,FALSE) * VLOOKUP($A70,BotLevelWorld[#All],MATCH("HP Ratio - " &amp; VLOOKUP(C$1,Enemies[[#All],[Name]:[BotLevelType]],9,FALSE),BotLevelWorld[#Headers],0),FALSE)) + (IFERROR(VLOOKUP(VLOOKUP(C$1,Enemies[[Name]:[SpawnedType]],11,FALSE), Enemies[[Name]:[BotLevelType]], 3, FALSE) * VLOOKUP($A70,BotLevelWorld[#All],MATCH("HP Ratio - " &amp; VLOOKUP(VLOOKUP(C$1,Enemies[[Name]:[SpawnedType]],11,FALSE),Enemies[[#All],[Name]:[BotLevelType]],9,FALSE),BotLevelWorld[#Headers],0),FALSE) * VLOOKUP(C$1,Enemies[[Name]:[SpawnedType]],10,FALSE),0))</f>
        <v>8470</v>
      </c>
      <c r="D70" s="10">
        <f>(VLOOKUP(D$1,Enemies[[Name]:[BotLevelType]],3,FALSE) * VLOOKUP($A70,BotLevelWorld[#All],MATCH("HP Ratio - " &amp; VLOOKUP(D$1,Enemies[[#All],[Name]:[BotLevelType]],9,FALSE),BotLevelWorld[#Headers],0),FALSE)) + (IFERROR(VLOOKUP(VLOOKUP(D$1,Enemies[[Name]:[SpawnedType]],11,FALSE), Enemies[[Name]:[BotLevelType]], 3, FALSE) * VLOOKUP($A70,BotLevelWorld[#All],MATCH("HP Ratio - " &amp; VLOOKUP(VLOOKUP(D$1,Enemies[[Name]:[SpawnedType]],11,FALSE),Enemies[[#All],[Name]:[BotLevelType]],9,FALSE),BotLevelWorld[#Headers],0),FALSE) * VLOOKUP(D$1,Enemies[[Name]:[SpawnedType]],10,FALSE),0))</f>
        <v>19800</v>
      </c>
      <c r="E70" s="10">
        <f>(VLOOKUP(E$1,Enemies[[Name]:[BotLevelType]],3,FALSE) * VLOOKUP($A70,BotLevelWorld[#All],MATCH("HP Ratio - " &amp; VLOOKUP(E$1,Enemies[[#All],[Name]:[BotLevelType]],9,FALSE),BotLevelWorld[#Headers],0),FALSE)) + (IFERROR(VLOOKUP(VLOOKUP(E$1,Enemies[[Name]:[SpawnedType]],11,FALSE), Enemies[[Name]:[BotLevelType]], 3, FALSE) * VLOOKUP($A70,BotLevelWorld[#All],MATCH("HP Ratio - " &amp; VLOOKUP(VLOOKUP(E$1,Enemies[[Name]:[SpawnedType]],11,FALSE),Enemies[[#All],[Name]:[BotLevelType]],9,FALSE),BotLevelWorld[#Headers],0),FALSE) * VLOOKUP(E$1,Enemies[[Name]:[SpawnedType]],10,FALSE),0))</f>
        <v>2800</v>
      </c>
      <c r="F70" s="10">
        <f>(VLOOKUP(F$1,Enemies[[Name]:[BotLevelType]],3,FALSE) * VLOOKUP($A70,BotLevelWorld[#All],MATCH("HP Ratio - " &amp; VLOOKUP(F$1,Enemies[[#All],[Name]:[BotLevelType]],9,FALSE),BotLevelWorld[#Headers],0),FALSE)) + (IFERROR(VLOOKUP(VLOOKUP(F$1,Enemies[[Name]:[SpawnedType]],11,FALSE), Enemies[[Name]:[BotLevelType]], 3, FALSE) * VLOOKUP($A70,BotLevelWorld[#All],MATCH("HP Ratio - " &amp; VLOOKUP(VLOOKUP(F$1,Enemies[[Name]:[SpawnedType]],11,FALSE),Enemies[[#All],[Name]:[BotLevelType]],9,FALSE),BotLevelWorld[#Headers],0),FALSE) * VLOOKUP(F$1,Enemies[[Name]:[SpawnedType]],10,FALSE),0))</f>
        <v>10000</v>
      </c>
      <c r="G70" s="10">
        <f>(VLOOKUP(G$1,Enemies[[Name]:[BotLevelType]],3,FALSE) * VLOOKUP($A70,BotLevelWorld[#All],MATCH("HP Ratio - " &amp; VLOOKUP(G$1,Enemies[[#All],[Name]:[BotLevelType]],9,FALSE),BotLevelWorld[#Headers],0),FALSE)) + (IFERROR(VLOOKUP(VLOOKUP(G$1,Enemies[[Name]:[SpawnedType]],11,FALSE), Enemies[[Name]:[BotLevelType]], 3, FALSE) * VLOOKUP($A70,BotLevelWorld[#All],MATCH("HP Ratio - " &amp; VLOOKUP(VLOOKUP(G$1,Enemies[[Name]:[SpawnedType]],11,FALSE),Enemies[[#All],[Name]:[BotLevelType]],9,FALSE),BotLevelWorld[#Headers],0),FALSE) * VLOOKUP(G$1,Enemies[[Name]:[SpawnedType]],10,FALSE),0))</f>
        <v>20000</v>
      </c>
      <c r="H70" s="10">
        <f>(VLOOKUP(H$1,Enemies[[Name]:[BotLevelType]],3,FALSE) * VLOOKUP($A70,BotLevelWorld[#All],MATCH("HP Ratio - " &amp; VLOOKUP(H$1,Enemies[[#All],[Name]:[BotLevelType]],9,FALSE),BotLevelWorld[#Headers],0),FALSE)) + (IFERROR(VLOOKUP(VLOOKUP(H$1,Enemies[[Name]:[SpawnedType]],11,FALSE), Enemies[[Name]:[BotLevelType]], 3, FALSE) * VLOOKUP($A70,BotLevelWorld[#All],MATCH("HP Ratio - " &amp; VLOOKUP(VLOOKUP(H$1,Enemies[[Name]:[SpawnedType]],11,FALSE),Enemies[[#All],[Name]:[BotLevelType]],9,FALSE),BotLevelWorld[#Headers],0),FALSE) * VLOOKUP(H$1,Enemies[[Name]:[SpawnedType]],10,FALSE),0))</f>
        <v>880</v>
      </c>
      <c r="I70" s="10">
        <f>(VLOOKUP(I$1,Enemies[[Name]:[BotLevelType]],3,FALSE) * VLOOKUP($A70,BotLevelWorld[#All],MATCH("HP Ratio - " &amp; VLOOKUP(I$1,Enemies[[#All],[Name]:[BotLevelType]],9,FALSE),BotLevelWorld[#Headers],0),FALSE)) + (IFERROR(VLOOKUP(VLOOKUP(I$1,Enemies[[Name]:[SpawnedType]],11,FALSE), Enemies[[Name]:[BotLevelType]], 3, FALSE) * VLOOKUP($A70,BotLevelWorld[#All],MATCH("HP Ratio - " &amp; VLOOKUP(VLOOKUP(I$1,Enemies[[Name]:[SpawnedType]],11,FALSE),Enemies[[#All],[Name]:[BotLevelType]],9,FALSE),BotLevelWorld[#Headers],0),FALSE) * VLOOKUP(I$1,Enemies[[Name]:[SpawnedType]],10,FALSE),0))</f>
        <v>30</v>
      </c>
      <c r="J70" s="10">
        <f>(VLOOKUP(J$1,Enemies[[Name]:[BotLevelType]],3,FALSE) * VLOOKUP($A70,BotLevelWorld[#All],MATCH("HP Ratio - " &amp; VLOOKUP(J$1,Enemies[[#All],[Name]:[BotLevelType]],9,FALSE),BotLevelWorld[#Headers],0),FALSE)) + (IFERROR(VLOOKUP(VLOOKUP(J$1,Enemies[[Name]:[SpawnedType]],11,FALSE), Enemies[[Name]:[BotLevelType]], 3, FALSE) * VLOOKUP($A70,BotLevelWorld[#All],MATCH("HP Ratio - " &amp; VLOOKUP(VLOOKUP(J$1,Enemies[[Name]:[SpawnedType]],11,FALSE),Enemies[[#All],[Name]:[BotLevelType]],9,FALSE),BotLevelWorld[#Headers],0),FALSE) * VLOOKUP(J$1,Enemies[[Name]:[SpawnedType]],10,FALSE),0))</f>
        <v>500</v>
      </c>
      <c r="K70" s="10">
        <f>(VLOOKUP(K$1,Enemies[[Name]:[BotLevelType]],3,FALSE) * VLOOKUP($A70,BotLevelWorld[#All],MATCH("HP Ratio - " &amp; VLOOKUP(K$1,Enemies[[#All],[Name]:[BotLevelType]],9,FALSE),BotLevelWorld[#Headers],0),FALSE)) + (IFERROR(VLOOKUP(VLOOKUP(K$1,Enemies[[Name]:[SpawnedType]],11,FALSE), Enemies[[Name]:[BotLevelType]], 3, FALSE) * VLOOKUP($A70,BotLevelWorld[#All],MATCH("HP Ratio - " &amp; VLOOKUP(VLOOKUP(K$1,Enemies[[Name]:[SpawnedType]],11,FALSE),Enemies[[#All],[Name]:[BotLevelType]],9,FALSE),BotLevelWorld[#Headers],0),FALSE) * VLOOKUP(K$1,Enemies[[Name]:[SpawnedType]],10,FALSE),0))</f>
        <v>125</v>
      </c>
      <c r="L70" s="10">
        <f>(VLOOKUP(L$1,Enemies[[Name]:[BotLevelType]],3,FALSE) * VLOOKUP($A70,BotLevelWorld[#All],MATCH("HP Ratio - " &amp; VLOOKUP(L$1,Enemies[[#All],[Name]:[BotLevelType]],9,FALSE),BotLevelWorld[#Headers],0),FALSE)) + (IFERROR(VLOOKUP(VLOOKUP(L$1,Enemies[[Name]:[SpawnedType]],11,FALSE), Enemies[[Name]:[BotLevelType]], 3, FALSE) * VLOOKUP($A70,BotLevelWorld[#All],MATCH("HP Ratio - " &amp; VLOOKUP(VLOOKUP(L$1,Enemies[[Name]:[SpawnedType]],11,FALSE),Enemies[[#All],[Name]:[BotLevelType]],9,FALSE),BotLevelWorld[#Headers],0),FALSE) * VLOOKUP(L$1,Enemies[[Name]:[SpawnedType]],10,FALSE),0))</f>
        <v>6000</v>
      </c>
      <c r="M70" s="10">
        <f>(VLOOKUP(M$1,Enemies[[Name]:[BotLevelType]],3,FALSE) * VLOOKUP($A70,BotLevelWorld[#All],MATCH("HP Ratio - " &amp; VLOOKUP(M$1,Enemies[[#All],[Name]:[BotLevelType]],9,FALSE),BotLevelWorld[#Headers],0),FALSE)) + (IFERROR(VLOOKUP(VLOOKUP(M$1,Enemies[[Name]:[SpawnedType]],11,FALSE), Enemies[[Name]:[BotLevelType]], 3, FALSE) * VLOOKUP($A70,BotLevelWorld[#All],MATCH("HP Ratio - " &amp; VLOOKUP(VLOOKUP(M$1,Enemies[[Name]:[SpawnedType]],11,FALSE),Enemies[[#All],[Name]:[BotLevelType]],9,FALSE),BotLevelWorld[#Headers],0),FALSE) * VLOOKUP(M$1,Enemies[[Name]:[SpawnedType]],10,FALSE),0))</f>
        <v>14000</v>
      </c>
      <c r="N70" s="10">
        <f>(VLOOKUP(N$1,Enemies[[Name]:[BotLevelType]],3,FALSE) * VLOOKUP($A70,BotLevelWorld[#All],MATCH("HP Ratio - " &amp; VLOOKUP(N$1,Enemies[[#All],[Name]:[BotLevelType]],9,FALSE),BotLevelWorld[#Headers],0),FALSE)) + (IFERROR(VLOOKUP(VLOOKUP(N$1,Enemies[[Name]:[SpawnedType]],11,FALSE), Enemies[[Name]:[BotLevelType]], 3, FALSE) * VLOOKUP($A70,BotLevelWorld[#All],MATCH("HP Ratio - " &amp; VLOOKUP(VLOOKUP(N$1,Enemies[[Name]:[SpawnedType]],11,FALSE),Enemies[[#All],[Name]:[BotLevelType]],9,FALSE),BotLevelWorld[#Headers],0),FALSE) * VLOOKUP(N$1,Enemies[[Name]:[SpawnedType]],10,FALSE),0))</f>
        <v>10000</v>
      </c>
      <c r="O70" s="10">
        <f>(VLOOKUP(O$1,Enemies[[Name]:[BotLevelType]],3,FALSE) * VLOOKUP($A70,BotLevelWorld[#All],MATCH("HP Ratio - " &amp; VLOOKUP(O$1,Enemies[[#All],[Name]:[BotLevelType]],9,FALSE),BotLevelWorld[#Headers],0),FALSE)) + (IFERROR(VLOOKUP(VLOOKUP(O$1,Enemies[[Name]:[SpawnedType]],11,FALSE), Enemies[[Name]:[BotLevelType]], 3, FALSE) * VLOOKUP($A70,BotLevelWorld[#All],MATCH("HP Ratio - " &amp; VLOOKUP(VLOOKUP(O$1,Enemies[[Name]:[SpawnedType]],11,FALSE),Enemies[[#All],[Name]:[BotLevelType]],9,FALSE),BotLevelWorld[#Headers],0),FALSE) * VLOOKUP(O$1,Enemies[[Name]:[SpawnedType]],10,FALSE),0))</f>
        <v>3850</v>
      </c>
      <c r="P70" s="10">
        <f>(VLOOKUP(P$1,Enemies[[Name]:[BotLevelType]],3,FALSE) * VLOOKUP($A70,BotLevelWorld[#All],MATCH("HP Ratio - " &amp; VLOOKUP(P$1,Enemies[[#All],[Name]:[BotLevelType]],9,FALSE),BotLevelWorld[#Headers],0),FALSE)) + (IFERROR(VLOOKUP(VLOOKUP(P$1,Enemies[[Name]:[SpawnedType]],11,FALSE), Enemies[[Name]:[BotLevelType]], 3, FALSE) * VLOOKUP($A70,BotLevelWorld[#All],MATCH("HP Ratio - " &amp; VLOOKUP(VLOOKUP(P$1,Enemies[[Name]:[SpawnedType]],11,FALSE),Enemies[[#All],[Name]:[BotLevelType]],9,FALSE),BotLevelWorld[#Headers],0),FALSE) * VLOOKUP(P$1,Enemies[[Name]:[SpawnedType]],10,FALSE),0))</f>
        <v>40000</v>
      </c>
      <c r="Q70" s="10">
        <f>(VLOOKUP(Q$1,Enemies[[Name]:[BotLevelType]],3,FALSE) * VLOOKUP($A70,BotLevelWorld[#All],MATCH("HP Ratio - " &amp; VLOOKUP(Q$1,Enemies[[#All],[Name]:[BotLevelType]],9,FALSE),BotLevelWorld[#Headers],0),FALSE)) + (IFERROR(VLOOKUP(VLOOKUP(Q$1,Enemies[[Name]:[SpawnedType]],11,FALSE), Enemies[[Name]:[BotLevelType]], 3, FALSE) * VLOOKUP($A70,BotLevelWorld[#All],MATCH("HP Ratio - " &amp; VLOOKUP(VLOOKUP(Q$1,Enemies[[Name]:[SpawnedType]],11,FALSE),Enemies[[#All],[Name]:[BotLevelType]],9,FALSE),BotLevelWorld[#Headers],0),FALSE) * VLOOKUP(Q$1,Enemies[[Name]:[SpawnedType]],10,FALSE),0))</f>
        <v>11000</v>
      </c>
      <c r="R70" s="10">
        <f>(VLOOKUP(R$1,Enemies[[Name]:[BotLevelType]],3,FALSE) * VLOOKUP($A70,BotLevelWorld[#All],MATCH("HP Ratio - " &amp; VLOOKUP(R$1,Enemies[[#All],[Name]:[BotLevelType]],9,FALSE),BotLevelWorld[#Headers],0),FALSE)) + (IFERROR(VLOOKUP(VLOOKUP(R$1,Enemies[[Name]:[SpawnedType]],11,FALSE), Enemies[[Name]:[BotLevelType]], 3, FALSE) * VLOOKUP($A70,BotLevelWorld[#All],MATCH("HP Ratio - " &amp; VLOOKUP(VLOOKUP(R$1,Enemies[[Name]:[SpawnedType]],11,FALSE),Enemies[[#All],[Name]:[BotLevelType]],9,FALSE),BotLevelWorld[#Headers],0),FALSE) * VLOOKUP(R$1,Enemies[[Name]:[SpawnedType]],10,FALSE),0))</f>
        <v>55000</v>
      </c>
      <c r="S70" s="10">
        <f>(VLOOKUP(S$1,Enemies[[Name]:[BotLevelType]],3,FALSE) * VLOOKUP($A70,BotLevelWorld[#All],MATCH("HP Ratio - " &amp; VLOOKUP(S$1,Enemies[[#All],[Name]:[BotLevelType]],9,FALSE),BotLevelWorld[#Headers],0),FALSE)) + (IFERROR(VLOOKUP(VLOOKUP(S$1,Enemies[[Name]:[SpawnedType]],11,FALSE), Enemies[[Name]:[BotLevelType]], 3, FALSE) * VLOOKUP($A70,BotLevelWorld[#All],MATCH("HP Ratio - " &amp; VLOOKUP(VLOOKUP(S$1,Enemies[[Name]:[SpawnedType]],11,FALSE),Enemies[[#All],[Name]:[BotLevelType]],9,FALSE),BotLevelWorld[#Headers],0),FALSE) * VLOOKUP(S$1,Enemies[[Name]:[SpawnedType]],10,FALSE),0))</f>
        <v>4620</v>
      </c>
      <c r="T70" s="10">
        <f>(VLOOKUP(T$1,Enemies[[Name]:[BotLevelType]],3,FALSE) * VLOOKUP($A70,BotLevelWorld[#All],MATCH("HP Ratio - " &amp; VLOOKUP(T$1,Enemies[[#All],[Name]:[BotLevelType]],9,FALSE),BotLevelWorld[#Headers],0),FALSE)) + (IFERROR(VLOOKUP(VLOOKUP(T$1,Enemies[[Name]:[SpawnedType]],11,FALSE), Enemies[[Name]:[BotLevelType]], 3, FALSE) * VLOOKUP($A70,BotLevelWorld[#All],MATCH("HP Ratio - " &amp; VLOOKUP(VLOOKUP(T$1,Enemies[[Name]:[SpawnedType]],11,FALSE),Enemies[[#All],[Name]:[BotLevelType]],9,FALSE),BotLevelWorld[#Headers],0),FALSE) * VLOOKUP(T$1,Enemies[[Name]:[SpawnedType]],10,FALSE),0))</f>
        <v>17600</v>
      </c>
      <c r="U70" s="10">
        <f>(VLOOKUP(U$1,Enemies[[Name]:[BotLevelType]],3,FALSE) * VLOOKUP($A70,BotLevelWorld[#All],MATCH("HP Ratio - " &amp; VLOOKUP(U$1,Enemies[[#All],[Name]:[BotLevelType]],9,FALSE),BotLevelWorld[#Headers],0),FALSE)) + (IFERROR(VLOOKUP(VLOOKUP(U$1,Enemies[[Name]:[SpawnedType]],11,FALSE), Enemies[[Name]:[BotLevelType]], 3, FALSE) * VLOOKUP($A70,BotLevelWorld[#All],MATCH("HP Ratio - " &amp; VLOOKUP(VLOOKUP(U$1,Enemies[[Name]:[SpawnedType]],11,FALSE),Enemies[[#All],[Name]:[BotLevelType]],9,FALSE),BotLevelWorld[#Headers],0),FALSE) * VLOOKUP(U$1,Enemies[[Name]:[SpawnedType]],10,FALSE),0))</f>
        <v>8800</v>
      </c>
      <c r="V70" s="10">
        <f>(VLOOKUP(V$1,Enemies[[Name]:[BotLevelType]],3,FALSE) * VLOOKUP($A70,BotLevelWorld[#All],MATCH("HP Ratio - " &amp; VLOOKUP(V$1,Enemies[[#All],[Name]:[BotLevelType]],9,FALSE),BotLevelWorld[#Headers],0),FALSE)) + (IFERROR(VLOOKUP(VLOOKUP(V$1,Enemies[[Name]:[SpawnedType]],11,FALSE), Enemies[[Name]:[BotLevelType]], 3, FALSE) * VLOOKUP($A70,BotLevelWorld[#All],MATCH("HP Ratio - " &amp; VLOOKUP(VLOOKUP(V$1,Enemies[[Name]:[SpawnedType]],11,FALSE),Enemies[[#All],[Name]:[BotLevelType]],9,FALSE),BotLevelWorld[#Headers],0),FALSE) * VLOOKUP(V$1,Enemies[[Name]:[SpawnedType]],10,FALSE),0))</f>
        <v>4400</v>
      </c>
      <c r="W70" s="10">
        <f>(VLOOKUP(W$1,Enemies[[Name]:[BotLevelType]],3,FALSE) * VLOOKUP($A70,BotLevelWorld[#All],MATCH("HP Ratio - " &amp; VLOOKUP(W$1,Enemies[[#All],[Name]:[BotLevelType]],9,FALSE),BotLevelWorld[#Headers],0),FALSE)) + (IFERROR(VLOOKUP(VLOOKUP(W$1,Enemies[[Name]:[SpawnedType]],11,FALSE), Enemies[[Name]:[BotLevelType]], 3, FALSE) * VLOOKUP($A70,BotLevelWorld[#All],MATCH("HP Ratio - " &amp; VLOOKUP(VLOOKUP(W$1,Enemies[[Name]:[SpawnedType]],11,FALSE),Enemies[[#All],[Name]:[BotLevelType]],9,FALSE),BotLevelWorld[#Headers],0),FALSE) * VLOOKUP(W$1,Enemies[[Name]:[SpawnedType]],10,FALSE),0))</f>
        <v>1100</v>
      </c>
      <c r="X70" s="10">
        <f>(VLOOKUP(X$1,Enemies[[Name]:[BotLevelType]],3,FALSE) * VLOOKUP($A70,BotLevelWorld[#All],MATCH("HP Ratio - " &amp; VLOOKUP(X$1,Enemies[[#All],[Name]:[BotLevelType]],9,FALSE),BotLevelWorld[#Headers],0),FALSE)) + (IFERROR(VLOOKUP(VLOOKUP(X$1,Enemies[[Name]:[SpawnedType]],11,FALSE), Enemies[[Name]:[BotLevelType]], 3, FALSE) * VLOOKUP($A70,BotLevelWorld[#All],MATCH("HP Ratio - " &amp; VLOOKUP(VLOOKUP(X$1,Enemies[[Name]:[SpawnedType]],11,FALSE),Enemies[[#All],[Name]:[BotLevelType]],9,FALSE),BotLevelWorld[#Headers],0),FALSE) * VLOOKUP(X$1,Enemies[[Name]:[SpawnedType]],10,FALSE),0))</f>
        <v>880</v>
      </c>
      <c r="Y70" s="10">
        <f>(VLOOKUP(Y$1,Enemies[[Name]:[BotLevelType]],3,FALSE) * VLOOKUP($A70,BotLevelWorld[#All],MATCH("HP Ratio - " &amp; VLOOKUP(Y$1,Enemies[[#All],[Name]:[BotLevelType]],9,FALSE),BotLevelWorld[#Headers],0),FALSE)) + (IFERROR(VLOOKUP(VLOOKUP(Y$1,Enemies[[Name]:[SpawnedType]],11,FALSE), Enemies[[Name]:[BotLevelType]], 3, FALSE) * VLOOKUP($A70,BotLevelWorld[#All],MATCH("HP Ratio - " &amp; VLOOKUP(VLOOKUP(Y$1,Enemies[[Name]:[SpawnedType]],11,FALSE),Enemies[[#All],[Name]:[BotLevelType]],9,FALSE),BotLevelWorld[#Headers],0),FALSE) * VLOOKUP(Y$1,Enemies[[Name]:[SpawnedType]],10,FALSE),0))</f>
        <v>20000</v>
      </c>
      <c r="Z70" s="10">
        <f>(VLOOKUP(Z$1,Enemies[[Name]:[BotLevelType]],3,FALSE) * VLOOKUP($A70,BotLevelWorld[#All],MATCH("HP Ratio - " &amp; VLOOKUP(Z$1,Enemies[[#All],[Name]:[BotLevelType]],9,FALSE),BotLevelWorld[#Headers],0),FALSE)) + (IFERROR(VLOOKUP(VLOOKUP(Z$1,Enemies[[Name]:[SpawnedType]],11,FALSE), Enemies[[Name]:[BotLevelType]], 3, FALSE) * VLOOKUP($A70,BotLevelWorld[#All],MATCH("HP Ratio - " &amp; VLOOKUP(VLOOKUP(Z$1,Enemies[[Name]:[SpawnedType]],11,FALSE),Enemies[[#All],[Name]:[BotLevelType]],9,FALSE),BotLevelWorld[#Headers],0),FALSE) * VLOOKUP(Z$1,Enemies[[Name]:[SpawnedType]],10,FALSE),0))</f>
        <v>8000</v>
      </c>
      <c r="AA70" s="10">
        <f>(VLOOKUP(AA$1,Enemies[[Name]:[BotLevelType]],3,FALSE) * VLOOKUP($A70,BotLevelWorld[#All],MATCH("HP Ratio - " &amp; VLOOKUP(AA$1,Enemies[[#All],[Name]:[BotLevelType]],9,FALSE),BotLevelWorld[#Headers],0),FALSE)) + (IFERROR(VLOOKUP(VLOOKUP(AA$1,Enemies[[Name]:[SpawnedType]],11,FALSE), Enemies[[Name]:[BotLevelType]], 3, FALSE) * VLOOKUP($A70,BotLevelWorld[#All],MATCH("HP Ratio - " &amp; VLOOKUP(VLOOKUP(AA$1,Enemies[[Name]:[SpawnedType]],11,FALSE),Enemies[[#All],[Name]:[BotLevelType]],9,FALSE),BotLevelWorld[#Headers],0),FALSE) * VLOOKUP(AA$1,Enemies[[Name]:[SpawnedType]],10,FALSE),0))</f>
        <v>4000</v>
      </c>
      <c r="AB70" s="10">
        <f>(VLOOKUP(AB$1,Enemies[[Name]:[BotLevelType]],3,FALSE) * VLOOKUP($A70,BotLevelWorld[#All],MATCH("HP Ratio - " &amp; VLOOKUP(AB$1,Enemies[[#All],[Name]:[BotLevelType]],9,FALSE),BotLevelWorld[#Headers],0),FALSE)) + (IFERROR(VLOOKUP(VLOOKUP(AB$1,Enemies[[Name]:[SpawnedType]],11,FALSE), Enemies[[Name]:[BotLevelType]], 3, FALSE) * VLOOKUP($A70,BotLevelWorld[#All],MATCH("HP Ratio - " &amp; VLOOKUP(VLOOKUP(AB$1,Enemies[[Name]:[SpawnedType]],11,FALSE),Enemies[[#All],[Name]:[BotLevelType]],9,FALSE),BotLevelWorld[#Headers],0),FALSE) * VLOOKUP(AB$1,Enemies[[Name]:[SpawnedType]],10,FALSE),0))</f>
        <v>1960</v>
      </c>
      <c r="AC70" s="10">
        <f>(VLOOKUP(AC$1,Enemies[[Name]:[BotLevelType]],3,FALSE) * VLOOKUP($A70,BotLevelWorld[#All],MATCH("HP Ratio - " &amp; VLOOKUP(AC$1,Enemies[[#All],[Name]:[BotLevelType]],9,FALSE),BotLevelWorld[#Headers],0),FALSE)) + (IFERROR(VLOOKUP(VLOOKUP(AC$1,Enemies[[Name]:[SpawnedType]],11,FALSE), Enemies[[Name]:[BotLevelType]], 3, FALSE) * VLOOKUP($A70,BotLevelWorld[#All],MATCH("HP Ratio - " &amp; VLOOKUP(VLOOKUP(AC$1,Enemies[[Name]:[SpawnedType]],11,FALSE),Enemies[[#All],[Name]:[BotLevelType]],9,FALSE),BotLevelWorld[#Headers],0),FALSE) * VLOOKUP(AC$1,Enemies[[Name]:[SpawnedType]],10,FALSE),0))</f>
        <v>960</v>
      </c>
      <c r="AD70" s="10">
        <f>(VLOOKUP(AD$1,Enemies[[Name]:[BotLevelType]],3,FALSE) * VLOOKUP($A70,BotLevelWorld[#All],MATCH("HP Ratio - " &amp; VLOOKUP(AD$1,Enemies[[#All],[Name]:[BotLevelType]],9,FALSE),BotLevelWorld[#Headers],0),FALSE)) + (IFERROR(VLOOKUP(VLOOKUP(AD$1,Enemies[[Name]:[SpawnedType]],11,FALSE), Enemies[[Name]:[BotLevelType]], 3, FALSE) * VLOOKUP($A70,BotLevelWorld[#All],MATCH("HP Ratio - " &amp; VLOOKUP(VLOOKUP(AD$1,Enemies[[Name]:[SpawnedType]],11,FALSE),Enemies[[#All],[Name]:[BotLevelType]],9,FALSE),BotLevelWorld[#Headers],0),FALSE) * VLOOKUP(AD$1,Enemies[[Name]:[SpawnedType]],10,FALSE),0))</f>
        <v>240</v>
      </c>
      <c r="AE70" s="10">
        <f>(VLOOKUP(AE$1,Enemies[[Name]:[BotLevelType]],3,FALSE) * VLOOKUP($A70,BotLevelWorld[#All],MATCH("HP Ratio - " &amp; VLOOKUP(AE$1,Enemies[[#All],[Name]:[BotLevelType]],9,FALSE),BotLevelWorld[#Headers],0),FALSE)) + (IFERROR(VLOOKUP(VLOOKUP(AE$1,Enemies[[Name]:[SpawnedType]],11,FALSE), Enemies[[Name]:[BotLevelType]], 3, FALSE) * VLOOKUP($A70,BotLevelWorld[#All],MATCH("HP Ratio - " &amp; VLOOKUP(VLOOKUP(AE$1,Enemies[[Name]:[SpawnedType]],11,FALSE),Enemies[[#All],[Name]:[BotLevelType]],9,FALSE),BotLevelWorld[#Headers],0),FALSE) * VLOOKUP(AE$1,Enemies[[Name]:[SpawnedType]],10,FALSE),0))</f>
        <v>7000</v>
      </c>
      <c r="AF70" s="10">
        <f>(VLOOKUP(AF$1,Enemies[[Name]:[BotLevelType]],3,FALSE) * VLOOKUP($A70,BotLevelWorld[#All],MATCH("HP Ratio - " &amp; VLOOKUP(AF$1,Enemies[[#All],[Name]:[BotLevelType]],9,FALSE),BotLevelWorld[#Headers],0),FALSE)) + (IFERROR(VLOOKUP(VLOOKUP(AF$1,Enemies[[Name]:[SpawnedType]],11,FALSE), Enemies[[Name]:[BotLevelType]], 3, FALSE) * VLOOKUP($A70,BotLevelWorld[#All],MATCH("HP Ratio - " &amp; VLOOKUP(VLOOKUP(AF$1,Enemies[[Name]:[SpawnedType]],11,FALSE),Enemies[[#All],[Name]:[BotLevelType]],9,FALSE),BotLevelWorld[#Headers],0),FALSE) * VLOOKUP(AF$1,Enemies[[Name]:[SpawnedType]],10,FALSE),0))</f>
        <v>1600</v>
      </c>
      <c r="AG70" s="10">
        <f>(VLOOKUP(AG$1,Enemies[[Name]:[BotLevelType]],3,FALSE) * VLOOKUP($A70,BotLevelWorld[#All],MATCH("HP Ratio - " &amp; VLOOKUP(AG$1,Enemies[[#All],[Name]:[BotLevelType]],9,FALSE),BotLevelWorld[#Headers],0),FALSE)) + (IFERROR(VLOOKUP(VLOOKUP(AG$1,Enemies[[Name]:[SpawnedType]],11,FALSE), Enemies[[Name]:[BotLevelType]], 3, FALSE) * VLOOKUP($A70,BotLevelWorld[#All],MATCH("HP Ratio - " &amp; VLOOKUP(VLOOKUP(AG$1,Enemies[[Name]:[SpawnedType]],11,FALSE),Enemies[[#All],[Name]:[BotLevelType]],9,FALSE),BotLevelWorld[#Headers],0),FALSE) * VLOOKUP(AG$1,Enemies[[Name]:[SpawnedType]],10,FALSE),0))</f>
        <v>8470</v>
      </c>
      <c r="AH70" s="10">
        <f>(VLOOKUP(AH$1,Enemies[[Name]:[BotLevelType]],3,FALSE) * VLOOKUP($A70,BotLevelWorld[#All],MATCH("HP Ratio - " &amp; VLOOKUP(AH$1,Enemies[[#All],[Name]:[BotLevelType]],9,FALSE),BotLevelWorld[#Headers],0),FALSE)) + (IFERROR(VLOOKUP(VLOOKUP(AH$1,Enemies[[Name]:[SpawnedType]],11,FALSE), Enemies[[Name]:[BotLevelType]], 3, FALSE) * VLOOKUP($A70,BotLevelWorld[#All],MATCH("HP Ratio - " &amp; VLOOKUP(VLOOKUP(AH$1,Enemies[[Name]:[SpawnedType]],11,FALSE),Enemies[[#All],[Name]:[BotLevelType]],9,FALSE),BotLevelWorld[#Headers],0),FALSE) * VLOOKUP(AH$1,Enemies[[Name]:[SpawnedType]],10,FALSE),0))</f>
        <v>880</v>
      </c>
      <c r="AI70" s="10">
        <f>(VLOOKUP(AI$1,Enemies[[Name]:[BotLevelType]],3,FALSE) * VLOOKUP($A70,BotLevelWorld[#All],MATCH("HP Ratio - " &amp; VLOOKUP(AI$1,Enemies[[#All],[Name]:[BotLevelType]],9,FALSE),BotLevelWorld[#Headers],0),FALSE)) + (IFERROR(VLOOKUP(VLOOKUP(AI$1,Enemies[[Name]:[SpawnedType]],11,FALSE), Enemies[[Name]:[BotLevelType]], 3, FALSE) * VLOOKUP($A70,BotLevelWorld[#All],MATCH("HP Ratio - " &amp; VLOOKUP(VLOOKUP(AI$1,Enemies[[Name]:[SpawnedType]],11,FALSE),Enemies[[#All],[Name]:[BotLevelType]],9,FALSE),BotLevelWorld[#Headers],0),FALSE) * VLOOKUP(AI$1,Enemies[[Name]:[SpawnedType]],10,FALSE),0))</f>
        <v>12000</v>
      </c>
      <c r="AJ70" s="10">
        <f>(VLOOKUP(AJ$1,Enemies[[Name]:[BotLevelType]],3,FALSE) * VLOOKUP($A70,BotLevelWorld[#All],MATCH("HP Ratio - " &amp; VLOOKUP(AJ$1,Enemies[[#All],[Name]:[BotLevelType]],9,FALSE),BotLevelWorld[#Headers],0),FALSE)) + (IFERROR(VLOOKUP(VLOOKUP(AJ$1,Enemies[[Name]:[SpawnedType]],11,FALSE), Enemies[[Name]:[BotLevelType]], 3, FALSE) * VLOOKUP($A70,BotLevelWorld[#All],MATCH("HP Ratio - " &amp; VLOOKUP(VLOOKUP(AJ$1,Enemies[[Name]:[SpawnedType]],11,FALSE),Enemies[[#All],[Name]:[BotLevelType]],9,FALSE),BotLevelWorld[#Headers],0),FALSE) * VLOOKUP(AJ$1,Enemies[[Name]:[SpawnedType]],10,FALSE),0))</f>
        <v>880</v>
      </c>
      <c r="AK70" s="10">
        <f>(VLOOKUP(AK$1,Enemies[[Name]:[BotLevelType]],3,FALSE) * VLOOKUP($A70,BotLevelWorld[#All],MATCH("HP Ratio - " &amp; VLOOKUP(AK$1,Enemies[[#All],[Name]:[BotLevelType]],9,FALSE),BotLevelWorld[#Headers],0),FALSE)) + (IFERROR(VLOOKUP(VLOOKUP(AK$1,Enemies[[Name]:[SpawnedType]],11,FALSE), Enemies[[Name]:[BotLevelType]], 3, FALSE) * VLOOKUP($A70,BotLevelWorld[#All],MATCH("HP Ratio - " &amp; VLOOKUP(VLOOKUP(AK$1,Enemies[[Name]:[SpawnedType]],11,FALSE),Enemies[[#All],[Name]:[BotLevelType]],9,FALSE),BotLevelWorld[#Headers],0),FALSE) * VLOOKUP(AK$1,Enemies[[Name]:[SpawnedType]],10,FALSE),0))</f>
        <v>880</v>
      </c>
      <c r="AL70" s="10">
        <f>(VLOOKUP(AL$1,Enemies[[Name]:[BotLevelType]],3,FALSE) * VLOOKUP($A70,BotLevelWorld[#All],MATCH("HP Ratio - " &amp; VLOOKUP(AL$1,Enemies[[#All],[Name]:[BotLevelType]],9,FALSE),BotLevelWorld[#Headers],0),FALSE)) + (IFERROR(VLOOKUP(VLOOKUP(AL$1,Enemies[[Name]:[SpawnedType]],11,FALSE), Enemies[[Name]:[BotLevelType]], 3, FALSE) * VLOOKUP($A70,BotLevelWorld[#All],MATCH("HP Ratio - " &amp; VLOOKUP(VLOOKUP(AL$1,Enemies[[Name]:[SpawnedType]],11,FALSE),Enemies[[#All],[Name]:[BotLevelType]],9,FALSE),BotLevelWorld[#Headers],0),FALSE) * VLOOKUP(AL$1,Enemies[[Name]:[SpawnedType]],10,FALSE),0))</f>
        <v>1100</v>
      </c>
      <c r="AM70" s="10">
        <f>(VLOOKUP(AM$1,Enemies[[Name]:[BotLevelType]],3,FALSE) * VLOOKUP($A70,BotLevelWorld[#All],MATCH("HP Ratio - " &amp; VLOOKUP(AM$1,Enemies[[#All],[Name]:[BotLevelType]],9,FALSE),BotLevelWorld[#Headers],0),FALSE)) + (IFERROR(VLOOKUP(VLOOKUP(AM$1,Enemies[[Name]:[SpawnedType]],11,FALSE), Enemies[[Name]:[BotLevelType]], 3, FALSE) * VLOOKUP($A70,BotLevelWorld[#All],MATCH("HP Ratio - " &amp; VLOOKUP(VLOOKUP(AM$1,Enemies[[Name]:[SpawnedType]],11,FALSE),Enemies[[#All],[Name]:[BotLevelType]],9,FALSE),BotLevelWorld[#Headers],0),FALSE) * VLOOKUP(AM$1,Enemies[[Name]:[SpawnedType]],10,FALSE),0))</f>
        <v>20000</v>
      </c>
      <c r="AN70" s="10">
        <f>(VLOOKUP(AN$1,Enemies[[Name]:[BotLevelType]],3,FALSE) * VLOOKUP($A70,BotLevelWorld[#All],MATCH("HP Ratio - " &amp; VLOOKUP(AN$1,Enemies[[#All],[Name]:[BotLevelType]],9,FALSE),BotLevelWorld[#Headers],0),FALSE)) + (IFERROR(VLOOKUP(VLOOKUP(AN$1,Enemies[[Name]:[SpawnedType]],11,FALSE), Enemies[[Name]:[BotLevelType]], 3, FALSE) * VLOOKUP($A70,BotLevelWorld[#All],MATCH("HP Ratio - " &amp; VLOOKUP(VLOOKUP(AN$1,Enemies[[Name]:[SpawnedType]],11,FALSE),Enemies[[#All],[Name]:[BotLevelType]],9,FALSE),BotLevelWorld[#Headers],0),FALSE) * VLOOKUP(AN$1,Enemies[[Name]:[SpawnedType]],10,FALSE),0))</f>
        <v>5500</v>
      </c>
      <c r="AO70" s="10">
        <f>(VLOOKUP(AO$1,Enemies[[Name]:[BotLevelType]],3,FALSE) * VLOOKUP($A70,BotLevelWorld[#All],MATCH("HP Ratio - " &amp; VLOOKUP(AO$1,Enemies[[#All],[Name]:[BotLevelType]],9,FALSE),BotLevelWorld[#Headers],0),FALSE)) + (IFERROR(VLOOKUP(VLOOKUP(AO$1,Enemies[[Name]:[SpawnedType]],11,FALSE), Enemies[[Name]:[BotLevelType]], 3, FALSE) * VLOOKUP($A70,BotLevelWorld[#All],MATCH("HP Ratio - " &amp; VLOOKUP(VLOOKUP(AO$1,Enemies[[Name]:[SpawnedType]],11,FALSE),Enemies[[#All],[Name]:[BotLevelType]],9,FALSE),BotLevelWorld[#Headers],0),FALSE) * VLOOKUP(AO$1,Enemies[[Name]:[SpawnedType]],10,FALSE),0))</f>
        <v>9460</v>
      </c>
      <c r="AP70" s="10">
        <f>(VLOOKUP(AP$1,Enemies[[Name]:[BotLevelType]],3,FALSE) * VLOOKUP($A70,BotLevelWorld[#All],MATCH("HP Ratio - " &amp; VLOOKUP(AP$1,Enemies[[#All],[Name]:[BotLevelType]],9,FALSE),BotLevelWorld[#Headers],0),FALSE)) + (IFERROR(VLOOKUP(VLOOKUP(AP$1,Enemies[[Name]:[SpawnedType]],11,FALSE), Enemies[[Name]:[BotLevelType]], 3, FALSE) * VLOOKUP($A70,BotLevelWorld[#All],MATCH("HP Ratio - " &amp; VLOOKUP(VLOOKUP(AP$1,Enemies[[Name]:[SpawnedType]],11,FALSE),Enemies[[#All],[Name]:[BotLevelType]],9,FALSE),BotLevelWorld[#Headers],0),FALSE) * VLOOKUP(AP$1,Enemies[[Name]:[SpawnedType]],10,FALSE),0))</f>
        <v>9460</v>
      </c>
      <c r="AQ70" s="10">
        <f>(VLOOKUP(AQ$1,Enemies[[Name]:[BotLevelType]],3,FALSE) * VLOOKUP($A70,BotLevelWorld[#All],MATCH("HP Ratio - " &amp; VLOOKUP(AQ$1,Enemies[[#All],[Name]:[BotLevelType]],9,FALSE),BotLevelWorld[#Headers],0),FALSE)) + (IFERROR(VLOOKUP(VLOOKUP(AQ$1,Enemies[[Name]:[SpawnedType]],11,FALSE), Enemies[[Name]:[BotLevelType]], 3, FALSE) * VLOOKUP($A70,BotLevelWorld[#All],MATCH("HP Ratio - " &amp; VLOOKUP(VLOOKUP(AQ$1,Enemies[[Name]:[SpawnedType]],11,FALSE),Enemies[[#All],[Name]:[BotLevelType]],9,FALSE),BotLevelWorld[#Headers],0),FALSE) * VLOOKUP(AQ$1,Enemies[[Name]:[SpawnedType]],10,FALSE),0))</f>
        <v>9460</v>
      </c>
      <c r="AR70" s="10">
        <f>(VLOOKUP(AR$1,Enemies[[Name]:[BotLevelType]],3,FALSE) * VLOOKUP($A70,BotLevelWorld[#All],MATCH("HP Ratio - " &amp; VLOOKUP(AR$1,Enemies[[#All],[Name]:[BotLevelType]],9,FALSE),BotLevelWorld[#Headers],0),FALSE)) + (IFERROR(VLOOKUP(VLOOKUP(AR$1,Enemies[[Name]:[SpawnedType]],11,FALSE), Enemies[[Name]:[BotLevelType]], 3, FALSE) * VLOOKUP($A70,BotLevelWorld[#All],MATCH("HP Ratio - " &amp; VLOOKUP(VLOOKUP(AR$1,Enemies[[Name]:[SpawnedType]],11,FALSE),Enemies[[#All],[Name]:[BotLevelType]],9,FALSE),BotLevelWorld[#Headers],0),FALSE) * VLOOKUP(AR$1,Enemies[[Name]:[SpawnedType]],10,FALSE),0))</f>
        <v>88000</v>
      </c>
      <c r="AS70" s="10">
        <f>(VLOOKUP(AS$1,Enemies[[Name]:[BotLevelType]],3,FALSE) * VLOOKUP($A70,BotLevelWorld[#All],MATCH("HP Ratio - " &amp; VLOOKUP(AS$1,Enemies[[#All],[Name]:[BotLevelType]],9,FALSE),BotLevelWorld[#Headers],0),FALSE)) + (IFERROR(VLOOKUP(VLOOKUP(AS$1,Enemies[[Name]:[SpawnedType]],11,FALSE), Enemies[[Name]:[BotLevelType]], 3, FALSE) * VLOOKUP($A70,BotLevelWorld[#All],MATCH("HP Ratio - " &amp; VLOOKUP(VLOOKUP(AS$1,Enemies[[Name]:[SpawnedType]],11,FALSE),Enemies[[#All],[Name]:[BotLevelType]],9,FALSE),BotLevelWorld[#Headers],0),FALSE) * VLOOKUP(AS$1,Enemies[[Name]:[SpawnedType]],10,FALSE),0))</f>
        <v>60000</v>
      </c>
      <c r="AT70" s="10">
        <f>(VLOOKUP(AT$1,Enemies[[Name]:[BotLevelType]],3,FALSE) * VLOOKUP($A70,BotLevelWorld[#All],MATCH("HP Ratio - " &amp; VLOOKUP(AT$1,Enemies[[#All],[Name]:[BotLevelType]],9,FALSE),BotLevelWorld[#Headers],0),FALSE)) + (IFERROR(VLOOKUP(VLOOKUP(AT$1,Enemies[[Name]:[SpawnedType]],11,FALSE), Enemies[[Name]:[BotLevelType]], 3, FALSE) * VLOOKUP($A70,BotLevelWorld[#All],MATCH("HP Ratio - " &amp; VLOOKUP(VLOOKUP(AT$1,Enemies[[Name]:[SpawnedType]],11,FALSE),Enemies[[#All],[Name]:[BotLevelType]],9,FALSE),BotLevelWorld[#Headers],0),FALSE) * VLOOKUP(AT$1,Enemies[[Name]:[SpawnedType]],10,FALSE),0))</f>
        <v>53200</v>
      </c>
    </row>
    <row r="71" spans="1:46" x14ac:dyDescent="0.25">
      <c r="A71" s="1">
        <v>69</v>
      </c>
      <c r="B71" s="10">
        <f>(VLOOKUP(B$1,Enemies[[Name]:[BotLevelType]],3,FALSE) * VLOOKUP($A71,BotLevelWorld[#All],MATCH("HP Ratio - " &amp; VLOOKUP(B$1,Enemies[[#All],[Name]:[BotLevelType]],9,FALSE),BotLevelWorld[#Headers],0),FALSE)) + (IFERROR(VLOOKUP(VLOOKUP(B$1,Enemies[[Name]:[SpawnedType]],11,FALSE), Enemies[[Name]:[BotLevelType]], 3, FALSE) * VLOOKUP($A71,BotLevelWorld[#All],MATCH("HP Ratio - " &amp; VLOOKUP(VLOOKUP(B$1,Enemies[[Name]:[SpawnedType]],11,FALSE),Enemies[[#All],[Name]:[BotLevelType]],9,FALSE),BotLevelWorld[#Headers],0),FALSE) * VLOOKUP(B$1,Enemies[[Name]:[SpawnedType]],10,FALSE),0))</f>
        <v>330</v>
      </c>
      <c r="C71" s="10">
        <f>(VLOOKUP(C$1,Enemies[[Name]:[BotLevelType]],3,FALSE) * VLOOKUP($A71,BotLevelWorld[#All],MATCH("HP Ratio - " &amp; VLOOKUP(C$1,Enemies[[#All],[Name]:[BotLevelType]],9,FALSE),BotLevelWorld[#Headers],0),FALSE)) + (IFERROR(VLOOKUP(VLOOKUP(C$1,Enemies[[Name]:[SpawnedType]],11,FALSE), Enemies[[Name]:[BotLevelType]], 3, FALSE) * VLOOKUP($A71,BotLevelWorld[#All],MATCH("HP Ratio - " &amp; VLOOKUP(VLOOKUP(C$1,Enemies[[Name]:[SpawnedType]],11,FALSE),Enemies[[#All],[Name]:[BotLevelType]],9,FALSE),BotLevelWorld[#Headers],0),FALSE) * VLOOKUP(C$1,Enemies[[Name]:[SpawnedType]],10,FALSE),0))</f>
        <v>8470</v>
      </c>
      <c r="D71" s="10">
        <f>(VLOOKUP(D$1,Enemies[[Name]:[BotLevelType]],3,FALSE) * VLOOKUP($A71,BotLevelWorld[#All],MATCH("HP Ratio - " &amp; VLOOKUP(D$1,Enemies[[#All],[Name]:[BotLevelType]],9,FALSE),BotLevelWorld[#Headers],0),FALSE)) + (IFERROR(VLOOKUP(VLOOKUP(D$1,Enemies[[Name]:[SpawnedType]],11,FALSE), Enemies[[Name]:[BotLevelType]], 3, FALSE) * VLOOKUP($A71,BotLevelWorld[#All],MATCH("HP Ratio - " &amp; VLOOKUP(VLOOKUP(D$1,Enemies[[Name]:[SpawnedType]],11,FALSE),Enemies[[#All],[Name]:[BotLevelType]],9,FALSE),BotLevelWorld[#Headers],0),FALSE) * VLOOKUP(D$1,Enemies[[Name]:[SpawnedType]],10,FALSE),0))</f>
        <v>19800</v>
      </c>
      <c r="E71" s="10">
        <f>(VLOOKUP(E$1,Enemies[[Name]:[BotLevelType]],3,FALSE) * VLOOKUP($A71,BotLevelWorld[#All],MATCH("HP Ratio - " &amp; VLOOKUP(E$1,Enemies[[#All],[Name]:[BotLevelType]],9,FALSE),BotLevelWorld[#Headers],0),FALSE)) + (IFERROR(VLOOKUP(VLOOKUP(E$1,Enemies[[Name]:[SpawnedType]],11,FALSE), Enemies[[Name]:[BotLevelType]], 3, FALSE) * VLOOKUP($A71,BotLevelWorld[#All],MATCH("HP Ratio - " &amp; VLOOKUP(VLOOKUP(E$1,Enemies[[Name]:[SpawnedType]],11,FALSE),Enemies[[#All],[Name]:[BotLevelType]],9,FALSE),BotLevelWorld[#Headers],0),FALSE) * VLOOKUP(E$1,Enemies[[Name]:[SpawnedType]],10,FALSE),0))</f>
        <v>2800</v>
      </c>
      <c r="F71" s="10">
        <f>(VLOOKUP(F$1,Enemies[[Name]:[BotLevelType]],3,FALSE) * VLOOKUP($A71,BotLevelWorld[#All],MATCH("HP Ratio - " &amp; VLOOKUP(F$1,Enemies[[#All],[Name]:[BotLevelType]],9,FALSE),BotLevelWorld[#Headers],0),FALSE)) + (IFERROR(VLOOKUP(VLOOKUP(F$1,Enemies[[Name]:[SpawnedType]],11,FALSE), Enemies[[Name]:[BotLevelType]], 3, FALSE) * VLOOKUP($A71,BotLevelWorld[#All],MATCH("HP Ratio - " &amp; VLOOKUP(VLOOKUP(F$1,Enemies[[Name]:[SpawnedType]],11,FALSE),Enemies[[#All],[Name]:[BotLevelType]],9,FALSE),BotLevelWorld[#Headers],0),FALSE) * VLOOKUP(F$1,Enemies[[Name]:[SpawnedType]],10,FALSE),0))</f>
        <v>10000</v>
      </c>
      <c r="G71" s="10">
        <f>(VLOOKUP(G$1,Enemies[[Name]:[BotLevelType]],3,FALSE) * VLOOKUP($A71,BotLevelWorld[#All],MATCH("HP Ratio - " &amp; VLOOKUP(G$1,Enemies[[#All],[Name]:[BotLevelType]],9,FALSE),BotLevelWorld[#Headers],0),FALSE)) + (IFERROR(VLOOKUP(VLOOKUP(G$1,Enemies[[Name]:[SpawnedType]],11,FALSE), Enemies[[Name]:[BotLevelType]], 3, FALSE) * VLOOKUP($A71,BotLevelWorld[#All],MATCH("HP Ratio - " &amp; VLOOKUP(VLOOKUP(G$1,Enemies[[Name]:[SpawnedType]],11,FALSE),Enemies[[#All],[Name]:[BotLevelType]],9,FALSE),BotLevelWorld[#Headers],0),FALSE) * VLOOKUP(G$1,Enemies[[Name]:[SpawnedType]],10,FALSE),0))</f>
        <v>20000</v>
      </c>
      <c r="H71" s="10">
        <f>(VLOOKUP(H$1,Enemies[[Name]:[BotLevelType]],3,FALSE) * VLOOKUP($A71,BotLevelWorld[#All],MATCH("HP Ratio - " &amp; VLOOKUP(H$1,Enemies[[#All],[Name]:[BotLevelType]],9,FALSE),BotLevelWorld[#Headers],0),FALSE)) + (IFERROR(VLOOKUP(VLOOKUP(H$1,Enemies[[Name]:[SpawnedType]],11,FALSE), Enemies[[Name]:[BotLevelType]], 3, FALSE) * VLOOKUP($A71,BotLevelWorld[#All],MATCH("HP Ratio - " &amp; VLOOKUP(VLOOKUP(H$1,Enemies[[Name]:[SpawnedType]],11,FALSE),Enemies[[#All],[Name]:[BotLevelType]],9,FALSE),BotLevelWorld[#Headers],0),FALSE) * VLOOKUP(H$1,Enemies[[Name]:[SpawnedType]],10,FALSE),0))</f>
        <v>880</v>
      </c>
      <c r="I71" s="10">
        <f>(VLOOKUP(I$1,Enemies[[Name]:[BotLevelType]],3,FALSE) * VLOOKUP($A71,BotLevelWorld[#All],MATCH("HP Ratio - " &amp; VLOOKUP(I$1,Enemies[[#All],[Name]:[BotLevelType]],9,FALSE),BotLevelWorld[#Headers],0),FALSE)) + (IFERROR(VLOOKUP(VLOOKUP(I$1,Enemies[[Name]:[SpawnedType]],11,FALSE), Enemies[[Name]:[BotLevelType]], 3, FALSE) * VLOOKUP($A71,BotLevelWorld[#All],MATCH("HP Ratio - " &amp; VLOOKUP(VLOOKUP(I$1,Enemies[[Name]:[SpawnedType]],11,FALSE),Enemies[[#All],[Name]:[BotLevelType]],9,FALSE),BotLevelWorld[#Headers],0),FALSE) * VLOOKUP(I$1,Enemies[[Name]:[SpawnedType]],10,FALSE),0))</f>
        <v>30</v>
      </c>
      <c r="J71" s="10">
        <f>(VLOOKUP(J$1,Enemies[[Name]:[BotLevelType]],3,FALSE) * VLOOKUP($A71,BotLevelWorld[#All],MATCH("HP Ratio - " &amp; VLOOKUP(J$1,Enemies[[#All],[Name]:[BotLevelType]],9,FALSE),BotLevelWorld[#Headers],0),FALSE)) + (IFERROR(VLOOKUP(VLOOKUP(J$1,Enemies[[Name]:[SpawnedType]],11,FALSE), Enemies[[Name]:[BotLevelType]], 3, FALSE) * VLOOKUP($A71,BotLevelWorld[#All],MATCH("HP Ratio - " &amp; VLOOKUP(VLOOKUP(J$1,Enemies[[Name]:[SpawnedType]],11,FALSE),Enemies[[#All],[Name]:[BotLevelType]],9,FALSE),BotLevelWorld[#Headers],0),FALSE) * VLOOKUP(J$1,Enemies[[Name]:[SpawnedType]],10,FALSE),0))</f>
        <v>500</v>
      </c>
      <c r="K71" s="10">
        <f>(VLOOKUP(K$1,Enemies[[Name]:[BotLevelType]],3,FALSE) * VLOOKUP($A71,BotLevelWorld[#All],MATCH("HP Ratio - " &amp; VLOOKUP(K$1,Enemies[[#All],[Name]:[BotLevelType]],9,FALSE),BotLevelWorld[#Headers],0),FALSE)) + (IFERROR(VLOOKUP(VLOOKUP(K$1,Enemies[[Name]:[SpawnedType]],11,FALSE), Enemies[[Name]:[BotLevelType]], 3, FALSE) * VLOOKUP($A71,BotLevelWorld[#All],MATCH("HP Ratio - " &amp; VLOOKUP(VLOOKUP(K$1,Enemies[[Name]:[SpawnedType]],11,FALSE),Enemies[[#All],[Name]:[BotLevelType]],9,FALSE),BotLevelWorld[#Headers],0),FALSE) * VLOOKUP(K$1,Enemies[[Name]:[SpawnedType]],10,FALSE),0))</f>
        <v>125</v>
      </c>
      <c r="L71" s="10">
        <f>(VLOOKUP(L$1,Enemies[[Name]:[BotLevelType]],3,FALSE) * VLOOKUP($A71,BotLevelWorld[#All],MATCH("HP Ratio - " &amp; VLOOKUP(L$1,Enemies[[#All],[Name]:[BotLevelType]],9,FALSE),BotLevelWorld[#Headers],0),FALSE)) + (IFERROR(VLOOKUP(VLOOKUP(L$1,Enemies[[Name]:[SpawnedType]],11,FALSE), Enemies[[Name]:[BotLevelType]], 3, FALSE) * VLOOKUP($A71,BotLevelWorld[#All],MATCH("HP Ratio - " &amp; VLOOKUP(VLOOKUP(L$1,Enemies[[Name]:[SpawnedType]],11,FALSE),Enemies[[#All],[Name]:[BotLevelType]],9,FALSE),BotLevelWorld[#Headers],0),FALSE) * VLOOKUP(L$1,Enemies[[Name]:[SpawnedType]],10,FALSE),0))</f>
        <v>6000</v>
      </c>
      <c r="M71" s="10">
        <f>(VLOOKUP(M$1,Enemies[[Name]:[BotLevelType]],3,FALSE) * VLOOKUP($A71,BotLevelWorld[#All],MATCH("HP Ratio - " &amp; VLOOKUP(M$1,Enemies[[#All],[Name]:[BotLevelType]],9,FALSE),BotLevelWorld[#Headers],0),FALSE)) + (IFERROR(VLOOKUP(VLOOKUP(M$1,Enemies[[Name]:[SpawnedType]],11,FALSE), Enemies[[Name]:[BotLevelType]], 3, FALSE) * VLOOKUP($A71,BotLevelWorld[#All],MATCH("HP Ratio - " &amp; VLOOKUP(VLOOKUP(M$1,Enemies[[Name]:[SpawnedType]],11,FALSE),Enemies[[#All],[Name]:[BotLevelType]],9,FALSE),BotLevelWorld[#Headers],0),FALSE) * VLOOKUP(M$1,Enemies[[Name]:[SpawnedType]],10,FALSE),0))</f>
        <v>14000</v>
      </c>
      <c r="N71" s="10">
        <f>(VLOOKUP(N$1,Enemies[[Name]:[BotLevelType]],3,FALSE) * VLOOKUP($A71,BotLevelWorld[#All],MATCH("HP Ratio - " &amp; VLOOKUP(N$1,Enemies[[#All],[Name]:[BotLevelType]],9,FALSE),BotLevelWorld[#Headers],0),FALSE)) + (IFERROR(VLOOKUP(VLOOKUP(N$1,Enemies[[Name]:[SpawnedType]],11,FALSE), Enemies[[Name]:[BotLevelType]], 3, FALSE) * VLOOKUP($A71,BotLevelWorld[#All],MATCH("HP Ratio - " &amp; VLOOKUP(VLOOKUP(N$1,Enemies[[Name]:[SpawnedType]],11,FALSE),Enemies[[#All],[Name]:[BotLevelType]],9,FALSE),BotLevelWorld[#Headers],0),FALSE) * VLOOKUP(N$1,Enemies[[Name]:[SpawnedType]],10,FALSE),0))</f>
        <v>10000</v>
      </c>
      <c r="O71" s="10">
        <f>(VLOOKUP(O$1,Enemies[[Name]:[BotLevelType]],3,FALSE) * VLOOKUP($A71,BotLevelWorld[#All],MATCH("HP Ratio - " &amp; VLOOKUP(O$1,Enemies[[#All],[Name]:[BotLevelType]],9,FALSE),BotLevelWorld[#Headers],0),FALSE)) + (IFERROR(VLOOKUP(VLOOKUP(O$1,Enemies[[Name]:[SpawnedType]],11,FALSE), Enemies[[Name]:[BotLevelType]], 3, FALSE) * VLOOKUP($A71,BotLevelWorld[#All],MATCH("HP Ratio - " &amp; VLOOKUP(VLOOKUP(O$1,Enemies[[Name]:[SpawnedType]],11,FALSE),Enemies[[#All],[Name]:[BotLevelType]],9,FALSE),BotLevelWorld[#Headers],0),FALSE) * VLOOKUP(O$1,Enemies[[Name]:[SpawnedType]],10,FALSE),0))</f>
        <v>3850</v>
      </c>
      <c r="P71" s="10">
        <f>(VLOOKUP(P$1,Enemies[[Name]:[BotLevelType]],3,FALSE) * VLOOKUP($A71,BotLevelWorld[#All],MATCH("HP Ratio - " &amp; VLOOKUP(P$1,Enemies[[#All],[Name]:[BotLevelType]],9,FALSE),BotLevelWorld[#Headers],0),FALSE)) + (IFERROR(VLOOKUP(VLOOKUP(P$1,Enemies[[Name]:[SpawnedType]],11,FALSE), Enemies[[Name]:[BotLevelType]], 3, FALSE) * VLOOKUP($A71,BotLevelWorld[#All],MATCH("HP Ratio - " &amp; VLOOKUP(VLOOKUP(P$1,Enemies[[Name]:[SpawnedType]],11,FALSE),Enemies[[#All],[Name]:[BotLevelType]],9,FALSE),BotLevelWorld[#Headers],0),FALSE) * VLOOKUP(P$1,Enemies[[Name]:[SpawnedType]],10,FALSE),0))</f>
        <v>40000</v>
      </c>
      <c r="Q71" s="10">
        <f>(VLOOKUP(Q$1,Enemies[[Name]:[BotLevelType]],3,FALSE) * VLOOKUP($A71,BotLevelWorld[#All],MATCH("HP Ratio - " &amp; VLOOKUP(Q$1,Enemies[[#All],[Name]:[BotLevelType]],9,FALSE),BotLevelWorld[#Headers],0),FALSE)) + (IFERROR(VLOOKUP(VLOOKUP(Q$1,Enemies[[Name]:[SpawnedType]],11,FALSE), Enemies[[Name]:[BotLevelType]], 3, FALSE) * VLOOKUP($A71,BotLevelWorld[#All],MATCH("HP Ratio - " &amp; VLOOKUP(VLOOKUP(Q$1,Enemies[[Name]:[SpawnedType]],11,FALSE),Enemies[[#All],[Name]:[BotLevelType]],9,FALSE),BotLevelWorld[#Headers],0),FALSE) * VLOOKUP(Q$1,Enemies[[Name]:[SpawnedType]],10,FALSE),0))</f>
        <v>11000</v>
      </c>
      <c r="R71" s="10">
        <f>(VLOOKUP(R$1,Enemies[[Name]:[BotLevelType]],3,FALSE) * VLOOKUP($A71,BotLevelWorld[#All],MATCH("HP Ratio - " &amp; VLOOKUP(R$1,Enemies[[#All],[Name]:[BotLevelType]],9,FALSE),BotLevelWorld[#Headers],0),FALSE)) + (IFERROR(VLOOKUP(VLOOKUP(R$1,Enemies[[Name]:[SpawnedType]],11,FALSE), Enemies[[Name]:[BotLevelType]], 3, FALSE) * VLOOKUP($A71,BotLevelWorld[#All],MATCH("HP Ratio - " &amp; VLOOKUP(VLOOKUP(R$1,Enemies[[Name]:[SpawnedType]],11,FALSE),Enemies[[#All],[Name]:[BotLevelType]],9,FALSE),BotLevelWorld[#Headers],0),FALSE) * VLOOKUP(R$1,Enemies[[Name]:[SpawnedType]],10,FALSE),0))</f>
        <v>55000</v>
      </c>
      <c r="S71" s="10">
        <f>(VLOOKUP(S$1,Enemies[[Name]:[BotLevelType]],3,FALSE) * VLOOKUP($A71,BotLevelWorld[#All],MATCH("HP Ratio - " &amp; VLOOKUP(S$1,Enemies[[#All],[Name]:[BotLevelType]],9,FALSE),BotLevelWorld[#Headers],0),FALSE)) + (IFERROR(VLOOKUP(VLOOKUP(S$1,Enemies[[Name]:[SpawnedType]],11,FALSE), Enemies[[Name]:[BotLevelType]], 3, FALSE) * VLOOKUP($A71,BotLevelWorld[#All],MATCH("HP Ratio - " &amp; VLOOKUP(VLOOKUP(S$1,Enemies[[Name]:[SpawnedType]],11,FALSE),Enemies[[#All],[Name]:[BotLevelType]],9,FALSE),BotLevelWorld[#Headers],0),FALSE) * VLOOKUP(S$1,Enemies[[Name]:[SpawnedType]],10,FALSE),0))</f>
        <v>4620</v>
      </c>
      <c r="T71" s="10">
        <f>(VLOOKUP(T$1,Enemies[[Name]:[BotLevelType]],3,FALSE) * VLOOKUP($A71,BotLevelWorld[#All],MATCH("HP Ratio - " &amp; VLOOKUP(T$1,Enemies[[#All],[Name]:[BotLevelType]],9,FALSE),BotLevelWorld[#Headers],0),FALSE)) + (IFERROR(VLOOKUP(VLOOKUP(T$1,Enemies[[Name]:[SpawnedType]],11,FALSE), Enemies[[Name]:[BotLevelType]], 3, FALSE) * VLOOKUP($A71,BotLevelWorld[#All],MATCH("HP Ratio - " &amp; VLOOKUP(VLOOKUP(T$1,Enemies[[Name]:[SpawnedType]],11,FALSE),Enemies[[#All],[Name]:[BotLevelType]],9,FALSE),BotLevelWorld[#Headers],0),FALSE) * VLOOKUP(T$1,Enemies[[Name]:[SpawnedType]],10,FALSE),0))</f>
        <v>17600</v>
      </c>
      <c r="U71" s="10">
        <f>(VLOOKUP(U$1,Enemies[[Name]:[BotLevelType]],3,FALSE) * VLOOKUP($A71,BotLevelWorld[#All],MATCH("HP Ratio - " &amp; VLOOKUP(U$1,Enemies[[#All],[Name]:[BotLevelType]],9,FALSE),BotLevelWorld[#Headers],0),FALSE)) + (IFERROR(VLOOKUP(VLOOKUP(U$1,Enemies[[Name]:[SpawnedType]],11,FALSE), Enemies[[Name]:[BotLevelType]], 3, FALSE) * VLOOKUP($A71,BotLevelWorld[#All],MATCH("HP Ratio - " &amp; VLOOKUP(VLOOKUP(U$1,Enemies[[Name]:[SpawnedType]],11,FALSE),Enemies[[#All],[Name]:[BotLevelType]],9,FALSE),BotLevelWorld[#Headers],0),FALSE) * VLOOKUP(U$1,Enemies[[Name]:[SpawnedType]],10,FALSE),0))</f>
        <v>8800</v>
      </c>
      <c r="V71" s="10">
        <f>(VLOOKUP(V$1,Enemies[[Name]:[BotLevelType]],3,FALSE) * VLOOKUP($A71,BotLevelWorld[#All],MATCH("HP Ratio - " &amp; VLOOKUP(V$1,Enemies[[#All],[Name]:[BotLevelType]],9,FALSE),BotLevelWorld[#Headers],0),FALSE)) + (IFERROR(VLOOKUP(VLOOKUP(V$1,Enemies[[Name]:[SpawnedType]],11,FALSE), Enemies[[Name]:[BotLevelType]], 3, FALSE) * VLOOKUP($A71,BotLevelWorld[#All],MATCH("HP Ratio - " &amp; VLOOKUP(VLOOKUP(V$1,Enemies[[Name]:[SpawnedType]],11,FALSE),Enemies[[#All],[Name]:[BotLevelType]],9,FALSE),BotLevelWorld[#Headers],0),FALSE) * VLOOKUP(V$1,Enemies[[Name]:[SpawnedType]],10,FALSE),0))</f>
        <v>4400</v>
      </c>
      <c r="W71" s="10">
        <f>(VLOOKUP(W$1,Enemies[[Name]:[BotLevelType]],3,FALSE) * VLOOKUP($A71,BotLevelWorld[#All],MATCH("HP Ratio - " &amp; VLOOKUP(W$1,Enemies[[#All],[Name]:[BotLevelType]],9,FALSE),BotLevelWorld[#Headers],0),FALSE)) + (IFERROR(VLOOKUP(VLOOKUP(W$1,Enemies[[Name]:[SpawnedType]],11,FALSE), Enemies[[Name]:[BotLevelType]], 3, FALSE) * VLOOKUP($A71,BotLevelWorld[#All],MATCH("HP Ratio - " &amp; VLOOKUP(VLOOKUP(W$1,Enemies[[Name]:[SpawnedType]],11,FALSE),Enemies[[#All],[Name]:[BotLevelType]],9,FALSE),BotLevelWorld[#Headers],0),FALSE) * VLOOKUP(W$1,Enemies[[Name]:[SpawnedType]],10,FALSE),0))</f>
        <v>1100</v>
      </c>
      <c r="X71" s="10">
        <f>(VLOOKUP(X$1,Enemies[[Name]:[BotLevelType]],3,FALSE) * VLOOKUP($A71,BotLevelWorld[#All],MATCH("HP Ratio - " &amp; VLOOKUP(X$1,Enemies[[#All],[Name]:[BotLevelType]],9,FALSE),BotLevelWorld[#Headers],0),FALSE)) + (IFERROR(VLOOKUP(VLOOKUP(X$1,Enemies[[Name]:[SpawnedType]],11,FALSE), Enemies[[Name]:[BotLevelType]], 3, FALSE) * VLOOKUP($A71,BotLevelWorld[#All],MATCH("HP Ratio - " &amp; VLOOKUP(VLOOKUP(X$1,Enemies[[Name]:[SpawnedType]],11,FALSE),Enemies[[#All],[Name]:[BotLevelType]],9,FALSE),BotLevelWorld[#Headers],0),FALSE) * VLOOKUP(X$1,Enemies[[Name]:[SpawnedType]],10,FALSE),0))</f>
        <v>880</v>
      </c>
      <c r="Y71" s="10">
        <f>(VLOOKUP(Y$1,Enemies[[Name]:[BotLevelType]],3,FALSE) * VLOOKUP($A71,BotLevelWorld[#All],MATCH("HP Ratio - " &amp; VLOOKUP(Y$1,Enemies[[#All],[Name]:[BotLevelType]],9,FALSE),BotLevelWorld[#Headers],0),FALSE)) + (IFERROR(VLOOKUP(VLOOKUP(Y$1,Enemies[[Name]:[SpawnedType]],11,FALSE), Enemies[[Name]:[BotLevelType]], 3, FALSE) * VLOOKUP($A71,BotLevelWorld[#All],MATCH("HP Ratio - " &amp; VLOOKUP(VLOOKUP(Y$1,Enemies[[Name]:[SpawnedType]],11,FALSE),Enemies[[#All],[Name]:[BotLevelType]],9,FALSE),BotLevelWorld[#Headers],0),FALSE) * VLOOKUP(Y$1,Enemies[[Name]:[SpawnedType]],10,FALSE),0))</f>
        <v>20000</v>
      </c>
      <c r="Z71" s="10">
        <f>(VLOOKUP(Z$1,Enemies[[Name]:[BotLevelType]],3,FALSE) * VLOOKUP($A71,BotLevelWorld[#All],MATCH("HP Ratio - " &amp; VLOOKUP(Z$1,Enemies[[#All],[Name]:[BotLevelType]],9,FALSE),BotLevelWorld[#Headers],0),FALSE)) + (IFERROR(VLOOKUP(VLOOKUP(Z$1,Enemies[[Name]:[SpawnedType]],11,FALSE), Enemies[[Name]:[BotLevelType]], 3, FALSE) * VLOOKUP($A71,BotLevelWorld[#All],MATCH("HP Ratio - " &amp; VLOOKUP(VLOOKUP(Z$1,Enemies[[Name]:[SpawnedType]],11,FALSE),Enemies[[#All],[Name]:[BotLevelType]],9,FALSE),BotLevelWorld[#Headers],0),FALSE) * VLOOKUP(Z$1,Enemies[[Name]:[SpawnedType]],10,FALSE),0))</f>
        <v>8000</v>
      </c>
      <c r="AA71" s="10">
        <f>(VLOOKUP(AA$1,Enemies[[Name]:[BotLevelType]],3,FALSE) * VLOOKUP($A71,BotLevelWorld[#All],MATCH("HP Ratio - " &amp; VLOOKUP(AA$1,Enemies[[#All],[Name]:[BotLevelType]],9,FALSE),BotLevelWorld[#Headers],0),FALSE)) + (IFERROR(VLOOKUP(VLOOKUP(AA$1,Enemies[[Name]:[SpawnedType]],11,FALSE), Enemies[[Name]:[BotLevelType]], 3, FALSE) * VLOOKUP($A71,BotLevelWorld[#All],MATCH("HP Ratio - " &amp; VLOOKUP(VLOOKUP(AA$1,Enemies[[Name]:[SpawnedType]],11,FALSE),Enemies[[#All],[Name]:[BotLevelType]],9,FALSE),BotLevelWorld[#Headers],0),FALSE) * VLOOKUP(AA$1,Enemies[[Name]:[SpawnedType]],10,FALSE),0))</f>
        <v>4000</v>
      </c>
      <c r="AB71" s="10">
        <f>(VLOOKUP(AB$1,Enemies[[Name]:[BotLevelType]],3,FALSE) * VLOOKUP($A71,BotLevelWorld[#All],MATCH("HP Ratio - " &amp; VLOOKUP(AB$1,Enemies[[#All],[Name]:[BotLevelType]],9,FALSE),BotLevelWorld[#Headers],0),FALSE)) + (IFERROR(VLOOKUP(VLOOKUP(AB$1,Enemies[[Name]:[SpawnedType]],11,FALSE), Enemies[[Name]:[BotLevelType]], 3, FALSE) * VLOOKUP($A71,BotLevelWorld[#All],MATCH("HP Ratio - " &amp; VLOOKUP(VLOOKUP(AB$1,Enemies[[Name]:[SpawnedType]],11,FALSE),Enemies[[#All],[Name]:[BotLevelType]],9,FALSE),BotLevelWorld[#Headers],0),FALSE) * VLOOKUP(AB$1,Enemies[[Name]:[SpawnedType]],10,FALSE),0))</f>
        <v>1960</v>
      </c>
      <c r="AC71" s="10">
        <f>(VLOOKUP(AC$1,Enemies[[Name]:[BotLevelType]],3,FALSE) * VLOOKUP($A71,BotLevelWorld[#All],MATCH("HP Ratio - " &amp; VLOOKUP(AC$1,Enemies[[#All],[Name]:[BotLevelType]],9,FALSE),BotLevelWorld[#Headers],0),FALSE)) + (IFERROR(VLOOKUP(VLOOKUP(AC$1,Enemies[[Name]:[SpawnedType]],11,FALSE), Enemies[[Name]:[BotLevelType]], 3, FALSE) * VLOOKUP($A71,BotLevelWorld[#All],MATCH("HP Ratio - " &amp; VLOOKUP(VLOOKUP(AC$1,Enemies[[Name]:[SpawnedType]],11,FALSE),Enemies[[#All],[Name]:[BotLevelType]],9,FALSE),BotLevelWorld[#Headers],0),FALSE) * VLOOKUP(AC$1,Enemies[[Name]:[SpawnedType]],10,FALSE),0))</f>
        <v>960</v>
      </c>
      <c r="AD71" s="10">
        <f>(VLOOKUP(AD$1,Enemies[[Name]:[BotLevelType]],3,FALSE) * VLOOKUP($A71,BotLevelWorld[#All],MATCH("HP Ratio - " &amp; VLOOKUP(AD$1,Enemies[[#All],[Name]:[BotLevelType]],9,FALSE),BotLevelWorld[#Headers],0),FALSE)) + (IFERROR(VLOOKUP(VLOOKUP(AD$1,Enemies[[Name]:[SpawnedType]],11,FALSE), Enemies[[Name]:[BotLevelType]], 3, FALSE) * VLOOKUP($A71,BotLevelWorld[#All],MATCH("HP Ratio - " &amp; VLOOKUP(VLOOKUP(AD$1,Enemies[[Name]:[SpawnedType]],11,FALSE),Enemies[[#All],[Name]:[BotLevelType]],9,FALSE),BotLevelWorld[#Headers],0),FALSE) * VLOOKUP(AD$1,Enemies[[Name]:[SpawnedType]],10,FALSE),0))</f>
        <v>240</v>
      </c>
      <c r="AE71" s="10">
        <f>(VLOOKUP(AE$1,Enemies[[Name]:[BotLevelType]],3,FALSE) * VLOOKUP($A71,BotLevelWorld[#All],MATCH("HP Ratio - " &amp; VLOOKUP(AE$1,Enemies[[#All],[Name]:[BotLevelType]],9,FALSE),BotLevelWorld[#Headers],0),FALSE)) + (IFERROR(VLOOKUP(VLOOKUP(AE$1,Enemies[[Name]:[SpawnedType]],11,FALSE), Enemies[[Name]:[BotLevelType]], 3, FALSE) * VLOOKUP($A71,BotLevelWorld[#All],MATCH("HP Ratio - " &amp; VLOOKUP(VLOOKUP(AE$1,Enemies[[Name]:[SpawnedType]],11,FALSE),Enemies[[#All],[Name]:[BotLevelType]],9,FALSE),BotLevelWorld[#Headers],0),FALSE) * VLOOKUP(AE$1,Enemies[[Name]:[SpawnedType]],10,FALSE),0))</f>
        <v>7000</v>
      </c>
      <c r="AF71" s="10">
        <f>(VLOOKUP(AF$1,Enemies[[Name]:[BotLevelType]],3,FALSE) * VLOOKUP($A71,BotLevelWorld[#All],MATCH("HP Ratio - " &amp; VLOOKUP(AF$1,Enemies[[#All],[Name]:[BotLevelType]],9,FALSE),BotLevelWorld[#Headers],0),FALSE)) + (IFERROR(VLOOKUP(VLOOKUP(AF$1,Enemies[[Name]:[SpawnedType]],11,FALSE), Enemies[[Name]:[BotLevelType]], 3, FALSE) * VLOOKUP($A71,BotLevelWorld[#All],MATCH("HP Ratio - " &amp; VLOOKUP(VLOOKUP(AF$1,Enemies[[Name]:[SpawnedType]],11,FALSE),Enemies[[#All],[Name]:[BotLevelType]],9,FALSE),BotLevelWorld[#Headers],0),FALSE) * VLOOKUP(AF$1,Enemies[[Name]:[SpawnedType]],10,FALSE),0))</f>
        <v>1600</v>
      </c>
      <c r="AG71" s="10">
        <f>(VLOOKUP(AG$1,Enemies[[Name]:[BotLevelType]],3,FALSE) * VLOOKUP($A71,BotLevelWorld[#All],MATCH("HP Ratio - " &amp; VLOOKUP(AG$1,Enemies[[#All],[Name]:[BotLevelType]],9,FALSE),BotLevelWorld[#Headers],0),FALSE)) + (IFERROR(VLOOKUP(VLOOKUP(AG$1,Enemies[[Name]:[SpawnedType]],11,FALSE), Enemies[[Name]:[BotLevelType]], 3, FALSE) * VLOOKUP($A71,BotLevelWorld[#All],MATCH("HP Ratio - " &amp; VLOOKUP(VLOOKUP(AG$1,Enemies[[Name]:[SpawnedType]],11,FALSE),Enemies[[#All],[Name]:[BotLevelType]],9,FALSE),BotLevelWorld[#Headers],0),FALSE) * VLOOKUP(AG$1,Enemies[[Name]:[SpawnedType]],10,FALSE),0))</f>
        <v>8470</v>
      </c>
      <c r="AH71" s="10">
        <f>(VLOOKUP(AH$1,Enemies[[Name]:[BotLevelType]],3,FALSE) * VLOOKUP($A71,BotLevelWorld[#All],MATCH("HP Ratio - " &amp; VLOOKUP(AH$1,Enemies[[#All],[Name]:[BotLevelType]],9,FALSE),BotLevelWorld[#Headers],0),FALSE)) + (IFERROR(VLOOKUP(VLOOKUP(AH$1,Enemies[[Name]:[SpawnedType]],11,FALSE), Enemies[[Name]:[BotLevelType]], 3, FALSE) * VLOOKUP($A71,BotLevelWorld[#All],MATCH("HP Ratio - " &amp; VLOOKUP(VLOOKUP(AH$1,Enemies[[Name]:[SpawnedType]],11,FALSE),Enemies[[#All],[Name]:[BotLevelType]],9,FALSE),BotLevelWorld[#Headers],0),FALSE) * VLOOKUP(AH$1,Enemies[[Name]:[SpawnedType]],10,FALSE),0))</f>
        <v>880</v>
      </c>
      <c r="AI71" s="10">
        <f>(VLOOKUP(AI$1,Enemies[[Name]:[BotLevelType]],3,FALSE) * VLOOKUP($A71,BotLevelWorld[#All],MATCH("HP Ratio - " &amp; VLOOKUP(AI$1,Enemies[[#All],[Name]:[BotLevelType]],9,FALSE),BotLevelWorld[#Headers],0),FALSE)) + (IFERROR(VLOOKUP(VLOOKUP(AI$1,Enemies[[Name]:[SpawnedType]],11,FALSE), Enemies[[Name]:[BotLevelType]], 3, FALSE) * VLOOKUP($A71,BotLevelWorld[#All],MATCH("HP Ratio - " &amp; VLOOKUP(VLOOKUP(AI$1,Enemies[[Name]:[SpawnedType]],11,FALSE),Enemies[[#All],[Name]:[BotLevelType]],9,FALSE),BotLevelWorld[#Headers],0),FALSE) * VLOOKUP(AI$1,Enemies[[Name]:[SpawnedType]],10,FALSE),0))</f>
        <v>12000</v>
      </c>
      <c r="AJ71" s="10">
        <f>(VLOOKUP(AJ$1,Enemies[[Name]:[BotLevelType]],3,FALSE) * VLOOKUP($A71,BotLevelWorld[#All],MATCH("HP Ratio - " &amp; VLOOKUP(AJ$1,Enemies[[#All],[Name]:[BotLevelType]],9,FALSE),BotLevelWorld[#Headers],0),FALSE)) + (IFERROR(VLOOKUP(VLOOKUP(AJ$1,Enemies[[Name]:[SpawnedType]],11,FALSE), Enemies[[Name]:[BotLevelType]], 3, FALSE) * VLOOKUP($A71,BotLevelWorld[#All],MATCH("HP Ratio - " &amp; VLOOKUP(VLOOKUP(AJ$1,Enemies[[Name]:[SpawnedType]],11,FALSE),Enemies[[#All],[Name]:[BotLevelType]],9,FALSE),BotLevelWorld[#Headers],0),FALSE) * VLOOKUP(AJ$1,Enemies[[Name]:[SpawnedType]],10,FALSE),0))</f>
        <v>880</v>
      </c>
      <c r="AK71" s="10">
        <f>(VLOOKUP(AK$1,Enemies[[Name]:[BotLevelType]],3,FALSE) * VLOOKUP($A71,BotLevelWorld[#All],MATCH("HP Ratio - " &amp; VLOOKUP(AK$1,Enemies[[#All],[Name]:[BotLevelType]],9,FALSE),BotLevelWorld[#Headers],0),FALSE)) + (IFERROR(VLOOKUP(VLOOKUP(AK$1,Enemies[[Name]:[SpawnedType]],11,FALSE), Enemies[[Name]:[BotLevelType]], 3, FALSE) * VLOOKUP($A71,BotLevelWorld[#All],MATCH("HP Ratio - " &amp; VLOOKUP(VLOOKUP(AK$1,Enemies[[Name]:[SpawnedType]],11,FALSE),Enemies[[#All],[Name]:[BotLevelType]],9,FALSE),BotLevelWorld[#Headers],0),FALSE) * VLOOKUP(AK$1,Enemies[[Name]:[SpawnedType]],10,FALSE),0))</f>
        <v>880</v>
      </c>
      <c r="AL71" s="10">
        <f>(VLOOKUP(AL$1,Enemies[[Name]:[BotLevelType]],3,FALSE) * VLOOKUP($A71,BotLevelWorld[#All],MATCH("HP Ratio - " &amp; VLOOKUP(AL$1,Enemies[[#All],[Name]:[BotLevelType]],9,FALSE),BotLevelWorld[#Headers],0),FALSE)) + (IFERROR(VLOOKUP(VLOOKUP(AL$1,Enemies[[Name]:[SpawnedType]],11,FALSE), Enemies[[Name]:[BotLevelType]], 3, FALSE) * VLOOKUP($A71,BotLevelWorld[#All],MATCH("HP Ratio - " &amp; VLOOKUP(VLOOKUP(AL$1,Enemies[[Name]:[SpawnedType]],11,FALSE),Enemies[[#All],[Name]:[BotLevelType]],9,FALSE),BotLevelWorld[#Headers],0),FALSE) * VLOOKUP(AL$1,Enemies[[Name]:[SpawnedType]],10,FALSE),0))</f>
        <v>1100</v>
      </c>
      <c r="AM71" s="10">
        <f>(VLOOKUP(AM$1,Enemies[[Name]:[BotLevelType]],3,FALSE) * VLOOKUP($A71,BotLevelWorld[#All],MATCH("HP Ratio - " &amp; VLOOKUP(AM$1,Enemies[[#All],[Name]:[BotLevelType]],9,FALSE),BotLevelWorld[#Headers],0),FALSE)) + (IFERROR(VLOOKUP(VLOOKUP(AM$1,Enemies[[Name]:[SpawnedType]],11,FALSE), Enemies[[Name]:[BotLevelType]], 3, FALSE) * VLOOKUP($A71,BotLevelWorld[#All],MATCH("HP Ratio - " &amp; VLOOKUP(VLOOKUP(AM$1,Enemies[[Name]:[SpawnedType]],11,FALSE),Enemies[[#All],[Name]:[BotLevelType]],9,FALSE),BotLevelWorld[#Headers],0),FALSE) * VLOOKUP(AM$1,Enemies[[Name]:[SpawnedType]],10,FALSE),0))</f>
        <v>20000</v>
      </c>
      <c r="AN71" s="10">
        <f>(VLOOKUP(AN$1,Enemies[[Name]:[BotLevelType]],3,FALSE) * VLOOKUP($A71,BotLevelWorld[#All],MATCH("HP Ratio - " &amp; VLOOKUP(AN$1,Enemies[[#All],[Name]:[BotLevelType]],9,FALSE),BotLevelWorld[#Headers],0),FALSE)) + (IFERROR(VLOOKUP(VLOOKUP(AN$1,Enemies[[Name]:[SpawnedType]],11,FALSE), Enemies[[Name]:[BotLevelType]], 3, FALSE) * VLOOKUP($A71,BotLevelWorld[#All],MATCH("HP Ratio - " &amp; VLOOKUP(VLOOKUP(AN$1,Enemies[[Name]:[SpawnedType]],11,FALSE),Enemies[[#All],[Name]:[BotLevelType]],9,FALSE),BotLevelWorld[#Headers],0),FALSE) * VLOOKUP(AN$1,Enemies[[Name]:[SpawnedType]],10,FALSE),0))</f>
        <v>5500</v>
      </c>
      <c r="AO71" s="10">
        <f>(VLOOKUP(AO$1,Enemies[[Name]:[BotLevelType]],3,FALSE) * VLOOKUP($A71,BotLevelWorld[#All],MATCH("HP Ratio - " &amp; VLOOKUP(AO$1,Enemies[[#All],[Name]:[BotLevelType]],9,FALSE),BotLevelWorld[#Headers],0),FALSE)) + (IFERROR(VLOOKUP(VLOOKUP(AO$1,Enemies[[Name]:[SpawnedType]],11,FALSE), Enemies[[Name]:[BotLevelType]], 3, FALSE) * VLOOKUP($A71,BotLevelWorld[#All],MATCH("HP Ratio - " &amp; VLOOKUP(VLOOKUP(AO$1,Enemies[[Name]:[SpawnedType]],11,FALSE),Enemies[[#All],[Name]:[BotLevelType]],9,FALSE),BotLevelWorld[#Headers],0),FALSE) * VLOOKUP(AO$1,Enemies[[Name]:[SpawnedType]],10,FALSE),0))</f>
        <v>9460</v>
      </c>
      <c r="AP71" s="10">
        <f>(VLOOKUP(AP$1,Enemies[[Name]:[BotLevelType]],3,FALSE) * VLOOKUP($A71,BotLevelWorld[#All],MATCH("HP Ratio - " &amp; VLOOKUP(AP$1,Enemies[[#All],[Name]:[BotLevelType]],9,FALSE),BotLevelWorld[#Headers],0),FALSE)) + (IFERROR(VLOOKUP(VLOOKUP(AP$1,Enemies[[Name]:[SpawnedType]],11,FALSE), Enemies[[Name]:[BotLevelType]], 3, FALSE) * VLOOKUP($A71,BotLevelWorld[#All],MATCH("HP Ratio - " &amp; VLOOKUP(VLOOKUP(AP$1,Enemies[[Name]:[SpawnedType]],11,FALSE),Enemies[[#All],[Name]:[BotLevelType]],9,FALSE),BotLevelWorld[#Headers],0),FALSE) * VLOOKUP(AP$1,Enemies[[Name]:[SpawnedType]],10,FALSE),0))</f>
        <v>9460</v>
      </c>
      <c r="AQ71" s="10">
        <f>(VLOOKUP(AQ$1,Enemies[[Name]:[BotLevelType]],3,FALSE) * VLOOKUP($A71,BotLevelWorld[#All],MATCH("HP Ratio - " &amp; VLOOKUP(AQ$1,Enemies[[#All],[Name]:[BotLevelType]],9,FALSE),BotLevelWorld[#Headers],0),FALSE)) + (IFERROR(VLOOKUP(VLOOKUP(AQ$1,Enemies[[Name]:[SpawnedType]],11,FALSE), Enemies[[Name]:[BotLevelType]], 3, FALSE) * VLOOKUP($A71,BotLevelWorld[#All],MATCH("HP Ratio - " &amp; VLOOKUP(VLOOKUP(AQ$1,Enemies[[Name]:[SpawnedType]],11,FALSE),Enemies[[#All],[Name]:[BotLevelType]],9,FALSE),BotLevelWorld[#Headers],0),FALSE) * VLOOKUP(AQ$1,Enemies[[Name]:[SpawnedType]],10,FALSE),0))</f>
        <v>9460</v>
      </c>
      <c r="AR71" s="10">
        <f>(VLOOKUP(AR$1,Enemies[[Name]:[BotLevelType]],3,FALSE) * VLOOKUP($A71,BotLevelWorld[#All],MATCH("HP Ratio - " &amp; VLOOKUP(AR$1,Enemies[[#All],[Name]:[BotLevelType]],9,FALSE),BotLevelWorld[#Headers],0),FALSE)) + (IFERROR(VLOOKUP(VLOOKUP(AR$1,Enemies[[Name]:[SpawnedType]],11,FALSE), Enemies[[Name]:[BotLevelType]], 3, FALSE) * VLOOKUP($A71,BotLevelWorld[#All],MATCH("HP Ratio - " &amp; VLOOKUP(VLOOKUP(AR$1,Enemies[[Name]:[SpawnedType]],11,FALSE),Enemies[[#All],[Name]:[BotLevelType]],9,FALSE),BotLevelWorld[#Headers],0),FALSE) * VLOOKUP(AR$1,Enemies[[Name]:[SpawnedType]],10,FALSE),0))</f>
        <v>88000</v>
      </c>
      <c r="AS71" s="10">
        <f>(VLOOKUP(AS$1,Enemies[[Name]:[BotLevelType]],3,FALSE) * VLOOKUP($A71,BotLevelWorld[#All],MATCH("HP Ratio - " &amp; VLOOKUP(AS$1,Enemies[[#All],[Name]:[BotLevelType]],9,FALSE),BotLevelWorld[#Headers],0),FALSE)) + (IFERROR(VLOOKUP(VLOOKUP(AS$1,Enemies[[Name]:[SpawnedType]],11,FALSE), Enemies[[Name]:[BotLevelType]], 3, FALSE) * VLOOKUP($A71,BotLevelWorld[#All],MATCH("HP Ratio - " &amp; VLOOKUP(VLOOKUP(AS$1,Enemies[[Name]:[SpawnedType]],11,FALSE),Enemies[[#All],[Name]:[BotLevelType]],9,FALSE),BotLevelWorld[#Headers],0),FALSE) * VLOOKUP(AS$1,Enemies[[Name]:[SpawnedType]],10,FALSE),0))</f>
        <v>60000</v>
      </c>
      <c r="AT71" s="10">
        <f>(VLOOKUP(AT$1,Enemies[[Name]:[BotLevelType]],3,FALSE) * VLOOKUP($A71,BotLevelWorld[#All],MATCH("HP Ratio - " &amp; VLOOKUP(AT$1,Enemies[[#All],[Name]:[BotLevelType]],9,FALSE),BotLevelWorld[#Headers],0),FALSE)) + (IFERROR(VLOOKUP(VLOOKUP(AT$1,Enemies[[Name]:[SpawnedType]],11,FALSE), Enemies[[Name]:[BotLevelType]], 3, FALSE) * VLOOKUP($A71,BotLevelWorld[#All],MATCH("HP Ratio - " &amp; VLOOKUP(VLOOKUP(AT$1,Enemies[[Name]:[SpawnedType]],11,FALSE),Enemies[[#All],[Name]:[BotLevelType]],9,FALSE),BotLevelWorld[#Headers],0),FALSE) * VLOOKUP(AT$1,Enemies[[Name]:[SpawnedType]],10,FALSE),0))</f>
        <v>53200</v>
      </c>
    </row>
    <row r="72" spans="1:46" x14ac:dyDescent="0.25">
      <c r="A72" s="1">
        <v>70</v>
      </c>
      <c r="B72" s="10">
        <f>(VLOOKUP(B$1,Enemies[[Name]:[BotLevelType]],3,FALSE) * VLOOKUP($A72,BotLevelWorld[#All],MATCH("HP Ratio - " &amp; VLOOKUP(B$1,Enemies[[#All],[Name]:[BotLevelType]],9,FALSE),BotLevelWorld[#Headers],0),FALSE)) + (IFERROR(VLOOKUP(VLOOKUP(B$1,Enemies[[Name]:[SpawnedType]],11,FALSE), Enemies[[Name]:[BotLevelType]], 3, FALSE) * VLOOKUP($A72,BotLevelWorld[#All],MATCH("HP Ratio - " &amp; VLOOKUP(VLOOKUP(B$1,Enemies[[Name]:[SpawnedType]],11,FALSE),Enemies[[#All],[Name]:[BotLevelType]],9,FALSE),BotLevelWorld[#Headers],0),FALSE) * VLOOKUP(B$1,Enemies[[Name]:[SpawnedType]],10,FALSE),0))</f>
        <v>330</v>
      </c>
      <c r="C72" s="10">
        <f>(VLOOKUP(C$1,Enemies[[Name]:[BotLevelType]],3,FALSE) * VLOOKUP($A72,BotLevelWorld[#All],MATCH("HP Ratio - " &amp; VLOOKUP(C$1,Enemies[[#All],[Name]:[BotLevelType]],9,FALSE),BotLevelWorld[#Headers],0),FALSE)) + (IFERROR(VLOOKUP(VLOOKUP(C$1,Enemies[[Name]:[SpawnedType]],11,FALSE), Enemies[[Name]:[BotLevelType]], 3, FALSE) * VLOOKUP($A72,BotLevelWorld[#All],MATCH("HP Ratio - " &amp; VLOOKUP(VLOOKUP(C$1,Enemies[[Name]:[SpawnedType]],11,FALSE),Enemies[[#All],[Name]:[BotLevelType]],9,FALSE),BotLevelWorld[#Headers],0),FALSE) * VLOOKUP(C$1,Enemies[[Name]:[SpawnedType]],10,FALSE),0))</f>
        <v>8470</v>
      </c>
      <c r="D72" s="10">
        <f>(VLOOKUP(D$1,Enemies[[Name]:[BotLevelType]],3,FALSE) * VLOOKUP($A72,BotLevelWorld[#All],MATCH("HP Ratio - " &amp; VLOOKUP(D$1,Enemies[[#All],[Name]:[BotLevelType]],9,FALSE),BotLevelWorld[#Headers],0),FALSE)) + (IFERROR(VLOOKUP(VLOOKUP(D$1,Enemies[[Name]:[SpawnedType]],11,FALSE), Enemies[[Name]:[BotLevelType]], 3, FALSE) * VLOOKUP($A72,BotLevelWorld[#All],MATCH("HP Ratio - " &amp; VLOOKUP(VLOOKUP(D$1,Enemies[[Name]:[SpawnedType]],11,FALSE),Enemies[[#All],[Name]:[BotLevelType]],9,FALSE),BotLevelWorld[#Headers],0),FALSE) * VLOOKUP(D$1,Enemies[[Name]:[SpawnedType]],10,FALSE),0))</f>
        <v>19800</v>
      </c>
      <c r="E72" s="10">
        <f>(VLOOKUP(E$1,Enemies[[Name]:[BotLevelType]],3,FALSE) * VLOOKUP($A72,BotLevelWorld[#All],MATCH("HP Ratio - " &amp; VLOOKUP(E$1,Enemies[[#All],[Name]:[BotLevelType]],9,FALSE),BotLevelWorld[#Headers],0),FALSE)) + (IFERROR(VLOOKUP(VLOOKUP(E$1,Enemies[[Name]:[SpawnedType]],11,FALSE), Enemies[[Name]:[BotLevelType]], 3, FALSE) * VLOOKUP($A72,BotLevelWorld[#All],MATCH("HP Ratio - " &amp; VLOOKUP(VLOOKUP(E$1,Enemies[[Name]:[SpawnedType]],11,FALSE),Enemies[[#All],[Name]:[BotLevelType]],9,FALSE),BotLevelWorld[#Headers],0),FALSE) * VLOOKUP(E$1,Enemies[[Name]:[SpawnedType]],10,FALSE),0))</f>
        <v>2800</v>
      </c>
      <c r="F72" s="10">
        <f>(VLOOKUP(F$1,Enemies[[Name]:[BotLevelType]],3,FALSE) * VLOOKUP($A72,BotLevelWorld[#All],MATCH("HP Ratio - " &amp; VLOOKUP(F$1,Enemies[[#All],[Name]:[BotLevelType]],9,FALSE),BotLevelWorld[#Headers],0),FALSE)) + (IFERROR(VLOOKUP(VLOOKUP(F$1,Enemies[[Name]:[SpawnedType]],11,FALSE), Enemies[[Name]:[BotLevelType]], 3, FALSE) * VLOOKUP($A72,BotLevelWorld[#All],MATCH("HP Ratio - " &amp; VLOOKUP(VLOOKUP(F$1,Enemies[[Name]:[SpawnedType]],11,FALSE),Enemies[[#All],[Name]:[BotLevelType]],9,FALSE),BotLevelWorld[#Headers],0),FALSE) * VLOOKUP(F$1,Enemies[[Name]:[SpawnedType]],10,FALSE),0))</f>
        <v>10000</v>
      </c>
      <c r="G72" s="10">
        <f>(VLOOKUP(G$1,Enemies[[Name]:[BotLevelType]],3,FALSE) * VLOOKUP($A72,BotLevelWorld[#All],MATCH("HP Ratio - " &amp; VLOOKUP(G$1,Enemies[[#All],[Name]:[BotLevelType]],9,FALSE),BotLevelWorld[#Headers],0),FALSE)) + (IFERROR(VLOOKUP(VLOOKUP(G$1,Enemies[[Name]:[SpawnedType]],11,FALSE), Enemies[[Name]:[BotLevelType]], 3, FALSE) * VLOOKUP($A72,BotLevelWorld[#All],MATCH("HP Ratio - " &amp; VLOOKUP(VLOOKUP(G$1,Enemies[[Name]:[SpawnedType]],11,FALSE),Enemies[[#All],[Name]:[BotLevelType]],9,FALSE),BotLevelWorld[#Headers],0),FALSE) * VLOOKUP(G$1,Enemies[[Name]:[SpawnedType]],10,FALSE),0))</f>
        <v>20000</v>
      </c>
      <c r="H72" s="10">
        <f>(VLOOKUP(H$1,Enemies[[Name]:[BotLevelType]],3,FALSE) * VLOOKUP($A72,BotLevelWorld[#All],MATCH("HP Ratio - " &amp; VLOOKUP(H$1,Enemies[[#All],[Name]:[BotLevelType]],9,FALSE),BotLevelWorld[#Headers],0),FALSE)) + (IFERROR(VLOOKUP(VLOOKUP(H$1,Enemies[[Name]:[SpawnedType]],11,FALSE), Enemies[[Name]:[BotLevelType]], 3, FALSE) * VLOOKUP($A72,BotLevelWorld[#All],MATCH("HP Ratio - " &amp; VLOOKUP(VLOOKUP(H$1,Enemies[[Name]:[SpawnedType]],11,FALSE),Enemies[[#All],[Name]:[BotLevelType]],9,FALSE),BotLevelWorld[#Headers],0),FALSE) * VLOOKUP(H$1,Enemies[[Name]:[SpawnedType]],10,FALSE),0))</f>
        <v>880</v>
      </c>
      <c r="I72" s="10">
        <f>(VLOOKUP(I$1,Enemies[[Name]:[BotLevelType]],3,FALSE) * VLOOKUP($A72,BotLevelWorld[#All],MATCH("HP Ratio - " &amp; VLOOKUP(I$1,Enemies[[#All],[Name]:[BotLevelType]],9,FALSE),BotLevelWorld[#Headers],0),FALSE)) + (IFERROR(VLOOKUP(VLOOKUP(I$1,Enemies[[Name]:[SpawnedType]],11,FALSE), Enemies[[Name]:[BotLevelType]], 3, FALSE) * VLOOKUP($A72,BotLevelWorld[#All],MATCH("HP Ratio - " &amp; VLOOKUP(VLOOKUP(I$1,Enemies[[Name]:[SpawnedType]],11,FALSE),Enemies[[#All],[Name]:[BotLevelType]],9,FALSE),BotLevelWorld[#Headers],0),FALSE) * VLOOKUP(I$1,Enemies[[Name]:[SpawnedType]],10,FALSE),0))</f>
        <v>30</v>
      </c>
      <c r="J72" s="10">
        <f>(VLOOKUP(J$1,Enemies[[Name]:[BotLevelType]],3,FALSE) * VLOOKUP($A72,BotLevelWorld[#All],MATCH("HP Ratio - " &amp; VLOOKUP(J$1,Enemies[[#All],[Name]:[BotLevelType]],9,FALSE),BotLevelWorld[#Headers],0),FALSE)) + (IFERROR(VLOOKUP(VLOOKUP(J$1,Enemies[[Name]:[SpawnedType]],11,FALSE), Enemies[[Name]:[BotLevelType]], 3, FALSE) * VLOOKUP($A72,BotLevelWorld[#All],MATCH("HP Ratio - " &amp; VLOOKUP(VLOOKUP(J$1,Enemies[[Name]:[SpawnedType]],11,FALSE),Enemies[[#All],[Name]:[BotLevelType]],9,FALSE),BotLevelWorld[#Headers],0),FALSE) * VLOOKUP(J$1,Enemies[[Name]:[SpawnedType]],10,FALSE),0))</f>
        <v>500</v>
      </c>
      <c r="K72" s="10">
        <f>(VLOOKUP(K$1,Enemies[[Name]:[BotLevelType]],3,FALSE) * VLOOKUP($A72,BotLevelWorld[#All],MATCH("HP Ratio - " &amp; VLOOKUP(K$1,Enemies[[#All],[Name]:[BotLevelType]],9,FALSE),BotLevelWorld[#Headers],0),FALSE)) + (IFERROR(VLOOKUP(VLOOKUP(K$1,Enemies[[Name]:[SpawnedType]],11,FALSE), Enemies[[Name]:[BotLevelType]], 3, FALSE) * VLOOKUP($A72,BotLevelWorld[#All],MATCH("HP Ratio - " &amp; VLOOKUP(VLOOKUP(K$1,Enemies[[Name]:[SpawnedType]],11,FALSE),Enemies[[#All],[Name]:[BotLevelType]],9,FALSE),BotLevelWorld[#Headers],0),FALSE) * VLOOKUP(K$1,Enemies[[Name]:[SpawnedType]],10,FALSE),0))</f>
        <v>125</v>
      </c>
      <c r="L72" s="10">
        <f>(VLOOKUP(L$1,Enemies[[Name]:[BotLevelType]],3,FALSE) * VLOOKUP($A72,BotLevelWorld[#All],MATCH("HP Ratio - " &amp; VLOOKUP(L$1,Enemies[[#All],[Name]:[BotLevelType]],9,FALSE),BotLevelWorld[#Headers],0),FALSE)) + (IFERROR(VLOOKUP(VLOOKUP(L$1,Enemies[[Name]:[SpawnedType]],11,FALSE), Enemies[[Name]:[BotLevelType]], 3, FALSE) * VLOOKUP($A72,BotLevelWorld[#All],MATCH("HP Ratio - " &amp; VLOOKUP(VLOOKUP(L$1,Enemies[[Name]:[SpawnedType]],11,FALSE),Enemies[[#All],[Name]:[BotLevelType]],9,FALSE),BotLevelWorld[#Headers],0),FALSE) * VLOOKUP(L$1,Enemies[[Name]:[SpawnedType]],10,FALSE),0))</f>
        <v>6000</v>
      </c>
      <c r="M72" s="10">
        <f>(VLOOKUP(M$1,Enemies[[Name]:[BotLevelType]],3,FALSE) * VLOOKUP($A72,BotLevelWorld[#All],MATCH("HP Ratio - " &amp; VLOOKUP(M$1,Enemies[[#All],[Name]:[BotLevelType]],9,FALSE),BotLevelWorld[#Headers],0),FALSE)) + (IFERROR(VLOOKUP(VLOOKUP(M$1,Enemies[[Name]:[SpawnedType]],11,FALSE), Enemies[[Name]:[BotLevelType]], 3, FALSE) * VLOOKUP($A72,BotLevelWorld[#All],MATCH("HP Ratio - " &amp; VLOOKUP(VLOOKUP(M$1,Enemies[[Name]:[SpawnedType]],11,FALSE),Enemies[[#All],[Name]:[BotLevelType]],9,FALSE),BotLevelWorld[#Headers],0),FALSE) * VLOOKUP(M$1,Enemies[[Name]:[SpawnedType]],10,FALSE),0))</f>
        <v>14000</v>
      </c>
      <c r="N72" s="10">
        <f>(VLOOKUP(N$1,Enemies[[Name]:[BotLevelType]],3,FALSE) * VLOOKUP($A72,BotLevelWorld[#All],MATCH("HP Ratio - " &amp; VLOOKUP(N$1,Enemies[[#All],[Name]:[BotLevelType]],9,FALSE),BotLevelWorld[#Headers],0),FALSE)) + (IFERROR(VLOOKUP(VLOOKUP(N$1,Enemies[[Name]:[SpawnedType]],11,FALSE), Enemies[[Name]:[BotLevelType]], 3, FALSE) * VLOOKUP($A72,BotLevelWorld[#All],MATCH("HP Ratio - " &amp; VLOOKUP(VLOOKUP(N$1,Enemies[[Name]:[SpawnedType]],11,FALSE),Enemies[[#All],[Name]:[BotLevelType]],9,FALSE),BotLevelWorld[#Headers],0),FALSE) * VLOOKUP(N$1,Enemies[[Name]:[SpawnedType]],10,FALSE),0))</f>
        <v>10000</v>
      </c>
      <c r="O72" s="10">
        <f>(VLOOKUP(O$1,Enemies[[Name]:[BotLevelType]],3,FALSE) * VLOOKUP($A72,BotLevelWorld[#All],MATCH("HP Ratio - " &amp; VLOOKUP(O$1,Enemies[[#All],[Name]:[BotLevelType]],9,FALSE),BotLevelWorld[#Headers],0),FALSE)) + (IFERROR(VLOOKUP(VLOOKUP(O$1,Enemies[[Name]:[SpawnedType]],11,FALSE), Enemies[[Name]:[BotLevelType]], 3, FALSE) * VLOOKUP($A72,BotLevelWorld[#All],MATCH("HP Ratio - " &amp; VLOOKUP(VLOOKUP(O$1,Enemies[[Name]:[SpawnedType]],11,FALSE),Enemies[[#All],[Name]:[BotLevelType]],9,FALSE),BotLevelWorld[#Headers],0),FALSE) * VLOOKUP(O$1,Enemies[[Name]:[SpawnedType]],10,FALSE),0))</f>
        <v>3850</v>
      </c>
      <c r="P72" s="10">
        <f>(VLOOKUP(P$1,Enemies[[Name]:[BotLevelType]],3,FALSE) * VLOOKUP($A72,BotLevelWorld[#All],MATCH("HP Ratio - " &amp; VLOOKUP(P$1,Enemies[[#All],[Name]:[BotLevelType]],9,FALSE),BotLevelWorld[#Headers],0),FALSE)) + (IFERROR(VLOOKUP(VLOOKUP(P$1,Enemies[[Name]:[SpawnedType]],11,FALSE), Enemies[[Name]:[BotLevelType]], 3, FALSE) * VLOOKUP($A72,BotLevelWorld[#All],MATCH("HP Ratio - " &amp; VLOOKUP(VLOOKUP(P$1,Enemies[[Name]:[SpawnedType]],11,FALSE),Enemies[[#All],[Name]:[BotLevelType]],9,FALSE),BotLevelWorld[#Headers],0),FALSE) * VLOOKUP(P$1,Enemies[[Name]:[SpawnedType]],10,FALSE),0))</f>
        <v>40000</v>
      </c>
      <c r="Q72" s="10">
        <f>(VLOOKUP(Q$1,Enemies[[Name]:[BotLevelType]],3,FALSE) * VLOOKUP($A72,BotLevelWorld[#All],MATCH("HP Ratio - " &amp; VLOOKUP(Q$1,Enemies[[#All],[Name]:[BotLevelType]],9,FALSE),BotLevelWorld[#Headers],0),FALSE)) + (IFERROR(VLOOKUP(VLOOKUP(Q$1,Enemies[[Name]:[SpawnedType]],11,FALSE), Enemies[[Name]:[BotLevelType]], 3, FALSE) * VLOOKUP($A72,BotLevelWorld[#All],MATCH("HP Ratio - " &amp; VLOOKUP(VLOOKUP(Q$1,Enemies[[Name]:[SpawnedType]],11,FALSE),Enemies[[#All],[Name]:[BotLevelType]],9,FALSE),BotLevelWorld[#Headers],0),FALSE) * VLOOKUP(Q$1,Enemies[[Name]:[SpawnedType]],10,FALSE),0))</f>
        <v>11000</v>
      </c>
      <c r="R72" s="10">
        <f>(VLOOKUP(R$1,Enemies[[Name]:[BotLevelType]],3,FALSE) * VLOOKUP($A72,BotLevelWorld[#All],MATCH("HP Ratio - " &amp; VLOOKUP(R$1,Enemies[[#All],[Name]:[BotLevelType]],9,FALSE),BotLevelWorld[#Headers],0),FALSE)) + (IFERROR(VLOOKUP(VLOOKUP(R$1,Enemies[[Name]:[SpawnedType]],11,FALSE), Enemies[[Name]:[BotLevelType]], 3, FALSE) * VLOOKUP($A72,BotLevelWorld[#All],MATCH("HP Ratio - " &amp; VLOOKUP(VLOOKUP(R$1,Enemies[[Name]:[SpawnedType]],11,FALSE),Enemies[[#All],[Name]:[BotLevelType]],9,FALSE),BotLevelWorld[#Headers],0),FALSE) * VLOOKUP(R$1,Enemies[[Name]:[SpawnedType]],10,FALSE),0))</f>
        <v>55000</v>
      </c>
      <c r="S72" s="10">
        <f>(VLOOKUP(S$1,Enemies[[Name]:[BotLevelType]],3,FALSE) * VLOOKUP($A72,BotLevelWorld[#All],MATCH("HP Ratio - " &amp; VLOOKUP(S$1,Enemies[[#All],[Name]:[BotLevelType]],9,FALSE),BotLevelWorld[#Headers],0),FALSE)) + (IFERROR(VLOOKUP(VLOOKUP(S$1,Enemies[[Name]:[SpawnedType]],11,FALSE), Enemies[[Name]:[BotLevelType]], 3, FALSE) * VLOOKUP($A72,BotLevelWorld[#All],MATCH("HP Ratio - " &amp; VLOOKUP(VLOOKUP(S$1,Enemies[[Name]:[SpawnedType]],11,FALSE),Enemies[[#All],[Name]:[BotLevelType]],9,FALSE),BotLevelWorld[#Headers],0),FALSE) * VLOOKUP(S$1,Enemies[[Name]:[SpawnedType]],10,FALSE),0))</f>
        <v>4620</v>
      </c>
      <c r="T72" s="10">
        <f>(VLOOKUP(T$1,Enemies[[Name]:[BotLevelType]],3,FALSE) * VLOOKUP($A72,BotLevelWorld[#All],MATCH("HP Ratio - " &amp; VLOOKUP(T$1,Enemies[[#All],[Name]:[BotLevelType]],9,FALSE),BotLevelWorld[#Headers],0),FALSE)) + (IFERROR(VLOOKUP(VLOOKUP(T$1,Enemies[[Name]:[SpawnedType]],11,FALSE), Enemies[[Name]:[BotLevelType]], 3, FALSE) * VLOOKUP($A72,BotLevelWorld[#All],MATCH("HP Ratio - " &amp; VLOOKUP(VLOOKUP(T$1,Enemies[[Name]:[SpawnedType]],11,FALSE),Enemies[[#All],[Name]:[BotLevelType]],9,FALSE),BotLevelWorld[#Headers],0),FALSE) * VLOOKUP(T$1,Enemies[[Name]:[SpawnedType]],10,FALSE),0))</f>
        <v>17600</v>
      </c>
      <c r="U72" s="10">
        <f>(VLOOKUP(U$1,Enemies[[Name]:[BotLevelType]],3,FALSE) * VLOOKUP($A72,BotLevelWorld[#All],MATCH("HP Ratio - " &amp; VLOOKUP(U$1,Enemies[[#All],[Name]:[BotLevelType]],9,FALSE),BotLevelWorld[#Headers],0),FALSE)) + (IFERROR(VLOOKUP(VLOOKUP(U$1,Enemies[[Name]:[SpawnedType]],11,FALSE), Enemies[[Name]:[BotLevelType]], 3, FALSE) * VLOOKUP($A72,BotLevelWorld[#All],MATCH("HP Ratio - " &amp; VLOOKUP(VLOOKUP(U$1,Enemies[[Name]:[SpawnedType]],11,FALSE),Enemies[[#All],[Name]:[BotLevelType]],9,FALSE),BotLevelWorld[#Headers],0),FALSE) * VLOOKUP(U$1,Enemies[[Name]:[SpawnedType]],10,FALSE),0))</f>
        <v>8800</v>
      </c>
      <c r="V72" s="10">
        <f>(VLOOKUP(V$1,Enemies[[Name]:[BotLevelType]],3,FALSE) * VLOOKUP($A72,BotLevelWorld[#All],MATCH("HP Ratio - " &amp; VLOOKUP(V$1,Enemies[[#All],[Name]:[BotLevelType]],9,FALSE),BotLevelWorld[#Headers],0),FALSE)) + (IFERROR(VLOOKUP(VLOOKUP(V$1,Enemies[[Name]:[SpawnedType]],11,FALSE), Enemies[[Name]:[BotLevelType]], 3, FALSE) * VLOOKUP($A72,BotLevelWorld[#All],MATCH("HP Ratio - " &amp; VLOOKUP(VLOOKUP(V$1,Enemies[[Name]:[SpawnedType]],11,FALSE),Enemies[[#All],[Name]:[BotLevelType]],9,FALSE),BotLevelWorld[#Headers],0),FALSE) * VLOOKUP(V$1,Enemies[[Name]:[SpawnedType]],10,FALSE),0))</f>
        <v>4400</v>
      </c>
      <c r="W72" s="10">
        <f>(VLOOKUP(W$1,Enemies[[Name]:[BotLevelType]],3,FALSE) * VLOOKUP($A72,BotLevelWorld[#All],MATCH("HP Ratio - " &amp; VLOOKUP(W$1,Enemies[[#All],[Name]:[BotLevelType]],9,FALSE),BotLevelWorld[#Headers],0),FALSE)) + (IFERROR(VLOOKUP(VLOOKUP(W$1,Enemies[[Name]:[SpawnedType]],11,FALSE), Enemies[[Name]:[BotLevelType]], 3, FALSE) * VLOOKUP($A72,BotLevelWorld[#All],MATCH("HP Ratio - " &amp; VLOOKUP(VLOOKUP(W$1,Enemies[[Name]:[SpawnedType]],11,FALSE),Enemies[[#All],[Name]:[BotLevelType]],9,FALSE),BotLevelWorld[#Headers],0),FALSE) * VLOOKUP(W$1,Enemies[[Name]:[SpawnedType]],10,FALSE),0))</f>
        <v>1100</v>
      </c>
      <c r="X72" s="10">
        <f>(VLOOKUP(X$1,Enemies[[Name]:[BotLevelType]],3,FALSE) * VLOOKUP($A72,BotLevelWorld[#All],MATCH("HP Ratio - " &amp; VLOOKUP(X$1,Enemies[[#All],[Name]:[BotLevelType]],9,FALSE),BotLevelWorld[#Headers],0),FALSE)) + (IFERROR(VLOOKUP(VLOOKUP(X$1,Enemies[[Name]:[SpawnedType]],11,FALSE), Enemies[[Name]:[BotLevelType]], 3, FALSE) * VLOOKUP($A72,BotLevelWorld[#All],MATCH("HP Ratio - " &amp; VLOOKUP(VLOOKUP(X$1,Enemies[[Name]:[SpawnedType]],11,FALSE),Enemies[[#All],[Name]:[BotLevelType]],9,FALSE),BotLevelWorld[#Headers],0),FALSE) * VLOOKUP(X$1,Enemies[[Name]:[SpawnedType]],10,FALSE),0))</f>
        <v>880</v>
      </c>
      <c r="Y72" s="10">
        <f>(VLOOKUP(Y$1,Enemies[[Name]:[BotLevelType]],3,FALSE) * VLOOKUP($A72,BotLevelWorld[#All],MATCH("HP Ratio - " &amp; VLOOKUP(Y$1,Enemies[[#All],[Name]:[BotLevelType]],9,FALSE),BotLevelWorld[#Headers],0),FALSE)) + (IFERROR(VLOOKUP(VLOOKUP(Y$1,Enemies[[Name]:[SpawnedType]],11,FALSE), Enemies[[Name]:[BotLevelType]], 3, FALSE) * VLOOKUP($A72,BotLevelWorld[#All],MATCH("HP Ratio - " &amp; VLOOKUP(VLOOKUP(Y$1,Enemies[[Name]:[SpawnedType]],11,FALSE),Enemies[[#All],[Name]:[BotLevelType]],9,FALSE),BotLevelWorld[#Headers],0),FALSE) * VLOOKUP(Y$1,Enemies[[Name]:[SpawnedType]],10,FALSE),0))</f>
        <v>20000</v>
      </c>
      <c r="Z72" s="10">
        <f>(VLOOKUP(Z$1,Enemies[[Name]:[BotLevelType]],3,FALSE) * VLOOKUP($A72,BotLevelWorld[#All],MATCH("HP Ratio - " &amp; VLOOKUP(Z$1,Enemies[[#All],[Name]:[BotLevelType]],9,FALSE),BotLevelWorld[#Headers],0),FALSE)) + (IFERROR(VLOOKUP(VLOOKUP(Z$1,Enemies[[Name]:[SpawnedType]],11,FALSE), Enemies[[Name]:[BotLevelType]], 3, FALSE) * VLOOKUP($A72,BotLevelWorld[#All],MATCH("HP Ratio - " &amp; VLOOKUP(VLOOKUP(Z$1,Enemies[[Name]:[SpawnedType]],11,FALSE),Enemies[[#All],[Name]:[BotLevelType]],9,FALSE),BotLevelWorld[#Headers],0),FALSE) * VLOOKUP(Z$1,Enemies[[Name]:[SpawnedType]],10,FALSE),0))</f>
        <v>8000</v>
      </c>
      <c r="AA72" s="10">
        <f>(VLOOKUP(AA$1,Enemies[[Name]:[BotLevelType]],3,FALSE) * VLOOKUP($A72,BotLevelWorld[#All],MATCH("HP Ratio - " &amp; VLOOKUP(AA$1,Enemies[[#All],[Name]:[BotLevelType]],9,FALSE),BotLevelWorld[#Headers],0),FALSE)) + (IFERROR(VLOOKUP(VLOOKUP(AA$1,Enemies[[Name]:[SpawnedType]],11,FALSE), Enemies[[Name]:[BotLevelType]], 3, FALSE) * VLOOKUP($A72,BotLevelWorld[#All],MATCH("HP Ratio - " &amp; VLOOKUP(VLOOKUP(AA$1,Enemies[[Name]:[SpawnedType]],11,FALSE),Enemies[[#All],[Name]:[BotLevelType]],9,FALSE),BotLevelWorld[#Headers],0),FALSE) * VLOOKUP(AA$1,Enemies[[Name]:[SpawnedType]],10,FALSE),0))</f>
        <v>4000</v>
      </c>
      <c r="AB72" s="10">
        <f>(VLOOKUP(AB$1,Enemies[[Name]:[BotLevelType]],3,FALSE) * VLOOKUP($A72,BotLevelWorld[#All],MATCH("HP Ratio - " &amp; VLOOKUP(AB$1,Enemies[[#All],[Name]:[BotLevelType]],9,FALSE),BotLevelWorld[#Headers],0),FALSE)) + (IFERROR(VLOOKUP(VLOOKUP(AB$1,Enemies[[Name]:[SpawnedType]],11,FALSE), Enemies[[Name]:[BotLevelType]], 3, FALSE) * VLOOKUP($A72,BotLevelWorld[#All],MATCH("HP Ratio - " &amp; VLOOKUP(VLOOKUP(AB$1,Enemies[[Name]:[SpawnedType]],11,FALSE),Enemies[[#All],[Name]:[BotLevelType]],9,FALSE),BotLevelWorld[#Headers],0),FALSE) * VLOOKUP(AB$1,Enemies[[Name]:[SpawnedType]],10,FALSE),0))</f>
        <v>1960</v>
      </c>
      <c r="AC72" s="10">
        <f>(VLOOKUP(AC$1,Enemies[[Name]:[BotLevelType]],3,FALSE) * VLOOKUP($A72,BotLevelWorld[#All],MATCH("HP Ratio - " &amp; VLOOKUP(AC$1,Enemies[[#All],[Name]:[BotLevelType]],9,FALSE),BotLevelWorld[#Headers],0),FALSE)) + (IFERROR(VLOOKUP(VLOOKUP(AC$1,Enemies[[Name]:[SpawnedType]],11,FALSE), Enemies[[Name]:[BotLevelType]], 3, FALSE) * VLOOKUP($A72,BotLevelWorld[#All],MATCH("HP Ratio - " &amp; VLOOKUP(VLOOKUP(AC$1,Enemies[[Name]:[SpawnedType]],11,FALSE),Enemies[[#All],[Name]:[BotLevelType]],9,FALSE),BotLevelWorld[#Headers],0),FALSE) * VLOOKUP(AC$1,Enemies[[Name]:[SpawnedType]],10,FALSE),0))</f>
        <v>960</v>
      </c>
      <c r="AD72" s="10">
        <f>(VLOOKUP(AD$1,Enemies[[Name]:[BotLevelType]],3,FALSE) * VLOOKUP($A72,BotLevelWorld[#All],MATCH("HP Ratio - " &amp; VLOOKUP(AD$1,Enemies[[#All],[Name]:[BotLevelType]],9,FALSE),BotLevelWorld[#Headers],0),FALSE)) + (IFERROR(VLOOKUP(VLOOKUP(AD$1,Enemies[[Name]:[SpawnedType]],11,FALSE), Enemies[[Name]:[BotLevelType]], 3, FALSE) * VLOOKUP($A72,BotLevelWorld[#All],MATCH("HP Ratio - " &amp; VLOOKUP(VLOOKUP(AD$1,Enemies[[Name]:[SpawnedType]],11,FALSE),Enemies[[#All],[Name]:[BotLevelType]],9,FALSE),BotLevelWorld[#Headers],0),FALSE) * VLOOKUP(AD$1,Enemies[[Name]:[SpawnedType]],10,FALSE),0))</f>
        <v>240</v>
      </c>
      <c r="AE72" s="10">
        <f>(VLOOKUP(AE$1,Enemies[[Name]:[BotLevelType]],3,FALSE) * VLOOKUP($A72,BotLevelWorld[#All],MATCH("HP Ratio - " &amp; VLOOKUP(AE$1,Enemies[[#All],[Name]:[BotLevelType]],9,FALSE),BotLevelWorld[#Headers],0),FALSE)) + (IFERROR(VLOOKUP(VLOOKUP(AE$1,Enemies[[Name]:[SpawnedType]],11,FALSE), Enemies[[Name]:[BotLevelType]], 3, FALSE) * VLOOKUP($A72,BotLevelWorld[#All],MATCH("HP Ratio - " &amp; VLOOKUP(VLOOKUP(AE$1,Enemies[[Name]:[SpawnedType]],11,FALSE),Enemies[[#All],[Name]:[BotLevelType]],9,FALSE),BotLevelWorld[#Headers],0),FALSE) * VLOOKUP(AE$1,Enemies[[Name]:[SpawnedType]],10,FALSE),0))</f>
        <v>7000</v>
      </c>
      <c r="AF72" s="10">
        <f>(VLOOKUP(AF$1,Enemies[[Name]:[BotLevelType]],3,FALSE) * VLOOKUP($A72,BotLevelWorld[#All],MATCH("HP Ratio - " &amp; VLOOKUP(AF$1,Enemies[[#All],[Name]:[BotLevelType]],9,FALSE),BotLevelWorld[#Headers],0),FALSE)) + (IFERROR(VLOOKUP(VLOOKUP(AF$1,Enemies[[Name]:[SpawnedType]],11,FALSE), Enemies[[Name]:[BotLevelType]], 3, FALSE) * VLOOKUP($A72,BotLevelWorld[#All],MATCH("HP Ratio - " &amp; VLOOKUP(VLOOKUP(AF$1,Enemies[[Name]:[SpawnedType]],11,FALSE),Enemies[[#All],[Name]:[BotLevelType]],9,FALSE),BotLevelWorld[#Headers],0),FALSE) * VLOOKUP(AF$1,Enemies[[Name]:[SpawnedType]],10,FALSE),0))</f>
        <v>1600</v>
      </c>
      <c r="AG72" s="10">
        <f>(VLOOKUP(AG$1,Enemies[[Name]:[BotLevelType]],3,FALSE) * VLOOKUP($A72,BotLevelWorld[#All],MATCH("HP Ratio - " &amp; VLOOKUP(AG$1,Enemies[[#All],[Name]:[BotLevelType]],9,FALSE),BotLevelWorld[#Headers],0),FALSE)) + (IFERROR(VLOOKUP(VLOOKUP(AG$1,Enemies[[Name]:[SpawnedType]],11,FALSE), Enemies[[Name]:[BotLevelType]], 3, FALSE) * VLOOKUP($A72,BotLevelWorld[#All],MATCH("HP Ratio - " &amp; VLOOKUP(VLOOKUP(AG$1,Enemies[[Name]:[SpawnedType]],11,FALSE),Enemies[[#All],[Name]:[BotLevelType]],9,FALSE),BotLevelWorld[#Headers],0),FALSE) * VLOOKUP(AG$1,Enemies[[Name]:[SpawnedType]],10,FALSE),0))</f>
        <v>8470</v>
      </c>
      <c r="AH72" s="10">
        <f>(VLOOKUP(AH$1,Enemies[[Name]:[BotLevelType]],3,FALSE) * VLOOKUP($A72,BotLevelWorld[#All],MATCH("HP Ratio - " &amp; VLOOKUP(AH$1,Enemies[[#All],[Name]:[BotLevelType]],9,FALSE),BotLevelWorld[#Headers],0),FALSE)) + (IFERROR(VLOOKUP(VLOOKUP(AH$1,Enemies[[Name]:[SpawnedType]],11,FALSE), Enemies[[Name]:[BotLevelType]], 3, FALSE) * VLOOKUP($A72,BotLevelWorld[#All],MATCH("HP Ratio - " &amp; VLOOKUP(VLOOKUP(AH$1,Enemies[[Name]:[SpawnedType]],11,FALSE),Enemies[[#All],[Name]:[BotLevelType]],9,FALSE),BotLevelWorld[#Headers],0),FALSE) * VLOOKUP(AH$1,Enemies[[Name]:[SpawnedType]],10,FALSE),0))</f>
        <v>880</v>
      </c>
      <c r="AI72" s="10">
        <f>(VLOOKUP(AI$1,Enemies[[Name]:[BotLevelType]],3,FALSE) * VLOOKUP($A72,BotLevelWorld[#All],MATCH("HP Ratio - " &amp; VLOOKUP(AI$1,Enemies[[#All],[Name]:[BotLevelType]],9,FALSE),BotLevelWorld[#Headers],0),FALSE)) + (IFERROR(VLOOKUP(VLOOKUP(AI$1,Enemies[[Name]:[SpawnedType]],11,FALSE), Enemies[[Name]:[BotLevelType]], 3, FALSE) * VLOOKUP($A72,BotLevelWorld[#All],MATCH("HP Ratio - " &amp; VLOOKUP(VLOOKUP(AI$1,Enemies[[Name]:[SpawnedType]],11,FALSE),Enemies[[#All],[Name]:[BotLevelType]],9,FALSE),BotLevelWorld[#Headers],0),FALSE) * VLOOKUP(AI$1,Enemies[[Name]:[SpawnedType]],10,FALSE),0))</f>
        <v>12000</v>
      </c>
      <c r="AJ72" s="10">
        <f>(VLOOKUP(AJ$1,Enemies[[Name]:[BotLevelType]],3,FALSE) * VLOOKUP($A72,BotLevelWorld[#All],MATCH("HP Ratio - " &amp; VLOOKUP(AJ$1,Enemies[[#All],[Name]:[BotLevelType]],9,FALSE),BotLevelWorld[#Headers],0),FALSE)) + (IFERROR(VLOOKUP(VLOOKUP(AJ$1,Enemies[[Name]:[SpawnedType]],11,FALSE), Enemies[[Name]:[BotLevelType]], 3, FALSE) * VLOOKUP($A72,BotLevelWorld[#All],MATCH("HP Ratio - " &amp; VLOOKUP(VLOOKUP(AJ$1,Enemies[[Name]:[SpawnedType]],11,FALSE),Enemies[[#All],[Name]:[BotLevelType]],9,FALSE),BotLevelWorld[#Headers],0),FALSE) * VLOOKUP(AJ$1,Enemies[[Name]:[SpawnedType]],10,FALSE),0))</f>
        <v>880</v>
      </c>
      <c r="AK72" s="10">
        <f>(VLOOKUP(AK$1,Enemies[[Name]:[BotLevelType]],3,FALSE) * VLOOKUP($A72,BotLevelWorld[#All],MATCH("HP Ratio - " &amp; VLOOKUP(AK$1,Enemies[[#All],[Name]:[BotLevelType]],9,FALSE),BotLevelWorld[#Headers],0),FALSE)) + (IFERROR(VLOOKUP(VLOOKUP(AK$1,Enemies[[Name]:[SpawnedType]],11,FALSE), Enemies[[Name]:[BotLevelType]], 3, FALSE) * VLOOKUP($A72,BotLevelWorld[#All],MATCH("HP Ratio - " &amp; VLOOKUP(VLOOKUP(AK$1,Enemies[[Name]:[SpawnedType]],11,FALSE),Enemies[[#All],[Name]:[BotLevelType]],9,FALSE),BotLevelWorld[#Headers],0),FALSE) * VLOOKUP(AK$1,Enemies[[Name]:[SpawnedType]],10,FALSE),0))</f>
        <v>880</v>
      </c>
      <c r="AL72" s="10">
        <f>(VLOOKUP(AL$1,Enemies[[Name]:[BotLevelType]],3,FALSE) * VLOOKUP($A72,BotLevelWorld[#All],MATCH("HP Ratio - " &amp; VLOOKUP(AL$1,Enemies[[#All],[Name]:[BotLevelType]],9,FALSE),BotLevelWorld[#Headers],0),FALSE)) + (IFERROR(VLOOKUP(VLOOKUP(AL$1,Enemies[[Name]:[SpawnedType]],11,FALSE), Enemies[[Name]:[BotLevelType]], 3, FALSE) * VLOOKUP($A72,BotLevelWorld[#All],MATCH("HP Ratio - " &amp; VLOOKUP(VLOOKUP(AL$1,Enemies[[Name]:[SpawnedType]],11,FALSE),Enemies[[#All],[Name]:[BotLevelType]],9,FALSE),BotLevelWorld[#Headers],0),FALSE) * VLOOKUP(AL$1,Enemies[[Name]:[SpawnedType]],10,FALSE),0))</f>
        <v>1100</v>
      </c>
      <c r="AM72" s="10">
        <f>(VLOOKUP(AM$1,Enemies[[Name]:[BotLevelType]],3,FALSE) * VLOOKUP($A72,BotLevelWorld[#All],MATCH("HP Ratio - " &amp; VLOOKUP(AM$1,Enemies[[#All],[Name]:[BotLevelType]],9,FALSE),BotLevelWorld[#Headers],0),FALSE)) + (IFERROR(VLOOKUP(VLOOKUP(AM$1,Enemies[[Name]:[SpawnedType]],11,FALSE), Enemies[[Name]:[BotLevelType]], 3, FALSE) * VLOOKUP($A72,BotLevelWorld[#All],MATCH("HP Ratio - " &amp; VLOOKUP(VLOOKUP(AM$1,Enemies[[Name]:[SpawnedType]],11,FALSE),Enemies[[#All],[Name]:[BotLevelType]],9,FALSE),BotLevelWorld[#Headers],0),FALSE) * VLOOKUP(AM$1,Enemies[[Name]:[SpawnedType]],10,FALSE),0))</f>
        <v>20000</v>
      </c>
      <c r="AN72" s="10">
        <f>(VLOOKUP(AN$1,Enemies[[Name]:[BotLevelType]],3,FALSE) * VLOOKUP($A72,BotLevelWorld[#All],MATCH("HP Ratio - " &amp; VLOOKUP(AN$1,Enemies[[#All],[Name]:[BotLevelType]],9,FALSE),BotLevelWorld[#Headers],0),FALSE)) + (IFERROR(VLOOKUP(VLOOKUP(AN$1,Enemies[[Name]:[SpawnedType]],11,FALSE), Enemies[[Name]:[BotLevelType]], 3, FALSE) * VLOOKUP($A72,BotLevelWorld[#All],MATCH("HP Ratio - " &amp; VLOOKUP(VLOOKUP(AN$1,Enemies[[Name]:[SpawnedType]],11,FALSE),Enemies[[#All],[Name]:[BotLevelType]],9,FALSE),BotLevelWorld[#Headers],0),FALSE) * VLOOKUP(AN$1,Enemies[[Name]:[SpawnedType]],10,FALSE),0))</f>
        <v>5500</v>
      </c>
      <c r="AO72" s="10">
        <f>(VLOOKUP(AO$1,Enemies[[Name]:[BotLevelType]],3,FALSE) * VLOOKUP($A72,BotLevelWorld[#All],MATCH("HP Ratio - " &amp; VLOOKUP(AO$1,Enemies[[#All],[Name]:[BotLevelType]],9,FALSE),BotLevelWorld[#Headers],0),FALSE)) + (IFERROR(VLOOKUP(VLOOKUP(AO$1,Enemies[[Name]:[SpawnedType]],11,FALSE), Enemies[[Name]:[BotLevelType]], 3, FALSE) * VLOOKUP($A72,BotLevelWorld[#All],MATCH("HP Ratio - " &amp; VLOOKUP(VLOOKUP(AO$1,Enemies[[Name]:[SpawnedType]],11,FALSE),Enemies[[#All],[Name]:[BotLevelType]],9,FALSE),BotLevelWorld[#Headers],0),FALSE) * VLOOKUP(AO$1,Enemies[[Name]:[SpawnedType]],10,FALSE),0))</f>
        <v>9460</v>
      </c>
      <c r="AP72" s="10">
        <f>(VLOOKUP(AP$1,Enemies[[Name]:[BotLevelType]],3,FALSE) * VLOOKUP($A72,BotLevelWorld[#All],MATCH("HP Ratio - " &amp; VLOOKUP(AP$1,Enemies[[#All],[Name]:[BotLevelType]],9,FALSE),BotLevelWorld[#Headers],0),FALSE)) + (IFERROR(VLOOKUP(VLOOKUP(AP$1,Enemies[[Name]:[SpawnedType]],11,FALSE), Enemies[[Name]:[BotLevelType]], 3, FALSE) * VLOOKUP($A72,BotLevelWorld[#All],MATCH("HP Ratio - " &amp; VLOOKUP(VLOOKUP(AP$1,Enemies[[Name]:[SpawnedType]],11,FALSE),Enemies[[#All],[Name]:[BotLevelType]],9,FALSE),BotLevelWorld[#Headers],0),FALSE) * VLOOKUP(AP$1,Enemies[[Name]:[SpawnedType]],10,FALSE),0))</f>
        <v>9460</v>
      </c>
      <c r="AQ72" s="10">
        <f>(VLOOKUP(AQ$1,Enemies[[Name]:[BotLevelType]],3,FALSE) * VLOOKUP($A72,BotLevelWorld[#All],MATCH("HP Ratio - " &amp; VLOOKUP(AQ$1,Enemies[[#All],[Name]:[BotLevelType]],9,FALSE),BotLevelWorld[#Headers],0),FALSE)) + (IFERROR(VLOOKUP(VLOOKUP(AQ$1,Enemies[[Name]:[SpawnedType]],11,FALSE), Enemies[[Name]:[BotLevelType]], 3, FALSE) * VLOOKUP($A72,BotLevelWorld[#All],MATCH("HP Ratio - " &amp; VLOOKUP(VLOOKUP(AQ$1,Enemies[[Name]:[SpawnedType]],11,FALSE),Enemies[[#All],[Name]:[BotLevelType]],9,FALSE),BotLevelWorld[#Headers],0),FALSE) * VLOOKUP(AQ$1,Enemies[[Name]:[SpawnedType]],10,FALSE),0))</f>
        <v>9460</v>
      </c>
      <c r="AR72" s="10">
        <f>(VLOOKUP(AR$1,Enemies[[Name]:[BotLevelType]],3,FALSE) * VLOOKUP($A72,BotLevelWorld[#All],MATCH("HP Ratio - " &amp; VLOOKUP(AR$1,Enemies[[#All],[Name]:[BotLevelType]],9,FALSE),BotLevelWorld[#Headers],0),FALSE)) + (IFERROR(VLOOKUP(VLOOKUP(AR$1,Enemies[[Name]:[SpawnedType]],11,FALSE), Enemies[[Name]:[BotLevelType]], 3, FALSE) * VLOOKUP($A72,BotLevelWorld[#All],MATCH("HP Ratio - " &amp; VLOOKUP(VLOOKUP(AR$1,Enemies[[Name]:[SpawnedType]],11,FALSE),Enemies[[#All],[Name]:[BotLevelType]],9,FALSE),BotLevelWorld[#Headers],0),FALSE) * VLOOKUP(AR$1,Enemies[[Name]:[SpawnedType]],10,FALSE),0))</f>
        <v>88000</v>
      </c>
      <c r="AS72" s="10">
        <f>(VLOOKUP(AS$1,Enemies[[Name]:[BotLevelType]],3,FALSE) * VLOOKUP($A72,BotLevelWorld[#All],MATCH("HP Ratio - " &amp; VLOOKUP(AS$1,Enemies[[#All],[Name]:[BotLevelType]],9,FALSE),BotLevelWorld[#Headers],0),FALSE)) + (IFERROR(VLOOKUP(VLOOKUP(AS$1,Enemies[[Name]:[SpawnedType]],11,FALSE), Enemies[[Name]:[BotLevelType]], 3, FALSE) * VLOOKUP($A72,BotLevelWorld[#All],MATCH("HP Ratio - " &amp; VLOOKUP(VLOOKUP(AS$1,Enemies[[Name]:[SpawnedType]],11,FALSE),Enemies[[#All],[Name]:[BotLevelType]],9,FALSE),BotLevelWorld[#Headers],0),FALSE) * VLOOKUP(AS$1,Enemies[[Name]:[SpawnedType]],10,FALSE),0))</f>
        <v>60000</v>
      </c>
      <c r="AT72" s="10">
        <f>(VLOOKUP(AT$1,Enemies[[Name]:[BotLevelType]],3,FALSE) * VLOOKUP($A72,BotLevelWorld[#All],MATCH("HP Ratio - " &amp; VLOOKUP(AT$1,Enemies[[#All],[Name]:[BotLevelType]],9,FALSE),BotLevelWorld[#Headers],0),FALSE)) + (IFERROR(VLOOKUP(VLOOKUP(AT$1,Enemies[[Name]:[SpawnedType]],11,FALSE), Enemies[[Name]:[BotLevelType]], 3, FALSE) * VLOOKUP($A72,BotLevelWorld[#All],MATCH("HP Ratio - " &amp; VLOOKUP(VLOOKUP(AT$1,Enemies[[Name]:[SpawnedType]],11,FALSE),Enemies[[#All],[Name]:[BotLevelType]],9,FALSE),BotLevelWorld[#Headers],0),FALSE) * VLOOKUP(AT$1,Enemies[[Name]:[SpawnedType]],10,FALSE),0))</f>
        <v>53200</v>
      </c>
    </row>
    <row r="73" spans="1:46" x14ac:dyDescent="0.25">
      <c r="A73" s="1">
        <v>71</v>
      </c>
      <c r="B73" s="10">
        <f>(VLOOKUP(B$1,Enemies[[Name]:[BotLevelType]],3,FALSE) * VLOOKUP($A73,BotLevelWorld[#All],MATCH("HP Ratio - " &amp; VLOOKUP(B$1,Enemies[[#All],[Name]:[BotLevelType]],9,FALSE),BotLevelWorld[#Headers],0),FALSE)) + (IFERROR(VLOOKUP(VLOOKUP(B$1,Enemies[[Name]:[SpawnedType]],11,FALSE), Enemies[[Name]:[BotLevelType]], 3, FALSE) * VLOOKUP($A73,BotLevelWorld[#All],MATCH("HP Ratio - " &amp; VLOOKUP(VLOOKUP(B$1,Enemies[[Name]:[SpawnedType]],11,FALSE),Enemies[[#All],[Name]:[BotLevelType]],9,FALSE),BotLevelWorld[#Headers],0),FALSE) * VLOOKUP(B$1,Enemies[[Name]:[SpawnedType]],10,FALSE),0))</f>
        <v>330</v>
      </c>
      <c r="C73" s="10">
        <f>(VLOOKUP(C$1,Enemies[[Name]:[BotLevelType]],3,FALSE) * VLOOKUP($A73,BotLevelWorld[#All],MATCH("HP Ratio - " &amp; VLOOKUP(C$1,Enemies[[#All],[Name]:[BotLevelType]],9,FALSE),BotLevelWorld[#Headers],0),FALSE)) + (IFERROR(VLOOKUP(VLOOKUP(C$1,Enemies[[Name]:[SpawnedType]],11,FALSE), Enemies[[Name]:[BotLevelType]], 3, FALSE) * VLOOKUP($A73,BotLevelWorld[#All],MATCH("HP Ratio - " &amp; VLOOKUP(VLOOKUP(C$1,Enemies[[Name]:[SpawnedType]],11,FALSE),Enemies[[#All],[Name]:[BotLevelType]],9,FALSE),BotLevelWorld[#Headers],0),FALSE) * VLOOKUP(C$1,Enemies[[Name]:[SpawnedType]],10,FALSE),0))</f>
        <v>8470</v>
      </c>
      <c r="D73" s="10">
        <f>(VLOOKUP(D$1,Enemies[[Name]:[BotLevelType]],3,FALSE) * VLOOKUP($A73,BotLevelWorld[#All],MATCH("HP Ratio - " &amp; VLOOKUP(D$1,Enemies[[#All],[Name]:[BotLevelType]],9,FALSE),BotLevelWorld[#Headers],0),FALSE)) + (IFERROR(VLOOKUP(VLOOKUP(D$1,Enemies[[Name]:[SpawnedType]],11,FALSE), Enemies[[Name]:[BotLevelType]], 3, FALSE) * VLOOKUP($A73,BotLevelWorld[#All],MATCH("HP Ratio - " &amp; VLOOKUP(VLOOKUP(D$1,Enemies[[Name]:[SpawnedType]],11,FALSE),Enemies[[#All],[Name]:[BotLevelType]],9,FALSE),BotLevelWorld[#Headers],0),FALSE) * VLOOKUP(D$1,Enemies[[Name]:[SpawnedType]],10,FALSE),0))</f>
        <v>19800</v>
      </c>
      <c r="E73" s="10">
        <f>(VLOOKUP(E$1,Enemies[[Name]:[BotLevelType]],3,FALSE) * VLOOKUP($A73,BotLevelWorld[#All],MATCH("HP Ratio - " &amp; VLOOKUP(E$1,Enemies[[#All],[Name]:[BotLevelType]],9,FALSE),BotLevelWorld[#Headers],0),FALSE)) + (IFERROR(VLOOKUP(VLOOKUP(E$1,Enemies[[Name]:[SpawnedType]],11,FALSE), Enemies[[Name]:[BotLevelType]], 3, FALSE) * VLOOKUP($A73,BotLevelWorld[#All],MATCH("HP Ratio - " &amp; VLOOKUP(VLOOKUP(E$1,Enemies[[Name]:[SpawnedType]],11,FALSE),Enemies[[#All],[Name]:[BotLevelType]],9,FALSE),BotLevelWorld[#Headers],0),FALSE) * VLOOKUP(E$1,Enemies[[Name]:[SpawnedType]],10,FALSE),0))</f>
        <v>2800</v>
      </c>
      <c r="F73" s="10">
        <f>(VLOOKUP(F$1,Enemies[[Name]:[BotLevelType]],3,FALSE) * VLOOKUP($A73,BotLevelWorld[#All],MATCH("HP Ratio - " &amp; VLOOKUP(F$1,Enemies[[#All],[Name]:[BotLevelType]],9,FALSE),BotLevelWorld[#Headers],0),FALSE)) + (IFERROR(VLOOKUP(VLOOKUP(F$1,Enemies[[Name]:[SpawnedType]],11,FALSE), Enemies[[Name]:[BotLevelType]], 3, FALSE) * VLOOKUP($A73,BotLevelWorld[#All],MATCH("HP Ratio - " &amp; VLOOKUP(VLOOKUP(F$1,Enemies[[Name]:[SpawnedType]],11,FALSE),Enemies[[#All],[Name]:[BotLevelType]],9,FALSE),BotLevelWorld[#Headers],0),FALSE) * VLOOKUP(F$1,Enemies[[Name]:[SpawnedType]],10,FALSE),0))</f>
        <v>10000</v>
      </c>
      <c r="G73" s="10">
        <f>(VLOOKUP(G$1,Enemies[[Name]:[BotLevelType]],3,FALSE) * VLOOKUP($A73,BotLevelWorld[#All],MATCH("HP Ratio - " &amp; VLOOKUP(G$1,Enemies[[#All],[Name]:[BotLevelType]],9,FALSE),BotLevelWorld[#Headers],0),FALSE)) + (IFERROR(VLOOKUP(VLOOKUP(G$1,Enemies[[Name]:[SpawnedType]],11,FALSE), Enemies[[Name]:[BotLevelType]], 3, FALSE) * VLOOKUP($A73,BotLevelWorld[#All],MATCH("HP Ratio - " &amp; VLOOKUP(VLOOKUP(G$1,Enemies[[Name]:[SpawnedType]],11,FALSE),Enemies[[#All],[Name]:[BotLevelType]],9,FALSE),BotLevelWorld[#Headers],0),FALSE) * VLOOKUP(G$1,Enemies[[Name]:[SpawnedType]],10,FALSE),0))</f>
        <v>20000</v>
      </c>
      <c r="H73" s="10">
        <f>(VLOOKUP(H$1,Enemies[[Name]:[BotLevelType]],3,FALSE) * VLOOKUP($A73,BotLevelWorld[#All],MATCH("HP Ratio - " &amp; VLOOKUP(H$1,Enemies[[#All],[Name]:[BotLevelType]],9,FALSE),BotLevelWorld[#Headers],0),FALSE)) + (IFERROR(VLOOKUP(VLOOKUP(H$1,Enemies[[Name]:[SpawnedType]],11,FALSE), Enemies[[Name]:[BotLevelType]], 3, FALSE) * VLOOKUP($A73,BotLevelWorld[#All],MATCH("HP Ratio - " &amp; VLOOKUP(VLOOKUP(H$1,Enemies[[Name]:[SpawnedType]],11,FALSE),Enemies[[#All],[Name]:[BotLevelType]],9,FALSE),BotLevelWorld[#Headers],0),FALSE) * VLOOKUP(H$1,Enemies[[Name]:[SpawnedType]],10,FALSE),0))</f>
        <v>880</v>
      </c>
      <c r="I73" s="10">
        <f>(VLOOKUP(I$1,Enemies[[Name]:[BotLevelType]],3,FALSE) * VLOOKUP($A73,BotLevelWorld[#All],MATCH("HP Ratio - " &amp; VLOOKUP(I$1,Enemies[[#All],[Name]:[BotLevelType]],9,FALSE),BotLevelWorld[#Headers],0),FALSE)) + (IFERROR(VLOOKUP(VLOOKUP(I$1,Enemies[[Name]:[SpawnedType]],11,FALSE), Enemies[[Name]:[BotLevelType]], 3, FALSE) * VLOOKUP($A73,BotLevelWorld[#All],MATCH("HP Ratio - " &amp; VLOOKUP(VLOOKUP(I$1,Enemies[[Name]:[SpawnedType]],11,FALSE),Enemies[[#All],[Name]:[BotLevelType]],9,FALSE),BotLevelWorld[#Headers],0),FALSE) * VLOOKUP(I$1,Enemies[[Name]:[SpawnedType]],10,FALSE),0))</f>
        <v>30</v>
      </c>
      <c r="J73" s="10">
        <f>(VLOOKUP(J$1,Enemies[[Name]:[BotLevelType]],3,FALSE) * VLOOKUP($A73,BotLevelWorld[#All],MATCH("HP Ratio - " &amp; VLOOKUP(J$1,Enemies[[#All],[Name]:[BotLevelType]],9,FALSE),BotLevelWorld[#Headers],0),FALSE)) + (IFERROR(VLOOKUP(VLOOKUP(J$1,Enemies[[Name]:[SpawnedType]],11,FALSE), Enemies[[Name]:[BotLevelType]], 3, FALSE) * VLOOKUP($A73,BotLevelWorld[#All],MATCH("HP Ratio - " &amp; VLOOKUP(VLOOKUP(J$1,Enemies[[Name]:[SpawnedType]],11,FALSE),Enemies[[#All],[Name]:[BotLevelType]],9,FALSE),BotLevelWorld[#Headers],0),FALSE) * VLOOKUP(J$1,Enemies[[Name]:[SpawnedType]],10,FALSE),0))</f>
        <v>500</v>
      </c>
      <c r="K73" s="10">
        <f>(VLOOKUP(K$1,Enemies[[Name]:[BotLevelType]],3,FALSE) * VLOOKUP($A73,BotLevelWorld[#All],MATCH("HP Ratio - " &amp; VLOOKUP(K$1,Enemies[[#All],[Name]:[BotLevelType]],9,FALSE),BotLevelWorld[#Headers],0),FALSE)) + (IFERROR(VLOOKUP(VLOOKUP(K$1,Enemies[[Name]:[SpawnedType]],11,FALSE), Enemies[[Name]:[BotLevelType]], 3, FALSE) * VLOOKUP($A73,BotLevelWorld[#All],MATCH("HP Ratio - " &amp; VLOOKUP(VLOOKUP(K$1,Enemies[[Name]:[SpawnedType]],11,FALSE),Enemies[[#All],[Name]:[BotLevelType]],9,FALSE),BotLevelWorld[#Headers],0),FALSE) * VLOOKUP(K$1,Enemies[[Name]:[SpawnedType]],10,FALSE),0))</f>
        <v>125</v>
      </c>
      <c r="L73" s="10">
        <f>(VLOOKUP(L$1,Enemies[[Name]:[BotLevelType]],3,FALSE) * VLOOKUP($A73,BotLevelWorld[#All],MATCH("HP Ratio - " &amp; VLOOKUP(L$1,Enemies[[#All],[Name]:[BotLevelType]],9,FALSE),BotLevelWorld[#Headers],0),FALSE)) + (IFERROR(VLOOKUP(VLOOKUP(L$1,Enemies[[Name]:[SpawnedType]],11,FALSE), Enemies[[Name]:[BotLevelType]], 3, FALSE) * VLOOKUP($A73,BotLevelWorld[#All],MATCH("HP Ratio - " &amp; VLOOKUP(VLOOKUP(L$1,Enemies[[Name]:[SpawnedType]],11,FALSE),Enemies[[#All],[Name]:[BotLevelType]],9,FALSE),BotLevelWorld[#Headers],0),FALSE) * VLOOKUP(L$1,Enemies[[Name]:[SpawnedType]],10,FALSE),0))</f>
        <v>6000</v>
      </c>
      <c r="M73" s="10">
        <f>(VLOOKUP(M$1,Enemies[[Name]:[BotLevelType]],3,FALSE) * VLOOKUP($A73,BotLevelWorld[#All],MATCH("HP Ratio - " &amp; VLOOKUP(M$1,Enemies[[#All],[Name]:[BotLevelType]],9,FALSE),BotLevelWorld[#Headers],0),FALSE)) + (IFERROR(VLOOKUP(VLOOKUP(M$1,Enemies[[Name]:[SpawnedType]],11,FALSE), Enemies[[Name]:[BotLevelType]], 3, FALSE) * VLOOKUP($A73,BotLevelWorld[#All],MATCH("HP Ratio - " &amp; VLOOKUP(VLOOKUP(M$1,Enemies[[Name]:[SpawnedType]],11,FALSE),Enemies[[#All],[Name]:[BotLevelType]],9,FALSE),BotLevelWorld[#Headers],0),FALSE) * VLOOKUP(M$1,Enemies[[Name]:[SpawnedType]],10,FALSE),0))</f>
        <v>14000</v>
      </c>
      <c r="N73" s="10">
        <f>(VLOOKUP(N$1,Enemies[[Name]:[BotLevelType]],3,FALSE) * VLOOKUP($A73,BotLevelWorld[#All],MATCH("HP Ratio - " &amp; VLOOKUP(N$1,Enemies[[#All],[Name]:[BotLevelType]],9,FALSE),BotLevelWorld[#Headers],0),FALSE)) + (IFERROR(VLOOKUP(VLOOKUP(N$1,Enemies[[Name]:[SpawnedType]],11,FALSE), Enemies[[Name]:[BotLevelType]], 3, FALSE) * VLOOKUP($A73,BotLevelWorld[#All],MATCH("HP Ratio - " &amp; VLOOKUP(VLOOKUP(N$1,Enemies[[Name]:[SpawnedType]],11,FALSE),Enemies[[#All],[Name]:[BotLevelType]],9,FALSE),BotLevelWorld[#Headers],0),FALSE) * VLOOKUP(N$1,Enemies[[Name]:[SpawnedType]],10,FALSE),0))</f>
        <v>10000</v>
      </c>
      <c r="O73" s="10">
        <f>(VLOOKUP(O$1,Enemies[[Name]:[BotLevelType]],3,FALSE) * VLOOKUP($A73,BotLevelWorld[#All],MATCH("HP Ratio - " &amp; VLOOKUP(O$1,Enemies[[#All],[Name]:[BotLevelType]],9,FALSE),BotLevelWorld[#Headers],0),FALSE)) + (IFERROR(VLOOKUP(VLOOKUP(O$1,Enemies[[Name]:[SpawnedType]],11,FALSE), Enemies[[Name]:[BotLevelType]], 3, FALSE) * VLOOKUP($A73,BotLevelWorld[#All],MATCH("HP Ratio - " &amp; VLOOKUP(VLOOKUP(O$1,Enemies[[Name]:[SpawnedType]],11,FALSE),Enemies[[#All],[Name]:[BotLevelType]],9,FALSE),BotLevelWorld[#Headers],0),FALSE) * VLOOKUP(O$1,Enemies[[Name]:[SpawnedType]],10,FALSE),0))</f>
        <v>3850</v>
      </c>
      <c r="P73" s="10">
        <f>(VLOOKUP(P$1,Enemies[[Name]:[BotLevelType]],3,FALSE) * VLOOKUP($A73,BotLevelWorld[#All],MATCH("HP Ratio - " &amp; VLOOKUP(P$1,Enemies[[#All],[Name]:[BotLevelType]],9,FALSE),BotLevelWorld[#Headers],0),FALSE)) + (IFERROR(VLOOKUP(VLOOKUP(P$1,Enemies[[Name]:[SpawnedType]],11,FALSE), Enemies[[Name]:[BotLevelType]], 3, FALSE) * VLOOKUP($A73,BotLevelWorld[#All],MATCH("HP Ratio - " &amp; VLOOKUP(VLOOKUP(P$1,Enemies[[Name]:[SpawnedType]],11,FALSE),Enemies[[#All],[Name]:[BotLevelType]],9,FALSE),BotLevelWorld[#Headers],0),FALSE) * VLOOKUP(P$1,Enemies[[Name]:[SpawnedType]],10,FALSE),0))</f>
        <v>40000</v>
      </c>
      <c r="Q73" s="10">
        <f>(VLOOKUP(Q$1,Enemies[[Name]:[BotLevelType]],3,FALSE) * VLOOKUP($A73,BotLevelWorld[#All],MATCH("HP Ratio - " &amp; VLOOKUP(Q$1,Enemies[[#All],[Name]:[BotLevelType]],9,FALSE),BotLevelWorld[#Headers],0),FALSE)) + (IFERROR(VLOOKUP(VLOOKUP(Q$1,Enemies[[Name]:[SpawnedType]],11,FALSE), Enemies[[Name]:[BotLevelType]], 3, FALSE) * VLOOKUP($A73,BotLevelWorld[#All],MATCH("HP Ratio - " &amp; VLOOKUP(VLOOKUP(Q$1,Enemies[[Name]:[SpawnedType]],11,FALSE),Enemies[[#All],[Name]:[BotLevelType]],9,FALSE),BotLevelWorld[#Headers],0),FALSE) * VLOOKUP(Q$1,Enemies[[Name]:[SpawnedType]],10,FALSE),0))</f>
        <v>11000</v>
      </c>
      <c r="R73" s="10">
        <f>(VLOOKUP(R$1,Enemies[[Name]:[BotLevelType]],3,FALSE) * VLOOKUP($A73,BotLevelWorld[#All],MATCH("HP Ratio - " &amp; VLOOKUP(R$1,Enemies[[#All],[Name]:[BotLevelType]],9,FALSE),BotLevelWorld[#Headers],0),FALSE)) + (IFERROR(VLOOKUP(VLOOKUP(R$1,Enemies[[Name]:[SpawnedType]],11,FALSE), Enemies[[Name]:[BotLevelType]], 3, FALSE) * VLOOKUP($A73,BotLevelWorld[#All],MATCH("HP Ratio - " &amp; VLOOKUP(VLOOKUP(R$1,Enemies[[Name]:[SpawnedType]],11,FALSE),Enemies[[#All],[Name]:[BotLevelType]],9,FALSE),BotLevelWorld[#Headers],0),FALSE) * VLOOKUP(R$1,Enemies[[Name]:[SpawnedType]],10,FALSE),0))</f>
        <v>55000</v>
      </c>
      <c r="S73" s="10">
        <f>(VLOOKUP(S$1,Enemies[[Name]:[BotLevelType]],3,FALSE) * VLOOKUP($A73,BotLevelWorld[#All],MATCH("HP Ratio - " &amp; VLOOKUP(S$1,Enemies[[#All],[Name]:[BotLevelType]],9,FALSE),BotLevelWorld[#Headers],0),FALSE)) + (IFERROR(VLOOKUP(VLOOKUP(S$1,Enemies[[Name]:[SpawnedType]],11,FALSE), Enemies[[Name]:[BotLevelType]], 3, FALSE) * VLOOKUP($A73,BotLevelWorld[#All],MATCH("HP Ratio - " &amp; VLOOKUP(VLOOKUP(S$1,Enemies[[Name]:[SpawnedType]],11,FALSE),Enemies[[#All],[Name]:[BotLevelType]],9,FALSE),BotLevelWorld[#Headers],0),FALSE) * VLOOKUP(S$1,Enemies[[Name]:[SpawnedType]],10,FALSE),0))</f>
        <v>4620</v>
      </c>
      <c r="T73" s="10">
        <f>(VLOOKUP(T$1,Enemies[[Name]:[BotLevelType]],3,FALSE) * VLOOKUP($A73,BotLevelWorld[#All],MATCH("HP Ratio - " &amp; VLOOKUP(T$1,Enemies[[#All],[Name]:[BotLevelType]],9,FALSE),BotLevelWorld[#Headers],0),FALSE)) + (IFERROR(VLOOKUP(VLOOKUP(T$1,Enemies[[Name]:[SpawnedType]],11,FALSE), Enemies[[Name]:[BotLevelType]], 3, FALSE) * VLOOKUP($A73,BotLevelWorld[#All],MATCH("HP Ratio - " &amp; VLOOKUP(VLOOKUP(T$1,Enemies[[Name]:[SpawnedType]],11,FALSE),Enemies[[#All],[Name]:[BotLevelType]],9,FALSE),BotLevelWorld[#Headers],0),FALSE) * VLOOKUP(T$1,Enemies[[Name]:[SpawnedType]],10,FALSE),0))</f>
        <v>17600</v>
      </c>
      <c r="U73" s="10">
        <f>(VLOOKUP(U$1,Enemies[[Name]:[BotLevelType]],3,FALSE) * VLOOKUP($A73,BotLevelWorld[#All],MATCH("HP Ratio - " &amp; VLOOKUP(U$1,Enemies[[#All],[Name]:[BotLevelType]],9,FALSE),BotLevelWorld[#Headers],0),FALSE)) + (IFERROR(VLOOKUP(VLOOKUP(U$1,Enemies[[Name]:[SpawnedType]],11,FALSE), Enemies[[Name]:[BotLevelType]], 3, FALSE) * VLOOKUP($A73,BotLevelWorld[#All],MATCH("HP Ratio - " &amp; VLOOKUP(VLOOKUP(U$1,Enemies[[Name]:[SpawnedType]],11,FALSE),Enemies[[#All],[Name]:[BotLevelType]],9,FALSE),BotLevelWorld[#Headers],0),FALSE) * VLOOKUP(U$1,Enemies[[Name]:[SpawnedType]],10,FALSE),0))</f>
        <v>8800</v>
      </c>
      <c r="V73" s="10">
        <f>(VLOOKUP(V$1,Enemies[[Name]:[BotLevelType]],3,FALSE) * VLOOKUP($A73,BotLevelWorld[#All],MATCH("HP Ratio - " &amp; VLOOKUP(V$1,Enemies[[#All],[Name]:[BotLevelType]],9,FALSE),BotLevelWorld[#Headers],0),FALSE)) + (IFERROR(VLOOKUP(VLOOKUP(V$1,Enemies[[Name]:[SpawnedType]],11,FALSE), Enemies[[Name]:[BotLevelType]], 3, FALSE) * VLOOKUP($A73,BotLevelWorld[#All],MATCH("HP Ratio - " &amp; VLOOKUP(VLOOKUP(V$1,Enemies[[Name]:[SpawnedType]],11,FALSE),Enemies[[#All],[Name]:[BotLevelType]],9,FALSE),BotLevelWorld[#Headers],0),FALSE) * VLOOKUP(V$1,Enemies[[Name]:[SpawnedType]],10,FALSE),0))</f>
        <v>4400</v>
      </c>
      <c r="W73" s="10">
        <f>(VLOOKUP(W$1,Enemies[[Name]:[BotLevelType]],3,FALSE) * VLOOKUP($A73,BotLevelWorld[#All],MATCH("HP Ratio - " &amp; VLOOKUP(W$1,Enemies[[#All],[Name]:[BotLevelType]],9,FALSE),BotLevelWorld[#Headers],0),FALSE)) + (IFERROR(VLOOKUP(VLOOKUP(W$1,Enemies[[Name]:[SpawnedType]],11,FALSE), Enemies[[Name]:[BotLevelType]], 3, FALSE) * VLOOKUP($A73,BotLevelWorld[#All],MATCH("HP Ratio - " &amp; VLOOKUP(VLOOKUP(W$1,Enemies[[Name]:[SpawnedType]],11,FALSE),Enemies[[#All],[Name]:[BotLevelType]],9,FALSE),BotLevelWorld[#Headers],0),FALSE) * VLOOKUP(W$1,Enemies[[Name]:[SpawnedType]],10,FALSE),0))</f>
        <v>1100</v>
      </c>
      <c r="X73" s="10">
        <f>(VLOOKUP(X$1,Enemies[[Name]:[BotLevelType]],3,FALSE) * VLOOKUP($A73,BotLevelWorld[#All],MATCH("HP Ratio - " &amp; VLOOKUP(X$1,Enemies[[#All],[Name]:[BotLevelType]],9,FALSE),BotLevelWorld[#Headers],0),FALSE)) + (IFERROR(VLOOKUP(VLOOKUP(X$1,Enemies[[Name]:[SpawnedType]],11,FALSE), Enemies[[Name]:[BotLevelType]], 3, FALSE) * VLOOKUP($A73,BotLevelWorld[#All],MATCH("HP Ratio - " &amp; VLOOKUP(VLOOKUP(X$1,Enemies[[Name]:[SpawnedType]],11,FALSE),Enemies[[#All],[Name]:[BotLevelType]],9,FALSE),BotLevelWorld[#Headers],0),FALSE) * VLOOKUP(X$1,Enemies[[Name]:[SpawnedType]],10,FALSE),0))</f>
        <v>880</v>
      </c>
      <c r="Y73" s="10">
        <f>(VLOOKUP(Y$1,Enemies[[Name]:[BotLevelType]],3,FALSE) * VLOOKUP($A73,BotLevelWorld[#All],MATCH("HP Ratio - " &amp; VLOOKUP(Y$1,Enemies[[#All],[Name]:[BotLevelType]],9,FALSE),BotLevelWorld[#Headers],0),FALSE)) + (IFERROR(VLOOKUP(VLOOKUP(Y$1,Enemies[[Name]:[SpawnedType]],11,FALSE), Enemies[[Name]:[BotLevelType]], 3, FALSE) * VLOOKUP($A73,BotLevelWorld[#All],MATCH("HP Ratio - " &amp; VLOOKUP(VLOOKUP(Y$1,Enemies[[Name]:[SpawnedType]],11,FALSE),Enemies[[#All],[Name]:[BotLevelType]],9,FALSE),BotLevelWorld[#Headers],0),FALSE) * VLOOKUP(Y$1,Enemies[[Name]:[SpawnedType]],10,FALSE),0))</f>
        <v>20000</v>
      </c>
      <c r="Z73" s="10">
        <f>(VLOOKUP(Z$1,Enemies[[Name]:[BotLevelType]],3,FALSE) * VLOOKUP($A73,BotLevelWorld[#All],MATCH("HP Ratio - " &amp; VLOOKUP(Z$1,Enemies[[#All],[Name]:[BotLevelType]],9,FALSE),BotLevelWorld[#Headers],0),FALSE)) + (IFERROR(VLOOKUP(VLOOKUP(Z$1,Enemies[[Name]:[SpawnedType]],11,FALSE), Enemies[[Name]:[BotLevelType]], 3, FALSE) * VLOOKUP($A73,BotLevelWorld[#All],MATCH("HP Ratio - " &amp; VLOOKUP(VLOOKUP(Z$1,Enemies[[Name]:[SpawnedType]],11,FALSE),Enemies[[#All],[Name]:[BotLevelType]],9,FALSE),BotLevelWorld[#Headers],0),FALSE) * VLOOKUP(Z$1,Enemies[[Name]:[SpawnedType]],10,FALSE),0))</f>
        <v>8000</v>
      </c>
      <c r="AA73" s="10">
        <f>(VLOOKUP(AA$1,Enemies[[Name]:[BotLevelType]],3,FALSE) * VLOOKUP($A73,BotLevelWorld[#All],MATCH("HP Ratio - " &amp; VLOOKUP(AA$1,Enemies[[#All],[Name]:[BotLevelType]],9,FALSE),BotLevelWorld[#Headers],0),FALSE)) + (IFERROR(VLOOKUP(VLOOKUP(AA$1,Enemies[[Name]:[SpawnedType]],11,FALSE), Enemies[[Name]:[BotLevelType]], 3, FALSE) * VLOOKUP($A73,BotLevelWorld[#All],MATCH("HP Ratio - " &amp; VLOOKUP(VLOOKUP(AA$1,Enemies[[Name]:[SpawnedType]],11,FALSE),Enemies[[#All],[Name]:[BotLevelType]],9,FALSE),BotLevelWorld[#Headers],0),FALSE) * VLOOKUP(AA$1,Enemies[[Name]:[SpawnedType]],10,FALSE),0))</f>
        <v>4000</v>
      </c>
      <c r="AB73" s="10">
        <f>(VLOOKUP(AB$1,Enemies[[Name]:[BotLevelType]],3,FALSE) * VLOOKUP($A73,BotLevelWorld[#All],MATCH("HP Ratio - " &amp; VLOOKUP(AB$1,Enemies[[#All],[Name]:[BotLevelType]],9,FALSE),BotLevelWorld[#Headers],0),FALSE)) + (IFERROR(VLOOKUP(VLOOKUP(AB$1,Enemies[[Name]:[SpawnedType]],11,FALSE), Enemies[[Name]:[BotLevelType]], 3, FALSE) * VLOOKUP($A73,BotLevelWorld[#All],MATCH("HP Ratio - " &amp; VLOOKUP(VLOOKUP(AB$1,Enemies[[Name]:[SpawnedType]],11,FALSE),Enemies[[#All],[Name]:[BotLevelType]],9,FALSE),BotLevelWorld[#Headers],0),FALSE) * VLOOKUP(AB$1,Enemies[[Name]:[SpawnedType]],10,FALSE),0))</f>
        <v>1960</v>
      </c>
      <c r="AC73" s="10">
        <f>(VLOOKUP(AC$1,Enemies[[Name]:[BotLevelType]],3,FALSE) * VLOOKUP($A73,BotLevelWorld[#All],MATCH("HP Ratio - " &amp; VLOOKUP(AC$1,Enemies[[#All],[Name]:[BotLevelType]],9,FALSE),BotLevelWorld[#Headers],0),FALSE)) + (IFERROR(VLOOKUP(VLOOKUP(AC$1,Enemies[[Name]:[SpawnedType]],11,FALSE), Enemies[[Name]:[BotLevelType]], 3, FALSE) * VLOOKUP($A73,BotLevelWorld[#All],MATCH("HP Ratio - " &amp; VLOOKUP(VLOOKUP(AC$1,Enemies[[Name]:[SpawnedType]],11,FALSE),Enemies[[#All],[Name]:[BotLevelType]],9,FALSE),BotLevelWorld[#Headers],0),FALSE) * VLOOKUP(AC$1,Enemies[[Name]:[SpawnedType]],10,FALSE),0))</f>
        <v>960</v>
      </c>
      <c r="AD73" s="10">
        <f>(VLOOKUP(AD$1,Enemies[[Name]:[BotLevelType]],3,FALSE) * VLOOKUP($A73,BotLevelWorld[#All],MATCH("HP Ratio - " &amp; VLOOKUP(AD$1,Enemies[[#All],[Name]:[BotLevelType]],9,FALSE),BotLevelWorld[#Headers],0),FALSE)) + (IFERROR(VLOOKUP(VLOOKUP(AD$1,Enemies[[Name]:[SpawnedType]],11,FALSE), Enemies[[Name]:[BotLevelType]], 3, FALSE) * VLOOKUP($A73,BotLevelWorld[#All],MATCH("HP Ratio - " &amp; VLOOKUP(VLOOKUP(AD$1,Enemies[[Name]:[SpawnedType]],11,FALSE),Enemies[[#All],[Name]:[BotLevelType]],9,FALSE),BotLevelWorld[#Headers],0),FALSE) * VLOOKUP(AD$1,Enemies[[Name]:[SpawnedType]],10,FALSE),0))</f>
        <v>240</v>
      </c>
      <c r="AE73" s="10">
        <f>(VLOOKUP(AE$1,Enemies[[Name]:[BotLevelType]],3,FALSE) * VLOOKUP($A73,BotLevelWorld[#All],MATCH("HP Ratio - " &amp; VLOOKUP(AE$1,Enemies[[#All],[Name]:[BotLevelType]],9,FALSE),BotLevelWorld[#Headers],0),FALSE)) + (IFERROR(VLOOKUP(VLOOKUP(AE$1,Enemies[[Name]:[SpawnedType]],11,FALSE), Enemies[[Name]:[BotLevelType]], 3, FALSE) * VLOOKUP($A73,BotLevelWorld[#All],MATCH("HP Ratio - " &amp; VLOOKUP(VLOOKUP(AE$1,Enemies[[Name]:[SpawnedType]],11,FALSE),Enemies[[#All],[Name]:[BotLevelType]],9,FALSE),BotLevelWorld[#Headers],0),FALSE) * VLOOKUP(AE$1,Enemies[[Name]:[SpawnedType]],10,FALSE),0))</f>
        <v>7000</v>
      </c>
      <c r="AF73" s="10">
        <f>(VLOOKUP(AF$1,Enemies[[Name]:[BotLevelType]],3,FALSE) * VLOOKUP($A73,BotLevelWorld[#All],MATCH("HP Ratio - " &amp; VLOOKUP(AF$1,Enemies[[#All],[Name]:[BotLevelType]],9,FALSE),BotLevelWorld[#Headers],0),FALSE)) + (IFERROR(VLOOKUP(VLOOKUP(AF$1,Enemies[[Name]:[SpawnedType]],11,FALSE), Enemies[[Name]:[BotLevelType]], 3, FALSE) * VLOOKUP($A73,BotLevelWorld[#All],MATCH("HP Ratio - " &amp; VLOOKUP(VLOOKUP(AF$1,Enemies[[Name]:[SpawnedType]],11,FALSE),Enemies[[#All],[Name]:[BotLevelType]],9,FALSE),BotLevelWorld[#Headers],0),FALSE) * VLOOKUP(AF$1,Enemies[[Name]:[SpawnedType]],10,FALSE),0))</f>
        <v>1600</v>
      </c>
      <c r="AG73" s="10">
        <f>(VLOOKUP(AG$1,Enemies[[Name]:[BotLevelType]],3,FALSE) * VLOOKUP($A73,BotLevelWorld[#All],MATCH("HP Ratio - " &amp; VLOOKUP(AG$1,Enemies[[#All],[Name]:[BotLevelType]],9,FALSE),BotLevelWorld[#Headers],0),FALSE)) + (IFERROR(VLOOKUP(VLOOKUP(AG$1,Enemies[[Name]:[SpawnedType]],11,FALSE), Enemies[[Name]:[BotLevelType]], 3, FALSE) * VLOOKUP($A73,BotLevelWorld[#All],MATCH("HP Ratio - " &amp; VLOOKUP(VLOOKUP(AG$1,Enemies[[Name]:[SpawnedType]],11,FALSE),Enemies[[#All],[Name]:[BotLevelType]],9,FALSE),BotLevelWorld[#Headers],0),FALSE) * VLOOKUP(AG$1,Enemies[[Name]:[SpawnedType]],10,FALSE),0))</f>
        <v>8470</v>
      </c>
      <c r="AH73" s="10">
        <f>(VLOOKUP(AH$1,Enemies[[Name]:[BotLevelType]],3,FALSE) * VLOOKUP($A73,BotLevelWorld[#All],MATCH("HP Ratio - " &amp; VLOOKUP(AH$1,Enemies[[#All],[Name]:[BotLevelType]],9,FALSE),BotLevelWorld[#Headers],0),FALSE)) + (IFERROR(VLOOKUP(VLOOKUP(AH$1,Enemies[[Name]:[SpawnedType]],11,FALSE), Enemies[[Name]:[BotLevelType]], 3, FALSE) * VLOOKUP($A73,BotLevelWorld[#All],MATCH("HP Ratio - " &amp; VLOOKUP(VLOOKUP(AH$1,Enemies[[Name]:[SpawnedType]],11,FALSE),Enemies[[#All],[Name]:[BotLevelType]],9,FALSE),BotLevelWorld[#Headers],0),FALSE) * VLOOKUP(AH$1,Enemies[[Name]:[SpawnedType]],10,FALSE),0))</f>
        <v>880</v>
      </c>
      <c r="AI73" s="10">
        <f>(VLOOKUP(AI$1,Enemies[[Name]:[BotLevelType]],3,FALSE) * VLOOKUP($A73,BotLevelWorld[#All],MATCH("HP Ratio - " &amp; VLOOKUP(AI$1,Enemies[[#All],[Name]:[BotLevelType]],9,FALSE),BotLevelWorld[#Headers],0),FALSE)) + (IFERROR(VLOOKUP(VLOOKUP(AI$1,Enemies[[Name]:[SpawnedType]],11,FALSE), Enemies[[Name]:[BotLevelType]], 3, FALSE) * VLOOKUP($A73,BotLevelWorld[#All],MATCH("HP Ratio - " &amp; VLOOKUP(VLOOKUP(AI$1,Enemies[[Name]:[SpawnedType]],11,FALSE),Enemies[[#All],[Name]:[BotLevelType]],9,FALSE),BotLevelWorld[#Headers],0),FALSE) * VLOOKUP(AI$1,Enemies[[Name]:[SpawnedType]],10,FALSE),0))</f>
        <v>12000</v>
      </c>
      <c r="AJ73" s="10">
        <f>(VLOOKUP(AJ$1,Enemies[[Name]:[BotLevelType]],3,FALSE) * VLOOKUP($A73,BotLevelWorld[#All],MATCH("HP Ratio - " &amp; VLOOKUP(AJ$1,Enemies[[#All],[Name]:[BotLevelType]],9,FALSE),BotLevelWorld[#Headers],0),FALSE)) + (IFERROR(VLOOKUP(VLOOKUP(AJ$1,Enemies[[Name]:[SpawnedType]],11,FALSE), Enemies[[Name]:[BotLevelType]], 3, FALSE) * VLOOKUP($A73,BotLevelWorld[#All],MATCH("HP Ratio - " &amp; VLOOKUP(VLOOKUP(AJ$1,Enemies[[Name]:[SpawnedType]],11,FALSE),Enemies[[#All],[Name]:[BotLevelType]],9,FALSE),BotLevelWorld[#Headers],0),FALSE) * VLOOKUP(AJ$1,Enemies[[Name]:[SpawnedType]],10,FALSE),0))</f>
        <v>880</v>
      </c>
      <c r="AK73" s="10">
        <f>(VLOOKUP(AK$1,Enemies[[Name]:[BotLevelType]],3,FALSE) * VLOOKUP($A73,BotLevelWorld[#All],MATCH("HP Ratio - " &amp; VLOOKUP(AK$1,Enemies[[#All],[Name]:[BotLevelType]],9,FALSE),BotLevelWorld[#Headers],0),FALSE)) + (IFERROR(VLOOKUP(VLOOKUP(AK$1,Enemies[[Name]:[SpawnedType]],11,FALSE), Enemies[[Name]:[BotLevelType]], 3, FALSE) * VLOOKUP($A73,BotLevelWorld[#All],MATCH("HP Ratio - " &amp; VLOOKUP(VLOOKUP(AK$1,Enemies[[Name]:[SpawnedType]],11,FALSE),Enemies[[#All],[Name]:[BotLevelType]],9,FALSE),BotLevelWorld[#Headers],0),FALSE) * VLOOKUP(AK$1,Enemies[[Name]:[SpawnedType]],10,FALSE),0))</f>
        <v>880</v>
      </c>
      <c r="AL73" s="10">
        <f>(VLOOKUP(AL$1,Enemies[[Name]:[BotLevelType]],3,FALSE) * VLOOKUP($A73,BotLevelWorld[#All],MATCH("HP Ratio - " &amp; VLOOKUP(AL$1,Enemies[[#All],[Name]:[BotLevelType]],9,FALSE),BotLevelWorld[#Headers],0),FALSE)) + (IFERROR(VLOOKUP(VLOOKUP(AL$1,Enemies[[Name]:[SpawnedType]],11,FALSE), Enemies[[Name]:[BotLevelType]], 3, FALSE) * VLOOKUP($A73,BotLevelWorld[#All],MATCH("HP Ratio - " &amp; VLOOKUP(VLOOKUP(AL$1,Enemies[[Name]:[SpawnedType]],11,FALSE),Enemies[[#All],[Name]:[BotLevelType]],9,FALSE),BotLevelWorld[#Headers],0),FALSE) * VLOOKUP(AL$1,Enemies[[Name]:[SpawnedType]],10,FALSE),0))</f>
        <v>1100</v>
      </c>
      <c r="AM73" s="10">
        <f>(VLOOKUP(AM$1,Enemies[[Name]:[BotLevelType]],3,FALSE) * VLOOKUP($A73,BotLevelWorld[#All],MATCH("HP Ratio - " &amp; VLOOKUP(AM$1,Enemies[[#All],[Name]:[BotLevelType]],9,FALSE),BotLevelWorld[#Headers],0),FALSE)) + (IFERROR(VLOOKUP(VLOOKUP(AM$1,Enemies[[Name]:[SpawnedType]],11,FALSE), Enemies[[Name]:[BotLevelType]], 3, FALSE) * VLOOKUP($A73,BotLevelWorld[#All],MATCH("HP Ratio - " &amp; VLOOKUP(VLOOKUP(AM$1,Enemies[[Name]:[SpawnedType]],11,FALSE),Enemies[[#All],[Name]:[BotLevelType]],9,FALSE),BotLevelWorld[#Headers],0),FALSE) * VLOOKUP(AM$1,Enemies[[Name]:[SpawnedType]],10,FALSE),0))</f>
        <v>20000</v>
      </c>
      <c r="AN73" s="10">
        <f>(VLOOKUP(AN$1,Enemies[[Name]:[BotLevelType]],3,FALSE) * VLOOKUP($A73,BotLevelWorld[#All],MATCH("HP Ratio - " &amp; VLOOKUP(AN$1,Enemies[[#All],[Name]:[BotLevelType]],9,FALSE),BotLevelWorld[#Headers],0),FALSE)) + (IFERROR(VLOOKUP(VLOOKUP(AN$1,Enemies[[Name]:[SpawnedType]],11,FALSE), Enemies[[Name]:[BotLevelType]], 3, FALSE) * VLOOKUP($A73,BotLevelWorld[#All],MATCH("HP Ratio - " &amp; VLOOKUP(VLOOKUP(AN$1,Enemies[[Name]:[SpawnedType]],11,FALSE),Enemies[[#All],[Name]:[BotLevelType]],9,FALSE),BotLevelWorld[#Headers],0),FALSE) * VLOOKUP(AN$1,Enemies[[Name]:[SpawnedType]],10,FALSE),0))</f>
        <v>5500</v>
      </c>
      <c r="AO73" s="10">
        <f>(VLOOKUP(AO$1,Enemies[[Name]:[BotLevelType]],3,FALSE) * VLOOKUP($A73,BotLevelWorld[#All],MATCH("HP Ratio - " &amp; VLOOKUP(AO$1,Enemies[[#All],[Name]:[BotLevelType]],9,FALSE),BotLevelWorld[#Headers],0),FALSE)) + (IFERROR(VLOOKUP(VLOOKUP(AO$1,Enemies[[Name]:[SpawnedType]],11,FALSE), Enemies[[Name]:[BotLevelType]], 3, FALSE) * VLOOKUP($A73,BotLevelWorld[#All],MATCH("HP Ratio - " &amp; VLOOKUP(VLOOKUP(AO$1,Enemies[[Name]:[SpawnedType]],11,FALSE),Enemies[[#All],[Name]:[BotLevelType]],9,FALSE),BotLevelWorld[#Headers],0),FALSE) * VLOOKUP(AO$1,Enemies[[Name]:[SpawnedType]],10,FALSE),0))</f>
        <v>9460</v>
      </c>
      <c r="AP73" s="10">
        <f>(VLOOKUP(AP$1,Enemies[[Name]:[BotLevelType]],3,FALSE) * VLOOKUP($A73,BotLevelWorld[#All],MATCH("HP Ratio - " &amp; VLOOKUP(AP$1,Enemies[[#All],[Name]:[BotLevelType]],9,FALSE),BotLevelWorld[#Headers],0),FALSE)) + (IFERROR(VLOOKUP(VLOOKUP(AP$1,Enemies[[Name]:[SpawnedType]],11,FALSE), Enemies[[Name]:[BotLevelType]], 3, FALSE) * VLOOKUP($A73,BotLevelWorld[#All],MATCH("HP Ratio - " &amp; VLOOKUP(VLOOKUP(AP$1,Enemies[[Name]:[SpawnedType]],11,FALSE),Enemies[[#All],[Name]:[BotLevelType]],9,FALSE),BotLevelWorld[#Headers],0),FALSE) * VLOOKUP(AP$1,Enemies[[Name]:[SpawnedType]],10,FALSE),0))</f>
        <v>9460</v>
      </c>
      <c r="AQ73" s="10">
        <f>(VLOOKUP(AQ$1,Enemies[[Name]:[BotLevelType]],3,FALSE) * VLOOKUP($A73,BotLevelWorld[#All],MATCH("HP Ratio - " &amp; VLOOKUP(AQ$1,Enemies[[#All],[Name]:[BotLevelType]],9,FALSE),BotLevelWorld[#Headers],0),FALSE)) + (IFERROR(VLOOKUP(VLOOKUP(AQ$1,Enemies[[Name]:[SpawnedType]],11,FALSE), Enemies[[Name]:[BotLevelType]], 3, FALSE) * VLOOKUP($A73,BotLevelWorld[#All],MATCH("HP Ratio - " &amp; VLOOKUP(VLOOKUP(AQ$1,Enemies[[Name]:[SpawnedType]],11,FALSE),Enemies[[#All],[Name]:[BotLevelType]],9,FALSE),BotLevelWorld[#Headers],0),FALSE) * VLOOKUP(AQ$1,Enemies[[Name]:[SpawnedType]],10,FALSE),0))</f>
        <v>9460</v>
      </c>
      <c r="AR73" s="10">
        <f>(VLOOKUP(AR$1,Enemies[[Name]:[BotLevelType]],3,FALSE) * VLOOKUP($A73,BotLevelWorld[#All],MATCH("HP Ratio - " &amp; VLOOKUP(AR$1,Enemies[[#All],[Name]:[BotLevelType]],9,FALSE),BotLevelWorld[#Headers],0),FALSE)) + (IFERROR(VLOOKUP(VLOOKUP(AR$1,Enemies[[Name]:[SpawnedType]],11,FALSE), Enemies[[Name]:[BotLevelType]], 3, FALSE) * VLOOKUP($A73,BotLevelWorld[#All],MATCH("HP Ratio - " &amp; VLOOKUP(VLOOKUP(AR$1,Enemies[[Name]:[SpawnedType]],11,FALSE),Enemies[[#All],[Name]:[BotLevelType]],9,FALSE),BotLevelWorld[#Headers],0),FALSE) * VLOOKUP(AR$1,Enemies[[Name]:[SpawnedType]],10,FALSE),0))</f>
        <v>88000</v>
      </c>
      <c r="AS73" s="10">
        <f>(VLOOKUP(AS$1,Enemies[[Name]:[BotLevelType]],3,FALSE) * VLOOKUP($A73,BotLevelWorld[#All],MATCH("HP Ratio - " &amp; VLOOKUP(AS$1,Enemies[[#All],[Name]:[BotLevelType]],9,FALSE),BotLevelWorld[#Headers],0),FALSE)) + (IFERROR(VLOOKUP(VLOOKUP(AS$1,Enemies[[Name]:[SpawnedType]],11,FALSE), Enemies[[Name]:[BotLevelType]], 3, FALSE) * VLOOKUP($A73,BotLevelWorld[#All],MATCH("HP Ratio - " &amp; VLOOKUP(VLOOKUP(AS$1,Enemies[[Name]:[SpawnedType]],11,FALSE),Enemies[[#All],[Name]:[BotLevelType]],9,FALSE),BotLevelWorld[#Headers],0),FALSE) * VLOOKUP(AS$1,Enemies[[Name]:[SpawnedType]],10,FALSE),0))</f>
        <v>60000</v>
      </c>
      <c r="AT73" s="10">
        <f>(VLOOKUP(AT$1,Enemies[[Name]:[BotLevelType]],3,FALSE) * VLOOKUP($A73,BotLevelWorld[#All],MATCH("HP Ratio - " &amp; VLOOKUP(AT$1,Enemies[[#All],[Name]:[BotLevelType]],9,FALSE),BotLevelWorld[#Headers],0),FALSE)) + (IFERROR(VLOOKUP(VLOOKUP(AT$1,Enemies[[Name]:[SpawnedType]],11,FALSE), Enemies[[Name]:[BotLevelType]], 3, FALSE) * VLOOKUP($A73,BotLevelWorld[#All],MATCH("HP Ratio - " &amp; VLOOKUP(VLOOKUP(AT$1,Enemies[[Name]:[SpawnedType]],11,FALSE),Enemies[[#All],[Name]:[BotLevelType]],9,FALSE),BotLevelWorld[#Headers],0),FALSE) * VLOOKUP(AT$1,Enemies[[Name]:[SpawnedType]],10,FALSE),0))</f>
        <v>53200</v>
      </c>
    </row>
    <row r="74" spans="1:46" x14ac:dyDescent="0.25">
      <c r="A74" s="1">
        <v>72</v>
      </c>
      <c r="B74" s="10">
        <f>(VLOOKUP(B$1,Enemies[[Name]:[BotLevelType]],3,FALSE) * VLOOKUP($A74,BotLevelWorld[#All],MATCH("HP Ratio - " &amp; VLOOKUP(B$1,Enemies[[#All],[Name]:[BotLevelType]],9,FALSE),BotLevelWorld[#Headers],0),FALSE)) + (IFERROR(VLOOKUP(VLOOKUP(B$1,Enemies[[Name]:[SpawnedType]],11,FALSE), Enemies[[Name]:[BotLevelType]], 3, FALSE) * VLOOKUP($A74,BotLevelWorld[#All],MATCH("HP Ratio - " &amp; VLOOKUP(VLOOKUP(B$1,Enemies[[Name]:[SpawnedType]],11,FALSE),Enemies[[#All],[Name]:[BotLevelType]],9,FALSE),BotLevelWorld[#Headers],0),FALSE) * VLOOKUP(B$1,Enemies[[Name]:[SpawnedType]],10,FALSE),0))</f>
        <v>330</v>
      </c>
      <c r="C74" s="10">
        <f>(VLOOKUP(C$1,Enemies[[Name]:[BotLevelType]],3,FALSE) * VLOOKUP($A74,BotLevelWorld[#All],MATCH("HP Ratio - " &amp; VLOOKUP(C$1,Enemies[[#All],[Name]:[BotLevelType]],9,FALSE),BotLevelWorld[#Headers],0),FALSE)) + (IFERROR(VLOOKUP(VLOOKUP(C$1,Enemies[[Name]:[SpawnedType]],11,FALSE), Enemies[[Name]:[BotLevelType]], 3, FALSE) * VLOOKUP($A74,BotLevelWorld[#All],MATCH("HP Ratio - " &amp; VLOOKUP(VLOOKUP(C$1,Enemies[[Name]:[SpawnedType]],11,FALSE),Enemies[[#All],[Name]:[BotLevelType]],9,FALSE),BotLevelWorld[#Headers],0),FALSE) * VLOOKUP(C$1,Enemies[[Name]:[SpawnedType]],10,FALSE),0))</f>
        <v>8470</v>
      </c>
      <c r="D74" s="10">
        <f>(VLOOKUP(D$1,Enemies[[Name]:[BotLevelType]],3,FALSE) * VLOOKUP($A74,BotLevelWorld[#All],MATCH("HP Ratio - " &amp; VLOOKUP(D$1,Enemies[[#All],[Name]:[BotLevelType]],9,FALSE),BotLevelWorld[#Headers],0),FALSE)) + (IFERROR(VLOOKUP(VLOOKUP(D$1,Enemies[[Name]:[SpawnedType]],11,FALSE), Enemies[[Name]:[BotLevelType]], 3, FALSE) * VLOOKUP($A74,BotLevelWorld[#All],MATCH("HP Ratio - " &amp; VLOOKUP(VLOOKUP(D$1,Enemies[[Name]:[SpawnedType]],11,FALSE),Enemies[[#All],[Name]:[BotLevelType]],9,FALSE),BotLevelWorld[#Headers],0),FALSE) * VLOOKUP(D$1,Enemies[[Name]:[SpawnedType]],10,FALSE),0))</f>
        <v>19800</v>
      </c>
      <c r="E74" s="10">
        <f>(VLOOKUP(E$1,Enemies[[Name]:[BotLevelType]],3,FALSE) * VLOOKUP($A74,BotLevelWorld[#All],MATCH("HP Ratio - " &amp; VLOOKUP(E$1,Enemies[[#All],[Name]:[BotLevelType]],9,FALSE),BotLevelWorld[#Headers],0),FALSE)) + (IFERROR(VLOOKUP(VLOOKUP(E$1,Enemies[[Name]:[SpawnedType]],11,FALSE), Enemies[[Name]:[BotLevelType]], 3, FALSE) * VLOOKUP($A74,BotLevelWorld[#All],MATCH("HP Ratio - " &amp; VLOOKUP(VLOOKUP(E$1,Enemies[[Name]:[SpawnedType]],11,FALSE),Enemies[[#All],[Name]:[BotLevelType]],9,FALSE),BotLevelWorld[#Headers],0),FALSE) * VLOOKUP(E$1,Enemies[[Name]:[SpawnedType]],10,FALSE),0))</f>
        <v>2800</v>
      </c>
      <c r="F74" s="10">
        <f>(VLOOKUP(F$1,Enemies[[Name]:[BotLevelType]],3,FALSE) * VLOOKUP($A74,BotLevelWorld[#All],MATCH("HP Ratio - " &amp; VLOOKUP(F$1,Enemies[[#All],[Name]:[BotLevelType]],9,FALSE),BotLevelWorld[#Headers],0),FALSE)) + (IFERROR(VLOOKUP(VLOOKUP(F$1,Enemies[[Name]:[SpawnedType]],11,FALSE), Enemies[[Name]:[BotLevelType]], 3, FALSE) * VLOOKUP($A74,BotLevelWorld[#All],MATCH("HP Ratio - " &amp; VLOOKUP(VLOOKUP(F$1,Enemies[[Name]:[SpawnedType]],11,FALSE),Enemies[[#All],[Name]:[BotLevelType]],9,FALSE),BotLevelWorld[#Headers],0),FALSE) * VLOOKUP(F$1,Enemies[[Name]:[SpawnedType]],10,FALSE),0))</f>
        <v>10000</v>
      </c>
      <c r="G74" s="10">
        <f>(VLOOKUP(G$1,Enemies[[Name]:[BotLevelType]],3,FALSE) * VLOOKUP($A74,BotLevelWorld[#All],MATCH("HP Ratio - " &amp; VLOOKUP(G$1,Enemies[[#All],[Name]:[BotLevelType]],9,FALSE),BotLevelWorld[#Headers],0),FALSE)) + (IFERROR(VLOOKUP(VLOOKUP(G$1,Enemies[[Name]:[SpawnedType]],11,FALSE), Enemies[[Name]:[BotLevelType]], 3, FALSE) * VLOOKUP($A74,BotLevelWorld[#All],MATCH("HP Ratio - " &amp; VLOOKUP(VLOOKUP(G$1,Enemies[[Name]:[SpawnedType]],11,FALSE),Enemies[[#All],[Name]:[BotLevelType]],9,FALSE),BotLevelWorld[#Headers],0),FALSE) * VLOOKUP(G$1,Enemies[[Name]:[SpawnedType]],10,FALSE),0))</f>
        <v>20000</v>
      </c>
      <c r="H74" s="10">
        <f>(VLOOKUP(H$1,Enemies[[Name]:[BotLevelType]],3,FALSE) * VLOOKUP($A74,BotLevelWorld[#All],MATCH("HP Ratio - " &amp; VLOOKUP(H$1,Enemies[[#All],[Name]:[BotLevelType]],9,FALSE),BotLevelWorld[#Headers],0),FALSE)) + (IFERROR(VLOOKUP(VLOOKUP(H$1,Enemies[[Name]:[SpawnedType]],11,FALSE), Enemies[[Name]:[BotLevelType]], 3, FALSE) * VLOOKUP($A74,BotLevelWorld[#All],MATCH("HP Ratio - " &amp; VLOOKUP(VLOOKUP(H$1,Enemies[[Name]:[SpawnedType]],11,FALSE),Enemies[[#All],[Name]:[BotLevelType]],9,FALSE),BotLevelWorld[#Headers],0),FALSE) * VLOOKUP(H$1,Enemies[[Name]:[SpawnedType]],10,FALSE),0))</f>
        <v>880</v>
      </c>
      <c r="I74" s="10">
        <f>(VLOOKUP(I$1,Enemies[[Name]:[BotLevelType]],3,FALSE) * VLOOKUP($A74,BotLevelWorld[#All],MATCH("HP Ratio - " &amp; VLOOKUP(I$1,Enemies[[#All],[Name]:[BotLevelType]],9,FALSE),BotLevelWorld[#Headers],0),FALSE)) + (IFERROR(VLOOKUP(VLOOKUP(I$1,Enemies[[Name]:[SpawnedType]],11,FALSE), Enemies[[Name]:[BotLevelType]], 3, FALSE) * VLOOKUP($A74,BotLevelWorld[#All],MATCH("HP Ratio - " &amp; VLOOKUP(VLOOKUP(I$1,Enemies[[Name]:[SpawnedType]],11,FALSE),Enemies[[#All],[Name]:[BotLevelType]],9,FALSE),BotLevelWorld[#Headers],0),FALSE) * VLOOKUP(I$1,Enemies[[Name]:[SpawnedType]],10,FALSE),0))</f>
        <v>30</v>
      </c>
      <c r="J74" s="10">
        <f>(VLOOKUP(J$1,Enemies[[Name]:[BotLevelType]],3,FALSE) * VLOOKUP($A74,BotLevelWorld[#All],MATCH("HP Ratio - " &amp; VLOOKUP(J$1,Enemies[[#All],[Name]:[BotLevelType]],9,FALSE),BotLevelWorld[#Headers],0),FALSE)) + (IFERROR(VLOOKUP(VLOOKUP(J$1,Enemies[[Name]:[SpawnedType]],11,FALSE), Enemies[[Name]:[BotLevelType]], 3, FALSE) * VLOOKUP($A74,BotLevelWorld[#All],MATCH("HP Ratio - " &amp; VLOOKUP(VLOOKUP(J$1,Enemies[[Name]:[SpawnedType]],11,FALSE),Enemies[[#All],[Name]:[BotLevelType]],9,FALSE),BotLevelWorld[#Headers],0),FALSE) * VLOOKUP(J$1,Enemies[[Name]:[SpawnedType]],10,FALSE),0))</f>
        <v>500</v>
      </c>
      <c r="K74" s="10">
        <f>(VLOOKUP(K$1,Enemies[[Name]:[BotLevelType]],3,FALSE) * VLOOKUP($A74,BotLevelWorld[#All],MATCH("HP Ratio - " &amp; VLOOKUP(K$1,Enemies[[#All],[Name]:[BotLevelType]],9,FALSE),BotLevelWorld[#Headers],0),FALSE)) + (IFERROR(VLOOKUP(VLOOKUP(K$1,Enemies[[Name]:[SpawnedType]],11,FALSE), Enemies[[Name]:[BotLevelType]], 3, FALSE) * VLOOKUP($A74,BotLevelWorld[#All],MATCH("HP Ratio - " &amp; VLOOKUP(VLOOKUP(K$1,Enemies[[Name]:[SpawnedType]],11,FALSE),Enemies[[#All],[Name]:[BotLevelType]],9,FALSE),BotLevelWorld[#Headers],0),FALSE) * VLOOKUP(K$1,Enemies[[Name]:[SpawnedType]],10,FALSE),0))</f>
        <v>125</v>
      </c>
      <c r="L74" s="10">
        <f>(VLOOKUP(L$1,Enemies[[Name]:[BotLevelType]],3,FALSE) * VLOOKUP($A74,BotLevelWorld[#All],MATCH("HP Ratio - " &amp; VLOOKUP(L$1,Enemies[[#All],[Name]:[BotLevelType]],9,FALSE),BotLevelWorld[#Headers],0),FALSE)) + (IFERROR(VLOOKUP(VLOOKUP(L$1,Enemies[[Name]:[SpawnedType]],11,FALSE), Enemies[[Name]:[BotLevelType]], 3, FALSE) * VLOOKUP($A74,BotLevelWorld[#All],MATCH("HP Ratio - " &amp; VLOOKUP(VLOOKUP(L$1,Enemies[[Name]:[SpawnedType]],11,FALSE),Enemies[[#All],[Name]:[BotLevelType]],9,FALSE),BotLevelWorld[#Headers],0),FALSE) * VLOOKUP(L$1,Enemies[[Name]:[SpawnedType]],10,FALSE),0))</f>
        <v>6000</v>
      </c>
      <c r="M74" s="10">
        <f>(VLOOKUP(M$1,Enemies[[Name]:[BotLevelType]],3,FALSE) * VLOOKUP($A74,BotLevelWorld[#All],MATCH("HP Ratio - " &amp; VLOOKUP(M$1,Enemies[[#All],[Name]:[BotLevelType]],9,FALSE),BotLevelWorld[#Headers],0),FALSE)) + (IFERROR(VLOOKUP(VLOOKUP(M$1,Enemies[[Name]:[SpawnedType]],11,FALSE), Enemies[[Name]:[BotLevelType]], 3, FALSE) * VLOOKUP($A74,BotLevelWorld[#All],MATCH("HP Ratio - " &amp; VLOOKUP(VLOOKUP(M$1,Enemies[[Name]:[SpawnedType]],11,FALSE),Enemies[[#All],[Name]:[BotLevelType]],9,FALSE),BotLevelWorld[#Headers],0),FALSE) * VLOOKUP(M$1,Enemies[[Name]:[SpawnedType]],10,FALSE),0))</f>
        <v>14000</v>
      </c>
      <c r="N74" s="10">
        <f>(VLOOKUP(N$1,Enemies[[Name]:[BotLevelType]],3,FALSE) * VLOOKUP($A74,BotLevelWorld[#All],MATCH("HP Ratio - " &amp; VLOOKUP(N$1,Enemies[[#All],[Name]:[BotLevelType]],9,FALSE),BotLevelWorld[#Headers],0),FALSE)) + (IFERROR(VLOOKUP(VLOOKUP(N$1,Enemies[[Name]:[SpawnedType]],11,FALSE), Enemies[[Name]:[BotLevelType]], 3, FALSE) * VLOOKUP($A74,BotLevelWorld[#All],MATCH("HP Ratio - " &amp; VLOOKUP(VLOOKUP(N$1,Enemies[[Name]:[SpawnedType]],11,FALSE),Enemies[[#All],[Name]:[BotLevelType]],9,FALSE),BotLevelWorld[#Headers],0),FALSE) * VLOOKUP(N$1,Enemies[[Name]:[SpawnedType]],10,FALSE),0))</f>
        <v>10000</v>
      </c>
      <c r="O74" s="10">
        <f>(VLOOKUP(O$1,Enemies[[Name]:[BotLevelType]],3,FALSE) * VLOOKUP($A74,BotLevelWorld[#All],MATCH("HP Ratio - " &amp; VLOOKUP(O$1,Enemies[[#All],[Name]:[BotLevelType]],9,FALSE),BotLevelWorld[#Headers],0),FALSE)) + (IFERROR(VLOOKUP(VLOOKUP(O$1,Enemies[[Name]:[SpawnedType]],11,FALSE), Enemies[[Name]:[BotLevelType]], 3, FALSE) * VLOOKUP($A74,BotLevelWorld[#All],MATCH("HP Ratio - " &amp; VLOOKUP(VLOOKUP(O$1,Enemies[[Name]:[SpawnedType]],11,FALSE),Enemies[[#All],[Name]:[BotLevelType]],9,FALSE),BotLevelWorld[#Headers],0),FALSE) * VLOOKUP(O$1,Enemies[[Name]:[SpawnedType]],10,FALSE),0))</f>
        <v>3850</v>
      </c>
      <c r="P74" s="10">
        <f>(VLOOKUP(P$1,Enemies[[Name]:[BotLevelType]],3,FALSE) * VLOOKUP($A74,BotLevelWorld[#All],MATCH("HP Ratio - " &amp; VLOOKUP(P$1,Enemies[[#All],[Name]:[BotLevelType]],9,FALSE),BotLevelWorld[#Headers],0),FALSE)) + (IFERROR(VLOOKUP(VLOOKUP(P$1,Enemies[[Name]:[SpawnedType]],11,FALSE), Enemies[[Name]:[BotLevelType]], 3, FALSE) * VLOOKUP($A74,BotLevelWorld[#All],MATCH("HP Ratio - " &amp; VLOOKUP(VLOOKUP(P$1,Enemies[[Name]:[SpawnedType]],11,FALSE),Enemies[[#All],[Name]:[BotLevelType]],9,FALSE),BotLevelWorld[#Headers],0),FALSE) * VLOOKUP(P$1,Enemies[[Name]:[SpawnedType]],10,FALSE),0))</f>
        <v>40000</v>
      </c>
      <c r="Q74" s="10">
        <f>(VLOOKUP(Q$1,Enemies[[Name]:[BotLevelType]],3,FALSE) * VLOOKUP($A74,BotLevelWorld[#All],MATCH("HP Ratio - " &amp; VLOOKUP(Q$1,Enemies[[#All],[Name]:[BotLevelType]],9,FALSE),BotLevelWorld[#Headers],0),FALSE)) + (IFERROR(VLOOKUP(VLOOKUP(Q$1,Enemies[[Name]:[SpawnedType]],11,FALSE), Enemies[[Name]:[BotLevelType]], 3, FALSE) * VLOOKUP($A74,BotLevelWorld[#All],MATCH("HP Ratio - " &amp; VLOOKUP(VLOOKUP(Q$1,Enemies[[Name]:[SpawnedType]],11,FALSE),Enemies[[#All],[Name]:[BotLevelType]],9,FALSE),BotLevelWorld[#Headers],0),FALSE) * VLOOKUP(Q$1,Enemies[[Name]:[SpawnedType]],10,FALSE),0))</f>
        <v>11000</v>
      </c>
      <c r="R74" s="10">
        <f>(VLOOKUP(R$1,Enemies[[Name]:[BotLevelType]],3,FALSE) * VLOOKUP($A74,BotLevelWorld[#All],MATCH("HP Ratio - " &amp; VLOOKUP(R$1,Enemies[[#All],[Name]:[BotLevelType]],9,FALSE),BotLevelWorld[#Headers],0),FALSE)) + (IFERROR(VLOOKUP(VLOOKUP(R$1,Enemies[[Name]:[SpawnedType]],11,FALSE), Enemies[[Name]:[BotLevelType]], 3, FALSE) * VLOOKUP($A74,BotLevelWorld[#All],MATCH("HP Ratio - " &amp; VLOOKUP(VLOOKUP(R$1,Enemies[[Name]:[SpawnedType]],11,FALSE),Enemies[[#All],[Name]:[BotLevelType]],9,FALSE),BotLevelWorld[#Headers],0),FALSE) * VLOOKUP(R$1,Enemies[[Name]:[SpawnedType]],10,FALSE),0))</f>
        <v>55000</v>
      </c>
      <c r="S74" s="10">
        <f>(VLOOKUP(S$1,Enemies[[Name]:[BotLevelType]],3,FALSE) * VLOOKUP($A74,BotLevelWorld[#All],MATCH("HP Ratio - " &amp; VLOOKUP(S$1,Enemies[[#All],[Name]:[BotLevelType]],9,FALSE),BotLevelWorld[#Headers],0),FALSE)) + (IFERROR(VLOOKUP(VLOOKUP(S$1,Enemies[[Name]:[SpawnedType]],11,FALSE), Enemies[[Name]:[BotLevelType]], 3, FALSE) * VLOOKUP($A74,BotLevelWorld[#All],MATCH("HP Ratio - " &amp; VLOOKUP(VLOOKUP(S$1,Enemies[[Name]:[SpawnedType]],11,FALSE),Enemies[[#All],[Name]:[BotLevelType]],9,FALSE),BotLevelWorld[#Headers],0),FALSE) * VLOOKUP(S$1,Enemies[[Name]:[SpawnedType]],10,FALSE),0))</f>
        <v>4620</v>
      </c>
      <c r="T74" s="10">
        <f>(VLOOKUP(T$1,Enemies[[Name]:[BotLevelType]],3,FALSE) * VLOOKUP($A74,BotLevelWorld[#All],MATCH("HP Ratio - " &amp; VLOOKUP(T$1,Enemies[[#All],[Name]:[BotLevelType]],9,FALSE),BotLevelWorld[#Headers],0),FALSE)) + (IFERROR(VLOOKUP(VLOOKUP(T$1,Enemies[[Name]:[SpawnedType]],11,FALSE), Enemies[[Name]:[BotLevelType]], 3, FALSE) * VLOOKUP($A74,BotLevelWorld[#All],MATCH("HP Ratio - " &amp; VLOOKUP(VLOOKUP(T$1,Enemies[[Name]:[SpawnedType]],11,FALSE),Enemies[[#All],[Name]:[BotLevelType]],9,FALSE),BotLevelWorld[#Headers],0),FALSE) * VLOOKUP(T$1,Enemies[[Name]:[SpawnedType]],10,FALSE),0))</f>
        <v>17600</v>
      </c>
      <c r="U74" s="10">
        <f>(VLOOKUP(U$1,Enemies[[Name]:[BotLevelType]],3,FALSE) * VLOOKUP($A74,BotLevelWorld[#All],MATCH("HP Ratio - " &amp; VLOOKUP(U$1,Enemies[[#All],[Name]:[BotLevelType]],9,FALSE),BotLevelWorld[#Headers],0),FALSE)) + (IFERROR(VLOOKUP(VLOOKUP(U$1,Enemies[[Name]:[SpawnedType]],11,FALSE), Enemies[[Name]:[BotLevelType]], 3, FALSE) * VLOOKUP($A74,BotLevelWorld[#All],MATCH("HP Ratio - " &amp; VLOOKUP(VLOOKUP(U$1,Enemies[[Name]:[SpawnedType]],11,FALSE),Enemies[[#All],[Name]:[BotLevelType]],9,FALSE),BotLevelWorld[#Headers],0),FALSE) * VLOOKUP(U$1,Enemies[[Name]:[SpawnedType]],10,FALSE),0))</f>
        <v>8800</v>
      </c>
      <c r="V74" s="10">
        <f>(VLOOKUP(V$1,Enemies[[Name]:[BotLevelType]],3,FALSE) * VLOOKUP($A74,BotLevelWorld[#All],MATCH("HP Ratio - " &amp; VLOOKUP(V$1,Enemies[[#All],[Name]:[BotLevelType]],9,FALSE),BotLevelWorld[#Headers],0),FALSE)) + (IFERROR(VLOOKUP(VLOOKUP(V$1,Enemies[[Name]:[SpawnedType]],11,FALSE), Enemies[[Name]:[BotLevelType]], 3, FALSE) * VLOOKUP($A74,BotLevelWorld[#All],MATCH("HP Ratio - " &amp; VLOOKUP(VLOOKUP(V$1,Enemies[[Name]:[SpawnedType]],11,FALSE),Enemies[[#All],[Name]:[BotLevelType]],9,FALSE),BotLevelWorld[#Headers],0),FALSE) * VLOOKUP(V$1,Enemies[[Name]:[SpawnedType]],10,FALSE),0))</f>
        <v>4400</v>
      </c>
      <c r="W74" s="10">
        <f>(VLOOKUP(W$1,Enemies[[Name]:[BotLevelType]],3,FALSE) * VLOOKUP($A74,BotLevelWorld[#All],MATCH("HP Ratio - " &amp; VLOOKUP(W$1,Enemies[[#All],[Name]:[BotLevelType]],9,FALSE),BotLevelWorld[#Headers],0),FALSE)) + (IFERROR(VLOOKUP(VLOOKUP(W$1,Enemies[[Name]:[SpawnedType]],11,FALSE), Enemies[[Name]:[BotLevelType]], 3, FALSE) * VLOOKUP($A74,BotLevelWorld[#All],MATCH("HP Ratio - " &amp; VLOOKUP(VLOOKUP(W$1,Enemies[[Name]:[SpawnedType]],11,FALSE),Enemies[[#All],[Name]:[BotLevelType]],9,FALSE),BotLevelWorld[#Headers],0),FALSE) * VLOOKUP(W$1,Enemies[[Name]:[SpawnedType]],10,FALSE),0))</f>
        <v>1100</v>
      </c>
      <c r="X74" s="10">
        <f>(VLOOKUP(X$1,Enemies[[Name]:[BotLevelType]],3,FALSE) * VLOOKUP($A74,BotLevelWorld[#All],MATCH("HP Ratio - " &amp; VLOOKUP(X$1,Enemies[[#All],[Name]:[BotLevelType]],9,FALSE),BotLevelWorld[#Headers],0),FALSE)) + (IFERROR(VLOOKUP(VLOOKUP(X$1,Enemies[[Name]:[SpawnedType]],11,FALSE), Enemies[[Name]:[BotLevelType]], 3, FALSE) * VLOOKUP($A74,BotLevelWorld[#All],MATCH("HP Ratio - " &amp; VLOOKUP(VLOOKUP(X$1,Enemies[[Name]:[SpawnedType]],11,FALSE),Enemies[[#All],[Name]:[BotLevelType]],9,FALSE),BotLevelWorld[#Headers],0),FALSE) * VLOOKUP(X$1,Enemies[[Name]:[SpawnedType]],10,FALSE),0))</f>
        <v>880</v>
      </c>
      <c r="Y74" s="10">
        <f>(VLOOKUP(Y$1,Enemies[[Name]:[BotLevelType]],3,FALSE) * VLOOKUP($A74,BotLevelWorld[#All],MATCH("HP Ratio - " &amp; VLOOKUP(Y$1,Enemies[[#All],[Name]:[BotLevelType]],9,FALSE),BotLevelWorld[#Headers],0),FALSE)) + (IFERROR(VLOOKUP(VLOOKUP(Y$1,Enemies[[Name]:[SpawnedType]],11,FALSE), Enemies[[Name]:[BotLevelType]], 3, FALSE) * VLOOKUP($A74,BotLevelWorld[#All],MATCH("HP Ratio - " &amp; VLOOKUP(VLOOKUP(Y$1,Enemies[[Name]:[SpawnedType]],11,FALSE),Enemies[[#All],[Name]:[BotLevelType]],9,FALSE),BotLevelWorld[#Headers],0),FALSE) * VLOOKUP(Y$1,Enemies[[Name]:[SpawnedType]],10,FALSE),0))</f>
        <v>20000</v>
      </c>
      <c r="Z74" s="10">
        <f>(VLOOKUP(Z$1,Enemies[[Name]:[BotLevelType]],3,FALSE) * VLOOKUP($A74,BotLevelWorld[#All],MATCH("HP Ratio - " &amp; VLOOKUP(Z$1,Enemies[[#All],[Name]:[BotLevelType]],9,FALSE),BotLevelWorld[#Headers],0),FALSE)) + (IFERROR(VLOOKUP(VLOOKUP(Z$1,Enemies[[Name]:[SpawnedType]],11,FALSE), Enemies[[Name]:[BotLevelType]], 3, FALSE) * VLOOKUP($A74,BotLevelWorld[#All],MATCH("HP Ratio - " &amp; VLOOKUP(VLOOKUP(Z$1,Enemies[[Name]:[SpawnedType]],11,FALSE),Enemies[[#All],[Name]:[BotLevelType]],9,FALSE),BotLevelWorld[#Headers],0),FALSE) * VLOOKUP(Z$1,Enemies[[Name]:[SpawnedType]],10,FALSE),0))</f>
        <v>8000</v>
      </c>
      <c r="AA74" s="10">
        <f>(VLOOKUP(AA$1,Enemies[[Name]:[BotLevelType]],3,FALSE) * VLOOKUP($A74,BotLevelWorld[#All],MATCH("HP Ratio - " &amp; VLOOKUP(AA$1,Enemies[[#All],[Name]:[BotLevelType]],9,FALSE),BotLevelWorld[#Headers],0),FALSE)) + (IFERROR(VLOOKUP(VLOOKUP(AA$1,Enemies[[Name]:[SpawnedType]],11,FALSE), Enemies[[Name]:[BotLevelType]], 3, FALSE) * VLOOKUP($A74,BotLevelWorld[#All],MATCH("HP Ratio - " &amp; VLOOKUP(VLOOKUP(AA$1,Enemies[[Name]:[SpawnedType]],11,FALSE),Enemies[[#All],[Name]:[BotLevelType]],9,FALSE),BotLevelWorld[#Headers],0),FALSE) * VLOOKUP(AA$1,Enemies[[Name]:[SpawnedType]],10,FALSE),0))</f>
        <v>4000</v>
      </c>
      <c r="AB74" s="10">
        <f>(VLOOKUP(AB$1,Enemies[[Name]:[BotLevelType]],3,FALSE) * VLOOKUP($A74,BotLevelWorld[#All],MATCH("HP Ratio - " &amp; VLOOKUP(AB$1,Enemies[[#All],[Name]:[BotLevelType]],9,FALSE),BotLevelWorld[#Headers],0),FALSE)) + (IFERROR(VLOOKUP(VLOOKUP(AB$1,Enemies[[Name]:[SpawnedType]],11,FALSE), Enemies[[Name]:[BotLevelType]], 3, FALSE) * VLOOKUP($A74,BotLevelWorld[#All],MATCH("HP Ratio - " &amp; VLOOKUP(VLOOKUP(AB$1,Enemies[[Name]:[SpawnedType]],11,FALSE),Enemies[[#All],[Name]:[BotLevelType]],9,FALSE),BotLevelWorld[#Headers],0),FALSE) * VLOOKUP(AB$1,Enemies[[Name]:[SpawnedType]],10,FALSE),0))</f>
        <v>1960</v>
      </c>
      <c r="AC74" s="10">
        <f>(VLOOKUP(AC$1,Enemies[[Name]:[BotLevelType]],3,FALSE) * VLOOKUP($A74,BotLevelWorld[#All],MATCH("HP Ratio - " &amp; VLOOKUP(AC$1,Enemies[[#All],[Name]:[BotLevelType]],9,FALSE),BotLevelWorld[#Headers],0),FALSE)) + (IFERROR(VLOOKUP(VLOOKUP(AC$1,Enemies[[Name]:[SpawnedType]],11,FALSE), Enemies[[Name]:[BotLevelType]], 3, FALSE) * VLOOKUP($A74,BotLevelWorld[#All],MATCH("HP Ratio - " &amp; VLOOKUP(VLOOKUP(AC$1,Enemies[[Name]:[SpawnedType]],11,FALSE),Enemies[[#All],[Name]:[BotLevelType]],9,FALSE),BotLevelWorld[#Headers],0),FALSE) * VLOOKUP(AC$1,Enemies[[Name]:[SpawnedType]],10,FALSE),0))</f>
        <v>960</v>
      </c>
      <c r="AD74" s="10">
        <f>(VLOOKUP(AD$1,Enemies[[Name]:[BotLevelType]],3,FALSE) * VLOOKUP($A74,BotLevelWorld[#All],MATCH("HP Ratio - " &amp; VLOOKUP(AD$1,Enemies[[#All],[Name]:[BotLevelType]],9,FALSE),BotLevelWorld[#Headers],0),FALSE)) + (IFERROR(VLOOKUP(VLOOKUP(AD$1,Enemies[[Name]:[SpawnedType]],11,FALSE), Enemies[[Name]:[BotLevelType]], 3, FALSE) * VLOOKUP($A74,BotLevelWorld[#All],MATCH("HP Ratio - " &amp; VLOOKUP(VLOOKUP(AD$1,Enemies[[Name]:[SpawnedType]],11,FALSE),Enemies[[#All],[Name]:[BotLevelType]],9,FALSE),BotLevelWorld[#Headers],0),FALSE) * VLOOKUP(AD$1,Enemies[[Name]:[SpawnedType]],10,FALSE),0))</f>
        <v>240</v>
      </c>
      <c r="AE74" s="10">
        <f>(VLOOKUP(AE$1,Enemies[[Name]:[BotLevelType]],3,FALSE) * VLOOKUP($A74,BotLevelWorld[#All],MATCH("HP Ratio - " &amp; VLOOKUP(AE$1,Enemies[[#All],[Name]:[BotLevelType]],9,FALSE),BotLevelWorld[#Headers],0),FALSE)) + (IFERROR(VLOOKUP(VLOOKUP(AE$1,Enemies[[Name]:[SpawnedType]],11,FALSE), Enemies[[Name]:[BotLevelType]], 3, FALSE) * VLOOKUP($A74,BotLevelWorld[#All],MATCH("HP Ratio - " &amp; VLOOKUP(VLOOKUP(AE$1,Enemies[[Name]:[SpawnedType]],11,FALSE),Enemies[[#All],[Name]:[BotLevelType]],9,FALSE),BotLevelWorld[#Headers],0),FALSE) * VLOOKUP(AE$1,Enemies[[Name]:[SpawnedType]],10,FALSE),0))</f>
        <v>7000</v>
      </c>
      <c r="AF74" s="10">
        <f>(VLOOKUP(AF$1,Enemies[[Name]:[BotLevelType]],3,FALSE) * VLOOKUP($A74,BotLevelWorld[#All],MATCH("HP Ratio - " &amp; VLOOKUP(AF$1,Enemies[[#All],[Name]:[BotLevelType]],9,FALSE),BotLevelWorld[#Headers],0),FALSE)) + (IFERROR(VLOOKUP(VLOOKUP(AF$1,Enemies[[Name]:[SpawnedType]],11,FALSE), Enemies[[Name]:[BotLevelType]], 3, FALSE) * VLOOKUP($A74,BotLevelWorld[#All],MATCH("HP Ratio - " &amp; VLOOKUP(VLOOKUP(AF$1,Enemies[[Name]:[SpawnedType]],11,FALSE),Enemies[[#All],[Name]:[BotLevelType]],9,FALSE),BotLevelWorld[#Headers],0),FALSE) * VLOOKUP(AF$1,Enemies[[Name]:[SpawnedType]],10,FALSE),0))</f>
        <v>1600</v>
      </c>
      <c r="AG74" s="10">
        <f>(VLOOKUP(AG$1,Enemies[[Name]:[BotLevelType]],3,FALSE) * VLOOKUP($A74,BotLevelWorld[#All],MATCH("HP Ratio - " &amp; VLOOKUP(AG$1,Enemies[[#All],[Name]:[BotLevelType]],9,FALSE),BotLevelWorld[#Headers],0),FALSE)) + (IFERROR(VLOOKUP(VLOOKUP(AG$1,Enemies[[Name]:[SpawnedType]],11,FALSE), Enemies[[Name]:[BotLevelType]], 3, FALSE) * VLOOKUP($A74,BotLevelWorld[#All],MATCH("HP Ratio - " &amp; VLOOKUP(VLOOKUP(AG$1,Enemies[[Name]:[SpawnedType]],11,FALSE),Enemies[[#All],[Name]:[BotLevelType]],9,FALSE),BotLevelWorld[#Headers],0),FALSE) * VLOOKUP(AG$1,Enemies[[Name]:[SpawnedType]],10,FALSE),0))</f>
        <v>8470</v>
      </c>
      <c r="AH74" s="10">
        <f>(VLOOKUP(AH$1,Enemies[[Name]:[BotLevelType]],3,FALSE) * VLOOKUP($A74,BotLevelWorld[#All],MATCH("HP Ratio - " &amp; VLOOKUP(AH$1,Enemies[[#All],[Name]:[BotLevelType]],9,FALSE),BotLevelWorld[#Headers],0),FALSE)) + (IFERROR(VLOOKUP(VLOOKUP(AH$1,Enemies[[Name]:[SpawnedType]],11,FALSE), Enemies[[Name]:[BotLevelType]], 3, FALSE) * VLOOKUP($A74,BotLevelWorld[#All],MATCH("HP Ratio - " &amp; VLOOKUP(VLOOKUP(AH$1,Enemies[[Name]:[SpawnedType]],11,FALSE),Enemies[[#All],[Name]:[BotLevelType]],9,FALSE),BotLevelWorld[#Headers],0),FALSE) * VLOOKUP(AH$1,Enemies[[Name]:[SpawnedType]],10,FALSE),0))</f>
        <v>880</v>
      </c>
      <c r="AI74" s="10">
        <f>(VLOOKUP(AI$1,Enemies[[Name]:[BotLevelType]],3,FALSE) * VLOOKUP($A74,BotLevelWorld[#All],MATCH("HP Ratio - " &amp; VLOOKUP(AI$1,Enemies[[#All],[Name]:[BotLevelType]],9,FALSE),BotLevelWorld[#Headers],0),FALSE)) + (IFERROR(VLOOKUP(VLOOKUP(AI$1,Enemies[[Name]:[SpawnedType]],11,FALSE), Enemies[[Name]:[BotLevelType]], 3, FALSE) * VLOOKUP($A74,BotLevelWorld[#All],MATCH("HP Ratio - " &amp; VLOOKUP(VLOOKUP(AI$1,Enemies[[Name]:[SpawnedType]],11,FALSE),Enemies[[#All],[Name]:[BotLevelType]],9,FALSE),BotLevelWorld[#Headers],0),FALSE) * VLOOKUP(AI$1,Enemies[[Name]:[SpawnedType]],10,FALSE),0))</f>
        <v>12000</v>
      </c>
      <c r="AJ74" s="10">
        <f>(VLOOKUP(AJ$1,Enemies[[Name]:[BotLevelType]],3,FALSE) * VLOOKUP($A74,BotLevelWorld[#All],MATCH("HP Ratio - " &amp; VLOOKUP(AJ$1,Enemies[[#All],[Name]:[BotLevelType]],9,FALSE),BotLevelWorld[#Headers],0),FALSE)) + (IFERROR(VLOOKUP(VLOOKUP(AJ$1,Enemies[[Name]:[SpawnedType]],11,FALSE), Enemies[[Name]:[BotLevelType]], 3, FALSE) * VLOOKUP($A74,BotLevelWorld[#All],MATCH("HP Ratio - " &amp; VLOOKUP(VLOOKUP(AJ$1,Enemies[[Name]:[SpawnedType]],11,FALSE),Enemies[[#All],[Name]:[BotLevelType]],9,FALSE),BotLevelWorld[#Headers],0),FALSE) * VLOOKUP(AJ$1,Enemies[[Name]:[SpawnedType]],10,FALSE),0))</f>
        <v>880</v>
      </c>
      <c r="AK74" s="10">
        <f>(VLOOKUP(AK$1,Enemies[[Name]:[BotLevelType]],3,FALSE) * VLOOKUP($A74,BotLevelWorld[#All],MATCH("HP Ratio - " &amp; VLOOKUP(AK$1,Enemies[[#All],[Name]:[BotLevelType]],9,FALSE),BotLevelWorld[#Headers],0),FALSE)) + (IFERROR(VLOOKUP(VLOOKUP(AK$1,Enemies[[Name]:[SpawnedType]],11,FALSE), Enemies[[Name]:[BotLevelType]], 3, FALSE) * VLOOKUP($A74,BotLevelWorld[#All],MATCH("HP Ratio - " &amp; VLOOKUP(VLOOKUP(AK$1,Enemies[[Name]:[SpawnedType]],11,FALSE),Enemies[[#All],[Name]:[BotLevelType]],9,FALSE),BotLevelWorld[#Headers],0),FALSE) * VLOOKUP(AK$1,Enemies[[Name]:[SpawnedType]],10,FALSE),0))</f>
        <v>880</v>
      </c>
      <c r="AL74" s="10">
        <f>(VLOOKUP(AL$1,Enemies[[Name]:[BotLevelType]],3,FALSE) * VLOOKUP($A74,BotLevelWorld[#All],MATCH("HP Ratio - " &amp; VLOOKUP(AL$1,Enemies[[#All],[Name]:[BotLevelType]],9,FALSE),BotLevelWorld[#Headers],0),FALSE)) + (IFERROR(VLOOKUP(VLOOKUP(AL$1,Enemies[[Name]:[SpawnedType]],11,FALSE), Enemies[[Name]:[BotLevelType]], 3, FALSE) * VLOOKUP($A74,BotLevelWorld[#All],MATCH("HP Ratio - " &amp; VLOOKUP(VLOOKUP(AL$1,Enemies[[Name]:[SpawnedType]],11,FALSE),Enemies[[#All],[Name]:[BotLevelType]],9,FALSE),BotLevelWorld[#Headers],0),FALSE) * VLOOKUP(AL$1,Enemies[[Name]:[SpawnedType]],10,FALSE),0))</f>
        <v>1100</v>
      </c>
      <c r="AM74" s="10">
        <f>(VLOOKUP(AM$1,Enemies[[Name]:[BotLevelType]],3,FALSE) * VLOOKUP($A74,BotLevelWorld[#All],MATCH("HP Ratio - " &amp; VLOOKUP(AM$1,Enemies[[#All],[Name]:[BotLevelType]],9,FALSE),BotLevelWorld[#Headers],0),FALSE)) + (IFERROR(VLOOKUP(VLOOKUP(AM$1,Enemies[[Name]:[SpawnedType]],11,FALSE), Enemies[[Name]:[BotLevelType]], 3, FALSE) * VLOOKUP($A74,BotLevelWorld[#All],MATCH("HP Ratio - " &amp; VLOOKUP(VLOOKUP(AM$1,Enemies[[Name]:[SpawnedType]],11,FALSE),Enemies[[#All],[Name]:[BotLevelType]],9,FALSE),BotLevelWorld[#Headers],0),FALSE) * VLOOKUP(AM$1,Enemies[[Name]:[SpawnedType]],10,FALSE),0))</f>
        <v>20000</v>
      </c>
      <c r="AN74" s="10">
        <f>(VLOOKUP(AN$1,Enemies[[Name]:[BotLevelType]],3,FALSE) * VLOOKUP($A74,BotLevelWorld[#All],MATCH("HP Ratio - " &amp; VLOOKUP(AN$1,Enemies[[#All],[Name]:[BotLevelType]],9,FALSE),BotLevelWorld[#Headers],0),FALSE)) + (IFERROR(VLOOKUP(VLOOKUP(AN$1,Enemies[[Name]:[SpawnedType]],11,FALSE), Enemies[[Name]:[BotLevelType]], 3, FALSE) * VLOOKUP($A74,BotLevelWorld[#All],MATCH("HP Ratio - " &amp; VLOOKUP(VLOOKUP(AN$1,Enemies[[Name]:[SpawnedType]],11,FALSE),Enemies[[#All],[Name]:[BotLevelType]],9,FALSE),BotLevelWorld[#Headers],0),FALSE) * VLOOKUP(AN$1,Enemies[[Name]:[SpawnedType]],10,FALSE),0))</f>
        <v>5500</v>
      </c>
      <c r="AO74" s="10">
        <f>(VLOOKUP(AO$1,Enemies[[Name]:[BotLevelType]],3,FALSE) * VLOOKUP($A74,BotLevelWorld[#All],MATCH("HP Ratio - " &amp; VLOOKUP(AO$1,Enemies[[#All],[Name]:[BotLevelType]],9,FALSE),BotLevelWorld[#Headers],0),FALSE)) + (IFERROR(VLOOKUP(VLOOKUP(AO$1,Enemies[[Name]:[SpawnedType]],11,FALSE), Enemies[[Name]:[BotLevelType]], 3, FALSE) * VLOOKUP($A74,BotLevelWorld[#All],MATCH("HP Ratio - " &amp; VLOOKUP(VLOOKUP(AO$1,Enemies[[Name]:[SpawnedType]],11,FALSE),Enemies[[#All],[Name]:[BotLevelType]],9,FALSE),BotLevelWorld[#Headers],0),FALSE) * VLOOKUP(AO$1,Enemies[[Name]:[SpawnedType]],10,FALSE),0))</f>
        <v>9460</v>
      </c>
      <c r="AP74" s="10">
        <f>(VLOOKUP(AP$1,Enemies[[Name]:[BotLevelType]],3,FALSE) * VLOOKUP($A74,BotLevelWorld[#All],MATCH("HP Ratio - " &amp; VLOOKUP(AP$1,Enemies[[#All],[Name]:[BotLevelType]],9,FALSE),BotLevelWorld[#Headers],0),FALSE)) + (IFERROR(VLOOKUP(VLOOKUP(AP$1,Enemies[[Name]:[SpawnedType]],11,FALSE), Enemies[[Name]:[BotLevelType]], 3, FALSE) * VLOOKUP($A74,BotLevelWorld[#All],MATCH("HP Ratio - " &amp; VLOOKUP(VLOOKUP(AP$1,Enemies[[Name]:[SpawnedType]],11,FALSE),Enemies[[#All],[Name]:[BotLevelType]],9,FALSE),BotLevelWorld[#Headers],0),FALSE) * VLOOKUP(AP$1,Enemies[[Name]:[SpawnedType]],10,FALSE),0))</f>
        <v>9460</v>
      </c>
      <c r="AQ74" s="10">
        <f>(VLOOKUP(AQ$1,Enemies[[Name]:[BotLevelType]],3,FALSE) * VLOOKUP($A74,BotLevelWorld[#All],MATCH("HP Ratio - " &amp; VLOOKUP(AQ$1,Enemies[[#All],[Name]:[BotLevelType]],9,FALSE),BotLevelWorld[#Headers],0),FALSE)) + (IFERROR(VLOOKUP(VLOOKUP(AQ$1,Enemies[[Name]:[SpawnedType]],11,FALSE), Enemies[[Name]:[BotLevelType]], 3, FALSE) * VLOOKUP($A74,BotLevelWorld[#All],MATCH("HP Ratio - " &amp; VLOOKUP(VLOOKUP(AQ$1,Enemies[[Name]:[SpawnedType]],11,FALSE),Enemies[[#All],[Name]:[BotLevelType]],9,FALSE),BotLevelWorld[#Headers],0),FALSE) * VLOOKUP(AQ$1,Enemies[[Name]:[SpawnedType]],10,FALSE),0))</f>
        <v>9460</v>
      </c>
      <c r="AR74" s="10">
        <f>(VLOOKUP(AR$1,Enemies[[Name]:[BotLevelType]],3,FALSE) * VLOOKUP($A74,BotLevelWorld[#All],MATCH("HP Ratio - " &amp; VLOOKUP(AR$1,Enemies[[#All],[Name]:[BotLevelType]],9,FALSE),BotLevelWorld[#Headers],0),FALSE)) + (IFERROR(VLOOKUP(VLOOKUP(AR$1,Enemies[[Name]:[SpawnedType]],11,FALSE), Enemies[[Name]:[BotLevelType]], 3, FALSE) * VLOOKUP($A74,BotLevelWorld[#All],MATCH("HP Ratio - " &amp; VLOOKUP(VLOOKUP(AR$1,Enemies[[Name]:[SpawnedType]],11,FALSE),Enemies[[#All],[Name]:[BotLevelType]],9,FALSE),BotLevelWorld[#Headers],0),FALSE) * VLOOKUP(AR$1,Enemies[[Name]:[SpawnedType]],10,FALSE),0))</f>
        <v>88000</v>
      </c>
      <c r="AS74" s="10">
        <f>(VLOOKUP(AS$1,Enemies[[Name]:[BotLevelType]],3,FALSE) * VLOOKUP($A74,BotLevelWorld[#All],MATCH("HP Ratio - " &amp; VLOOKUP(AS$1,Enemies[[#All],[Name]:[BotLevelType]],9,FALSE),BotLevelWorld[#Headers],0),FALSE)) + (IFERROR(VLOOKUP(VLOOKUP(AS$1,Enemies[[Name]:[SpawnedType]],11,FALSE), Enemies[[Name]:[BotLevelType]], 3, FALSE) * VLOOKUP($A74,BotLevelWorld[#All],MATCH("HP Ratio - " &amp; VLOOKUP(VLOOKUP(AS$1,Enemies[[Name]:[SpawnedType]],11,FALSE),Enemies[[#All],[Name]:[BotLevelType]],9,FALSE),BotLevelWorld[#Headers],0),FALSE) * VLOOKUP(AS$1,Enemies[[Name]:[SpawnedType]],10,FALSE),0))</f>
        <v>60000</v>
      </c>
      <c r="AT74" s="10">
        <f>(VLOOKUP(AT$1,Enemies[[Name]:[BotLevelType]],3,FALSE) * VLOOKUP($A74,BotLevelWorld[#All],MATCH("HP Ratio - " &amp; VLOOKUP(AT$1,Enemies[[#All],[Name]:[BotLevelType]],9,FALSE),BotLevelWorld[#Headers],0),FALSE)) + (IFERROR(VLOOKUP(VLOOKUP(AT$1,Enemies[[Name]:[SpawnedType]],11,FALSE), Enemies[[Name]:[BotLevelType]], 3, FALSE) * VLOOKUP($A74,BotLevelWorld[#All],MATCH("HP Ratio - " &amp; VLOOKUP(VLOOKUP(AT$1,Enemies[[Name]:[SpawnedType]],11,FALSE),Enemies[[#All],[Name]:[BotLevelType]],9,FALSE),BotLevelWorld[#Headers],0),FALSE) * VLOOKUP(AT$1,Enemies[[Name]:[SpawnedType]],10,FALSE),0))</f>
        <v>53200</v>
      </c>
    </row>
    <row r="75" spans="1:46" x14ac:dyDescent="0.25">
      <c r="A75" s="1">
        <v>73</v>
      </c>
      <c r="B75" s="10">
        <f>(VLOOKUP(B$1,Enemies[[Name]:[BotLevelType]],3,FALSE) * VLOOKUP($A75,BotLevelWorld[#All],MATCH("HP Ratio - " &amp; VLOOKUP(B$1,Enemies[[#All],[Name]:[BotLevelType]],9,FALSE),BotLevelWorld[#Headers],0),FALSE)) + (IFERROR(VLOOKUP(VLOOKUP(B$1,Enemies[[Name]:[SpawnedType]],11,FALSE), Enemies[[Name]:[BotLevelType]], 3, FALSE) * VLOOKUP($A75,BotLevelWorld[#All],MATCH("HP Ratio - " &amp; VLOOKUP(VLOOKUP(B$1,Enemies[[Name]:[SpawnedType]],11,FALSE),Enemies[[#All],[Name]:[BotLevelType]],9,FALSE),BotLevelWorld[#Headers],0),FALSE) * VLOOKUP(B$1,Enemies[[Name]:[SpawnedType]],10,FALSE),0))</f>
        <v>330</v>
      </c>
      <c r="C75" s="10">
        <f>(VLOOKUP(C$1,Enemies[[Name]:[BotLevelType]],3,FALSE) * VLOOKUP($A75,BotLevelWorld[#All],MATCH("HP Ratio - " &amp; VLOOKUP(C$1,Enemies[[#All],[Name]:[BotLevelType]],9,FALSE),BotLevelWorld[#Headers],0),FALSE)) + (IFERROR(VLOOKUP(VLOOKUP(C$1,Enemies[[Name]:[SpawnedType]],11,FALSE), Enemies[[Name]:[BotLevelType]], 3, FALSE) * VLOOKUP($A75,BotLevelWorld[#All],MATCH("HP Ratio - " &amp; VLOOKUP(VLOOKUP(C$1,Enemies[[Name]:[SpawnedType]],11,FALSE),Enemies[[#All],[Name]:[BotLevelType]],9,FALSE),BotLevelWorld[#Headers],0),FALSE) * VLOOKUP(C$1,Enemies[[Name]:[SpawnedType]],10,FALSE),0))</f>
        <v>8470</v>
      </c>
      <c r="D75" s="10">
        <f>(VLOOKUP(D$1,Enemies[[Name]:[BotLevelType]],3,FALSE) * VLOOKUP($A75,BotLevelWorld[#All],MATCH("HP Ratio - " &amp; VLOOKUP(D$1,Enemies[[#All],[Name]:[BotLevelType]],9,FALSE),BotLevelWorld[#Headers],0),FALSE)) + (IFERROR(VLOOKUP(VLOOKUP(D$1,Enemies[[Name]:[SpawnedType]],11,FALSE), Enemies[[Name]:[BotLevelType]], 3, FALSE) * VLOOKUP($A75,BotLevelWorld[#All],MATCH("HP Ratio - " &amp; VLOOKUP(VLOOKUP(D$1,Enemies[[Name]:[SpawnedType]],11,FALSE),Enemies[[#All],[Name]:[BotLevelType]],9,FALSE),BotLevelWorld[#Headers],0),FALSE) * VLOOKUP(D$1,Enemies[[Name]:[SpawnedType]],10,FALSE),0))</f>
        <v>19800</v>
      </c>
      <c r="E75" s="10">
        <f>(VLOOKUP(E$1,Enemies[[Name]:[BotLevelType]],3,FALSE) * VLOOKUP($A75,BotLevelWorld[#All],MATCH("HP Ratio - " &amp; VLOOKUP(E$1,Enemies[[#All],[Name]:[BotLevelType]],9,FALSE),BotLevelWorld[#Headers],0),FALSE)) + (IFERROR(VLOOKUP(VLOOKUP(E$1,Enemies[[Name]:[SpawnedType]],11,FALSE), Enemies[[Name]:[BotLevelType]], 3, FALSE) * VLOOKUP($A75,BotLevelWorld[#All],MATCH("HP Ratio - " &amp; VLOOKUP(VLOOKUP(E$1,Enemies[[Name]:[SpawnedType]],11,FALSE),Enemies[[#All],[Name]:[BotLevelType]],9,FALSE),BotLevelWorld[#Headers],0),FALSE) * VLOOKUP(E$1,Enemies[[Name]:[SpawnedType]],10,FALSE),0))</f>
        <v>2800</v>
      </c>
      <c r="F75" s="10">
        <f>(VLOOKUP(F$1,Enemies[[Name]:[BotLevelType]],3,FALSE) * VLOOKUP($A75,BotLevelWorld[#All],MATCH("HP Ratio - " &amp; VLOOKUP(F$1,Enemies[[#All],[Name]:[BotLevelType]],9,FALSE),BotLevelWorld[#Headers],0),FALSE)) + (IFERROR(VLOOKUP(VLOOKUP(F$1,Enemies[[Name]:[SpawnedType]],11,FALSE), Enemies[[Name]:[BotLevelType]], 3, FALSE) * VLOOKUP($A75,BotLevelWorld[#All],MATCH("HP Ratio - " &amp; VLOOKUP(VLOOKUP(F$1,Enemies[[Name]:[SpawnedType]],11,FALSE),Enemies[[#All],[Name]:[BotLevelType]],9,FALSE),BotLevelWorld[#Headers],0),FALSE) * VLOOKUP(F$1,Enemies[[Name]:[SpawnedType]],10,FALSE),0))</f>
        <v>10000</v>
      </c>
      <c r="G75" s="10">
        <f>(VLOOKUP(G$1,Enemies[[Name]:[BotLevelType]],3,FALSE) * VLOOKUP($A75,BotLevelWorld[#All],MATCH("HP Ratio - " &amp; VLOOKUP(G$1,Enemies[[#All],[Name]:[BotLevelType]],9,FALSE),BotLevelWorld[#Headers],0),FALSE)) + (IFERROR(VLOOKUP(VLOOKUP(G$1,Enemies[[Name]:[SpawnedType]],11,FALSE), Enemies[[Name]:[BotLevelType]], 3, FALSE) * VLOOKUP($A75,BotLevelWorld[#All],MATCH("HP Ratio - " &amp; VLOOKUP(VLOOKUP(G$1,Enemies[[Name]:[SpawnedType]],11,FALSE),Enemies[[#All],[Name]:[BotLevelType]],9,FALSE),BotLevelWorld[#Headers],0),FALSE) * VLOOKUP(G$1,Enemies[[Name]:[SpawnedType]],10,FALSE),0))</f>
        <v>20000</v>
      </c>
      <c r="H75" s="10">
        <f>(VLOOKUP(H$1,Enemies[[Name]:[BotLevelType]],3,FALSE) * VLOOKUP($A75,BotLevelWorld[#All],MATCH("HP Ratio - " &amp; VLOOKUP(H$1,Enemies[[#All],[Name]:[BotLevelType]],9,FALSE),BotLevelWorld[#Headers],0),FALSE)) + (IFERROR(VLOOKUP(VLOOKUP(H$1,Enemies[[Name]:[SpawnedType]],11,FALSE), Enemies[[Name]:[BotLevelType]], 3, FALSE) * VLOOKUP($A75,BotLevelWorld[#All],MATCH("HP Ratio - " &amp; VLOOKUP(VLOOKUP(H$1,Enemies[[Name]:[SpawnedType]],11,FALSE),Enemies[[#All],[Name]:[BotLevelType]],9,FALSE),BotLevelWorld[#Headers],0),FALSE) * VLOOKUP(H$1,Enemies[[Name]:[SpawnedType]],10,FALSE),0))</f>
        <v>880</v>
      </c>
      <c r="I75" s="10">
        <f>(VLOOKUP(I$1,Enemies[[Name]:[BotLevelType]],3,FALSE) * VLOOKUP($A75,BotLevelWorld[#All],MATCH("HP Ratio - " &amp; VLOOKUP(I$1,Enemies[[#All],[Name]:[BotLevelType]],9,FALSE),BotLevelWorld[#Headers],0),FALSE)) + (IFERROR(VLOOKUP(VLOOKUP(I$1,Enemies[[Name]:[SpawnedType]],11,FALSE), Enemies[[Name]:[BotLevelType]], 3, FALSE) * VLOOKUP($A75,BotLevelWorld[#All],MATCH("HP Ratio - " &amp; VLOOKUP(VLOOKUP(I$1,Enemies[[Name]:[SpawnedType]],11,FALSE),Enemies[[#All],[Name]:[BotLevelType]],9,FALSE),BotLevelWorld[#Headers],0),FALSE) * VLOOKUP(I$1,Enemies[[Name]:[SpawnedType]],10,FALSE),0))</f>
        <v>30</v>
      </c>
      <c r="J75" s="10">
        <f>(VLOOKUP(J$1,Enemies[[Name]:[BotLevelType]],3,FALSE) * VLOOKUP($A75,BotLevelWorld[#All],MATCH("HP Ratio - " &amp; VLOOKUP(J$1,Enemies[[#All],[Name]:[BotLevelType]],9,FALSE),BotLevelWorld[#Headers],0),FALSE)) + (IFERROR(VLOOKUP(VLOOKUP(J$1,Enemies[[Name]:[SpawnedType]],11,FALSE), Enemies[[Name]:[BotLevelType]], 3, FALSE) * VLOOKUP($A75,BotLevelWorld[#All],MATCH("HP Ratio - " &amp; VLOOKUP(VLOOKUP(J$1,Enemies[[Name]:[SpawnedType]],11,FALSE),Enemies[[#All],[Name]:[BotLevelType]],9,FALSE),BotLevelWorld[#Headers],0),FALSE) * VLOOKUP(J$1,Enemies[[Name]:[SpawnedType]],10,FALSE),0))</f>
        <v>500</v>
      </c>
      <c r="K75" s="10">
        <f>(VLOOKUP(K$1,Enemies[[Name]:[BotLevelType]],3,FALSE) * VLOOKUP($A75,BotLevelWorld[#All],MATCH("HP Ratio - " &amp; VLOOKUP(K$1,Enemies[[#All],[Name]:[BotLevelType]],9,FALSE),BotLevelWorld[#Headers],0),FALSE)) + (IFERROR(VLOOKUP(VLOOKUP(K$1,Enemies[[Name]:[SpawnedType]],11,FALSE), Enemies[[Name]:[BotLevelType]], 3, FALSE) * VLOOKUP($A75,BotLevelWorld[#All],MATCH("HP Ratio - " &amp; VLOOKUP(VLOOKUP(K$1,Enemies[[Name]:[SpawnedType]],11,FALSE),Enemies[[#All],[Name]:[BotLevelType]],9,FALSE),BotLevelWorld[#Headers],0),FALSE) * VLOOKUP(K$1,Enemies[[Name]:[SpawnedType]],10,FALSE),0))</f>
        <v>125</v>
      </c>
      <c r="L75" s="10">
        <f>(VLOOKUP(L$1,Enemies[[Name]:[BotLevelType]],3,FALSE) * VLOOKUP($A75,BotLevelWorld[#All],MATCH("HP Ratio - " &amp; VLOOKUP(L$1,Enemies[[#All],[Name]:[BotLevelType]],9,FALSE),BotLevelWorld[#Headers],0),FALSE)) + (IFERROR(VLOOKUP(VLOOKUP(L$1,Enemies[[Name]:[SpawnedType]],11,FALSE), Enemies[[Name]:[BotLevelType]], 3, FALSE) * VLOOKUP($A75,BotLevelWorld[#All],MATCH("HP Ratio - " &amp; VLOOKUP(VLOOKUP(L$1,Enemies[[Name]:[SpawnedType]],11,FALSE),Enemies[[#All],[Name]:[BotLevelType]],9,FALSE),BotLevelWorld[#Headers],0),FALSE) * VLOOKUP(L$1,Enemies[[Name]:[SpawnedType]],10,FALSE),0))</f>
        <v>6000</v>
      </c>
      <c r="M75" s="10">
        <f>(VLOOKUP(M$1,Enemies[[Name]:[BotLevelType]],3,FALSE) * VLOOKUP($A75,BotLevelWorld[#All],MATCH("HP Ratio - " &amp; VLOOKUP(M$1,Enemies[[#All],[Name]:[BotLevelType]],9,FALSE),BotLevelWorld[#Headers],0),FALSE)) + (IFERROR(VLOOKUP(VLOOKUP(M$1,Enemies[[Name]:[SpawnedType]],11,FALSE), Enemies[[Name]:[BotLevelType]], 3, FALSE) * VLOOKUP($A75,BotLevelWorld[#All],MATCH("HP Ratio - " &amp; VLOOKUP(VLOOKUP(M$1,Enemies[[Name]:[SpawnedType]],11,FALSE),Enemies[[#All],[Name]:[BotLevelType]],9,FALSE),BotLevelWorld[#Headers],0),FALSE) * VLOOKUP(M$1,Enemies[[Name]:[SpawnedType]],10,FALSE),0))</f>
        <v>14000</v>
      </c>
      <c r="N75" s="10">
        <f>(VLOOKUP(N$1,Enemies[[Name]:[BotLevelType]],3,FALSE) * VLOOKUP($A75,BotLevelWorld[#All],MATCH("HP Ratio - " &amp; VLOOKUP(N$1,Enemies[[#All],[Name]:[BotLevelType]],9,FALSE),BotLevelWorld[#Headers],0),FALSE)) + (IFERROR(VLOOKUP(VLOOKUP(N$1,Enemies[[Name]:[SpawnedType]],11,FALSE), Enemies[[Name]:[BotLevelType]], 3, FALSE) * VLOOKUP($A75,BotLevelWorld[#All],MATCH("HP Ratio - " &amp; VLOOKUP(VLOOKUP(N$1,Enemies[[Name]:[SpawnedType]],11,FALSE),Enemies[[#All],[Name]:[BotLevelType]],9,FALSE),BotLevelWorld[#Headers],0),FALSE) * VLOOKUP(N$1,Enemies[[Name]:[SpawnedType]],10,FALSE),0))</f>
        <v>10000</v>
      </c>
      <c r="O75" s="10">
        <f>(VLOOKUP(O$1,Enemies[[Name]:[BotLevelType]],3,FALSE) * VLOOKUP($A75,BotLevelWorld[#All],MATCH("HP Ratio - " &amp; VLOOKUP(O$1,Enemies[[#All],[Name]:[BotLevelType]],9,FALSE),BotLevelWorld[#Headers],0),FALSE)) + (IFERROR(VLOOKUP(VLOOKUP(O$1,Enemies[[Name]:[SpawnedType]],11,FALSE), Enemies[[Name]:[BotLevelType]], 3, FALSE) * VLOOKUP($A75,BotLevelWorld[#All],MATCH("HP Ratio - " &amp; VLOOKUP(VLOOKUP(O$1,Enemies[[Name]:[SpawnedType]],11,FALSE),Enemies[[#All],[Name]:[BotLevelType]],9,FALSE),BotLevelWorld[#Headers],0),FALSE) * VLOOKUP(O$1,Enemies[[Name]:[SpawnedType]],10,FALSE),0))</f>
        <v>3850</v>
      </c>
      <c r="P75" s="10">
        <f>(VLOOKUP(P$1,Enemies[[Name]:[BotLevelType]],3,FALSE) * VLOOKUP($A75,BotLevelWorld[#All],MATCH("HP Ratio - " &amp; VLOOKUP(P$1,Enemies[[#All],[Name]:[BotLevelType]],9,FALSE),BotLevelWorld[#Headers],0),FALSE)) + (IFERROR(VLOOKUP(VLOOKUP(P$1,Enemies[[Name]:[SpawnedType]],11,FALSE), Enemies[[Name]:[BotLevelType]], 3, FALSE) * VLOOKUP($A75,BotLevelWorld[#All],MATCH("HP Ratio - " &amp; VLOOKUP(VLOOKUP(P$1,Enemies[[Name]:[SpawnedType]],11,FALSE),Enemies[[#All],[Name]:[BotLevelType]],9,FALSE),BotLevelWorld[#Headers],0),FALSE) * VLOOKUP(P$1,Enemies[[Name]:[SpawnedType]],10,FALSE),0))</f>
        <v>40000</v>
      </c>
      <c r="Q75" s="10">
        <f>(VLOOKUP(Q$1,Enemies[[Name]:[BotLevelType]],3,FALSE) * VLOOKUP($A75,BotLevelWorld[#All],MATCH("HP Ratio - " &amp; VLOOKUP(Q$1,Enemies[[#All],[Name]:[BotLevelType]],9,FALSE),BotLevelWorld[#Headers],0),FALSE)) + (IFERROR(VLOOKUP(VLOOKUP(Q$1,Enemies[[Name]:[SpawnedType]],11,FALSE), Enemies[[Name]:[BotLevelType]], 3, FALSE) * VLOOKUP($A75,BotLevelWorld[#All],MATCH("HP Ratio - " &amp; VLOOKUP(VLOOKUP(Q$1,Enemies[[Name]:[SpawnedType]],11,FALSE),Enemies[[#All],[Name]:[BotLevelType]],9,FALSE),BotLevelWorld[#Headers],0),FALSE) * VLOOKUP(Q$1,Enemies[[Name]:[SpawnedType]],10,FALSE),0))</f>
        <v>11000</v>
      </c>
      <c r="R75" s="10">
        <f>(VLOOKUP(R$1,Enemies[[Name]:[BotLevelType]],3,FALSE) * VLOOKUP($A75,BotLevelWorld[#All],MATCH("HP Ratio - " &amp; VLOOKUP(R$1,Enemies[[#All],[Name]:[BotLevelType]],9,FALSE),BotLevelWorld[#Headers],0),FALSE)) + (IFERROR(VLOOKUP(VLOOKUP(R$1,Enemies[[Name]:[SpawnedType]],11,FALSE), Enemies[[Name]:[BotLevelType]], 3, FALSE) * VLOOKUP($A75,BotLevelWorld[#All],MATCH("HP Ratio - " &amp; VLOOKUP(VLOOKUP(R$1,Enemies[[Name]:[SpawnedType]],11,FALSE),Enemies[[#All],[Name]:[BotLevelType]],9,FALSE),BotLevelWorld[#Headers],0),FALSE) * VLOOKUP(R$1,Enemies[[Name]:[SpawnedType]],10,FALSE),0))</f>
        <v>55000</v>
      </c>
      <c r="S75" s="10">
        <f>(VLOOKUP(S$1,Enemies[[Name]:[BotLevelType]],3,FALSE) * VLOOKUP($A75,BotLevelWorld[#All],MATCH("HP Ratio - " &amp; VLOOKUP(S$1,Enemies[[#All],[Name]:[BotLevelType]],9,FALSE),BotLevelWorld[#Headers],0),FALSE)) + (IFERROR(VLOOKUP(VLOOKUP(S$1,Enemies[[Name]:[SpawnedType]],11,FALSE), Enemies[[Name]:[BotLevelType]], 3, FALSE) * VLOOKUP($A75,BotLevelWorld[#All],MATCH("HP Ratio - " &amp; VLOOKUP(VLOOKUP(S$1,Enemies[[Name]:[SpawnedType]],11,FALSE),Enemies[[#All],[Name]:[BotLevelType]],9,FALSE),BotLevelWorld[#Headers],0),FALSE) * VLOOKUP(S$1,Enemies[[Name]:[SpawnedType]],10,FALSE),0))</f>
        <v>4620</v>
      </c>
      <c r="T75" s="10">
        <f>(VLOOKUP(T$1,Enemies[[Name]:[BotLevelType]],3,FALSE) * VLOOKUP($A75,BotLevelWorld[#All],MATCH("HP Ratio - " &amp; VLOOKUP(T$1,Enemies[[#All],[Name]:[BotLevelType]],9,FALSE),BotLevelWorld[#Headers],0),FALSE)) + (IFERROR(VLOOKUP(VLOOKUP(T$1,Enemies[[Name]:[SpawnedType]],11,FALSE), Enemies[[Name]:[BotLevelType]], 3, FALSE) * VLOOKUP($A75,BotLevelWorld[#All],MATCH("HP Ratio - " &amp; VLOOKUP(VLOOKUP(T$1,Enemies[[Name]:[SpawnedType]],11,FALSE),Enemies[[#All],[Name]:[BotLevelType]],9,FALSE),BotLevelWorld[#Headers],0),FALSE) * VLOOKUP(T$1,Enemies[[Name]:[SpawnedType]],10,FALSE),0))</f>
        <v>17600</v>
      </c>
      <c r="U75" s="10">
        <f>(VLOOKUP(U$1,Enemies[[Name]:[BotLevelType]],3,FALSE) * VLOOKUP($A75,BotLevelWorld[#All],MATCH("HP Ratio - " &amp; VLOOKUP(U$1,Enemies[[#All],[Name]:[BotLevelType]],9,FALSE),BotLevelWorld[#Headers],0),FALSE)) + (IFERROR(VLOOKUP(VLOOKUP(U$1,Enemies[[Name]:[SpawnedType]],11,FALSE), Enemies[[Name]:[BotLevelType]], 3, FALSE) * VLOOKUP($A75,BotLevelWorld[#All],MATCH("HP Ratio - " &amp; VLOOKUP(VLOOKUP(U$1,Enemies[[Name]:[SpawnedType]],11,FALSE),Enemies[[#All],[Name]:[BotLevelType]],9,FALSE),BotLevelWorld[#Headers],0),FALSE) * VLOOKUP(U$1,Enemies[[Name]:[SpawnedType]],10,FALSE),0))</f>
        <v>8800</v>
      </c>
      <c r="V75" s="10">
        <f>(VLOOKUP(V$1,Enemies[[Name]:[BotLevelType]],3,FALSE) * VLOOKUP($A75,BotLevelWorld[#All],MATCH("HP Ratio - " &amp; VLOOKUP(V$1,Enemies[[#All],[Name]:[BotLevelType]],9,FALSE),BotLevelWorld[#Headers],0),FALSE)) + (IFERROR(VLOOKUP(VLOOKUP(V$1,Enemies[[Name]:[SpawnedType]],11,FALSE), Enemies[[Name]:[BotLevelType]], 3, FALSE) * VLOOKUP($A75,BotLevelWorld[#All],MATCH("HP Ratio - " &amp; VLOOKUP(VLOOKUP(V$1,Enemies[[Name]:[SpawnedType]],11,FALSE),Enemies[[#All],[Name]:[BotLevelType]],9,FALSE),BotLevelWorld[#Headers],0),FALSE) * VLOOKUP(V$1,Enemies[[Name]:[SpawnedType]],10,FALSE),0))</f>
        <v>4400</v>
      </c>
      <c r="W75" s="10">
        <f>(VLOOKUP(W$1,Enemies[[Name]:[BotLevelType]],3,FALSE) * VLOOKUP($A75,BotLevelWorld[#All],MATCH("HP Ratio - " &amp; VLOOKUP(W$1,Enemies[[#All],[Name]:[BotLevelType]],9,FALSE),BotLevelWorld[#Headers],0),FALSE)) + (IFERROR(VLOOKUP(VLOOKUP(W$1,Enemies[[Name]:[SpawnedType]],11,FALSE), Enemies[[Name]:[BotLevelType]], 3, FALSE) * VLOOKUP($A75,BotLevelWorld[#All],MATCH("HP Ratio - " &amp; VLOOKUP(VLOOKUP(W$1,Enemies[[Name]:[SpawnedType]],11,FALSE),Enemies[[#All],[Name]:[BotLevelType]],9,FALSE),BotLevelWorld[#Headers],0),FALSE) * VLOOKUP(W$1,Enemies[[Name]:[SpawnedType]],10,FALSE),0))</f>
        <v>1100</v>
      </c>
      <c r="X75" s="10">
        <f>(VLOOKUP(X$1,Enemies[[Name]:[BotLevelType]],3,FALSE) * VLOOKUP($A75,BotLevelWorld[#All],MATCH("HP Ratio - " &amp; VLOOKUP(X$1,Enemies[[#All],[Name]:[BotLevelType]],9,FALSE),BotLevelWorld[#Headers],0),FALSE)) + (IFERROR(VLOOKUP(VLOOKUP(X$1,Enemies[[Name]:[SpawnedType]],11,FALSE), Enemies[[Name]:[BotLevelType]], 3, FALSE) * VLOOKUP($A75,BotLevelWorld[#All],MATCH("HP Ratio - " &amp; VLOOKUP(VLOOKUP(X$1,Enemies[[Name]:[SpawnedType]],11,FALSE),Enemies[[#All],[Name]:[BotLevelType]],9,FALSE),BotLevelWorld[#Headers],0),FALSE) * VLOOKUP(X$1,Enemies[[Name]:[SpawnedType]],10,FALSE),0))</f>
        <v>880</v>
      </c>
      <c r="Y75" s="10">
        <f>(VLOOKUP(Y$1,Enemies[[Name]:[BotLevelType]],3,FALSE) * VLOOKUP($A75,BotLevelWorld[#All],MATCH("HP Ratio - " &amp; VLOOKUP(Y$1,Enemies[[#All],[Name]:[BotLevelType]],9,FALSE),BotLevelWorld[#Headers],0),FALSE)) + (IFERROR(VLOOKUP(VLOOKUP(Y$1,Enemies[[Name]:[SpawnedType]],11,FALSE), Enemies[[Name]:[BotLevelType]], 3, FALSE) * VLOOKUP($A75,BotLevelWorld[#All],MATCH("HP Ratio - " &amp; VLOOKUP(VLOOKUP(Y$1,Enemies[[Name]:[SpawnedType]],11,FALSE),Enemies[[#All],[Name]:[BotLevelType]],9,FALSE),BotLevelWorld[#Headers],0),FALSE) * VLOOKUP(Y$1,Enemies[[Name]:[SpawnedType]],10,FALSE),0))</f>
        <v>20000</v>
      </c>
      <c r="Z75" s="10">
        <f>(VLOOKUP(Z$1,Enemies[[Name]:[BotLevelType]],3,FALSE) * VLOOKUP($A75,BotLevelWorld[#All],MATCH("HP Ratio - " &amp; VLOOKUP(Z$1,Enemies[[#All],[Name]:[BotLevelType]],9,FALSE),BotLevelWorld[#Headers],0),FALSE)) + (IFERROR(VLOOKUP(VLOOKUP(Z$1,Enemies[[Name]:[SpawnedType]],11,FALSE), Enemies[[Name]:[BotLevelType]], 3, FALSE) * VLOOKUP($A75,BotLevelWorld[#All],MATCH("HP Ratio - " &amp; VLOOKUP(VLOOKUP(Z$1,Enemies[[Name]:[SpawnedType]],11,FALSE),Enemies[[#All],[Name]:[BotLevelType]],9,FALSE),BotLevelWorld[#Headers],0),FALSE) * VLOOKUP(Z$1,Enemies[[Name]:[SpawnedType]],10,FALSE),0))</f>
        <v>8000</v>
      </c>
      <c r="AA75" s="10">
        <f>(VLOOKUP(AA$1,Enemies[[Name]:[BotLevelType]],3,FALSE) * VLOOKUP($A75,BotLevelWorld[#All],MATCH("HP Ratio - " &amp; VLOOKUP(AA$1,Enemies[[#All],[Name]:[BotLevelType]],9,FALSE),BotLevelWorld[#Headers],0),FALSE)) + (IFERROR(VLOOKUP(VLOOKUP(AA$1,Enemies[[Name]:[SpawnedType]],11,FALSE), Enemies[[Name]:[BotLevelType]], 3, FALSE) * VLOOKUP($A75,BotLevelWorld[#All],MATCH("HP Ratio - " &amp; VLOOKUP(VLOOKUP(AA$1,Enemies[[Name]:[SpawnedType]],11,FALSE),Enemies[[#All],[Name]:[BotLevelType]],9,FALSE),BotLevelWorld[#Headers],0),FALSE) * VLOOKUP(AA$1,Enemies[[Name]:[SpawnedType]],10,FALSE),0))</f>
        <v>4000</v>
      </c>
      <c r="AB75" s="10">
        <f>(VLOOKUP(AB$1,Enemies[[Name]:[BotLevelType]],3,FALSE) * VLOOKUP($A75,BotLevelWorld[#All],MATCH("HP Ratio - " &amp; VLOOKUP(AB$1,Enemies[[#All],[Name]:[BotLevelType]],9,FALSE),BotLevelWorld[#Headers],0),FALSE)) + (IFERROR(VLOOKUP(VLOOKUP(AB$1,Enemies[[Name]:[SpawnedType]],11,FALSE), Enemies[[Name]:[BotLevelType]], 3, FALSE) * VLOOKUP($A75,BotLevelWorld[#All],MATCH("HP Ratio - " &amp; VLOOKUP(VLOOKUP(AB$1,Enemies[[Name]:[SpawnedType]],11,FALSE),Enemies[[#All],[Name]:[BotLevelType]],9,FALSE),BotLevelWorld[#Headers],0),FALSE) * VLOOKUP(AB$1,Enemies[[Name]:[SpawnedType]],10,FALSE),0))</f>
        <v>1960</v>
      </c>
      <c r="AC75" s="10">
        <f>(VLOOKUP(AC$1,Enemies[[Name]:[BotLevelType]],3,FALSE) * VLOOKUP($A75,BotLevelWorld[#All],MATCH("HP Ratio - " &amp; VLOOKUP(AC$1,Enemies[[#All],[Name]:[BotLevelType]],9,FALSE),BotLevelWorld[#Headers],0),FALSE)) + (IFERROR(VLOOKUP(VLOOKUP(AC$1,Enemies[[Name]:[SpawnedType]],11,FALSE), Enemies[[Name]:[BotLevelType]], 3, FALSE) * VLOOKUP($A75,BotLevelWorld[#All],MATCH("HP Ratio - " &amp; VLOOKUP(VLOOKUP(AC$1,Enemies[[Name]:[SpawnedType]],11,FALSE),Enemies[[#All],[Name]:[BotLevelType]],9,FALSE),BotLevelWorld[#Headers],0),FALSE) * VLOOKUP(AC$1,Enemies[[Name]:[SpawnedType]],10,FALSE),0))</f>
        <v>960</v>
      </c>
      <c r="AD75" s="10">
        <f>(VLOOKUP(AD$1,Enemies[[Name]:[BotLevelType]],3,FALSE) * VLOOKUP($A75,BotLevelWorld[#All],MATCH("HP Ratio - " &amp; VLOOKUP(AD$1,Enemies[[#All],[Name]:[BotLevelType]],9,FALSE),BotLevelWorld[#Headers],0),FALSE)) + (IFERROR(VLOOKUP(VLOOKUP(AD$1,Enemies[[Name]:[SpawnedType]],11,FALSE), Enemies[[Name]:[BotLevelType]], 3, FALSE) * VLOOKUP($A75,BotLevelWorld[#All],MATCH("HP Ratio - " &amp; VLOOKUP(VLOOKUP(AD$1,Enemies[[Name]:[SpawnedType]],11,FALSE),Enemies[[#All],[Name]:[BotLevelType]],9,FALSE),BotLevelWorld[#Headers],0),FALSE) * VLOOKUP(AD$1,Enemies[[Name]:[SpawnedType]],10,FALSE),0))</f>
        <v>240</v>
      </c>
      <c r="AE75" s="10">
        <f>(VLOOKUP(AE$1,Enemies[[Name]:[BotLevelType]],3,FALSE) * VLOOKUP($A75,BotLevelWorld[#All],MATCH("HP Ratio - " &amp; VLOOKUP(AE$1,Enemies[[#All],[Name]:[BotLevelType]],9,FALSE),BotLevelWorld[#Headers],0),FALSE)) + (IFERROR(VLOOKUP(VLOOKUP(AE$1,Enemies[[Name]:[SpawnedType]],11,FALSE), Enemies[[Name]:[BotLevelType]], 3, FALSE) * VLOOKUP($A75,BotLevelWorld[#All],MATCH("HP Ratio - " &amp; VLOOKUP(VLOOKUP(AE$1,Enemies[[Name]:[SpawnedType]],11,FALSE),Enemies[[#All],[Name]:[BotLevelType]],9,FALSE),BotLevelWorld[#Headers],0),FALSE) * VLOOKUP(AE$1,Enemies[[Name]:[SpawnedType]],10,FALSE),0))</f>
        <v>7000</v>
      </c>
      <c r="AF75" s="10">
        <f>(VLOOKUP(AF$1,Enemies[[Name]:[BotLevelType]],3,FALSE) * VLOOKUP($A75,BotLevelWorld[#All],MATCH("HP Ratio - " &amp; VLOOKUP(AF$1,Enemies[[#All],[Name]:[BotLevelType]],9,FALSE),BotLevelWorld[#Headers],0),FALSE)) + (IFERROR(VLOOKUP(VLOOKUP(AF$1,Enemies[[Name]:[SpawnedType]],11,FALSE), Enemies[[Name]:[BotLevelType]], 3, FALSE) * VLOOKUP($A75,BotLevelWorld[#All],MATCH("HP Ratio - " &amp; VLOOKUP(VLOOKUP(AF$1,Enemies[[Name]:[SpawnedType]],11,FALSE),Enemies[[#All],[Name]:[BotLevelType]],9,FALSE),BotLevelWorld[#Headers],0),FALSE) * VLOOKUP(AF$1,Enemies[[Name]:[SpawnedType]],10,FALSE),0))</f>
        <v>1600</v>
      </c>
      <c r="AG75" s="10">
        <f>(VLOOKUP(AG$1,Enemies[[Name]:[BotLevelType]],3,FALSE) * VLOOKUP($A75,BotLevelWorld[#All],MATCH("HP Ratio - " &amp; VLOOKUP(AG$1,Enemies[[#All],[Name]:[BotLevelType]],9,FALSE),BotLevelWorld[#Headers],0),FALSE)) + (IFERROR(VLOOKUP(VLOOKUP(AG$1,Enemies[[Name]:[SpawnedType]],11,FALSE), Enemies[[Name]:[BotLevelType]], 3, FALSE) * VLOOKUP($A75,BotLevelWorld[#All],MATCH("HP Ratio - " &amp; VLOOKUP(VLOOKUP(AG$1,Enemies[[Name]:[SpawnedType]],11,FALSE),Enemies[[#All],[Name]:[BotLevelType]],9,FALSE),BotLevelWorld[#Headers],0),FALSE) * VLOOKUP(AG$1,Enemies[[Name]:[SpawnedType]],10,FALSE),0))</f>
        <v>8470</v>
      </c>
      <c r="AH75" s="10">
        <f>(VLOOKUP(AH$1,Enemies[[Name]:[BotLevelType]],3,FALSE) * VLOOKUP($A75,BotLevelWorld[#All],MATCH("HP Ratio - " &amp; VLOOKUP(AH$1,Enemies[[#All],[Name]:[BotLevelType]],9,FALSE),BotLevelWorld[#Headers],0),FALSE)) + (IFERROR(VLOOKUP(VLOOKUP(AH$1,Enemies[[Name]:[SpawnedType]],11,FALSE), Enemies[[Name]:[BotLevelType]], 3, FALSE) * VLOOKUP($A75,BotLevelWorld[#All],MATCH("HP Ratio - " &amp; VLOOKUP(VLOOKUP(AH$1,Enemies[[Name]:[SpawnedType]],11,FALSE),Enemies[[#All],[Name]:[BotLevelType]],9,FALSE),BotLevelWorld[#Headers],0),FALSE) * VLOOKUP(AH$1,Enemies[[Name]:[SpawnedType]],10,FALSE),0))</f>
        <v>880</v>
      </c>
      <c r="AI75" s="10">
        <f>(VLOOKUP(AI$1,Enemies[[Name]:[BotLevelType]],3,FALSE) * VLOOKUP($A75,BotLevelWorld[#All],MATCH("HP Ratio - " &amp; VLOOKUP(AI$1,Enemies[[#All],[Name]:[BotLevelType]],9,FALSE),BotLevelWorld[#Headers],0),FALSE)) + (IFERROR(VLOOKUP(VLOOKUP(AI$1,Enemies[[Name]:[SpawnedType]],11,FALSE), Enemies[[Name]:[BotLevelType]], 3, FALSE) * VLOOKUP($A75,BotLevelWorld[#All],MATCH("HP Ratio - " &amp; VLOOKUP(VLOOKUP(AI$1,Enemies[[Name]:[SpawnedType]],11,FALSE),Enemies[[#All],[Name]:[BotLevelType]],9,FALSE),BotLevelWorld[#Headers],0),FALSE) * VLOOKUP(AI$1,Enemies[[Name]:[SpawnedType]],10,FALSE),0))</f>
        <v>12000</v>
      </c>
      <c r="AJ75" s="10">
        <f>(VLOOKUP(AJ$1,Enemies[[Name]:[BotLevelType]],3,FALSE) * VLOOKUP($A75,BotLevelWorld[#All],MATCH("HP Ratio - " &amp; VLOOKUP(AJ$1,Enemies[[#All],[Name]:[BotLevelType]],9,FALSE),BotLevelWorld[#Headers],0),FALSE)) + (IFERROR(VLOOKUP(VLOOKUP(AJ$1,Enemies[[Name]:[SpawnedType]],11,FALSE), Enemies[[Name]:[BotLevelType]], 3, FALSE) * VLOOKUP($A75,BotLevelWorld[#All],MATCH("HP Ratio - " &amp; VLOOKUP(VLOOKUP(AJ$1,Enemies[[Name]:[SpawnedType]],11,FALSE),Enemies[[#All],[Name]:[BotLevelType]],9,FALSE),BotLevelWorld[#Headers],0),FALSE) * VLOOKUP(AJ$1,Enemies[[Name]:[SpawnedType]],10,FALSE),0))</f>
        <v>880</v>
      </c>
      <c r="AK75" s="10">
        <f>(VLOOKUP(AK$1,Enemies[[Name]:[BotLevelType]],3,FALSE) * VLOOKUP($A75,BotLevelWorld[#All],MATCH("HP Ratio - " &amp; VLOOKUP(AK$1,Enemies[[#All],[Name]:[BotLevelType]],9,FALSE),BotLevelWorld[#Headers],0),FALSE)) + (IFERROR(VLOOKUP(VLOOKUP(AK$1,Enemies[[Name]:[SpawnedType]],11,FALSE), Enemies[[Name]:[BotLevelType]], 3, FALSE) * VLOOKUP($A75,BotLevelWorld[#All],MATCH("HP Ratio - " &amp; VLOOKUP(VLOOKUP(AK$1,Enemies[[Name]:[SpawnedType]],11,FALSE),Enemies[[#All],[Name]:[BotLevelType]],9,FALSE),BotLevelWorld[#Headers],0),FALSE) * VLOOKUP(AK$1,Enemies[[Name]:[SpawnedType]],10,FALSE),0))</f>
        <v>880</v>
      </c>
      <c r="AL75" s="10">
        <f>(VLOOKUP(AL$1,Enemies[[Name]:[BotLevelType]],3,FALSE) * VLOOKUP($A75,BotLevelWorld[#All],MATCH("HP Ratio - " &amp; VLOOKUP(AL$1,Enemies[[#All],[Name]:[BotLevelType]],9,FALSE),BotLevelWorld[#Headers],0),FALSE)) + (IFERROR(VLOOKUP(VLOOKUP(AL$1,Enemies[[Name]:[SpawnedType]],11,FALSE), Enemies[[Name]:[BotLevelType]], 3, FALSE) * VLOOKUP($A75,BotLevelWorld[#All],MATCH("HP Ratio - " &amp; VLOOKUP(VLOOKUP(AL$1,Enemies[[Name]:[SpawnedType]],11,FALSE),Enemies[[#All],[Name]:[BotLevelType]],9,FALSE),BotLevelWorld[#Headers],0),FALSE) * VLOOKUP(AL$1,Enemies[[Name]:[SpawnedType]],10,FALSE),0))</f>
        <v>1100</v>
      </c>
      <c r="AM75" s="10">
        <f>(VLOOKUP(AM$1,Enemies[[Name]:[BotLevelType]],3,FALSE) * VLOOKUP($A75,BotLevelWorld[#All],MATCH("HP Ratio - " &amp; VLOOKUP(AM$1,Enemies[[#All],[Name]:[BotLevelType]],9,FALSE),BotLevelWorld[#Headers],0),FALSE)) + (IFERROR(VLOOKUP(VLOOKUP(AM$1,Enemies[[Name]:[SpawnedType]],11,FALSE), Enemies[[Name]:[BotLevelType]], 3, FALSE) * VLOOKUP($A75,BotLevelWorld[#All],MATCH("HP Ratio - " &amp; VLOOKUP(VLOOKUP(AM$1,Enemies[[Name]:[SpawnedType]],11,FALSE),Enemies[[#All],[Name]:[BotLevelType]],9,FALSE),BotLevelWorld[#Headers],0),FALSE) * VLOOKUP(AM$1,Enemies[[Name]:[SpawnedType]],10,FALSE),0))</f>
        <v>20000</v>
      </c>
      <c r="AN75" s="10">
        <f>(VLOOKUP(AN$1,Enemies[[Name]:[BotLevelType]],3,FALSE) * VLOOKUP($A75,BotLevelWorld[#All],MATCH("HP Ratio - " &amp; VLOOKUP(AN$1,Enemies[[#All],[Name]:[BotLevelType]],9,FALSE),BotLevelWorld[#Headers],0),FALSE)) + (IFERROR(VLOOKUP(VLOOKUP(AN$1,Enemies[[Name]:[SpawnedType]],11,FALSE), Enemies[[Name]:[BotLevelType]], 3, FALSE) * VLOOKUP($A75,BotLevelWorld[#All],MATCH("HP Ratio - " &amp; VLOOKUP(VLOOKUP(AN$1,Enemies[[Name]:[SpawnedType]],11,FALSE),Enemies[[#All],[Name]:[BotLevelType]],9,FALSE),BotLevelWorld[#Headers],0),FALSE) * VLOOKUP(AN$1,Enemies[[Name]:[SpawnedType]],10,FALSE),0))</f>
        <v>5500</v>
      </c>
      <c r="AO75" s="10">
        <f>(VLOOKUP(AO$1,Enemies[[Name]:[BotLevelType]],3,FALSE) * VLOOKUP($A75,BotLevelWorld[#All],MATCH("HP Ratio - " &amp; VLOOKUP(AO$1,Enemies[[#All],[Name]:[BotLevelType]],9,FALSE),BotLevelWorld[#Headers],0),FALSE)) + (IFERROR(VLOOKUP(VLOOKUP(AO$1,Enemies[[Name]:[SpawnedType]],11,FALSE), Enemies[[Name]:[BotLevelType]], 3, FALSE) * VLOOKUP($A75,BotLevelWorld[#All],MATCH("HP Ratio - " &amp; VLOOKUP(VLOOKUP(AO$1,Enemies[[Name]:[SpawnedType]],11,FALSE),Enemies[[#All],[Name]:[BotLevelType]],9,FALSE),BotLevelWorld[#Headers],0),FALSE) * VLOOKUP(AO$1,Enemies[[Name]:[SpawnedType]],10,FALSE),0))</f>
        <v>9460</v>
      </c>
      <c r="AP75" s="10">
        <f>(VLOOKUP(AP$1,Enemies[[Name]:[BotLevelType]],3,FALSE) * VLOOKUP($A75,BotLevelWorld[#All],MATCH("HP Ratio - " &amp; VLOOKUP(AP$1,Enemies[[#All],[Name]:[BotLevelType]],9,FALSE),BotLevelWorld[#Headers],0),FALSE)) + (IFERROR(VLOOKUP(VLOOKUP(AP$1,Enemies[[Name]:[SpawnedType]],11,FALSE), Enemies[[Name]:[BotLevelType]], 3, FALSE) * VLOOKUP($A75,BotLevelWorld[#All],MATCH("HP Ratio - " &amp; VLOOKUP(VLOOKUP(AP$1,Enemies[[Name]:[SpawnedType]],11,FALSE),Enemies[[#All],[Name]:[BotLevelType]],9,FALSE),BotLevelWorld[#Headers],0),FALSE) * VLOOKUP(AP$1,Enemies[[Name]:[SpawnedType]],10,FALSE),0))</f>
        <v>9460</v>
      </c>
      <c r="AQ75" s="10">
        <f>(VLOOKUP(AQ$1,Enemies[[Name]:[BotLevelType]],3,FALSE) * VLOOKUP($A75,BotLevelWorld[#All],MATCH("HP Ratio - " &amp; VLOOKUP(AQ$1,Enemies[[#All],[Name]:[BotLevelType]],9,FALSE),BotLevelWorld[#Headers],0),FALSE)) + (IFERROR(VLOOKUP(VLOOKUP(AQ$1,Enemies[[Name]:[SpawnedType]],11,FALSE), Enemies[[Name]:[BotLevelType]], 3, FALSE) * VLOOKUP($A75,BotLevelWorld[#All],MATCH("HP Ratio - " &amp; VLOOKUP(VLOOKUP(AQ$1,Enemies[[Name]:[SpawnedType]],11,FALSE),Enemies[[#All],[Name]:[BotLevelType]],9,FALSE),BotLevelWorld[#Headers],0),FALSE) * VLOOKUP(AQ$1,Enemies[[Name]:[SpawnedType]],10,FALSE),0))</f>
        <v>9460</v>
      </c>
      <c r="AR75" s="10">
        <f>(VLOOKUP(AR$1,Enemies[[Name]:[BotLevelType]],3,FALSE) * VLOOKUP($A75,BotLevelWorld[#All],MATCH("HP Ratio - " &amp; VLOOKUP(AR$1,Enemies[[#All],[Name]:[BotLevelType]],9,FALSE),BotLevelWorld[#Headers],0),FALSE)) + (IFERROR(VLOOKUP(VLOOKUP(AR$1,Enemies[[Name]:[SpawnedType]],11,FALSE), Enemies[[Name]:[BotLevelType]], 3, FALSE) * VLOOKUP($A75,BotLevelWorld[#All],MATCH("HP Ratio - " &amp; VLOOKUP(VLOOKUP(AR$1,Enemies[[Name]:[SpawnedType]],11,FALSE),Enemies[[#All],[Name]:[BotLevelType]],9,FALSE),BotLevelWorld[#Headers],0),FALSE) * VLOOKUP(AR$1,Enemies[[Name]:[SpawnedType]],10,FALSE),0))</f>
        <v>88000</v>
      </c>
      <c r="AS75" s="10">
        <f>(VLOOKUP(AS$1,Enemies[[Name]:[BotLevelType]],3,FALSE) * VLOOKUP($A75,BotLevelWorld[#All],MATCH("HP Ratio - " &amp; VLOOKUP(AS$1,Enemies[[#All],[Name]:[BotLevelType]],9,FALSE),BotLevelWorld[#Headers],0),FALSE)) + (IFERROR(VLOOKUP(VLOOKUP(AS$1,Enemies[[Name]:[SpawnedType]],11,FALSE), Enemies[[Name]:[BotLevelType]], 3, FALSE) * VLOOKUP($A75,BotLevelWorld[#All],MATCH("HP Ratio - " &amp; VLOOKUP(VLOOKUP(AS$1,Enemies[[Name]:[SpawnedType]],11,FALSE),Enemies[[#All],[Name]:[BotLevelType]],9,FALSE),BotLevelWorld[#Headers],0),FALSE) * VLOOKUP(AS$1,Enemies[[Name]:[SpawnedType]],10,FALSE),0))</f>
        <v>60000</v>
      </c>
      <c r="AT75" s="10">
        <f>(VLOOKUP(AT$1,Enemies[[Name]:[BotLevelType]],3,FALSE) * VLOOKUP($A75,BotLevelWorld[#All],MATCH("HP Ratio - " &amp; VLOOKUP(AT$1,Enemies[[#All],[Name]:[BotLevelType]],9,FALSE),BotLevelWorld[#Headers],0),FALSE)) + (IFERROR(VLOOKUP(VLOOKUP(AT$1,Enemies[[Name]:[SpawnedType]],11,FALSE), Enemies[[Name]:[BotLevelType]], 3, FALSE) * VLOOKUP($A75,BotLevelWorld[#All],MATCH("HP Ratio - " &amp; VLOOKUP(VLOOKUP(AT$1,Enemies[[Name]:[SpawnedType]],11,FALSE),Enemies[[#All],[Name]:[BotLevelType]],9,FALSE),BotLevelWorld[#Headers],0),FALSE) * VLOOKUP(AT$1,Enemies[[Name]:[SpawnedType]],10,FALSE),0))</f>
        <v>53200</v>
      </c>
    </row>
    <row r="76" spans="1:46" x14ac:dyDescent="0.25">
      <c r="A76" s="1">
        <v>74</v>
      </c>
      <c r="B76" s="10">
        <f>(VLOOKUP(B$1,Enemies[[Name]:[BotLevelType]],3,FALSE) * VLOOKUP($A76,BotLevelWorld[#All],MATCH("HP Ratio - " &amp; VLOOKUP(B$1,Enemies[[#All],[Name]:[BotLevelType]],9,FALSE),BotLevelWorld[#Headers],0),FALSE)) + (IFERROR(VLOOKUP(VLOOKUP(B$1,Enemies[[Name]:[SpawnedType]],11,FALSE), Enemies[[Name]:[BotLevelType]], 3, FALSE) * VLOOKUP($A76,BotLevelWorld[#All],MATCH("HP Ratio - " &amp; VLOOKUP(VLOOKUP(B$1,Enemies[[Name]:[SpawnedType]],11,FALSE),Enemies[[#All],[Name]:[BotLevelType]],9,FALSE),BotLevelWorld[#Headers],0),FALSE) * VLOOKUP(B$1,Enemies[[Name]:[SpawnedType]],10,FALSE),0))</f>
        <v>330</v>
      </c>
      <c r="C76" s="10">
        <f>(VLOOKUP(C$1,Enemies[[Name]:[BotLevelType]],3,FALSE) * VLOOKUP($A76,BotLevelWorld[#All],MATCH("HP Ratio - " &amp; VLOOKUP(C$1,Enemies[[#All],[Name]:[BotLevelType]],9,FALSE),BotLevelWorld[#Headers],0),FALSE)) + (IFERROR(VLOOKUP(VLOOKUP(C$1,Enemies[[Name]:[SpawnedType]],11,FALSE), Enemies[[Name]:[BotLevelType]], 3, FALSE) * VLOOKUP($A76,BotLevelWorld[#All],MATCH("HP Ratio - " &amp; VLOOKUP(VLOOKUP(C$1,Enemies[[Name]:[SpawnedType]],11,FALSE),Enemies[[#All],[Name]:[BotLevelType]],9,FALSE),BotLevelWorld[#Headers],0),FALSE) * VLOOKUP(C$1,Enemies[[Name]:[SpawnedType]],10,FALSE),0))</f>
        <v>8470</v>
      </c>
      <c r="D76" s="10">
        <f>(VLOOKUP(D$1,Enemies[[Name]:[BotLevelType]],3,FALSE) * VLOOKUP($A76,BotLevelWorld[#All],MATCH("HP Ratio - " &amp; VLOOKUP(D$1,Enemies[[#All],[Name]:[BotLevelType]],9,FALSE),BotLevelWorld[#Headers],0),FALSE)) + (IFERROR(VLOOKUP(VLOOKUP(D$1,Enemies[[Name]:[SpawnedType]],11,FALSE), Enemies[[Name]:[BotLevelType]], 3, FALSE) * VLOOKUP($A76,BotLevelWorld[#All],MATCH("HP Ratio - " &amp; VLOOKUP(VLOOKUP(D$1,Enemies[[Name]:[SpawnedType]],11,FALSE),Enemies[[#All],[Name]:[BotLevelType]],9,FALSE),BotLevelWorld[#Headers],0),FALSE) * VLOOKUP(D$1,Enemies[[Name]:[SpawnedType]],10,FALSE),0))</f>
        <v>19800</v>
      </c>
      <c r="E76" s="10">
        <f>(VLOOKUP(E$1,Enemies[[Name]:[BotLevelType]],3,FALSE) * VLOOKUP($A76,BotLevelWorld[#All],MATCH("HP Ratio - " &amp; VLOOKUP(E$1,Enemies[[#All],[Name]:[BotLevelType]],9,FALSE),BotLevelWorld[#Headers],0),FALSE)) + (IFERROR(VLOOKUP(VLOOKUP(E$1,Enemies[[Name]:[SpawnedType]],11,FALSE), Enemies[[Name]:[BotLevelType]], 3, FALSE) * VLOOKUP($A76,BotLevelWorld[#All],MATCH("HP Ratio - " &amp; VLOOKUP(VLOOKUP(E$1,Enemies[[Name]:[SpawnedType]],11,FALSE),Enemies[[#All],[Name]:[BotLevelType]],9,FALSE),BotLevelWorld[#Headers],0),FALSE) * VLOOKUP(E$1,Enemies[[Name]:[SpawnedType]],10,FALSE),0))</f>
        <v>2800</v>
      </c>
      <c r="F76" s="10">
        <f>(VLOOKUP(F$1,Enemies[[Name]:[BotLevelType]],3,FALSE) * VLOOKUP($A76,BotLevelWorld[#All],MATCH("HP Ratio - " &amp; VLOOKUP(F$1,Enemies[[#All],[Name]:[BotLevelType]],9,FALSE),BotLevelWorld[#Headers],0),FALSE)) + (IFERROR(VLOOKUP(VLOOKUP(F$1,Enemies[[Name]:[SpawnedType]],11,FALSE), Enemies[[Name]:[BotLevelType]], 3, FALSE) * VLOOKUP($A76,BotLevelWorld[#All],MATCH("HP Ratio - " &amp; VLOOKUP(VLOOKUP(F$1,Enemies[[Name]:[SpawnedType]],11,FALSE),Enemies[[#All],[Name]:[BotLevelType]],9,FALSE),BotLevelWorld[#Headers],0),FALSE) * VLOOKUP(F$1,Enemies[[Name]:[SpawnedType]],10,FALSE),0))</f>
        <v>10000</v>
      </c>
      <c r="G76" s="10">
        <f>(VLOOKUP(G$1,Enemies[[Name]:[BotLevelType]],3,FALSE) * VLOOKUP($A76,BotLevelWorld[#All],MATCH("HP Ratio - " &amp; VLOOKUP(G$1,Enemies[[#All],[Name]:[BotLevelType]],9,FALSE),BotLevelWorld[#Headers],0),FALSE)) + (IFERROR(VLOOKUP(VLOOKUP(G$1,Enemies[[Name]:[SpawnedType]],11,FALSE), Enemies[[Name]:[BotLevelType]], 3, FALSE) * VLOOKUP($A76,BotLevelWorld[#All],MATCH("HP Ratio - " &amp; VLOOKUP(VLOOKUP(G$1,Enemies[[Name]:[SpawnedType]],11,FALSE),Enemies[[#All],[Name]:[BotLevelType]],9,FALSE),BotLevelWorld[#Headers],0),FALSE) * VLOOKUP(G$1,Enemies[[Name]:[SpawnedType]],10,FALSE),0))</f>
        <v>20000</v>
      </c>
      <c r="H76" s="10">
        <f>(VLOOKUP(H$1,Enemies[[Name]:[BotLevelType]],3,FALSE) * VLOOKUP($A76,BotLevelWorld[#All],MATCH("HP Ratio - " &amp; VLOOKUP(H$1,Enemies[[#All],[Name]:[BotLevelType]],9,FALSE),BotLevelWorld[#Headers],0),FALSE)) + (IFERROR(VLOOKUP(VLOOKUP(H$1,Enemies[[Name]:[SpawnedType]],11,FALSE), Enemies[[Name]:[BotLevelType]], 3, FALSE) * VLOOKUP($A76,BotLevelWorld[#All],MATCH("HP Ratio - " &amp; VLOOKUP(VLOOKUP(H$1,Enemies[[Name]:[SpawnedType]],11,FALSE),Enemies[[#All],[Name]:[BotLevelType]],9,FALSE),BotLevelWorld[#Headers],0),FALSE) * VLOOKUP(H$1,Enemies[[Name]:[SpawnedType]],10,FALSE),0))</f>
        <v>880</v>
      </c>
      <c r="I76" s="10">
        <f>(VLOOKUP(I$1,Enemies[[Name]:[BotLevelType]],3,FALSE) * VLOOKUP($A76,BotLevelWorld[#All],MATCH("HP Ratio - " &amp; VLOOKUP(I$1,Enemies[[#All],[Name]:[BotLevelType]],9,FALSE),BotLevelWorld[#Headers],0),FALSE)) + (IFERROR(VLOOKUP(VLOOKUP(I$1,Enemies[[Name]:[SpawnedType]],11,FALSE), Enemies[[Name]:[BotLevelType]], 3, FALSE) * VLOOKUP($A76,BotLevelWorld[#All],MATCH("HP Ratio - " &amp; VLOOKUP(VLOOKUP(I$1,Enemies[[Name]:[SpawnedType]],11,FALSE),Enemies[[#All],[Name]:[BotLevelType]],9,FALSE),BotLevelWorld[#Headers],0),FALSE) * VLOOKUP(I$1,Enemies[[Name]:[SpawnedType]],10,FALSE),0))</f>
        <v>30</v>
      </c>
      <c r="J76" s="10">
        <f>(VLOOKUP(J$1,Enemies[[Name]:[BotLevelType]],3,FALSE) * VLOOKUP($A76,BotLevelWorld[#All],MATCH("HP Ratio - " &amp; VLOOKUP(J$1,Enemies[[#All],[Name]:[BotLevelType]],9,FALSE),BotLevelWorld[#Headers],0),FALSE)) + (IFERROR(VLOOKUP(VLOOKUP(J$1,Enemies[[Name]:[SpawnedType]],11,FALSE), Enemies[[Name]:[BotLevelType]], 3, FALSE) * VLOOKUP($A76,BotLevelWorld[#All],MATCH("HP Ratio - " &amp; VLOOKUP(VLOOKUP(J$1,Enemies[[Name]:[SpawnedType]],11,FALSE),Enemies[[#All],[Name]:[BotLevelType]],9,FALSE),BotLevelWorld[#Headers],0),FALSE) * VLOOKUP(J$1,Enemies[[Name]:[SpawnedType]],10,FALSE),0))</f>
        <v>500</v>
      </c>
      <c r="K76" s="10">
        <f>(VLOOKUP(K$1,Enemies[[Name]:[BotLevelType]],3,FALSE) * VLOOKUP($A76,BotLevelWorld[#All],MATCH("HP Ratio - " &amp; VLOOKUP(K$1,Enemies[[#All],[Name]:[BotLevelType]],9,FALSE),BotLevelWorld[#Headers],0),FALSE)) + (IFERROR(VLOOKUP(VLOOKUP(K$1,Enemies[[Name]:[SpawnedType]],11,FALSE), Enemies[[Name]:[BotLevelType]], 3, FALSE) * VLOOKUP($A76,BotLevelWorld[#All],MATCH("HP Ratio - " &amp; VLOOKUP(VLOOKUP(K$1,Enemies[[Name]:[SpawnedType]],11,FALSE),Enemies[[#All],[Name]:[BotLevelType]],9,FALSE),BotLevelWorld[#Headers],0),FALSE) * VLOOKUP(K$1,Enemies[[Name]:[SpawnedType]],10,FALSE),0))</f>
        <v>125</v>
      </c>
      <c r="L76" s="10">
        <f>(VLOOKUP(L$1,Enemies[[Name]:[BotLevelType]],3,FALSE) * VLOOKUP($A76,BotLevelWorld[#All],MATCH("HP Ratio - " &amp; VLOOKUP(L$1,Enemies[[#All],[Name]:[BotLevelType]],9,FALSE),BotLevelWorld[#Headers],0),FALSE)) + (IFERROR(VLOOKUP(VLOOKUP(L$1,Enemies[[Name]:[SpawnedType]],11,FALSE), Enemies[[Name]:[BotLevelType]], 3, FALSE) * VLOOKUP($A76,BotLevelWorld[#All],MATCH("HP Ratio - " &amp; VLOOKUP(VLOOKUP(L$1,Enemies[[Name]:[SpawnedType]],11,FALSE),Enemies[[#All],[Name]:[BotLevelType]],9,FALSE),BotLevelWorld[#Headers],0),FALSE) * VLOOKUP(L$1,Enemies[[Name]:[SpawnedType]],10,FALSE),0))</f>
        <v>6000</v>
      </c>
      <c r="M76" s="10">
        <f>(VLOOKUP(M$1,Enemies[[Name]:[BotLevelType]],3,FALSE) * VLOOKUP($A76,BotLevelWorld[#All],MATCH("HP Ratio - " &amp; VLOOKUP(M$1,Enemies[[#All],[Name]:[BotLevelType]],9,FALSE),BotLevelWorld[#Headers],0),FALSE)) + (IFERROR(VLOOKUP(VLOOKUP(M$1,Enemies[[Name]:[SpawnedType]],11,FALSE), Enemies[[Name]:[BotLevelType]], 3, FALSE) * VLOOKUP($A76,BotLevelWorld[#All],MATCH("HP Ratio - " &amp; VLOOKUP(VLOOKUP(M$1,Enemies[[Name]:[SpawnedType]],11,FALSE),Enemies[[#All],[Name]:[BotLevelType]],9,FALSE),BotLevelWorld[#Headers],0),FALSE) * VLOOKUP(M$1,Enemies[[Name]:[SpawnedType]],10,FALSE),0))</f>
        <v>14000</v>
      </c>
      <c r="N76" s="10">
        <f>(VLOOKUP(N$1,Enemies[[Name]:[BotLevelType]],3,FALSE) * VLOOKUP($A76,BotLevelWorld[#All],MATCH("HP Ratio - " &amp; VLOOKUP(N$1,Enemies[[#All],[Name]:[BotLevelType]],9,FALSE),BotLevelWorld[#Headers],0),FALSE)) + (IFERROR(VLOOKUP(VLOOKUP(N$1,Enemies[[Name]:[SpawnedType]],11,FALSE), Enemies[[Name]:[BotLevelType]], 3, FALSE) * VLOOKUP($A76,BotLevelWorld[#All],MATCH("HP Ratio - " &amp; VLOOKUP(VLOOKUP(N$1,Enemies[[Name]:[SpawnedType]],11,FALSE),Enemies[[#All],[Name]:[BotLevelType]],9,FALSE),BotLevelWorld[#Headers],0),FALSE) * VLOOKUP(N$1,Enemies[[Name]:[SpawnedType]],10,FALSE),0))</f>
        <v>10000</v>
      </c>
      <c r="O76" s="10">
        <f>(VLOOKUP(O$1,Enemies[[Name]:[BotLevelType]],3,FALSE) * VLOOKUP($A76,BotLevelWorld[#All],MATCH("HP Ratio - " &amp; VLOOKUP(O$1,Enemies[[#All],[Name]:[BotLevelType]],9,FALSE),BotLevelWorld[#Headers],0),FALSE)) + (IFERROR(VLOOKUP(VLOOKUP(O$1,Enemies[[Name]:[SpawnedType]],11,FALSE), Enemies[[Name]:[BotLevelType]], 3, FALSE) * VLOOKUP($A76,BotLevelWorld[#All],MATCH("HP Ratio - " &amp; VLOOKUP(VLOOKUP(O$1,Enemies[[Name]:[SpawnedType]],11,FALSE),Enemies[[#All],[Name]:[BotLevelType]],9,FALSE),BotLevelWorld[#Headers],0),FALSE) * VLOOKUP(O$1,Enemies[[Name]:[SpawnedType]],10,FALSE),0))</f>
        <v>3850</v>
      </c>
      <c r="P76" s="10">
        <f>(VLOOKUP(P$1,Enemies[[Name]:[BotLevelType]],3,FALSE) * VLOOKUP($A76,BotLevelWorld[#All],MATCH("HP Ratio - " &amp; VLOOKUP(P$1,Enemies[[#All],[Name]:[BotLevelType]],9,FALSE),BotLevelWorld[#Headers],0),FALSE)) + (IFERROR(VLOOKUP(VLOOKUP(P$1,Enemies[[Name]:[SpawnedType]],11,FALSE), Enemies[[Name]:[BotLevelType]], 3, FALSE) * VLOOKUP($A76,BotLevelWorld[#All],MATCH("HP Ratio - " &amp; VLOOKUP(VLOOKUP(P$1,Enemies[[Name]:[SpawnedType]],11,FALSE),Enemies[[#All],[Name]:[BotLevelType]],9,FALSE),BotLevelWorld[#Headers],0),FALSE) * VLOOKUP(P$1,Enemies[[Name]:[SpawnedType]],10,FALSE),0))</f>
        <v>40000</v>
      </c>
      <c r="Q76" s="10">
        <f>(VLOOKUP(Q$1,Enemies[[Name]:[BotLevelType]],3,FALSE) * VLOOKUP($A76,BotLevelWorld[#All],MATCH("HP Ratio - " &amp; VLOOKUP(Q$1,Enemies[[#All],[Name]:[BotLevelType]],9,FALSE),BotLevelWorld[#Headers],0),FALSE)) + (IFERROR(VLOOKUP(VLOOKUP(Q$1,Enemies[[Name]:[SpawnedType]],11,FALSE), Enemies[[Name]:[BotLevelType]], 3, FALSE) * VLOOKUP($A76,BotLevelWorld[#All],MATCH("HP Ratio - " &amp; VLOOKUP(VLOOKUP(Q$1,Enemies[[Name]:[SpawnedType]],11,FALSE),Enemies[[#All],[Name]:[BotLevelType]],9,FALSE),BotLevelWorld[#Headers],0),FALSE) * VLOOKUP(Q$1,Enemies[[Name]:[SpawnedType]],10,FALSE),0))</f>
        <v>11000</v>
      </c>
      <c r="R76" s="10">
        <f>(VLOOKUP(R$1,Enemies[[Name]:[BotLevelType]],3,FALSE) * VLOOKUP($A76,BotLevelWorld[#All],MATCH("HP Ratio - " &amp; VLOOKUP(R$1,Enemies[[#All],[Name]:[BotLevelType]],9,FALSE),BotLevelWorld[#Headers],0),FALSE)) + (IFERROR(VLOOKUP(VLOOKUP(R$1,Enemies[[Name]:[SpawnedType]],11,FALSE), Enemies[[Name]:[BotLevelType]], 3, FALSE) * VLOOKUP($A76,BotLevelWorld[#All],MATCH("HP Ratio - " &amp; VLOOKUP(VLOOKUP(R$1,Enemies[[Name]:[SpawnedType]],11,FALSE),Enemies[[#All],[Name]:[BotLevelType]],9,FALSE),BotLevelWorld[#Headers],0),FALSE) * VLOOKUP(R$1,Enemies[[Name]:[SpawnedType]],10,FALSE),0))</f>
        <v>55000</v>
      </c>
      <c r="S76" s="10">
        <f>(VLOOKUP(S$1,Enemies[[Name]:[BotLevelType]],3,FALSE) * VLOOKUP($A76,BotLevelWorld[#All],MATCH("HP Ratio - " &amp; VLOOKUP(S$1,Enemies[[#All],[Name]:[BotLevelType]],9,FALSE),BotLevelWorld[#Headers],0),FALSE)) + (IFERROR(VLOOKUP(VLOOKUP(S$1,Enemies[[Name]:[SpawnedType]],11,FALSE), Enemies[[Name]:[BotLevelType]], 3, FALSE) * VLOOKUP($A76,BotLevelWorld[#All],MATCH("HP Ratio - " &amp; VLOOKUP(VLOOKUP(S$1,Enemies[[Name]:[SpawnedType]],11,FALSE),Enemies[[#All],[Name]:[BotLevelType]],9,FALSE),BotLevelWorld[#Headers],0),FALSE) * VLOOKUP(S$1,Enemies[[Name]:[SpawnedType]],10,FALSE),0))</f>
        <v>4620</v>
      </c>
      <c r="T76" s="10">
        <f>(VLOOKUP(T$1,Enemies[[Name]:[BotLevelType]],3,FALSE) * VLOOKUP($A76,BotLevelWorld[#All],MATCH("HP Ratio - " &amp; VLOOKUP(T$1,Enemies[[#All],[Name]:[BotLevelType]],9,FALSE),BotLevelWorld[#Headers],0),FALSE)) + (IFERROR(VLOOKUP(VLOOKUP(T$1,Enemies[[Name]:[SpawnedType]],11,FALSE), Enemies[[Name]:[BotLevelType]], 3, FALSE) * VLOOKUP($A76,BotLevelWorld[#All],MATCH("HP Ratio - " &amp; VLOOKUP(VLOOKUP(T$1,Enemies[[Name]:[SpawnedType]],11,FALSE),Enemies[[#All],[Name]:[BotLevelType]],9,FALSE),BotLevelWorld[#Headers],0),FALSE) * VLOOKUP(T$1,Enemies[[Name]:[SpawnedType]],10,FALSE),0))</f>
        <v>17600</v>
      </c>
      <c r="U76" s="10">
        <f>(VLOOKUP(U$1,Enemies[[Name]:[BotLevelType]],3,FALSE) * VLOOKUP($A76,BotLevelWorld[#All],MATCH("HP Ratio - " &amp; VLOOKUP(U$1,Enemies[[#All],[Name]:[BotLevelType]],9,FALSE),BotLevelWorld[#Headers],0),FALSE)) + (IFERROR(VLOOKUP(VLOOKUP(U$1,Enemies[[Name]:[SpawnedType]],11,FALSE), Enemies[[Name]:[BotLevelType]], 3, FALSE) * VLOOKUP($A76,BotLevelWorld[#All],MATCH("HP Ratio - " &amp; VLOOKUP(VLOOKUP(U$1,Enemies[[Name]:[SpawnedType]],11,FALSE),Enemies[[#All],[Name]:[BotLevelType]],9,FALSE),BotLevelWorld[#Headers],0),FALSE) * VLOOKUP(U$1,Enemies[[Name]:[SpawnedType]],10,FALSE),0))</f>
        <v>8800</v>
      </c>
      <c r="V76" s="10">
        <f>(VLOOKUP(V$1,Enemies[[Name]:[BotLevelType]],3,FALSE) * VLOOKUP($A76,BotLevelWorld[#All],MATCH("HP Ratio - " &amp; VLOOKUP(V$1,Enemies[[#All],[Name]:[BotLevelType]],9,FALSE),BotLevelWorld[#Headers],0),FALSE)) + (IFERROR(VLOOKUP(VLOOKUP(V$1,Enemies[[Name]:[SpawnedType]],11,FALSE), Enemies[[Name]:[BotLevelType]], 3, FALSE) * VLOOKUP($A76,BotLevelWorld[#All],MATCH("HP Ratio - " &amp; VLOOKUP(VLOOKUP(V$1,Enemies[[Name]:[SpawnedType]],11,FALSE),Enemies[[#All],[Name]:[BotLevelType]],9,FALSE),BotLevelWorld[#Headers],0),FALSE) * VLOOKUP(V$1,Enemies[[Name]:[SpawnedType]],10,FALSE),0))</f>
        <v>4400</v>
      </c>
      <c r="W76" s="10">
        <f>(VLOOKUP(W$1,Enemies[[Name]:[BotLevelType]],3,FALSE) * VLOOKUP($A76,BotLevelWorld[#All],MATCH("HP Ratio - " &amp; VLOOKUP(W$1,Enemies[[#All],[Name]:[BotLevelType]],9,FALSE),BotLevelWorld[#Headers],0),FALSE)) + (IFERROR(VLOOKUP(VLOOKUP(W$1,Enemies[[Name]:[SpawnedType]],11,FALSE), Enemies[[Name]:[BotLevelType]], 3, FALSE) * VLOOKUP($A76,BotLevelWorld[#All],MATCH("HP Ratio - " &amp; VLOOKUP(VLOOKUP(W$1,Enemies[[Name]:[SpawnedType]],11,FALSE),Enemies[[#All],[Name]:[BotLevelType]],9,FALSE),BotLevelWorld[#Headers],0),FALSE) * VLOOKUP(W$1,Enemies[[Name]:[SpawnedType]],10,FALSE),0))</f>
        <v>1100</v>
      </c>
      <c r="X76" s="10">
        <f>(VLOOKUP(X$1,Enemies[[Name]:[BotLevelType]],3,FALSE) * VLOOKUP($A76,BotLevelWorld[#All],MATCH("HP Ratio - " &amp; VLOOKUP(X$1,Enemies[[#All],[Name]:[BotLevelType]],9,FALSE),BotLevelWorld[#Headers],0),FALSE)) + (IFERROR(VLOOKUP(VLOOKUP(X$1,Enemies[[Name]:[SpawnedType]],11,FALSE), Enemies[[Name]:[BotLevelType]], 3, FALSE) * VLOOKUP($A76,BotLevelWorld[#All],MATCH("HP Ratio - " &amp; VLOOKUP(VLOOKUP(X$1,Enemies[[Name]:[SpawnedType]],11,FALSE),Enemies[[#All],[Name]:[BotLevelType]],9,FALSE),BotLevelWorld[#Headers],0),FALSE) * VLOOKUP(X$1,Enemies[[Name]:[SpawnedType]],10,FALSE),0))</f>
        <v>880</v>
      </c>
      <c r="Y76" s="10">
        <f>(VLOOKUP(Y$1,Enemies[[Name]:[BotLevelType]],3,FALSE) * VLOOKUP($A76,BotLevelWorld[#All],MATCH("HP Ratio - " &amp; VLOOKUP(Y$1,Enemies[[#All],[Name]:[BotLevelType]],9,FALSE),BotLevelWorld[#Headers],0),FALSE)) + (IFERROR(VLOOKUP(VLOOKUP(Y$1,Enemies[[Name]:[SpawnedType]],11,FALSE), Enemies[[Name]:[BotLevelType]], 3, FALSE) * VLOOKUP($A76,BotLevelWorld[#All],MATCH("HP Ratio - " &amp; VLOOKUP(VLOOKUP(Y$1,Enemies[[Name]:[SpawnedType]],11,FALSE),Enemies[[#All],[Name]:[BotLevelType]],9,FALSE),BotLevelWorld[#Headers],0),FALSE) * VLOOKUP(Y$1,Enemies[[Name]:[SpawnedType]],10,FALSE),0))</f>
        <v>20000</v>
      </c>
      <c r="Z76" s="10">
        <f>(VLOOKUP(Z$1,Enemies[[Name]:[BotLevelType]],3,FALSE) * VLOOKUP($A76,BotLevelWorld[#All],MATCH("HP Ratio - " &amp; VLOOKUP(Z$1,Enemies[[#All],[Name]:[BotLevelType]],9,FALSE),BotLevelWorld[#Headers],0),FALSE)) + (IFERROR(VLOOKUP(VLOOKUP(Z$1,Enemies[[Name]:[SpawnedType]],11,FALSE), Enemies[[Name]:[BotLevelType]], 3, FALSE) * VLOOKUP($A76,BotLevelWorld[#All],MATCH("HP Ratio - " &amp; VLOOKUP(VLOOKUP(Z$1,Enemies[[Name]:[SpawnedType]],11,FALSE),Enemies[[#All],[Name]:[BotLevelType]],9,FALSE),BotLevelWorld[#Headers],0),FALSE) * VLOOKUP(Z$1,Enemies[[Name]:[SpawnedType]],10,FALSE),0))</f>
        <v>8000</v>
      </c>
      <c r="AA76" s="10">
        <f>(VLOOKUP(AA$1,Enemies[[Name]:[BotLevelType]],3,FALSE) * VLOOKUP($A76,BotLevelWorld[#All],MATCH("HP Ratio - " &amp; VLOOKUP(AA$1,Enemies[[#All],[Name]:[BotLevelType]],9,FALSE),BotLevelWorld[#Headers],0),FALSE)) + (IFERROR(VLOOKUP(VLOOKUP(AA$1,Enemies[[Name]:[SpawnedType]],11,FALSE), Enemies[[Name]:[BotLevelType]], 3, FALSE) * VLOOKUP($A76,BotLevelWorld[#All],MATCH("HP Ratio - " &amp; VLOOKUP(VLOOKUP(AA$1,Enemies[[Name]:[SpawnedType]],11,FALSE),Enemies[[#All],[Name]:[BotLevelType]],9,FALSE),BotLevelWorld[#Headers],0),FALSE) * VLOOKUP(AA$1,Enemies[[Name]:[SpawnedType]],10,FALSE),0))</f>
        <v>4000</v>
      </c>
      <c r="AB76" s="10">
        <f>(VLOOKUP(AB$1,Enemies[[Name]:[BotLevelType]],3,FALSE) * VLOOKUP($A76,BotLevelWorld[#All],MATCH("HP Ratio - " &amp; VLOOKUP(AB$1,Enemies[[#All],[Name]:[BotLevelType]],9,FALSE),BotLevelWorld[#Headers],0),FALSE)) + (IFERROR(VLOOKUP(VLOOKUP(AB$1,Enemies[[Name]:[SpawnedType]],11,FALSE), Enemies[[Name]:[BotLevelType]], 3, FALSE) * VLOOKUP($A76,BotLevelWorld[#All],MATCH("HP Ratio - " &amp; VLOOKUP(VLOOKUP(AB$1,Enemies[[Name]:[SpawnedType]],11,FALSE),Enemies[[#All],[Name]:[BotLevelType]],9,FALSE),BotLevelWorld[#Headers],0),FALSE) * VLOOKUP(AB$1,Enemies[[Name]:[SpawnedType]],10,FALSE),0))</f>
        <v>1960</v>
      </c>
      <c r="AC76" s="10">
        <f>(VLOOKUP(AC$1,Enemies[[Name]:[BotLevelType]],3,FALSE) * VLOOKUP($A76,BotLevelWorld[#All],MATCH("HP Ratio - " &amp; VLOOKUP(AC$1,Enemies[[#All],[Name]:[BotLevelType]],9,FALSE),BotLevelWorld[#Headers],0),FALSE)) + (IFERROR(VLOOKUP(VLOOKUP(AC$1,Enemies[[Name]:[SpawnedType]],11,FALSE), Enemies[[Name]:[BotLevelType]], 3, FALSE) * VLOOKUP($A76,BotLevelWorld[#All],MATCH("HP Ratio - " &amp; VLOOKUP(VLOOKUP(AC$1,Enemies[[Name]:[SpawnedType]],11,FALSE),Enemies[[#All],[Name]:[BotLevelType]],9,FALSE),BotLevelWorld[#Headers],0),FALSE) * VLOOKUP(AC$1,Enemies[[Name]:[SpawnedType]],10,FALSE),0))</f>
        <v>960</v>
      </c>
      <c r="AD76" s="10">
        <f>(VLOOKUP(AD$1,Enemies[[Name]:[BotLevelType]],3,FALSE) * VLOOKUP($A76,BotLevelWorld[#All],MATCH("HP Ratio - " &amp; VLOOKUP(AD$1,Enemies[[#All],[Name]:[BotLevelType]],9,FALSE),BotLevelWorld[#Headers],0),FALSE)) + (IFERROR(VLOOKUP(VLOOKUP(AD$1,Enemies[[Name]:[SpawnedType]],11,FALSE), Enemies[[Name]:[BotLevelType]], 3, FALSE) * VLOOKUP($A76,BotLevelWorld[#All],MATCH("HP Ratio - " &amp; VLOOKUP(VLOOKUP(AD$1,Enemies[[Name]:[SpawnedType]],11,FALSE),Enemies[[#All],[Name]:[BotLevelType]],9,FALSE),BotLevelWorld[#Headers],0),FALSE) * VLOOKUP(AD$1,Enemies[[Name]:[SpawnedType]],10,FALSE),0))</f>
        <v>240</v>
      </c>
      <c r="AE76" s="10">
        <f>(VLOOKUP(AE$1,Enemies[[Name]:[BotLevelType]],3,FALSE) * VLOOKUP($A76,BotLevelWorld[#All],MATCH("HP Ratio - " &amp; VLOOKUP(AE$1,Enemies[[#All],[Name]:[BotLevelType]],9,FALSE),BotLevelWorld[#Headers],0),FALSE)) + (IFERROR(VLOOKUP(VLOOKUP(AE$1,Enemies[[Name]:[SpawnedType]],11,FALSE), Enemies[[Name]:[BotLevelType]], 3, FALSE) * VLOOKUP($A76,BotLevelWorld[#All],MATCH("HP Ratio - " &amp; VLOOKUP(VLOOKUP(AE$1,Enemies[[Name]:[SpawnedType]],11,FALSE),Enemies[[#All],[Name]:[BotLevelType]],9,FALSE),BotLevelWorld[#Headers],0),FALSE) * VLOOKUP(AE$1,Enemies[[Name]:[SpawnedType]],10,FALSE),0))</f>
        <v>7000</v>
      </c>
      <c r="AF76" s="10">
        <f>(VLOOKUP(AF$1,Enemies[[Name]:[BotLevelType]],3,FALSE) * VLOOKUP($A76,BotLevelWorld[#All],MATCH("HP Ratio - " &amp; VLOOKUP(AF$1,Enemies[[#All],[Name]:[BotLevelType]],9,FALSE),BotLevelWorld[#Headers],0),FALSE)) + (IFERROR(VLOOKUP(VLOOKUP(AF$1,Enemies[[Name]:[SpawnedType]],11,FALSE), Enemies[[Name]:[BotLevelType]], 3, FALSE) * VLOOKUP($A76,BotLevelWorld[#All],MATCH("HP Ratio - " &amp; VLOOKUP(VLOOKUP(AF$1,Enemies[[Name]:[SpawnedType]],11,FALSE),Enemies[[#All],[Name]:[BotLevelType]],9,FALSE),BotLevelWorld[#Headers],0),FALSE) * VLOOKUP(AF$1,Enemies[[Name]:[SpawnedType]],10,FALSE),0))</f>
        <v>1600</v>
      </c>
      <c r="AG76" s="10">
        <f>(VLOOKUP(AG$1,Enemies[[Name]:[BotLevelType]],3,FALSE) * VLOOKUP($A76,BotLevelWorld[#All],MATCH("HP Ratio - " &amp; VLOOKUP(AG$1,Enemies[[#All],[Name]:[BotLevelType]],9,FALSE),BotLevelWorld[#Headers],0),FALSE)) + (IFERROR(VLOOKUP(VLOOKUP(AG$1,Enemies[[Name]:[SpawnedType]],11,FALSE), Enemies[[Name]:[BotLevelType]], 3, FALSE) * VLOOKUP($A76,BotLevelWorld[#All],MATCH("HP Ratio - " &amp; VLOOKUP(VLOOKUP(AG$1,Enemies[[Name]:[SpawnedType]],11,FALSE),Enemies[[#All],[Name]:[BotLevelType]],9,FALSE),BotLevelWorld[#Headers],0),FALSE) * VLOOKUP(AG$1,Enemies[[Name]:[SpawnedType]],10,FALSE),0))</f>
        <v>8470</v>
      </c>
      <c r="AH76" s="10">
        <f>(VLOOKUP(AH$1,Enemies[[Name]:[BotLevelType]],3,FALSE) * VLOOKUP($A76,BotLevelWorld[#All],MATCH("HP Ratio - " &amp; VLOOKUP(AH$1,Enemies[[#All],[Name]:[BotLevelType]],9,FALSE),BotLevelWorld[#Headers],0),FALSE)) + (IFERROR(VLOOKUP(VLOOKUP(AH$1,Enemies[[Name]:[SpawnedType]],11,FALSE), Enemies[[Name]:[BotLevelType]], 3, FALSE) * VLOOKUP($A76,BotLevelWorld[#All],MATCH("HP Ratio - " &amp; VLOOKUP(VLOOKUP(AH$1,Enemies[[Name]:[SpawnedType]],11,FALSE),Enemies[[#All],[Name]:[BotLevelType]],9,FALSE),BotLevelWorld[#Headers],0),FALSE) * VLOOKUP(AH$1,Enemies[[Name]:[SpawnedType]],10,FALSE),0))</f>
        <v>880</v>
      </c>
      <c r="AI76" s="10">
        <f>(VLOOKUP(AI$1,Enemies[[Name]:[BotLevelType]],3,FALSE) * VLOOKUP($A76,BotLevelWorld[#All],MATCH("HP Ratio - " &amp; VLOOKUP(AI$1,Enemies[[#All],[Name]:[BotLevelType]],9,FALSE),BotLevelWorld[#Headers],0),FALSE)) + (IFERROR(VLOOKUP(VLOOKUP(AI$1,Enemies[[Name]:[SpawnedType]],11,FALSE), Enemies[[Name]:[BotLevelType]], 3, FALSE) * VLOOKUP($A76,BotLevelWorld[#All],MATCH("HP Ratio - " &amp; VLOOKUP(VLOOKUP(AI$1,Enemies[[Name]:[SpawnedType]],11,FALSE),Enemies[[#All],[Name]:[BotLevelType]],9,FALSE),BotLevelWorld[#Headers],0),FALSE) * VLOOKUP(AI$1,Enemies[[Name]:[SpawnedType]],10,FALSE),0))</f>
        <v>12000</v>
      </c>
      <c r="AJ76" s="10">
        <f>(VLOOKUP(AJ$1,Enemies[[Name]:[BotLevelType]],3,FALSE) * VLOOKUP($A76,BotLevelWorld[#All],MATCH("HP Ratio - " &amp; VLOOKUP(AJ$1,Enemies[[#All],[Name]:[BotLevelType]],9,FALSE),BotLevelWorld[#Headers],0),FALSE)) + (IFERROR(VLOOKUP(VLOOKUP(AJ$1,Enemies[[Name]:[SpawnedType]],11,FALSE), Enemies[[Name]:[BotLevelType]], 3, FALSE) * VLOOKUP($A76,BotLevelWorld[#All],MATCH("HP Ratio - " &amp; VLOOKUP(VLOOKUP(AJ$1,Enemies[[Name]:[SpawnedType]],11,FALSE),Enemies[[#All],[Name]:[BotLevelType]],9,FALSE),BotLevelWorld[#Headers],0),FALSE) * VLOOKUP(AJ$1,Enemies[[Name]:[SpawnedType]],10,FALSE),0))</f>
        <v>880</v>
      </c>
      <c r="AK76" s="10">
        <f>(VLOOKUP(AK$1,Enemies[[Name]:[BotLevelType]],3,FALSE) * VLOOKUP($A76,BotLevelWorld[#All],MATCH("HP Ratio - " &amp; VLOOKUP(AK$1,Enemies[[#All],[Name]:[BotLevelType]],9,FALSE),BotLevelWorld[#Headers],0),FALSE)) + (IFERROR(VLOOKUP(VLOOKUP(AK$1,Enemies[[Name]:[SpawnedType]],11,FALSE), Enemies[[Name]:[BotLevelType]], 3, FALSE) * VLOOKUP($A76,BotLevelWorld[#All],MATCH("HP Ratio - " &amp; VLOOKUP(VLOOKUP(AK$1,Enemies[[Name]:[SpawnedType]],11,FALSE),Enemies[[#All],[Name]:[BotLevelType]],9,FALSE),BotLevelWorld[#Headers],0),FALSE) * VLOOKUP(AK$1,Enemies[[Name]:[SpawnedType]],10,FALSE),0))</f>
        <v>880</v>
      </c>
      <c r="AL76" s="10">
        <f>(VLOOKUP(AL$1,Enemies[[Name]:[BotLevelType]],3,FALSE) * VLOOKUP($A76,BotLevelWorld[#All],MATCH("HP Ratio - " &amp; VLOOKUP(AL$1,Enemies[[#All],[Name]:[BotLevelType]],9,FALSE),BotLevelWorld[#Headers],0),FALSE)) + (IFERROR(VLOOKUP(VLOOKUP(AL$1,Enemies[[Name]:[SpawnedType]],11,FALSE), Enemies[[Name]:[BotLevelType]], 3, FALSE) * VLOOKUP($A76,BotLevelWorld[#All],MATCH("HP Ratio - " &amp; VLOOKUP(VLOOKUP(AL$1,Enemies[[Name]:[SpawnedType]],11,FALSE),Enemies[[#All],[Name]:[BotLevelType]],9,FALSE),BotLevelWorld[#Headers],0),FALSE) * VLOOKUP(AL$1,Enemies[[Name]:[SpawnedType]],10,FALSE),0))</f>
        <v>1100</v>
      </c>
      <c r="AM76" s="10">
        <f>(VLOOKUP(AM$1,Enemies[[Name]:[BotLevelType]],3,FALSE) * VLOOKUP($A76,BotLevelWorld[#All],MATCH("HP Ratio - " &amp; VLOOKUP(AM$1,Enemies[[#All],[Name]:[BotLevelType]],9,FALSE),BotLevelWorld[#Headers],0),FALSE)) + (IFERROR(VLOOKUP(VLOOKUP(AM$1,Enemies[[Name]:[SpawnedType]],11,FALSE), Enemies[[Name]:[BotLevelType]], 3, FALSE) * VLOOKUP($A76,BotLevelWorld[#All],MATCH("HP Ratio - " &amp; VLOOKUP(VLOOKUP(AM$1,Enemies[[Name]:[SpawnedType]],11,FALSE),Enemies[[#All],[Name]:[BotLevelType]],9,FALSE),BotLevelWorld[#Headers],0),FALSE) * VLOOKUP(AM$1,Enemies[[Name]:[SpawnedType]],10,FALSE),0))</f>
        <v>20000</v>
      </c>
      <c r="AN76" s="10">
        <f>(VLOOKUP(AN$1,Enemies[[Name]:[BotLevelType]],3,FALSE) * VLOOKUP($A76,BotLevelWorld[#All],MATCH("HP Ratio - " &amp; VLOOKUP(AN$1,Enemies[[#All],[Name]:[BotLevelType]],9,FALSE),BotLevelWorld[#Headers],0),FALSE)) + (IFERROR(VLOOKUP(VLOOKUP(AN$1,Enemies[[Name]:[SpawnedType]],11,FALSE), Enemies[[Name]:[BotLevelType]], 3, FALSE) * VLOOKUP($A76,BotLevelWorld[#All],MATCH("HP Ratio - " &amp; VLOOKUP(VLOOKUP(AN$1,Enemies[[Name]:[SpawnedType]],11,FALSE),Enemies[[#All],[Name]:[BotLevelType]],9,FALSE),BotLevelWorld[#Headers],0),FALSE) * VLOOKUP(AN$1,Enemies[[Name]:[SpawnedType]],10,FALSE),0))</f>
        <v>5500</v>
      </c>
      <c r="AO76" s="10">
        <f>(VLOOKUP(AO$1,Enemies[[Name]:[BotLevelType]],3,FALSE) * VLOOKUP($A76,BotLevelWorld[#All],MATCH("HP Ratio - " &amp; VLOOKUP(AO$1,Enemies[[#All],[Name]:[BotLevelType]],9,FALSE),BotLevelWorld[#Headers],0),FALSE)) + (IFERROR(VLOOKUP(VLOOKUP(AO$1,Enemies[[Name]:[SpawnedType]],11,FALSE), Enemies[[Name]:[BotLevelType]], 3, FALSE) * VLOOKUP($A76,BotLevelWorld[#All],MATCH("HP Ratio - " &amp; VLOOKUP(VLOOKUP(AO$1,Enemies[[Name]:[SpawnedType]],11,FALSE),Enemies[[#All],[Name]:[BotLevelType]],9,FALSE),BotLevelWorld[#Headers],0),FALSE) * VLOOKUP(AO$1,Enemies[[Name]:[SpawnedType]],10,FALSE),0))</f>
        <v>9460</v>
      </c>
      <c r="AP76" s="10">
        <f>(VLOOKUP(AP$1,Enemies[[Name]:[BotLevelType]],3,FALSE) * VLOOKUP($A76,BotLevelWorld[#All],MATCH("HP Ratio - " &amp; VLOOKUP(AP$1,Enemies[[#All],[Name]:[BotLevelType]],9,FALSE),BotLevelWorld[#Headers],0),FALSE)) + (IFERROR(VLOOKUP(VLOOKUP(AP$1,Enemies[[Name]:[SpawnedType]],11,FALSE), Enemies[[Name]:[BotLevelType]], 3, FALSE) * VLOOKUP($A76,BotLevelWorld[#All],MATCH("HP Ratio - " &amp; VLOOKUP(VLOOKUP(AP$1,Enemies[[Name]:[SpawnedType]],11,FALSE),Enemies[[#All],[Name]:[BotLevelType]],9,FALSE),BotLevelWorld[#Headers],0),FALSE) * VLOOKUP(AP$1,Enemies[[Name]:[SpawnedType]],10,FALSE),0))</f>
        <v>9460</v>
      </c>
      <c r="AQ76" s="10">
        <f>(VLOOKUP(AQ$1,Enemies[[Name]:[BotLevelType]],3,FALSE) * VLOOKUP($A76,BotLevelWorld[#All],MATCH("HP Ratio - " &amp; VLOOKUP(AQ$1,Enemies[[#All],[Name]:[BotLevelType]],9,FALSE),BotLevelWorld[#Headers],0),FALSE)) + (IFERROR(VLOOKUP(VLOOKUP(AQ$1,Enemies[[Name]:[SpawnedType]],11,FALSE), Enemies[[Name]:[BotLevelType]], 3, FALSE) * VLOOKUP($A76,BotLevelWorld[#All],MATCH("HP Ratio - " &amp; VLOOKUP(VLOOKUP(AQ$1,Enemies[[Name]:[SpawnedType]],11,FALSE),Enemies[[#All],[Name]:[BotLevelType]],9,FALSE),BotLevelWorld[#Headers],0),FALSE) * VLOOKUP(AQ$1,Enemies[[Name]:[SpawnedType]],10,FALSE),0))</f>
        <v>9460</v>
      </c>
      <c r="AR76" s="10">
        <f>(VLOOKUP(AR$1,Enemies[[Name]:[BotLevelType]],3,FALSE) * VLOOKUP($A76,BotLevelWorld[#All],MATCH("HP Ratio - " &amp; VLOOKUP(AR$1,Enemies[[#All],[Name]:[BotLevelType]],9,FALSE),BotLevelWorld[#Headers],0),FALSE)) + (IFERROR(VLOOKUP(VLOOKUP(AR$1,Enemies[[Name]:[SpawnedType]],11,FALSE), Enemies[[Name]:[BotLevelType]], 3, FALSE) * VLOOKUP($A76,BotLevelWorld[#All],MATCH("HP Ratio - " &amp; VLOOKUP(VLOOKUP(AR$1,Enemies[[Name]:[SpawnedType]],11,FALSE),Enemies[[#All],[Name]:[BotLevelType]],9,FALSE),BotLevelWorld[#Headers],0),FALSE) * VLOOKUP(AR$1,Enemies[[Name]:[SpawnedType]],10,FALSE),0))</f>
        <v>88000</v>
      </c>
      <c r="AS76" s="10">
        <f>(VLOOKUP(AS$1,Enemies[[Name]:[BotLevelType]],3,FALSE) * VLOOKUP($A76,BotLevelWorld[#All],MATCH("HP Ratio - " &amp; VLOOKUP(AS$1,Enemies[[#All],[Name]:[BotLevelType]],9,FALSE),BotLevelWorld[#Headers],0),FALSE)) + (IFERROR(VLOOKUP(VLOOKUP(AS$1,Enemies[[Name]:[SpawnedType]],11,FALSE), Enemies[[Name]:[BotLevelType]], 3, FALSE) * VLOOKUP($A76,BotLevelWorld[#All],MATCH("HP Ratio - " &amp; VLOOKUP(VLOOKUP(AS$1,Enemies[[Name]:[SpawnedType]],11,FALSE),Enemies[[#All],[Name]:[BotLevelType]],9,FALSE),BotLevelWorld[#Headers],0),FALSE) * VLOOKUP(AS$1,Enemies[[Name]:[SpawnedType]],10,FALSE),0))</f>
        <v>60000</v>
      </c>
      <c r="AT76" s="10">
        <f>(VLOOKUP(AT$1,Enemies[[Name]:[BotLevelType]],3,FALSE) * VLOOKUP($A76,BotLevelWorld[#All],MATCH("HP Ratio - " &amp; VLOOKUP(AT$1,Enemies[[#All],[Name]:[BotLevelType]],9,FALSE),BotLevelWorld[#Headers],0),FALSE)) + (IFERROR(VLOOKUP(VLOOKUP(AT$1,Enemies[[Name]:[SpawnedType]],11,FALSE), Enemies[[Name]:[BotLevelType]], 3, FALSE) * VLOOKUP($A76,BotLevelWorld[#All],MATCH("HP Ratio - " &amp; VLOOKUP(VLOOKUP(AT$1,Enemies[[Name]:[SpawnedType]],11,FALSE),Enemies[[#All],[Name]:[BotLevelType]],9,FALSE),BotLevelWorld[#Headers],0),FALSE) * VLOOKUP(AT$1,Enemies[[Name]:[SpawnedType]],10,FALSE),0))</f>
        <v>53200</v>
      </c>
    </row>
    <row r="77" spans="1:46" x14ac:dyDescent="0.25">
      <c r="A77" s="1">
        <v>75</v>
      </c>
      <c r="B77" s="10">
        <f>(VLOOKUP(B$1,Enemies[[Name]:[BotLevelType]],3,FALSE) * VLOOKUP($A77,BotLevelWorld[#All],MATCH("HP Ratio - " &amp; VLOOKUP(B$1,Enemies[[#All],[Name]:[BotLevelType]],9,FALSE),BotLevelWorld[#Headers],0),FALSE)) + (IFERROR(VLOOKUP(VLOOKUP(B$1,Enemies[[Name]:[SpawnedType]],11,FALSE), Enemies[[Name]:[BotLevelType]], 3, FALSE) * VLOOKUP($A77,BotLevelWorld[#All],MATCH("HP Ratio - " &amp; VLOOKUP(VLOOKUP(B$1,Enemies[[Name]:[SpawnedType]],11,FALSE),Enemies[[#All],[Name]:[BotLevelType]],9,FALSE),BotLevelWorld[#Headers],0),FALSE) * VLOOKUP(B$1,Enemies[[Name]:[SpawnedType]],10,FALSE),0))</f>
        <v>330</v>
      </c>
      <c r="C77" s="10">
        <f>(VLOOKUP(C$1,Enemies[[Name]:[BotLevelType]],3,FALSE) * VLOOKUP($A77,BotLevelWorld[#All],MATCH("HP Ratio - " &amp; VLOOKUP(C$1,Enemies[[#All],[Name]:[BotLevelType]],9,FALSE),BotLevelWorld[#Headers],0),FALSE)) + (IFERROR(VLOOKUP(VLOOKUP(C$1,Enemies[[Name]:[SpawnedType]],11,FALSE), Enemies[[Name]:[BotLevelType]], 3, FALSE) * VLOOKUP($A77,BotLevelWorld[#All],MATCH("HP Ratio - " &amp; VLOOKUP(VLOOKUP(C$1,Enemies[[Name]:[SpawnedType]],11,FALSE),Enemies[[#All],[Name]:[BotLevelType]],9,FALSE),BotLevelWorld[#Headers],0),FALSE) * VLOOKUP(C$1,Enemies[[Name]:[SpawnedType]],10,FALSE),0))</f>
        <v>8470</v>
      </c>
      <c r="D77" s="10">
        <f>(VLOOKUP(D$1,Enemies[[Name]:[BotLevelType]],3,FALSE) * VLOOKUP($A77,BotLevelWorld[#All],MATCH("HP Ratio - " &amp; VLOOKUP(D$1,Enemies[[#All],[Name]:[BotLevelType]],9,FALSE),BotLevelWorld[#Headers],0),FALSE)) + (IFERROR(VLOOKUP(VLOOKUP(D$1,Enemies[[Name]:[SpawnedType]],11,FALSE), Enemies[[Name]:[BotLevelType]], 3, FALSE) * VLOOKUP($A77,BotLevelWorld[#All],MATCH("HP Ratio - " &amp; VLOOKUP(VLOOKUP(D$1,Enemies[[Name]:[SpawnedType]],11,FALSE),Enemies[[#All],[Name]:[BotLevelType]],9,FALSE),BotLevelWorld[#Headers],0),FALSE) * VLOOKUP(D$1,Enemies[[Name]:[SpawnedType]],10,FALSE),0))</f>
        <v>19800</v>
      </c>
      <c r="E77" s="10">
        <f>(VLOOKUP(E$1,Enemies[[Name]:[BotLevelType]],3,FALSE) * VLOOKUP($A77,BotLevelWorld[#All],MATCH("HP Ratio - " &amp; VLOOKUP(E$1,Enemies[[#All],[Name]:[BotLevelType]],9,FALSE),BotLevelWorld[#Headers],0),FALSE)) + (IFERROR(VLOOKUP(VLOOKUP(E$1,Enemies[[Name]:[SpawnedType]],11,FALSE), Enemies[[Name]:[BotLevelType]], 3, FALSE) * VLOOKUP($A77,BotLevelWorld[#All],MATCH("HP Ratio - " &amp; VLOOKUP(VLOOKUP(E$1,Enemies[[Name]:[SpawnedType]],11,FALSE),Enemies[[#All],[Name]:[BotLevelType]],9,FALSE),BotLevelWorld[#Headers],0),FALSE) * VLOOKUP(E$1,Enemies[[Name]:[SpawnedType]],10,FALSE),0))</f>
        <v>2800</v>
      </c>
      <c r="F77" s="10">
        <f>(VLOOKUP(F$1,Enemies[[Name]:[BotLevelType]],3,FALSE) * VLOOKUP($A77,BotLevelWorld[#All],MATCH("HP Ratio - " &amp; VLOOKUP(F$1,Enemies[[#All],[Name]:[BotLevelType]],9,FALSE),BotLevelWorld[#Headers],0),FALSE)) + (IFERROR(VLOOKUP(VLOOKUP(F$1,Enemies[[Name]:[SpawnedType]],11,FALSE), Enemies[[Name]:[BotLevelType]], 3, FALSE) * VLOOKUP($A77,BotLevelWorld[#All],MATCH("HP Ratio - " &amp; VLOOKUP(VLOOKUP(F$1,Enemies[[Name]:[SpawnedType]],11,FALSE),Enemies[[#All],[Name]:[BotLevelType]],9,FALSE),BotLevelWorld[#Headers],0),FALSE) * VLOOKUP(F$1,Enemies[[Name]:[SpawnedType]],10,FALSE),0))</f>
        <v>10000</v>
      </c>
      <c r="G77" s="10">
        <f>(VLOOKUP(G$1,Enemies[[Name]:[BotLevelType]],3,FALSE) * VLOOKUP($A77,BotLevelWorld[#All],MATCH("HP Ratio - " &amp; VLOOKUP(G$1,Enemies[[#All],[Name]:[BotLevelType]],9,FALSE),BotLevelWorld[#Headers],0),FALSE)) + (IFERROR(VLOOKUP(VLOOKUP(G$1,Enemies[[Name]:[SpawnedType]],11,FALSE), Enemies[[Name]:[BotLevelType]], 3, FALSE) * VLOOKUP($A77,BotLevelWorld[#All],MATCH("HP Ratio - " &amp; VLOOKUP(VLOOKUP(G$1,Enemies[[Name]:[SpawnedType]],11,FALSE),Enemies[[#All],[Name]:[BotLevelType]],9,FALSE),BotLevelWorld[#Headers],0),FALSE) * VLOOKUP(G$1,Enemies[[Name]:[SpawnedType]],10,FALSE),0))</f>
        <v>20000</v>
      </c>
      <c r="H77" s="10">
        <f>(VLOOKUP(H$1,Enemies[[Name]:[BotLevelType]],3,FALSE) * VLOOKUP($A77,BotLevelWorld[#All],MATCH("HP Ratio - " &amp; VLOOKUP(H$1,Enemies[[#All],[Name]:[BotLevelType]],9,FALSE),BotLevelWorld[#Headers],0),FALSE)) + (IFERROR(VLOOKUP(VLOOKUP(H$1,Enemies[[Name]:[SpawnedType]],11,FALSE), Enemies[[Name]:[BotLevelType]], 3, FALSE) * VLOOKUP($A77,BotLevelWorld[#All],MATCH("HP Ratio - " &amp; VLOOKUP(VLOOKUP(H$1,Enemies[[Name]:[SpawnedType]],11,FALSE),Enemies[[#All],[Name]:[BotLevelType]],9,FALSE),BotLevelWorld[#Headers],0),FALSE) * VLOOKUP(H$1,Enemies[[Name]:[SpawnedType]],10,FALSE),0))</f>
        <v>880</v>
      </c>
      <c r="I77" s="10">
        <f>(VLOOKUP(I$1,Enemies[[Name]:[BotLevelType]],3,FALSE) * VLOOKUP($A77,BotLevelWorld[#All],MATCH("HP Ratio - " &amp; VLOOKUP(I$1,Enemies[[#All],[Name]:[BotLevelType]],9,FALSE),BotLevelWorld[#Headers],0),FALSE)) + (IFERROR(VLOOKUP(VLOOKUP(I$1,Enemies[[Name]:[SpawnedType]],11,FALSE), Enemies[[Name]:[BotLevelType]], 3, FALSE) * VLOOKUP($A77,BotLevelWorld[#All],MATCH("HP Ratio - " &amp; VLOOKUP(VLOOKUP(I$1,Enemies[[Name]:[SpawnedType]],11,FALSE),Enemies[[#All],[Name]:[BotLevelType]],9,FALSE),BotLevelWorld[#Headers],0),FALSE) * VLOOKUP(I$1,Enemies[[Name]:[SpawnedType]],10,FALSE),0))</f>
        <v>30</v>
      </c>
      <c r="J77" s="10">
        <f>(VLOOKUP(J$1,Enemies[[Name]:[BotLevelType]],3,FALSE) * VLOOKUP($A77,BotLevelWorld[#All],MATCH("HP Ratio - " &amp; VLOOKUP(J$1,Enemies[[#All],[Name]:[BotLevelType]],9,FALSE),BotLevelWorld[#Headers],0),FALSE)) + (IFERROR(VLOOKUP(VLOOKUP(J$1,Enemies[[Name]:[SpawnedType]],11,FALSE), Enemies[[Name]:[BotLevelType]], 3, FALSE) * VLOOKUP($A77,BotLevelWorld[#All],MATCH("HP Ratio - " &amp; VLOOKUP(VLOOKUP(J$1,Enemies[[Name]:[SpawnedType]],11,FALSE),Enemies[[#All],[Name]:[BotLevelType]],9,FALSE),BotLevelWorld[#Headers],0),FALSE) * VLOOKUP(J$1,Enemies[[Name]:[SpawnedType]],10,FALSE),0))</f>
        <v>500</v>
      </c>
      <c r="K77" s="10">
        <f>(VLOOKUP(K$1,Enemies[[Name]:[BotLevelType]],3,FALSE) * VLOOKUP($A77,BotLevelWorld[#All],MATCH("HP Ratio - " &amp; VLOOKUP(K$1,Enemies[[#All],[Name]:[BotLevelType]],9,FALSE),BotLevelWorld[#Headers],0),FALSE)) + (IFERROR(VLOOKUP(VLOOKUP(K$1,Enemies[[Name]:[SpawnedType]],11,FALSE), Enemies[[Name]:[BotLevelType]], 3, FALSE) * VLOOKUP($A77,BotLevelWorld[#All],MATCH("HP Ratio - " &amp; VLOOKUP(VLOOKUP(K$1,Enemies[[Name]:[SpawnedType]],11,FALSE),Enemies[[#All],[Name]:[BotLevelType]],9,FALSE),BotLevelWorld[#Headers],0),FALSE) * VLOOKUP(K$1,Enemies[[Name]:[SpawnedType]],10,FALSE),0))</f>
        <v>125</v>
      </c>
      <c r="L77" s="10">
        <f>(VLOOKUP(L$1,Enemies[[Name]:[BotLevelType]],3,FALSE) * VLOOKUP($A77,BotLevelWorld[#All],MATCH("HP Ratio - " &amp; VLOOKUP(L$1,Enemies[[#All],[Name]:[BotLevelType]],9,FALSE),BotLevelWorld[#Headers],0),FALSE)) + (IFERROR(VLOOKUP(VLOOKUP(L$1,Enemies[[Name]:[SpawnedType]],11,FALSE), Enemies[[Name]:[BotLevelType]], 3, FALSE) * VLOOKUP($A77,BotLevelWorld[#All],MATCH("HP Ratio - " &amp; VLOOKUP(VLOOKUP(L$1,Enemies[[Name]:[SpawnedType]],11,FALSE),Enemies[[#All],[Name]:[BotLevelType]],9,FALSE),BotLevelWorld[#Headers],0),FALSE) * VLOOKUP(L$1,Enemies[[Name]:[SpawnedType]],10,FALSE),0))</f>
        <v>6000</v>
      </c>
      <c r="M77" s="10">
        <f>(VLOOKUP(M$1,Enemies[[Name]:[BotLevelType]],3,FALSE) * VLOOKUP($A77,BotLevelWorld[#All],MATCH("HP Ratio - " &amp; VLOOKUP(M$1,Enemies[[#All],[Name]:[BotLevelType]],9,FALSE),BotLevelWorld[#Headers],0),FALSE)) + (IFERROR(VLOOKUP(VLOOKUP(M$1,Enemies[[Name]:[SpawnedType]],11,FALSE), Enemies[[Name]:[BotLevelType]], 3, FALSE) * VLOOKUP($A77,BotLevelWorld[#All],MATCH("HP Ratio - " &amp; VLOOKUP(VLOOKUP(M$1,Enemies[[Name]:[SpawnedType]],11,FALSE),Enemies[[#All],[Name]:[BotLevelType]],9,FALSE),BotLevelWorld[#Headers],0),FALSE) * VLOOKUP(M$1,Enemies[[Name]:[SpawnedType]],10,FALSE),0))</f>
        <v>14000</v>
      </c>
      <c r="N77" s="10">
        <f>(VLOOKUP(N$1,Enemies[[Name]:[BotLevelType]],3,FALSE) * VLOOKUP($A77,BotLevelWorld[#All],MATCH("HP Ratio - " &amp; VLOOKUP(N$1,Enemies[[#All],[Name]:[BotLevelType]],9,FALSE),BotLevelWorld[#Headers],0),FALSE)) + (IFERROR(VLOOKUP(VLOOKUP(N$1,Enemies[[Name]:[SpawnedType]],11,FALSE), Enemies[[Name]:[BotLevelType]], 3, FALSE) * VLOOKUP($A77,BotLevelWorld[#All],MATCH("HP Ratio - " &amp; VLOOKUP(VLOOKUP(N$1,Enemies[[Name]:[SpawnedType]],11,FALSE),Enemies[[#All],[Name]:[BotLevelType]],9,FALSE),BotLevelWorld[#Headers],0),FALSE) * VLOOKUP(N$1,Enemies[[Name]:[SpawnedType]],10,FALSE),0))</f>
        <v>10000</v>
      </c>
      <c r="O77" s="10">
        <f>(VLOOKUP(O$1,Enemies[[Name]:[BotLevelType]],3,FALSE) * VLOOKUP($A77,BotLevelWorld[#All],MATCH("HP Ratio - " &amp; VLOOKUP(O$1,Enemies[[#All],[Name]:[BotLevelType]],9,FALSE),BotLevelWorld[#Headers],0),FALSE)) + (IFERROR(VLOOKUP(VLOOKUP(O$1,Enemies[[Name]:[SpawnedType]],11,FALSE), Enemies[[Name]:[BotLevelType]], 3, FALSE) * VLOOKUP($A77,BotLevelWorld[#All],MATCH("HP Ratio - " &amp; VLOOKUP(VLOOKUP(O$1,Enemies[[Name]:[SpawnedType]],11,FALSE),Enemies[[#All],[Name]:[BotLevelType]],9,FALSE),BotLevelWorld[#Headers],0),FALSE) * VLOOKUP(O$1,Enemies[[Name]:[SpawnedType]],10,FALSE),0))</f>
        <v>3850</v>
      </c>
      <c r="P77" s="10">
        <f>(VLOOKUP(P$1,Enemies[[Name]:[BotLevelType]],3,FALSE) * VLOOKUP($A77,BotLevelWorld[#All],MATCH("HP Ratio - " &amp; VLOOKUP(P$1,Enemies[[#All],[Name]:[BotLevelType]],9,FALSE),BotLevelWorld[#Headers],0),FALSE)) + (IFERROR(VLOOKUP(VLOOKUP(P$1,Enemies[[Name]:[SpawnedType]],11,FALSE), Enemies[[Name]:[BotLevelType]], 3, FALSE) * VLOOKUP($A77,BotLevelWorld[#All],MATCH("HP Ratio - " &amp; VLOOKUP(VLOOKUP(P$1,Enemies[[Name]:[SpawnedType]],11,FALSE),Enemies[[#All],[Name]:[BotLevelType]],9,FALSE),BotLevelWorld[#Headers],0),FALSE) * VLOOKUP(P$1,Enemies[[Name]:[SpawnedType]],10,FALSE),0))</f>
        <v>40000</v>
      </c>
      <c r="Q77" s="10">
        <f>(VLOOKUP(Q$1,Enemies[[Name]:[BotLevelType]],3,FALSE) * VLOOKUP($A77,BotLevelWorld[#All],MATCH("HP Ratio - " &amp; VLOOKUP(Q$1,Enemies[[#All],[Name]:[BotLevelType]],9,FALSE),BotLevelWorld[#Headers],0),FALSE)) + (IFERROR(VLOOKUP(VLOOKUP(Q$1,Enemies[[Name]:[SpawnedType]],11,FALSE), Enemies[[Name]:[BotLevelType]], 3, FALSE) * VLOOKUP($A77,BotLevelWorld[#All],MATCH("HP Ratio - " &amp; VLOOKUP(VLOOKUP(Q$1,Enemies[[Name]:[SpawnedType]],11,FALSE),Enemies[[#All],[Name]:[BotLevelType]],9,FALSE),BotLevelWorld[#Headers],0),FALSE) * VLOOKUP(Q$1,Enemies[[Name]:[SpawnedType]],10,FALSE),0))</f>
        <v>11000</v>
      </c>
      <c r="R77" s="10">
        <f>(VLOOKUP(R$1,Enemies[[Name]:[BotLevelType]],3,FALSE) * VLOOKUP($A77,BotLevelWorld[#All],MATCH("HP Ratio - " &amp; VLOOKUP(R$1,Enemies[[#All],[Name]:[BotLevelType]],9,FALSE),BotLevelWorld[#Headers],0),FALSE)) + (IFERROR(VLOOKUP(VLOOKUP(R$1,Enemies[[Name]:[SpawnedType]],11,FALSE), Enemies[[Name]:[BotLevelType]], 3, FALSE) * VLOOKUP($A77,BotLevelWorld[#All],MATCH("HP Ratio - " &amp; VLOOKUP(VLOOKUP(R$1,Enemies[[Name]:[SpawnedType]],11,FALSE),Enemies[[#All],[Name]:[BotLevelType]],9,FALSE),BotLevelWorld[#Headers],0),FALSE) * VLOOKUP(R$1,Enemies[[Name]:[SpawnedType]],10,FALSE),0))</f>
        <v>55000</v>
      </c>
      <c r="S77" s="10">
        <f>(VLOOKUP(S$1,Enemies[[Name]:[BotLevelType]],3,FALSE) * VLOOKUP($A77,BotLevelWorld[#All],MATCH("HP Ratio - " &amp; VLOOKUP(S$1,Enemies[[#All],[Name]:[BotLevelType]],9,FALSE),BotLevelWorld[#Headers],0),FALSE)) + (IFERROR(VLOOKUP(VLOOKUP(S$1,Enemies[[Name]:[SpawnedType]],11,FALSE), Enemies[[Name]:[BotLevelType]], 3, FALSE) * VLOOKUP($A77,BotLevelWorld[#All],MATCH("HP Ratio - " &amp; VLOOKUP(VLOOKUP(S$1,Enemies[[Name]:[SpawnedType]],11,FALSE),Enemies[[#All],[Name]:[BotLevelType]],9,FALSE),BotLevelWorld[#Headers],0),FALSE) * VLOOKUP(S$1,Enemies[[Name]:[SpawnedType]],10,FALSE),0))</f>
        <v>4620</v>
      </c>
      <c r="T77" s="10">
        <f>(VLOOKUP(T$1,Enemies[[Name]:[BotLevelType]],3,FALSE) * VLOOKUP($A77,BotLevelWorld[#All],MATCH("HP Ratio - " &amp; VLOOKUP(T$1,Enemies[[#All],[Name]:[BotLevelType]],9,FALSE),BotLevelWorld[#Headers],0),FALSE)) + (IFERROR(VLOOKUP(VLOOKUP(T$1,Enemies[[Name]:[SpawnedType]],11,FALSE), Enemies[[Name]:[BotLevelType]], 3, FALSE) * VLOOKUP($A77,BotLevelWorld[#All],MATCH("HP Ratio - " &amp; VLOOKUP(VLOOKUP(T$1,Enemies[[Name]:[SpawnedType]],11,FALSE),Enemies[[#All],[Name]:[BotLevelType]],9,FALSE),BotLevelWorld[#Headers],0),FALSE) * VLOOKUP(T$1,Enemies[[Name]:[SpawnedType]],10,FALSE),0))</f>
        <v>17600</v>
      </c>
      <c r="U77" s="10">
        <f>(VLOOKUP(U$1,Enemies[[Name]:[BotLevelType]],3,FALSE) * VLOOKUP($A77,BotLevelWorld[#All],MATCH("HP Ratio - " &amp; VLOOKUP(U$1,Enemies[[#All],[Name]:[BotLevelType]],9,FALSE),BotLevelWorld[#Headers],0),FALSE)) + (IFERROR(VLOOKUP(VLOOKUP(U$1,Enemies[[Name]:[SpawnedType]],11,FALSE), Enemies[[Name]:[BotLevelType]], 3, FALSE) * VLOOKUP($A77,BotLevelWorld[#All],MATCH("HP Ratio - " &amp; VLOOKUP(VLOOKUP(U$1,Enemies[[Name]:[SpawnedType]],11,FALSE),Enemies[[#All],[Name]:[BotLevelType]],9,FALSE),BotLevelWorld[#Headers],0),FALSE) * VLOOKUP(U$1,Enemies[[Name]:[SpawnedType]],10,FALSE),0))</f>
        <v>8800</v>
      </c>
      <c r="V77" s="10">
        <f>(VLOOKUP(V$1,Enemies[[Name]:[BotLevelType]],3,FALSE) * VLOOKUP($A77,BotLevelWorld[#All],MATCH("HP Ratio - " &amp; VLOOKUP(V$1,Enemies[[#All],[Name]:[BotLevelType]],9,FALSE),BotLevelWorld[#Headers],0),FALSE)) + (IFERROR(VLOOKUP(VLOOKUP(V$1,Enemies[[Name]:[SpawnedType]],11,FALSE), Enemies[[Name]:[BotLevelType]], 3, FALSE) * VLOOKUP($A77,BotLevelWorld[#All],MATCH("HP Ratio - " &amp; VLOOKUP(VLOOKUP(V$1,Enemies[[Name]:[SpawnedType]],11,FALSE),Enemies[[#All],[Name]:[BotLevelType]],9,FALSE),BotLevelWorld[#Headers],0),FALSE) * VLOOKUP(V$1,Enemies[[Name]:[SpawnedType]],10,FALSE),0))</f>
        <v>4400</v>
      </c>
      <c r="W77" s="10">
        <f>(VLOOKUP(W$1,Enemies[[Name]:[BotLevelType]],3,FALSE) * VLOOKUP($A77,BotLevelWorld[#All],MATCH("HP Ratio - " &amp; VLOOKUP(W$1,Enemies[[#All],[Name]:[BotLevelType]],9,FALSE),BotLevelWorld[#Headers],0),FALSE)) + (IFERROR(VLOOKUP(VLOOKUP(W$1,Enemies[[Name]:[SpawnedType]],11,FALSE), Enemies[[Name]:[BotLevelType]], 3, FALSE) * VLOOKUP($A77,BotLevelWorld[#All],MATCH("HP Ratio - " &amp; VLOOKUP(VLOOKUP(W$1,Enemies[[Name]:[SpawnedType]],11,FALSE),Enemies[[#All],[Name]:[BotLevelType]],9,FALSE),BotLevelWorld[#Headers],0),FALSE) * VLOOKUP(W$1,Enemies[[Name]:[SpawnedType]],10,FALSE),0))</f>
        <v>1100</v>
      </c>
      <c r="X77" s="10">
        <f>(VLOOKUP(X$1,Enemies[[Name]:[BotLevelType]],3,FALSE) * VLOOKUP($A77,BotLevelWorld[#All],MATCH("HP Ratio - " &amp; VLOOKUP(X$1,Enemies[[#All],[Name]:[BotLevelType]],9,FALSE),BotLevelWorld[#Headers],0),FALSE)) + (IFERROR(VLOOKUP(VLOOKUP(X$1,Enemies[[Name]:[SpawnedType]],11,FALSE), Enemies[[Name]:[BotLevelType]], 3, FALSE) * VLOOKUP($A77,BotLevelWorld[#All],MATCH("HP Ratio - " &amp; VLOOKUP(VLOOKUP(X$1,Enemies[[Name]:[SpawnedType]],11,FALSE),Enemies[[#All],[Name]:[BotLevelType]],9,FALSE),BotLevelWorld[#Headers],0),FALSE) * VLOOKUP(X$1,Enemies[[Name]:[SpawnedType]],10,FALSE),0))</f>
        <v>880</v>
      </c>
      <c r="Y77" s="10">
        <f>(VLOOKUP(Y$1,Enemies[[Name]:[BotLevelType]],3,FALSE) * VLOOKUP($A77,BotLevelWorld[#All],MATCH("HP Ratio - " &amp; VLOOKUP(Y$1,Enemies[[#All],[Name]:[BotLevelType]],9,FALSE),BotLevelWorld[#Headers],0),FALSE)) + (IFERROR(VLOOKUP(VLOOKUP(Y$1,Enemies[[Name]:[SpawnedType]],11,FALSE), Enemies[[Name]:[BotLevelType]], 3, FALSE) * VLOOKUP($A77,BotLevelWorld[#All],MATCH("HP Ratio - " &amp; VLOOKUP(VLOOKUP(Y$1,Enemies[[Name]:[SpawnedType]],11,FALSE),Enemies[[#All],[Name]:[BotLevelType]],9,FALSE),BotLevelWorld[#Headers],0),FALSE) * VLOOKUP(Y$1,Enemies[[Name]:[SpawnedType]],10,FALSE),0))</f>
        <v>20000</v>
      </c>
      <c r="Z77" s="10">
        <f>(VLOOKUP(Z$1,Enemies[[Name]:[BotLevelType]],3,FALSE) * VLOOKUP($A77,BotLevelWorld[#All],MATCH("HP Ratio - " &amp; VLOOKUP(Z$1,Enemies[[#All],[Name]:[BotLevelType]],9,FALSE),BotLevelWorld[#Headers],0),FALSE)) + (IFERROR(VLOOKUP(VLOOKUP(Z$1,Enemies[[Name]:[SpawnedType]],11,FALSE), Enemies[[Name]:[BotLevelType]], 3, FALSE) * VLOOKUP($A77,BotLevelWorld[#All],MATCH("HP Ratio - " &amp; VLOOKUP(VLOOKUP(Z$1,Enemies[[Name]:[SpawnedType]],11,FALSE),Enemies[[#All],[Name]:[BotLevelType]],9,FALSE),BotLevelWorld[#Headers],0),FALSE) * VLOOKUP(Z$1,Enemies[[Name]:[SpawnedType]],10,FALSE),0))</f>
        <v>8000</v>
      </c>
      <c r="AA77" s="10">
        <f>(VLOOKUP(AA$1,Enemies[[Name]:[BotLevelType]],3,FALSE) * VLOOKUP($A77,BotLevelWorld[#All],MATCH("HP Ratio - " &amp; VLOOKUP(AA$1,Enemies[[#All],[Name]:[BotLevelType]],9,FALSE),BotLevelWorld[#Headers],0),FALSE)) + (IFERROR(VLOOKUP(VLOOKUP(AA$1,Enemies[[Name]:[SpawnedType]],11,FALSE), Enemies[[Name]:[BotLevelType]], 3, FALSE) * VLOOKUP($A77,BotLevelWorld[#All],MATCH("HP Ratio - " &amp; VLOOKUP(VLOOKUP(AA$1,Enemies[[Name]:[SpawnedType]],11,FALSE),Enemies[[#All],[Name]:[BotLevelType]],9,FALSE),BotLevelWorld[#Headers],0),FALSE) * VLOOKUP(AA$1,Enemies[[Name]:[SpawnedType]],10,FALSE),0))</f>
        <v>4000</v>
      </c>
      <c r="AB77" s="10">
        <f>(VLOOKUP(AB$1,Enemies[[Name]:[BotLevelType]],3,FALSE) * VLOOKUP($A77,BotLevelWorld[#All],MATCH("HP Ratio - " &amp; VLOOKUP(AB$1,Enemies[[#All],[Name]:[BotLevelType]],9,FALSE),BotLevelWorld[#Headers],0),FALSE)) + (IFERROR(VLOOKUP(VLOOKUP(AB$1,Enemies[[Name]:[SpawnedType]],11,FALSE), Enemies[[Name]:[BotLevelType]], 3, FALSE) * VLOOKUP($A77,BotLevelWorld[#All],MATCH("HP Ratio - " &amp; VLOOKUP(VLOOKUP(AB$1,Enemies[[Name]:[SpawnedType]],11,FALSE),Enemies[[#All],[Name]:[BotLevelType]],9,FALSE),BotLevelWorld[#Headers],0),FALSE) * VLOOKUP(AB$1,Enemies[[Name]:[SpawnedType]],10,FALSE),0))</f>
        <v>1960</v>
      </c>
      <c r="AC77" s="10">
        <f>(VLOOKUP(AC$1,Enemies[[Name]:[BotLevelType]],3,FALSE) * VLOOKUP($A77,BotLevelWorld[#All],MATCH("HP Ratio - " &amp; VLOOKUP(AC$1,Enemies[[#All],[Name]:[BotLevelType]],9,FALSE),BotLevelWorld[#Headers],0),FALSE)) + (IFERROR(VLOOKUP(VLOOKUP(AC$1,Enemies[[Name]:[SpawnedType]],11,FALSE), Enemies[[Name]:[BotLevelType]], 3, FALSE) * VLOOKUP($A77,BotLevelWorld[#All],MATCH("HP Ratio - " &amp; VLOOKUP(VLOOKUP(AC$1,Enemies[[Name]:[SpawnedType]],11,FALSE),Enemies[[#All],[Name]:[BotLevelType]],9,FALSE),BotLevelWorld[#Headers],0),FALSE) * VLOOKUP(AC$1,Enemies[[Name]:[SpawnedType]],10,FALSE),0))</f>
        <v>960</v>
      </c>
      <c r="AD77" s="10">
        <f>(VLOOKUP(AD$1,Enemies[[Name]:[BotLevelType]],3,FALSE) * VLOOKUP($A77,BotLevelWorld[#All],MATCH("HP Ratio - " &amp; VLOOKUP(AD$1,Enemies[[#All],[Name]:[BotLevelType]],9,FALSE),BotLevelWorld[#Headers],0),FALSE)) + (IFERROR(VLOOKUP(VLOOKUP(AD$1,Enemies[[Name]:[SpawnedType]],11,FALSE), Enemies[[Name]:[BotLevelType]], 3, FALSE) * VLOOKUP($A77,BotLevelWorld[#All],MATCH("HP Ratio - " &amp; VLOOKUP(VLOOKUP(AD$1,Enemies[[Name]:[SpawnedType]],11,FALSE),Enemies[[#All],[Name]:[BotLevelType]],9,FALSE),BotLevelWorld[#Headers],0),FALSE) * VLOOKUP(AD$1,Enemies[[Name]:[SpawnedType]],10,FALSE),0))</f>
        <v>240</v>
      </c>
      <c r="AE77" s="10">
        <f>(VLOOKUP(AE$1,Enemies[[Name]:[BotLevelType]],3,FALSE) * VLOOKUP($A77,BotLevelWorld[#All],MATCH("HP Ratio - " &amp; VLOOKUP(AE$1,Enemies[[#All],[Name]:[BotLevelType]],9,FALSE),BotLevelWorld[#Headers],0),FALSE)) + (IFERROR(VLOOKUP(VLOOKUP(AE$1,Enemies[[Name]:[SpawnedType]],11,FALSE), Enemies[[Name]:[BotLevelType]], 3, FALSE) * VLOOKUP($A77,BotLevelWorld[#All],MATCH("HP Ratio - " &amp; VLOOKUP(VLOOKUP(AE$1,Enemies[[Name]:[SpawnedType]],11,FALSE),Enemies[[#All],[Name]:[BotLevelType]],9,FALSE),BotLevelWorld[#Headers],0),FALSE) * VLOOKUP(AE$1,Enemies[[Name]:[SpawnedType]],10,FALSE),0))</f>
        <v>7000</v>
      </c>
      <c r="AF77" s="10">
        <f>(VLOOKUP(AF$1,Enemies[[Name]:[BotLevelType]],3,FALSE) * VLOOKUP($A77,BotLevelWorld[#All],MATCH("HP Ratio - " &amp; VLOOKUP(AF$1,Enemies[[#All],[Name]:[BotLevelType]],9,FALSE),BotLevelWorld[#Headers],0),FALSE)) + (IFERROR(VLOOKUP(VLOOKUP(AF$1,Enemies[[Name]:[SpawnedType]],11,FALSE), Enemies[[Name]:[BotLevelType]], 3, FALSE) * VLOOKUP($A77,BotLevelWorld[#All],MATCH("HP Ratio - " &amp; VLOOKUP(VLOOKUP(AF$1,Enemies[[Name]:[SpawnedType]],11,FALSE),Enemies[[#All],[Name]:[BotLevelType]],9,FALSE),BotLevelWorld[#Headers],0),FALSE) * VLOOKUP(AF$1,Enemies[[Name]:[SpawnedType]],10,FALSE),0))</f>
        <v>1600</v>
      </c>
      <c r="AG77" s="10">
        <f>(VLOOKUP(AG$1,Enemies[[Name]:[BotLevelType]],3,FALSE) * VLOOKUP($A77,BotLevelWorld[#All],MATCH("HP Ratio - " &amp; VLOOKUP(AG$1,Enemies[[#All],[Name]:[BotLevelType]],9,FALSE),BotLevelWorld[#Headers],0),FALSE)) + (IFERROR(VLOOKUP(VLOOKUP(AG$1,Enemies[[Name]:[SpawnedType]],11,FALSE), Enemies[[Name]:[BotLevelType]], 3, FALSE) * VLOOKUP($A77,BotLevelWorld[#All],MATCH("HP Ratio - " &amp; VLOOKUP(VLOOKUP(AG$1,Enemies[[Name]:[SpawnedType]],11,FALSE),Enemies[[#All],[Name]:[BotLevelType]],9,FALSE),BotLevelWorld[#Headers],0),FALSE) * VLOOKUP(AG$1,Enemies[[Name]:[SpawnedType]],10,FALSE),0))</f>
        <v>8470</v>
      </c>
      <c r="AH77" s="10">
        <f>(VLOOKUP(AH$1,Enemies[[Name]:[BotLevelType]],3,FALSE) * VLOOKUP($A77,BotLevelWorld[#All],MATCH("HP Ratio - " &amp; VLOOKUP(AH$1,Enemies[[#All],[Name]:[BotLevelType]],9,FALSE),BotLevelWorld[#Headers],0),FALSE)) + (IFERROR(VLOOKUP(VLOOKUP(AH$1,Enemies[[Name]:[SpawnedType]],11,FALSE), Enemies[[Name]:[BotLevelType]], 3, FALSE) * VLOOKUP($A77,BotLevelWorld[#All],MATCH("HP Ratio - " &amp; VLOOKUP(VLOOKUP(AH$1,Enemies[[Name]:[SpawnedType]],11,FALSE),Enemies[[#All],[Name]:[BotLevelType]],9,FALSE),BotLevelWorld[#Headers],0),FALSE) * VLOOKUP(AH$1,Enemies[[Name]:[SpawnedType]],10,FALSE),0))</f>
        <v>880</v>
      </c>
      <c r="AI77" s="10">
        <f>(VLOOKUP(AI$1,Enemies[[Name]:[BotLevelType]],3,FALSE) * VLOOKUP($A77,BotLevelWorld[#All],MATCH("HP Ratio - " &amp; VLOOKUP(AI$1,Enemies[[#All],[Name]:[BotLevelType]],9,FALSE),BotLevelWorld[#Headers],0),FALSE)) + (IFERROR(VLOOKUP(VLOOKUP(AI$1,Enemies[[Name]:[SpawnedType]],11,FALSE), Enemies[[Name]:[BotLevelType]], 3, FALSE) * VLOOKUP($A77,BotLevelWorld[#All],MATCH("HP Ratio - " &amp; VLOOKUP(VLOOKUP(AI$1,Enemies[[Name]:[SpawnedType]],11,FALSE),Enemies[[#All],[Name]:[BotLevelType]],9,FALSE),BotLevelWorld[#Headers],0),FALSE) * VLOOKUP(AI$1,Enemies[[Name]:[SpawnedType]],10,FALSE),0))</f>
        <v>12000</v>
      </c>
      <c r="AJ77" s="10">
        <f>(VLOOKUP(AJ$1,Enemies[[Name]:[BotLevelType]],3,FALSE) * VLOOKUP($A77,BotLevelWorld[#All],MATCH("HP Ratio - " &amp; VLOOKUP(AJ$1,Enemies[[#All],[Name]:[BotLevelType]],9,FALSE),BotLevelWorld[#Headers],0),FALSE)) + (IFERROR(VLOOKUP(VLOOKUP(AJ$1,Enemies[[Name]:[SpawnedType]],11,FALSE), Enemies[[Name]:[BotLevelType]], 3, FALSE) * VLOOKUP($A77,BotLevelWorld[#All],MATCH("HP Ratio - " &amp; VLOOKUP(VLOOKUP(AJ$1,Enemies[[Name]:[SpawnedType]],11,FALSE),Enemies[[#All],[Name]:[BotLevelType]],9,FALSE),BotLevelWorld[#Headers],0),FALSE) * VLOOKUP(AJ$1,Enemies[[Name]:[SpawnedType]],10,FALSE),0))</f>
        <v>880</v>
      </c>
      <c r="AK77" s="10">
        <f>(VLOOKUP(AK$1,Enemies[[Name]:[BotLevelType]],3,FALSE) * VLOOKUP($A77,BotLevelWorld[#All],MATCH("HP Ratio - " &amp; VLOOKUP(AK$1,Enemies[[#All],[Name]:[BotLevelType]],9,FALSE),BotLevelWorld[#Headers],0),FALSE)) + (IFERROR(VLOOKUP(VLOOKUP(AK$1,Enemies[[Name]:[SpawnedType]],11,FALSE), Enemies[[Name]:[BotLevelType]], 3, FALSE) * VLOOKUP($A77,BotLevelWorld[#All],MATCH("HP Ratio - " &amp; VLOOKUP(VLOOKUP(AK$1,Enemies[[Name]:[SpawnedType]],11,FALSE),Enemies[[#All],[Name]:[BotLevelType]],9,FALSE),BotLevelWorld[#Headers],0),FALSE) * VLOOKUP(AK$1,Enemies[[Name]:[SpawnedType]],10,FALSE),0))</f>
        <v>880</v>
      </c>
      <c r="AL77" s="10">
        <f>(VLOOKUP(AL$1,Enemies[[Name]:[BotLevelType]],3,FALSE) * VLOOKUP($A77,BotLevelWorld[#All],MATCH("HP Ratio - " &amp; VLOOKUP(AL$1,Enemies[[#All],[Name]:[BotLevelType]],9,FALSE),BotLevelWorld[#Headers],0),FALSE)) + (IFERROR(VLOOKUP(VLOOKUP(AL$1,Enemies[[Name]:[SpawnedType]],11,FALSE), Enemies[[Name]:[BotLevelType]], 3, FALSE) * VLOOKUP($A77,BotLevelWorld[#All],MATCH("HP Ratio - " &amp; VLOOKUP(VLOOKUP(AL$1,Enemies[[Name]:[SpawnedType]],11,FALSE),Enemies[[#All],[Name]:[BotLevelType]],9,FALSE),BotLevelWorld[#Headers],0),FALSE) * VLOOKUP(AL$1,Enemies[[Name]:[SpawnedType]],10,FALSE),0))</f>
        <v>1100</v>
      </c>
      <c r="AM77" s="10">
        <f>(VLOOKUP(AM$1,Enemies[[Name]:[BotLevelType]],3,FALSE) * VLOOKUP($A77,BotLevelWorld[#All],MATCH("HP Ratio - " &amp; VLOOKUP(AM$1,Enemies[[#All],[Name]:[BotLevelType]],9,FALSE),BotLevelWorld[#Headers],0),FALSE)) + (IFERROR(VLOOKUP(VLOOKUP(AM$1,Enemies[[Name]:[SpawnedType]],11,FALSE), Enemies[[Name]:[BotLevelType]], 3, FALSE) * VLOOKUP($A77,BotLevelWorld[#All],MATCH("HP Ratio - " &amp; VLOOKUP(VLOOKUP(AM$1,Enemies[[Name]:[SpawnedType]],11,FALSE),Enemies[[#All],[Name]:[BotLevelType]],9,FALSE),BotLevelWorld[#Headers],0),FALSE) * VLOOKUP(AM$1,Enemies[[Name]:[SpawnedType]],10,FALSE),0))</f>
        <v>20000</v>
      </c>
      <c r="AN77" s="10">
        <f>(VLOOKUP(AN$1,Enemies[[Name]:[BotLevelType]],3,FALSE) * VLOOKUP($A77,BotLevelWorld[#All],MATCH("HP Ratio - " &amp; VLOOKUP(AN$1,Enemies[[#All],[Name]:[BotLevelType]],9,FALSE),BotLevelWorld[#Headers],0),FALSE)) + (IFERROR(VLOOKUP(VLOOKUP(AN$1,Enemies[[Name]:[SpawnedType]],11,FALSE), Enemies[[Name]:[BotLevelType]], 3, FALSE) * VLOOKUP($A77,BotLevelWorld[#All],MATCH("HP Ratio - " &amp; VLOOKUP(VLOOKUP(AN$1,Enemies[[Name]:[SpawnedType]],11,FALSE),Enemies[[#All],[Name]:[BotLevelType]],9,FALSE),BotLevelWorld[#Headers],0),FALSE) * VLOOKUP(AN$1,Enemies[[Name]:[SpawnedType]],10,FALSE),0))</f>
        <v>5500</v>
      </c>
      <c r="AO77" s="10">
        <f>(VLOOKUP(AO$1,Enemies[[Name]:[BotLevelType]],3,FALSE) * VLOOKUP($A77,BotLevelWorld[#All],MATCH("HP Ratio - " &amp; VLOOKUP(AO$1,Enemies[[#All],[Name]:[BotLevelType]],9,FALSE),BotLevelWorld[#Headers],0),FALSE)) + (IFERROR(VLOOKUP(VLOOKUP(AO$1,Enemies[[Name]:[SpawnedType]],11,FALSE), Enemies[[Name]:[BotLevelType]], 3, FALSE) * VLOOKUP($A77,BotLevelWorld[#All],MATCH("HP Ratio - " &amp; VLOOKUP(VLOOKUP(AO$1,Enemies[[Name]:[SpawnedType]],11,FALSE),Enemies[[#All],[Name]:[BotLevelType]],9,FALSE),BotLevelWorld[#Headers],0),FALSE) * VLOOKUP(AO$1,Enemies[[Name]:[SpawnedType]],10,FALSE),0))</f>
        <v>9460</v>
      </c>
      <c r="AP77" s="10">
        <f>(VLOOKUP(AP$1,Enemies[[Name]:[BotLevelType]],3,FALSE) * VLOOKUP($A77,BotLevelWorld[#All],MATCH("HP Ratio - " &amp; VLOOKUP(AP$1,Enemies[[#All],[Name]:[BotLevelType]],9,FALSE),BotLevelWorld[#Headers],0),FALSE)) + (IFERROR(VLOOKUP(VLOOKUP(AP$1,Enemies[[Name]:[SpawnedType]],11,FALSE), Enemies[[Name]:[BotLevelType]], 3, FALSE) * VLOOKUP($A77,BotLevelWorld[#All],MATCH("HP Ratio - " &amp; VLOOKUP(VLOOKUP(AP$1,Enemies[[Name]:[SpawnedType]],11,FALSE),Enemies[[#All],[Name]:[BotLevelType]],9,FALSE),BotLevelWorld[#Headers],0),FALSE) * VLOOKUP(AP$1,Enemies[[Name]:[SpawnedType]],10,FALSE),0))</f>
        <v>9460</v>
      </c>
      <c r="AQ77" s="10">
        <f>(VLOOKUP(AQ$1,Enemies[[Name]:[BotLevelType]],3,FALSE) * VLOOKUP($A77,BotLevelWorld[#All],MATCH("HP Ratio - " &amp; VLOOKUP(AQ$1,Enemies[[#All],[Name]:[BotLevelType]],9,FALSE),BotLevelWorld[#Headers],0),FALSE)) + (IFERROR(VLOOKUP(VLOOKUP(AQ$1,Enemies[[Name]:[SpawnedType]],11,FALSE), Enemies[[Name]:[BotLevelType]], 3, FALSE) * VLOOKUP($A77,BotLevelWorld[#All],MATCH("HP Ratio - " &amp; VLOOKUP(VLOOKUP(AQ$1,Enemies[[Name]:[SpawnedType]],11,FALSE),Enemies[[#All],[Name]:[BotLevelType]],9,FALSE),BotLevelWorld[#Headers],0),FALSE) * VLOOKUP(AQ$1,Enemies[[Name]:[SpawnedType]],10,FALSE),0))</f>
        <v>9460</v>
      </c>
      <c r="AR77" s="10">
        <f>(VLOOKUP(AR$1,Enemies[[Name]:[BotLevelType]],3,FALSE) * VLOOKUP($A77,BotLevelWorld[#All],MATCH("HP Ratio - " &amp; VLOOKUP(AR$1,Enemies[[#All],[Name]:[BotLevelType]],9,FALSE),BotLevelWorld[#Headers],0),FALSE)) + (IFERROR(VLOOKUP(VLOOKUP(AR$1,Enemies[[Name]:[SpawnedType]],11,FALSE), Enemies[[Name]:[BotLevelType]], 3, FALSE) * VLOOKUP($A77,BotLevelWorld[#All],MATCH("HP Ratio - " &amp; VLOOKUP(VLOOKUP(AR$1,Enemies[[Name]:[SpawnedType]],11,FALSE),Enemies[[#All],[Name]:[BotLevelType]],9,FALSE),BotLevelWorld[#Headers],0),FALSE) * VLOOKUP(AR$1,Enemies[[Name]:[SpawnedType]],10,FALSE),0))</f>
        <v>88000</v>
      </c>
      <c r="AS77" s="10">
        <f>(VLOOKUP(AS$1,Enemies[[Name]:[BotLevelType]],3,FALSE) * VLOOKUP($A77,BotLevelWorld[#All],MATCH("HP Ratio - " &amp; VLOOKUP(AS$1,Enemies[[#All],[Name]:[BotLevelType]],9,FALSE),BotLevelWorld[#Headers],0),FALSE)) + (IFERROR(VLOOKUP(VLOOKUP(AS$1,Enemies[[Name]:[SpawnedType]],11,FALSE), Enemies[[Name]:[BotLevelType]], 3, FALSE) * VLOOKUP($A77,BotLevelWorld[#All],MATCH("HP Ratio - " &amp; VLOOKUP(VLOOKUP(AS$1,Enemies[[Name]:[SpawnedType]],11,FALSE),Enemies[[#All],[Name]:[BotLevelType]],9,FALSE),BotLevelWorld[#Headers],0),FALSE) * VLOOKUP(AS$1,Enemies[[Name]:[SpawnedType]],10,FALSE),0))</f>
        <v>60000</v>
      </c>
      <c r="AT77" s="10">
        <f>(VLOOKUP(AT$1,Enemies[[Name]:[BotLevelType]],3,FALSE) * VLOOKUP($A77,BotLevelWorld[#All],MATCH("HP Ratio - " &amp; VLOOKUP(AT$1,Enemies[[#All],[Name]:[BotLevelType]],9,FALSE),BotLevelWorld[#Headers],0),FALSE)) + (IFERROR(VLOOKUP(VLOOKUP(AT$1,Enemies[[Name]:[SpawnedType]],11,FALSE), Enemies[[Name]:[BotLevelType]], 3, FALSE) * VLOOKUP($A77,BotLevelWorld[#All],MATCH("HP Ratio - " &amp; VLOOKUP(VLOOKUP(AT$1,Enemies[[Name]:[SpawnedType]],11,FALSE),Enemies[[#All],[Name]:[BotLevelType]],9,FALSE),BotLevelWorld[#Headers],0),FALSE) * VLOOKUP(AT$1,Enemies[[Name]:[SpawnedType]],10,FALSE),0))</f>
        <v>53200</v>
      </c>
    </row>
    <row r="78" spans="1:46" x14ac:dyDescent="0.25">
      <c r="A78" s="1">
        <v>76</v>
      </c>
      <c r="B78" s="10">
        <f>(VLOOKUP(B$1,Enemies[[Name]:[BotLevelType]],3,FALSE) * VLOOKUP($A78,BotLevelWorld[#All],MATCH("HP Ratio - " &amp; VLOOKUP(B$1,Enemies[[#All],[Name]:[BotLevelType]],9,FALSE),BotLevelWorld[#Headers],0),FALSE)) + (IFERROR(VLOOKUP(VLOOKUP(B$1,Enemies[[Name]:[SpawnedType]],11,FALSE), Enemies[[Name]:[BotLevelType]], 3, FALSE) * VLOOKUP($A78,BotLevelWorld[#All],MATCH("HP Ratio - " &amp; VLOOKUP(VLOOKUP(B$1,Enemies[[Name]:[SpawnedType]],11,FALSE),Enemies[[#All],[Name]:[BotLevelType]],9,FALSE),BotLevelWorld[#Headers],0),FALSE) * VLOOKUP(B$1,Enemies[[Name]:[SpawnedType]],10,FALSE),0))</f>
        <v>330</v>
      </c>
      <c r="C78" s="10">
        <f>(VLOOKUP(C$1,Enemies[[Name]:[BotLevelType]],3,FALSE) * VLOOKUP($A78,BotLevelWorld[#All],MATCH("HP Ratio - " &amp; VLOOKUP(C$1,Enemies[[#All],[Name]:[BotLevelType]],9,FALSE),BotLevelWorld[#Headers],0),FALSE)) + (IFERROR(VLOOKUP(VLOOKUP(C$1,Enemies[[Name]:[SpawnedType]],11,FALSE), Enemies[[Name]:[BotLevelType]], 3, FALSE) * VLOOKUP($A78,BotLevelWorld[#All],MATCH("HP Ratio - " &amp; VLOOKUP(VLOOKUP(C$1,Enemies[[Name]:[SpawnedType]],11,FALSE),Enemies[[#All],[Name]:[BotLevelType]],9,FALSE),BotLevelWorld[#Headers],0),FALSE) * VLOOKUP(C$1,Enemies[[Name]:[SpawnedType]],10,FALSE),0))</f>
        <v>8470</v>
      </c>
      <c r="D78" s="10">
        <f>(VLOOKUP(D$1,Enemies[[Name]:[BotLevelType]],3,FALSE) * VLOOKUP($A78,BotLevelWorld[#All],MATCH("HP Ratio - " &amp; VLOOKUP(D$1,Enemies[[#All],[Name]:[BotLevelType]],9,FALSE),BotLevelWorld[#Headers],0),FALSE)) + (IFERROR(VLOOKUP(VLOOKUP(D$1,Enemies[[Name]:[SpawnedType]],11,FALSE), Enemies[[Name]:[BotLevelType]], 3, FALSE) * VLOOKUP($A78,BotLevelWorld[#All],MATCH("HP Ratio - " &amp; VLOOKUP(VLOOKUP(D$1,Enemies[[Name]:[SpawnedType]],11,FALSE),Enemies[[#All],[Name]:[BotLevelType]],9,FALSE),BotLevelWorld[#Headers],0),FALSE) * VLOOKUP(D$1,Enemies[[Name]:[SpawnedType]],10,FALSE),0))</f>
        <v>19800</v>
      </c>
      <c r="E78" s="10">
        <f>(VLOOKUP(E$1,Enemies[[Name]:[BotLevelType]],3,FALSE) * VLOOKUP($A78,BotLevelWorld[#All],MATCH("HP Ratio - " &amp; VLOOKUP(E$1,Enemies[[#All],[Name]:[BotLevelType]],9,FALSE),BotLevelWorld[#Headers],0),FALSE)) + (IFERROR(VLOOKUP(VLOOKUP(E$1,Enemies[[Name]:[SpawnedType]],11,FALSE), Enemies[[Name]:[BotLevelType]], 3, FALSE) * VLOOKUP($A78,BotLevelWorld[#All],MATCH("HP Ratio - " &amp; VLOOKUP(VLOOKUP(E$1,Enemies[[Name]:[SpawnedType]],11,FALSE),Enemies[[#All],[Name]:[BotLevelType]],9,FALSE),BotLevelWorld[#Headers],0),FALSE) * VLOOKUP(E$1,Enemies[[Name]:[SpawnedType]],10,FALSE),0))</f>
        <v>2800</v>
      </c>
      <c r="F78" s="10">
        <f>(VLOOKUP(F$1,Enemies[[Name]:[BotLevelType]],3,FALSE) * VLOOKUP($A78,BotLevelWorld[#All],MATCH("HP Ratio - " &amp; VLOOKUP(F$1,Enemies[[#All],[Name]:[BotLevelType]],9,FALSE),BotLevelWorld[#Headers],0),FALSE)) + (IFERROR(VLOOKUP(VLOOKUP(F$1,Enemies[[Name]:[SpawnedType]],11,FALSE), Enemies[[Name]:[BotLevelType]], 3, FALSE) * VLOOKUP($A78,BotLevelWorld[#All],MATCH("HP Ratio - " &amp; VLOOKUP(VLOOKUP(F$1,Enemies[[Name]:[SpawnedType]],11,FALSE),Enemies[[#All],[Name]:[BotLevelType]],9,FALSE),BotLevelWorld[#Headers],0),FALSE) * VLOOKUP(F$1,Enemies[[Name]:[SpawnedType]],10,FALSE),0))</f>
        <v>10000</v>
      </c>
      <c r="G78" s="10">
        <f>(VLOOKUP(G$1,Enemies[[Name]:[BotLevelType]],3,FALSE) * VLOOKUP($A78,BotLevelWorld[#All],MATCH("HP Ratio - " &amp; VLOOKUP(G$1,Enemies[[#All],[Name]:[BotLevelType]],9,FALSE),BotLevelWorld[#Headers],0),FALSE)) + (IFERROR(VLOOKUP(VLOOKUP(G$1,Enemies[[Name]:[SpawnedType]],11,FALSE), Enemies[[Name]:[BotLevelType]], 3, FALSE) * VLOOKUP($A78,BotLevelWorld[#All],MATCH("HP Ratio - " &amp; VLOOKUP(VLOOKUP(G$1,Enemies[[Name]:[SpawnedType]],11,FALSE),Enemies[[#All],[Name]:[BotLevelType]],9,FALSE),BotLevelWorld[#Headers],0),FALSE) * VLOOKUP(G$1,Enemies[[Name]:[SpawnedType]],10,FALSE),0))</f>
        <v>20000</v>
      </c>
      <c r="H78" s="10">
        <f>(VLOOKUP(H$1,Enemies[[Name]:[BotLevelType]],3,FALSE) * VLOOKUP($A78,BotLevelWorld[#All],MATCH("HP Ratio - " &amp; VLOOKUP(H$1,Enemies[[#All],[Name]:[BotLevelType]],9,FALSE),BotLevelWorld[#Headers],0),FALSE)) + (IFERROR(VLOOKUP(VLOOKUP(H$1,Enemies[[Name]:[SpawnedType]],11,FALSE), Enemies[[Name]:[BotLevelType]], 3, FALSE) * VLOOKUP($A78,BotLevelWorld[#All],MATCH("HP Ratio - " &amp; VLOOKUP(VLOOKUP(H$1,Enemies[[Name]:[SpawnedType]],11,FALSE),Enemies[[#All],[Name]:[BotLevelType]],9,FALSE),BotLevelWorld[#Headers],0),FALSE) * VLOOKUP(H$1,Enemies[[Name]:[SpawnedType]],10,FALSE),0))</f>
        <v>880</v>
      </c>
      <c r="I78" s="10">
        <f>(VLOOKUP(I$1,Enemies[[Name]:[BotLevelType]],3,FALSE) * VLOOKUP($A78,BotLevelWorld[#All],MATCH("HP Ratio - " &amp; VLOOKUP(I$1,Enemies[[#All],[Name]:[BotLevelType]],9,FALSE),BotLevelWorld[#Headers],0),FALSE)) + (IFERROR(VLOOKUP(VLOOKUP(I$1,Enemies[[Name]:[SpawnedType]],11,FALSE), Enemies[[Name]:[BotLevelType]], 3, FALSE) * VLOOKUP($A78,BotLevelWorld[#All],MATCH("HP Ratio - " &amp; VLOOKUP(VLOOKUP(I$1,Enemies[[Name]:[SpawnedType]],11,FALSE),Enemies[[#All],[Name]:[BotLevelType]],9,FALSE),BotLevelWorld[#Headers],0),FALSE) * VLOOKUP(I$1,Enemies[[Name]:[SpawnedType]],10,FALSE),0))</f>
        <v>30</v>
      </c>
      <c r="J78" s="10">
        <f>(VLOOKUP(J$1,Enemies[[Name]:[BotLevelType]],3,FALSE) * VLOOKUP($A78,BotLevelWorld[#All],MATCH("HP Ratio - " &amp; VLOOKUP(J$1,Enemies[[#All],[Name]:[BotLevelType]],9,FALSE),BotLevelWorld[#Headers],0),FALSE)) + (IFERROR(VLOOKUP(VLOOKUP(J$1,Enemies[[Name]:[SpawnedType]],11,FALSE), Enemies[[Name]:[BotLevelType]], 3, FALSE) * VLOOKUP($A78,BotLevelWorld[#All],MATCH("HP Ratio - " &amp; VLOOKUP(VLOOKUP(J$1,Enemies[[Name]:[SpawnedType]],11,FALSE),Enemies[[#All],[Name]:[BotLevelType]],9,FALSE),BotLevelWorld[#Headers],0),FALSE) * VLOOKUP(J$1,Enemies[[Name]:[SpawnedType]],10,FALSE),0))</f>
        <v>500</v>
      </c>
      <c r="K78" s="10">
        <f>(VLOOKUP(K$1,Enemies[[Name]:[BotLevelType]],3,FALSE) * VLOOKUP($A78,BotLevelWorld[#All],MATCH("HP Ratio - " &amp; VLOOKUP(K$1,Enemies[[#All],[Name]:[BotLevelType]],9,FALSE),BotLevelWorld[#Headers],0),FALSE)) + (IFERROR(VLOOKUP(VLOOKUP(K$1,Enemies[[Name]:[SpawnedType]],11,FALSE), Enemies[[Name]:[BotLevelType]], 3, FALSE) * VLOOKUP($A78,BotLevelWorld[#All],MATCH("HP Ratio - " &amp; VLOOKUP(VLOOKUP(K$1,Enemies[[Name]:[SpawnedType]],11,FALSE),Enemies[[#All],[Name]:[BotLevelType]],9,FALSE),BotLevelWorld[#Headers],0),FALSE) * VLOOKUP(K$1,Enemies[[Name]:[SpawnedType]],10,FALSE),0))</f>
        <v>125</v>
      </c>
      <c r="L78" s="10">
        <f>(VLOOKUP(L$1,Enemies[[Name]:[BotLevelType]],3,FALSE) * VLOOKUP($A78,BotLevelWorld[#All],MATCH("HP Ratio - " &amp; VLOOKUP(L$1,Enemies[[#All],[Name]:[BotLevelType]],9,FALSE),BotLevelWorld[#Headers],0),FALSE)) + (IFERROR(VLOOKUP(VLOOKUP(L$1,Enemies[[Name]:[SpawnedType]],11,FALSE), Enemies[[Name]:[BotLevelType]], 3, FALSE) * VLOOKUP($A78,BotLevelWorld[#All],MATCH("HP Ratio - " &amp; VLOOKUP(VLOOKUP(L$1,Enemies[[Name]:[SpawnedType]],11,FALSE),Enemies[[#All],[Name]:[BotLevelType]],9,FALSE),BotLevelWorld[#Headers],0),FALSE) * VLOOKUP(L$1,Enemies[[Name]:[SpawnedType]],10,FALSE),0))</f>
        <v>6000</v>
      </c>
      <c r="M78" s="10">
        <f>(VLOOKUP(M$1,Enemies[[Name]:[BotLevelType]],3,FALSE) * VLOOKUP($A78,BotLevelWorld[#All],MATCH("HP Ratio - " &amp; VLOOKUP(M$1,Enemies[[#All],[Name]:[BotLevelType]],9,FALSE),BotLevelWorld[#Headers],0),FALSE)) + (IFERROR(VLOOKUP(VLOOKUP(M$1,Enemies[[Name]:[SpawnedType]],11,FALSE), Enemies[[Name]:[BotLevelType]], 3, FALSE) * VLOOKUP($A78,BotLevelWorld[#All],MATCH("HP Ratio - " &amp; VLOOKUP(VLOOKUP(M$1,Enemies[[Name]:[SpawnedType]],11,FALSE),Enemies[[#All],[Name]:[BotLevelType]],9,FALSE),BotLevelWorld[#Headers],0),FALSE) * VLOOKUP(M$1,Enemies[[Name]:[SpawnedType]],10,FALSE),0))</f>
        <v>14000</v>
      </c>
      <c r="N78" s="10">
        <f>(VLOOKUP(N$1,Enemies[[Name]:[BotLevelType]],3,FALSE) * VLOOKUP($A78,BotLevelWorld[#All],MATCH("HP Ratio - " &amp; VLOOKUP(N$1,Enemies[[#All],[Name]:[BotLevelType]],9,FALSE),BotLevelWorld[#Headers],0),FALSE)) + (IFERROR(VLOOKUP(VLOOKUP(N$1,Enemies[[Name]:[SpawnedType]],11,FALSE), Enemies[[Name]:[BotLevelType]], 3, FALSE) * VLOOKUP($A78,BotLevelWorld[#All],MATCH("HP Ratio - " &amp; VLOOKUP(VLOOKUP(N$1,Enemies[[Name]:[SpawnedType]],11,FALSE),Enemies[[#All],[Name]:[BotLevelType]],9,FALSE),BotLevelWorld[#Headers],0),FALSE) * VLOOKUP(N$1,Enemies[[Name]:[SpawnedType]],10,FALSE),0))</f>
        <v>10000</v>
      </c>
      <c r="O78" s="10">
        <f>(VLOOKUP(O$1,Enemies[[Name]:[BotLevelType]],3,FALSE) * VLOOKUP($A78,BotLevelWorld[#All],MATCH("HP Ratio - " &amp; VLOOKUP(O$1,Enemies[[#All],[Name]:[BotLevelType]],9,FALSE),BotLevelWorld[#Headers],0),FALSE)) + (IFERROR(VLOOKUP(VLOOKUP(O$1,Enemies[[Name]:[SpawnedType]],11,FALSE), Enemies[[Name]:[BotLevelType]], 3, FALSE) * VLOOKUP($A78,BotLevelWorld[#All],MATCH("HP Ratio - " &amp; VLOOKUP(VLOOKUP(O$1,Enemies[[Name]:[SpawnedType]],11,FALSE),Enemies[[#All],[Name]:[BotLevelType]],9,FALSE),BotLevelWorld[#Headers],0),FALSE) * VLOOKUP(O$1,Enemies[[Name]:[SpawnedType]],10,FALSE),0))</f>
        <v>3850</v>
      </c>
      <c r="P78" s="10">
        <f>(VLOOKUP(P$1,Enemies[[Name]:[BotLevelType]],3,FALSE) * VLOOKUP($A78,BotLevelWorld[#All],MATCH("HP Ratio - " &amp; VLOOKUP(P$1,Enemies[[#All],[Name]:[BotLevelType]],9,FALSE),BotLevelWorld[#Headers],0),FALSE)) + (IFERROR(VLOOKUP(VLOOKUP(P$1,Enemies[[Name]:[SpawnedType]],11,FALSE), Enemies[[Name]:[BotLevelType]], 3, FALSE) * VLOOKUP($A78,BotLevelWorld[#All],MATCH("HP Ratio - " &amp; VLOOKUP(VLOOKUP(P$1,Enemies[[Name]:[SpawnedType]],11,FALSE),Enemies[[#All],[Name]:[BotLevelType]],9,FALSE),BotLevelWorld[#Headers],0),FALSE) * VLOOKUP(P$1,Enemies[[Name]:[SpawnedType]],10,FALSE),0))</f>
        <v>40000</v>
      </c>
      <c r="Q78" s="10">
        <f>(VLOOKUP(Q$1,Enemies[[Name]:[BotLevelType]],3,FALSE) * VLOOKUP($A78,BotLevelWorld[#All],MATCH("HP Ratio - " &amp; VLOOKUP(Q$1,Enemies[[#All],[Name]:[BotLevelType]],9,FALSE),BotLevelWorld[#Headers],0),FALSE)) + (IFERROR(VLOOKUP(VLOOKUP(Q$1,Enemies[[Name]:[SpawnedType]],11,FALSE), Enemies[[Name]:[BotLevelType]], 3, FALSE) * VLOOKUP($A78,BotLevelWorld[#All],MATCH("HP Ratio - " &amp; VLOOKUP(VLOOKUP(Q$1,Enemies[[Name]:[SpawnedType]],11,FALSE),Enemies[[#All],[Name]:[BotLevelType]],9,FALSE),BotLevelWorld[#Headers],0),FALSE) * VLOOKUP(Q$1,Enemies[[Name]:[SpawnedType]],10,FALSE),0))</f>
        <v>11000</v>
      </c>
      <c r="R78" s="10">
        <f>(VLOOKUP(R$1,Enemies[[Name]:[BotLevelType]],3,FALSE) * VLOOKUP($A78,BotLevelWorld[#All],MATCH("HP Ratio - " &amp; VLOOKUP(R$1,Enemies[[#All],[Name]:[BotLevelType]],9,FALSE),BotLevelWorld[#Headers],0),FALSE)) + (IFERROR(VLOOKUP(VLOOKUP(R$1,Enemies[[Name]:[SpawnedType]],11,FALSE), Enemies[[Name]:[BotLevelType]], 3, FALSE) * VLOOKUP($A78,BotLevelWorld[#All],MATCH("HP Ratio - " &amp; VLOOKUP(VLOOKUP(R$1,Enemies[[Name]:[SpawnedType]],11,FALSE),Enemies[[#All],[Name]:[BotLevelType]],9,FALSE),BotLevelWorld[#Headers],0),FALSE) * VLOOKUP(R$1,Enemies[[Name]:[SpawnedType]],10,FALSE),0))</f>
        <v>55000</v>
      </c>
      <c r="S78" s="10">
        <f>(VLOOKUP(S$1,Enemies[[Name]:[BotLevelType]],3,FALSE) * VLOOKUP($A78,BotLevelWorld[#All],MATCH("HP Ratio - " &amp; VLOOKUP(S$1,Enemies[[#All],[Name]:[BotLevelType]],9,FALSE),BotLevelWorld[#Headers],0),FALSE)) + (IFERROR(VLOOKUP(VLOOKUP(S$1,Enemies[[Name]:[SpawnedType]],11,FALSE), Enemies[[Name]:[BotLevelType]], 3, FALSE) * VLOOKUP($A78,BotLevelWorld[#All],MATCH("HP Ratio - " &amp; VLOOKUP(VLOOKUP(S$1,Enemies[[Name]:[SpawnedType]],11,FALSE),Enemies[[#All],[Name]:[BotLevelType]],9,FALSE),BotLevelWorld[#Headers],0),FALSE) * VLOOKUP(S$1,Enemies[[Name]:[SpawnedType]],10,FALSE),0))</f>
        <v>4620</v>
      </c>
      <c r="T78" s="10">
        <f>(VLOOKUP(T$1,Enemies[[Name]:[BotLevelType]],3,FALSE) * VLOOKUP($A78,BotLevelWorld[#All],MATCH("HP Ratio - " &amp; VLOOKUP(T$1,Enemies[[#All],[Name]:[BotLevelType]],9,FALSE),BotLevelWorld[#Headers],0),FALSE)) + (IFERROR(VLOOKUP(VLOOKUP(T$1,Enemies[[Name]:[SpawnedType]],11,FALSE), Enemies[[Name]:[BotLevelType]], 3, FALSE) * VLOOKUP($A78,BotLevelWorld[#All],MATCH("HP Ratio - " &amp; VLOOKUP(VLOOKUP(T$1,Enemies[[Name]:[SpawnedType]],11,FALSE),Enemies[[#All],[Name]:[BotLevelType]],9,FALSE),BotLevelWorld[#Headers],0),FALSE) * VLOOKUP(T$1,Enemies[[Name]:[SpawnedType]],10,FALSE),0))</f>
        <v>17600</v>
      </c>
      <c r="U78" s="10">
        <f>(VLOOKUP(U$1,Enemies[[Name]:[BotLevelType]],3,FALSE) * VLOOKUP($A78,BotLevelWorld[#All],MATCH("HP Ratio - " &amp; VLOOKUP(U$1,Enemies[[#All],[Name]:[BotLevelType]],9,FALSE),BotLevelWorld[#Headers],0),FALSE)) + (IFERROR(VLOOKUP(VLOOKUP(U$1,Enemies[[Name]:[SpawnedType]],11,FALSE), Enemies[[Name]:[BotLevelType]], 3, FALSE) * VLOOKUP($A78,BotLevelWorld[#All],MATCH("HP Ratio - " &amp; VLOOKUP(VLOOKUP(U$1,Enemies[[Name]:[SpawnedType]],11,FALSE),Enemies[[#All],[Name]:[BotLevelType]],9,FALSE),BotLevelWorld[#Headers],0),FALSE) * VLOOKUP(U$1,Enemies[[Name]:[SpawnedType]],10,FALSE),0))</f>
        <v>8800</v>
      </c>
      <c r="V78" s="10">
        <f>(VLOOKUP(V$1,Enemies[[Name]:[BotLevelType]],3,FALSE) * VLOOKUP($A78,BotLevelWorld[#All],MATCH("HP Ratio - " &amp; VLOOKUP(V$1,Enemies[[#All],[Name]:[BotLevelType]],9,FALSE),BotLevelWorld[#Headers],0),FALSE)) + (IFERROR(VLOOKUP(VLOOKUP(V$1,Enemies[[Name]:[SpawnedType]],11,FALSE), Enemies[[Name]:[BotLevelType]], 3, FALSE) * VLOOKUP($A78,BotLevelWorld[#All],MATCH("HP Ratio - " &amp; VLOOKUP(VLOOKUP(V$1,Enemies[[Name]:[SpawnedType]],11,FALSE),Enemies[[#All],[Name]:[BotLevelType]],9,FALSE),BotLevelWorld[#Headers],0),FALSE) * VLOOKUP(V$1,Enemies[[Name]:[SpawnedType]],10,FALSE),0))</f>
        <v>4400</v>
      </c>
      <c r="W78" s="10">
        <f>(VLOOKUP(W$1,Enemies[[Name]:[BotLevelType]],3,FALSE) * VLOOKUP($A78,BotLevelWorld[#All],MATCH("HP Ratio - " &amp; VLOOKUP(W$1,Enemies[[#All],[Name]:[BotLevelType]],9,FALSE),BotLevelWorld[#Headers],0),FALSE)) + (IFERROR(VLOOKUP(VLOOKUP(W$1,Enemies[[Name]:[SpawnedType]],11,FALSE), Enemies[[Name]:[BotLevelType]], 3, FALSE) * VLOOKUP($A78,BotLevelWorld[#All],MATCH("HP Ratio - " &amp; VLOOKUP(VLOOKUP(W$1,Enemies[[Name]:[SpawnedType]],11,FALSE),Enemies[[#All],[Name]:[BotLevelType]],9,FALSE),BotLevelWorld[#Headers],0),FALSE) * VLOOKUP(W$1,Enemies[[Name]:[SpawnedType]],10,FALSE),0))</f>
        <v>1100</v>
      </c>
      <c r="X78" s="10">
        <f>(VLOOKUP(X$1,Enemies[[Name]:[BotLevelType]],3,FALSE) * VLOOKUP($A78,BotLevelWorld[#All],MATCH("HP Ratio - " &amp; VLOOKUP(X$1,Enemies[[#All],[Name]:[BotLevelType]],9,FALSE),BotLevelWorld[#Headers],0),FALSE)) + (IFERROR(VLOOKUP(VLOOKUP(X$1,Enemies[[Name]:[SpawnedType]],11,FALSE), Enemies[[Name]:[BotLevelType]], 3, FALSE) * VLOOKUP($A78,BotLevelWorld[#All],MATCH("HP Ratio - " &amp; VLOOKUP(VLOOKUP(X$1,Enemies[[Name]:[SpawnedType]],11,FALSE),Enemies[[#All],[Name]:[BotLevelType]],9,FALSE),BotLevelWorld[#Headers],0),FALSE) * VLOOKUP(X$1,Enemies[[Name]:[SpawnedType]],10,FALSE),0))</f>
        <v>880</v>
      </c>
      <c r="Y78" s="10">
        <f>(VLOOKUP(Y$1,Enemies[[Name]:[BotLevelType]],3,FALSE) * VLOOKUP($A78,BotLevelWorld[#All],MATCH("HP Ratio - " &amp; VLOOKUP(Y$1,Enemies[[#All],[Name]:[BotLevelType]],9,FALSE),BotLevelWorld[#Headers],0),FALSE)) + (IFERROR(VLOOKUP(VLOOKUP(Y$1,Enemies[[Name]:[SpawnedType]],11,FALSE), Enemies[[Name]:[BotLevelType]], 3, FALSE) * VLOOKUP($A78,BotLevelWorld[#All],MATCH("HP Ratio - " &amp; VLOOKUP(VLOOKUP(Y$1,Enemies[[Name]:[SpawnedType]],11,FALSE),Enemies[[#All],[Name]:[BotLevelType]],9,FALSE),BotLevelWorld[#Headers],0),FALSE) * VLOOKUP(Y$1,Enemies[[Name]:[SpawnedType]],10,FALSE),0))</f>
        <v>20000</v>
      </c>
      <c r="Z78" s="10">
        <f>(VLOOKUP(Z$1,Enemies[[Name]:[BotLevelType]],3,FALSE) * VLOOKUP($A78,BotLevelWorld[#All],MATCH("HP Ratio - " &amp; VLOOKUP(Z$1,Enemies[[#All],[Name]:[BotLevelType]],9,FALSE),BotLevelWorld[#Headers],0),FALSE)) + (IFERROR(VLOOKUP(VLOOKUP(Z$1,Enemies[[Name]:[SpawnedType]],11,FALSE), Enemies[[Name]:[BotLevelType]], 3, FALSE) * VLOOKUP($A78,BotLevelWorld[#All],MATCH("HP Ratio - " &amp; VLOOKUP(VLOOKUP(Z$1,Enemies[[Name]:[SpawnedType]],11,FALSE),Enemies[[#All],[Name]:[BotLevelType]],9,FALSE),BotLevelWorld[#Headers],0),FALSE) * VLOOKUP(Z$1,Enemies[[Name]:[SpawnedType]],10,FALSE),0))</f>
        <v>8000</v>
      </c>
      <c r="AA78" s="10">
        <f>(VLOOKUP(AA$1,Enemies[[Name]:[BotLevelType]],3,FALSE) * VLOOKUP($A78,BotLevelWorld[#All],MATCH("HP Ratio - " &amp; VLOOKUP(AA$1,Enemies[[#All],[Name]:[BotLevelType]],9,FALSE),BotLevelWorld[#Headers],0),FALSE)) + (IFERROR(VLOOKUP(VLOOKUP(AA$1,Enemies[[Name]:[SpawnedType]],11,FALSE), Enemies[[Name]:[BotLevelType]], 3, FALSE) * VLOOKUP($A78,BotLevelWorld[#All],MATCH("HP Ratio - " &amp; VLOOKUP(VLOOKUP(AA$1,Enemies[[Name]:[SpawnedType]],11,FALSE),Enemies[[#All],[Name]:[BotLevelType]],9,FALSE),BotLevelWorld[#Headers],0),FALSE) * VLOOKUP(AA$1,Enemies[[Name]:[SpawnedType]],10,FALSE),0))</f>
        <v>4000</v>
      </c>
      <c r="AB78" s="10">
        <f>(VLOOKUP(AB$1,Enemies[[Name]:[BotLevelType]],3,FALSE) * VLOOKUP($A78,BotLevelWorld[#All],MATCH("HP Ratio - " &amp; VLOOKUP(AB$1,Enemies[[#All],[Name]:[BotLevelType]],9,FALSE),BotLevelWorld[#Headers],0),FALSE)) + (IFERROR(VLOOKUP(VLOOKUP(AB$1,Enemies[[Name]:[SpawnedType]],11,FALSE), Enemies[[Name]:[BotLevelType]], 3, FALSE) * VLOOKUP($A78,BotLevelWorld[#All],MATCH("HP Ratio - " &amp; VLOOKUP(VLOOKUP(AB$1,Enemies[[Name]:[SpawnedType]],11,FALSE),Enemies[[#All],[Name]:[BotLevelType]],9,FALSE),BotLevelWorld[#Headers],0),FALSE) * VLOOKUP(AB$1,Enemies[[Name]:[SpawnedType]],10,FALSE),0))</f>
        <v>1960</v>
      </c>
      <c r="AC78" s="10">
        <f>(VLOOKUP(AC$1,Enemies[[Name]:[BotLevelType]],3,FALSE) * VLOOKUP($A78,BotLevelWorld[#All],MATCH("HP Ratio - " &amp; VLOOKUP(AC$1,Enemies[[#All],[Name]:[BotLevelType]],9,FALSE),BotLevelWorld[#Headers],0),FALSE)) + (IFERROR(VLOOKUP(VLOOKUP(AC$1,Enemies[[Name]:[SpawnedType]],11,FALSE), Enemies[[Name]:[BotLevelType]], 3, FALSE) * VLOOKUP($A78,BotLevelWorld[#All],MATCH("HP Ratio - " &amp; VLOOKUP(VLOOKUP(AC$1,Enemies[[Name]:[SpawnedType]],11,FALSE),Enemies[[#All],[Name]:[BotLevelType]],9,FALSE),BotLevelWorld[#Headers],0),FALSE) * VLOOKUP(AC$1,Enemies[[Name]:[SpawnedType]],10,FALSE),0))</f>
        <v>960</v>
      </c>
      <c r="AD78" s="10">
        <f>(VLOOKUP(AD$1,Enemies[[Name]:[BotLevelType]],3,FALSE) * VLOOKUP($A78,BotLevelWorld[#All],MATCH("HP Ratio - " &amp; VLOOKUP(AD$1,Enemies[[#All],[Name]:[BotLevelType]],9,FALSE),BotLevelWorld[#Headers],0),FALSE)) + (IFERROR(VLOOKUP(VLOOKUP(AD$1,Enemies[[Name]:[SpawnedType]],11,FALSE), Enemies[[Name]:[BotLevelType]], 3, FALSE) * VLOOKUP($A78,BotLevelWorld[#All],MATCH("HP Ratio - " &amp; VLOOKUP(VLOOKUP(AD$1,Enemies[[Name]:[SpawnedType]],11,FALSE),Enemies[[#All],[Name]:[BotLevelType]],9,FALSE),BotLevelWorld[#Headers],0),FALSE) * VLOOKUP(AD$1,Enemies[[Name]:[SpawnedType]],10,FALSE),0))</f>
        <v>240</v>
      </c>
      <c r="AE78" s="10">
        <f>(VLOOKUP(AE$1,Enemies[[Name]:[BotLevelType]],3,FALSE) * VLOOKUP($A78,BotLevelWorld[#All],MATCH("HP Ratio - " &amp; VLOOKUP(AE$1,Enemies[[#All],[Name]:[BotLevelType]],9,FALSE),BotLevelWorld[#Headers],0),FALSE)) + (IFERROR(VLOOKUP(VLOOKUP(AE$1,Enemies[[Name]:[SpawnedType]],11,FALSE), Enemies[[Name]:[BotLevelType]], 3, FALSE) * VLOOKUP($A78,BotLevelWorld[#All],MATCH("HP Ratio - " &amp; VLOOKUP(VLOOKUP(AE$1,Enemies[[Name]:[SpawnedType]],11,FALSE),Enemies[[#All],[Name]:[BotLevelType]],9,FALSE),BotLevelWorld[#Headers],0),FALSE) * VLOOKUP(AE$1,Enemies[[Name]:[SpawnedType]],10,FALSE),0))</f>
        <v>7000</v>
      </c>
      <c r="AF78" s="10">
        <f>(VLOOKUP(AF$1,Enemies[[Name]:[BotLevelType]],3,FALSE) * VLOOKUP($A78,BotLevelWorld[#All],MATCH("HP Ratio - " &amp; VLOOKUP(AF$1,Enemies[[#All],[Name]:[BotLevelType]],9,FALSE),BotLevelWorld[#Headers],0),FALSE)) + (IFERROR(VLOOKUP(VLOOKUP(AF$1,Enemies[[Name]:[SpawnedType]],11,FALSE), Enemies[[Name]:[BotLevelType]], 3, FALSE) * VLOOKUP($A78,BotLevelWorld[#All],MATCH("HP Ratio - " &amp; VLOOKUP(VLOOKUP(AF$1,Enemies[[Name]:[SpawnedType]],11,FALSE),Enemies[[#All],[Name]:[BotLevelType]],9,FALSE),BotLevelWorld[#Headers],0),FALSE) * VLOOKUP(AF$1,Enemies[[Name]:[SpawnedType]],10,FALSE),0))</f>
        <v>1600</v>
      </c>
      <c r="AG78" s="10">
        <f>(VLOOKUP(AG$1,Enemies[[Name]:[BotLevelType]],3,FALSE) * VLOOKUP($A78,BotLevelWorld[#All],MATCH("HP Ratio - " &amp; VLOOKUP(AG$1,Enemies[[#All],[Name]:[BotLevelType]],9,FALSE),BotLevelWorld[#Headers],0),FALSE)) + (IFERROR(VLOOKUP(VLOOKUP(AG$1,Enemies[[Name]:[SpawnedType]],11,FALSE), Enemies[[Name]:[BotLevelType]], 3, FALSE) * VLOOKUP($A78,BotLevelWorld[#All],MATCH("HP Ratio - " &amp; VLOOKUP(VLOOKUP(AG$1,Enemies[[Name]:[SpawnedType]],11,FALSE),Enemies[[#All],[Name]:[BotLevelType]],9,FALSE),BotLevelWorld[#Headers],0),FALSE) * VLOOKUP(AG$1,Enemies[[Name]:[SpawnedType]],10,FALSE),0))</f>
        <v>8470</v>
      </c>
      <c r="AH78" s="10">
        <f>(VLOOKUP(AH$1,Enemies[[Name]:[BotLevelType]],3,FALSE) * VLOOKUP($A78,BotLevelWorld[#All],MATCH("HP Ratio - " &amp; VLOOKUP(AH$1,Enemies[[#All],[Name]:[BotLevelType]],9,FALSE),BotLevelWorld[#Headers],0),FALSE)) + (IFERROR(VLOOKUP(VLOOKUP(AH$1,Enemies[[Name]:[SpawnedType]],11,FALSE), Enemies[[Name]:[BotLevelType]], 3, FALSE) * VLOOKUP($A78,BotLevelWorld[#All],MATCH("HP Ratio - " &amp; VLOOKUP(VLOOKUP(AH$1,Enemies[[Name]:[SpawnedType]],11,FALSE),Enemies[[#All],[Name]:[BotLevelType]],9,FALSE),BotLevelWorld[#Headers],0),FALSE) * VLOOKUP(AH$1,Enemies[[Name]:[SpawnedType]],10,FALSE),0))</f>
        <v>880</v>
      </c>
      <c r="AI78" s="10">
        <f>(VLOOKUP(AI$1,Enemies[[Name]:[BotLevelType]],3,FALSE) * VLOOKUP($A78,BotLevelWorld[#All],MATCH("HP Ratio - " &amp; VLOOKUP(AI$1,Enemies[[#All],[Name]:[BotLevelType]],9,FALSE),BotLevelWorld[#Headers],0),FALSE)) + (IFERROR(VLOOKUP(VLOOKUP(AI$1,Enemies[[Name]:[SpawnedType]],11,FALSE), Enemies[[Name]:[BotLevelType]], 3, FALSE) * VLOOKUP($A78,BotLevelWorld[#All],MATCH("HP Ratio - " &amp; VLOOKUP(VLOOKUP(AI$1,Enemies[[Name]:[SpawnedType]],11,FALSE),Enemies[[#All],[Name]:[BotLevelType]],9,FALSE),BotLevelWorld[#Headers],0),FALSE) * VLOOKUP(AI$1,Enemies[[Name]:[SpawnedType]],10,FALSE),0))</f>
        <v>12000</v>
      </c>
      <c r="AJ78" s="10">
        <f>(VLOOKUP(AJ$1,Enemies[[Name]:[BotLevelType]],3,FALSE) * VLOOKUP($A78,BotLevelWorld[#All],MATCH("HP Ratio - " &amp; VLOOKUP(AJ$1,Enemies[[#All],[Name]:[BotLevelType]],9,FALSE),BotLevelWorld[#Headers],0),FALSE)) + (IFERROR(VLOOKUP(VLOOKUP(AJ$1,Enemies[[Name]:[SpawnedType]],11,FALSE), Enemies[[Name]:[BotLevelType]], 3, FALSE) * VLOOKUP($A78,BotLevelWorld[#All],MATCH("HP Ratio - " &amp; VLOOKUP(VLOOKUP(AJ$1,Enemies[[Name]:[SpawnedType]],11,FALSE),Enemies[[#All],[Name]:[BotLevelType]],9,FALSE),BotLevelWorld[#Headers],0),FALSE) * VLOOKUP(AJ$1,Enemies[[Name]:[SpawnedType]],10,FALSE),0))</f>
        <v>880</v>
      </c>
      <c r="AK78" s="10">
        <f>(VLOOKUP(AK$1,Enemies[[Name]:[BotLevelType]],3,FALSE) * VLOOKUP($A78,BotLevelWorld[#All],MATCH("HP Ratio - " &amp; VLOOKUP(AK$1,Enemies[[#All],[Name]:[BotLevelType]],9,FALSE),BotLevelWorld[#Headers],0),FALSE)) + (IFERROR(VLOOKUP(VLOOKUP(AK$1,Enemies[[Name]:[SpawnedType]],11,FALSE), Enemies[[Name]:[BotLevelType]], 3, FALSE) * VLOOKUP($A78,BotLevelWorld[#All],MATCH("HP Ratio - " &amp; VLOOKUP(VLOOKUP(AK$1,Enemies[[Name]:[SpawnedType]],11,FALSE),Enemies[[#All],[Name]:[BotLevelType]],9,FALSE),BotLevelWorld[#Headers],0),FALSE) * VLOOKUP(AK$1,Enemies[[Name]:[SpawnedType]],10,FALSE),0))</f>
        <v>880</v>
      </c>
      <c r="AL78" s="10">
        <f>(VLOOKUP(AL$1,Enemies[[Name]:[BotLevelType]],3,FALSE) * VLOOKUP($A78,BotLevelWorld[#All],MATCH("HP Ratio - " &amp; VLOOKUP(AL$1,Enemies[[#All],[Name]:[BotLevelType]],9,FALSE),BotLevelWorld[#Headers],0),FALSE)) + (IFERROR(VLOOKUP(VLOOKUP(AL$1,Enemies[[Name]:[SpawnedType]],11,FALSE), Enemies[[Name]:[BotLevelType]], 3, FALSE) * VLOOKUP($A78,BotLevelWorld[#All],MATCH("HP Ratio - " &amp; VLOOKUP(VLOOKUP(AL$1,Enemies[[Name]:[SpawnedType]],11,FALSE),Enemies[[#All],[Name]:[BotLevelType]],9,FALSE),BotLevelWorld[#Headers],0),FALSE) * VLOOKUP(AL$1,Enemies[[Name]:[SpawnedType]],10,FALSE),0))</f>
        <v>1100</v>
      </c>
      <c r="AM78" s="10">
        <f>(VLOOKUP(AM$1,Enemies[[Name]:[BotLevelType]],3,FALSE) * VLOOKUP($A78,BotLevelWorld[#All],MATCH("HP Ratio - " &amp; VLOOKUP(AM$1,Enemies[[#All],[Name]:[BotLevelType]],9,FALSE),BotLevelWorld[#Headers],0),FALSE)) + (IFERROR(VLOOKUP(VLOOKUP(AM$1,Enemies[[Name]:[SpawnedType]],11,FALSE), Enemies[[Name]:[BotLevelType]], 3, FALSE) * VLOOKUP($A78,BotLevelWorld[#All],MATCH("HP Ratio - " &amp; VLOOKUP(VLOOKUP(AM$1,Enemies[[Name]:[SpawnedType]],11,FALSE),Enemies[[#All],[Name]:[BotLevelType]],9,FALSE),BotLevelWorld[#Headers],0),FALSE) * VLOOKUP(AM$1,Enemies[[Name]:[SpawnedType]],10,FALSE),0))</f>
        <v>20000</v>
      </c>
      <c r="AN78" s="10">
        <f>(VLOOKUP(AN$1,Enemies[[Name]:[BotLevelType]],3,FALSE) * VLOOKUP($A78,BotLevelWorld[#All],MATCH("HP Ratio - " &amp; VLOOKUP(AN$1,Enemies[[#All],[Name]:[BotLevelType]],9,FALSE),BotLevelWorld[#Headers],0),FALSE)) + (IFERROR(VLOOKUP(VLOOKUP(AN$1,Enemies[[Name]:[SpawnedType]],11,FALSE), Enemies[[Name]:[BotLevelType]], 3, FALSE) * VLOOKUP($A78,BotLevelWorld[#All],MATCH("HP Ratio - " &amp; VLOOKUP(VLOOKUP(AN$1,Enemies[[Name]:[SpawnedType]],11,FALSE),Enemies[[#All],[Name]:[BotLevelType]],9,FALSE),BotLevelWorld[#Headers],0),FALSE) * VLOOKUP(AN$1,Enemies[[Name]:[SpawnedType]],10,FALSE),0))</f>
        <v>5500</v>
      </c>
      <c r="AO78" s="10">
        <f>(VLOOKUP(AO$1,Enemies[[Name]:[BotLevelType]],3,FALSE) * VLOOKUP($A78,BotLevelWorld[#All],MATCH("HP Ratio - " &amp; VLOOKUP(AO$1,Enemies[[#All],[Name]:[BotLevelType]],9,FALSE),BotLevelWorld[#Headers],0),FALSE)) + (IFERROR(VLOOKUP(VLOOKUP(AO$1,Enemies[[Name]:[SpawnedType]],11,FALSE), Enemies[[Name]:[BotLevelType]], 3, FALSE) * VLOOKUP($A78,BotLevelWorld[#All],MATCH("HP Ratio - " &amp; VLOOKUP(VLOOKUP(AO$1,Enemies[[Name]:[SpawnedType]],11,FALSE),Enemies[[#All],[Name]:[BotLevelType]],9,FALSE),BotLevelWorld[#Headers],0),FALSE) * VLOOKUP(AO$1,Enemies[[Name]:[SpawnedType]],10,FALSE),0))</f>
        <v>9460</v>
      </c>
      <c r="AP78" s="10">
        <f>(VLOOKUP(AP$1,Enemies[[Name]:[BotLevelType]],3,FALSE) * VLOOKUP($A78,BotLevelWorld[#All],MATCH("HP Ratio - " &amp; VLOOKUP(AP$1,Enemies[[#All],[Name]:[BotLevelType]],9,FALSE),BotLevelWorld[#Headers],0),FALSE)) + (IFERROR(VLOOKUP(VLOOKUP(AP$1,Enemies[[Name]:[SpawnedType]],11,FALSE), Enemies[[Name]:[BotLevelType]], 3, FALSE) * VLOOKUP($A78,BotLevelWorld[#All],MATCH("HP Ratio - " &amp; VLOOKUP(VLOOKUP(AP$1,Enemies[[Name]:[SpawnedType]],11,FALSE),Enemies[[#All],[Name]:[BotLevelType]],9,FALSE),BotLevelWorld[#Headers],0),FALSE) * VLOOKUP(AP$1,Enemies[[Name]:[SpawnedType]],10,FALSE),0))</f>
        <v>9460</v>
      </c>
      <c r="AQ78" s="10">
        <f>(VLOOKUP(AQ$1,Enemies[[Name]:[BotLevelType]],3,FALSE) * VLOOKUP($A78,BotLevelWorld[#All],MATCH("HP Ratio - " &amp; VLOOKUP(AQ$1,Enemies[[#All],[Name]:[BotLevelType]],9,FALSE),BotLevelWorld[#Headers],0),FALSE)) + (IFERROR(VLOOKUP(VLOOKUP(AQ$1,Enemies[[Name]:[SpawnedType]],11,FALSE), Enemies[[Name]:[BotLevelType]], 3, FALSE) * VLOOKUP($A78,BotLevelWorld[#All],MATCH("HP Ratio - " &amp; VLOOKUP(VLOOKUP(AQ$1,Enemies[[Name]:[SpawnedType]],11,FALSE),Enemies[[#All],[Name]:[BotLevelType]],9,FALSE),BotLevelWorld[#Headers],0),FALSE) * VLOOKUP(AQ$1,Enemies[[Name]:[SpawnedType]],10,FALSE),0))</f>
        <v>9460</v>
      </c>
      <c r="AR78" s="10">
        <f>(VLOOKUP(AR$1,Enemies[[Name]:[BotLevelType]],3,FALSE) * VLOOKUP($A78,BotLevelWorld[#All],MATCH("HP Ratio - " &amp; VLOOKUP(AR$1,Enemies[[#All],[Name]:[BotLevelType]],9,FALSE),BotLevelWorld[#Headers],0),FALSE)) + (IFERROR(VLOOKUP(VLOOKUP(AR$1,Enemies[[Name]:[SpawnedType]],11,FALSE), Enemies[[Name]:[BotLevelType]], 3, FALSE) * VLOOKUP($A78,BotLevelWorld[#All],MATCH("HP Ratio - " &amp; VLOOKUP(VLOOKUP(AR$1,Enemies[[Name]:[SpawnedType]],11,FALSE),Enemies[[#All],[Name]:[BotLevelType]],9,FALSE),BotLevelWorld[#Headers],0),FALSE) * VLOOKUP(AR$1,Enemies[[Name]:[SpawnedType]],10,FALSE),0))</f>
        <v>88000</v>
      </c>
      <c r="AS78" s="10">
        <f>(VLOOKUP(AS$1,Enemies[[Name]:[BotLevelType]],3,FALSE) * VLOOKUP($A78,BotLevelWorld[#All],MATCH("HP Ratio - " &amp; VLOOKUP(AS$1,Enemies[[#All],[Name]:[BotLevelType]],9,FALSE),BotLevelWorld[#Headers],0),FALSE)) + (IFERROR(VLOOKUP(VLOOKUP(AS$1,Enemies[[Name]:[SpawnedType]],11,FALSE), Enemies[[Name]:[BotLevelType]], 3, FALSE) * VLOOKUP($A78,BotLevelWorld[#All],MATCH("HP Ratio - " &amp; VLOOKUP(VLOOKUP(AS$1,Enemies[[Name]:[SpawnedType]],11,FALSE),Enemies[[#All],[Name]:[BotLevelType]],9,FALSE),BotLevelWorld[#Headers],0),FALSE) * VLOOKUP(AS$1,Enemies[[Name]:[SpawnedType]],10,FALSE),0))</f>
        <v>60000</v>
      </c>
      <c r="AT78" s="10">
        <f>(VLOOKUP(AT$1,Enemies[[Name]:[BotLevelType]],3,FALSE) * VLOOKUP($A78,BotLevelWorld[#All],MATCH("HP Ratio - " &amp; VLOOKUP(AT$1,Enemies[[#All],[Name]:[BotLevelType]],9,FALSE),BotLevelWorld[#Headers],0),FALSE)) + (IFERROR(VLOOKUP(VLOOKUP(AT$1,Enemies[[Name]:[SpawnedType]],11,FALSE), Enemies[[Name]:[BotLevelType]], 3, FALSE) * VLOOKUP($A78,BotLevelWorld[#All],MATCH("HP Ratio - " &amp; VLOOKUP(VLOOKUP(AT$1,Enemies[[Name]:[SpawnedType]],11,FALSE),Enemies[[#All],[Name]:[BotLevelType]],9,FALSE),BotLevelWorld[#Headers],0),FALSE) * VLOOKUP(AT$1,Enemies[[Name]:[SpawnedType]],10,FALSE),0))</f>
        <v>53200</v>
      </c>
    </row>
    <row r="79" spans="1:46" x14ac:dyDescent="0.25">
      <c r="A79" s="1">
        <v>77</v>
      </c>
      <c r="B79" s="10">
        <f>(VLOOKUP(B$1,Enemies[[Name]:[BotLevelType]],3,FALSE) * VLOOKUP($A79,BotLevelWorld[#All],MATCH("HP Ratio - " &amp; VLOOKUP(B$1,Enemies[[#All],[Name]:[BotLevelType]],9,FALSE),BotLevelWorld[#Headers],0),FALSE)) + (IFERROR(VLOOKUP(VLOOKUP(B$1,Enemies[[Name]:[SpawnedType]],11,FALSE), Enemies[[Name]:[BotLevelType]], 3, FALSE) * VLOOKUP($A79,BotLevelWorld[#All],MATCH("HP Ratio - " &amp; VLOOKUP(VLOOKUP(B$1,Enemies[[Name]:[SpawnedType]],11,FALSE),Enemies[[#All],[Name]:[BotLevelType]],9,FALSE),BotLevelWorld[#Headers],0),FALSE) * VLOOKUP(B$1,Enemies[[Name]:[SpawnedType]],10,FALSE),0))</f>
        <v>330</v>
      </c>
      <c r="C79" s="10">
        <f>(VLOOKUP(C$1,Enemies[[Name]:[BotLevelType]],3,FALSE) * VLOOKUP($A79,BotLevelWorld[#All],MATCH("HP Ratio - " &amp; VLOOKUP(C$1,Enemies[[#All],[Name]:[BotLevelType]],9,FALSE),BotLevelWorld[#Headers],0),FALSE)) + (IFERROR(VLOOKUP(VLOOKUP(C$1,Enemies[[Name]:[SpawnedType]],11,FALSE), Enemies[[Name]:[BotLevelType]], 3, FALSE) * VLOOKUP($A79,BotLevelWorld[#All],MATCH("HP Ratio - " &amp; VLOOKUP(VLOOKUP(C$1,Enemies[[Name]:[SpawnedType]],11,FALSE),Enemies[[#All],[Name]:[BotLevelType]],9,FALSE),BotLevelWorld[#Headers],0),FALSE) * VLOOKUP(C$1,Enemies[[Name]:[SpawnedType]],10,FALSE),0))</f>
        <v>8470</v>
      </c>
      <c r="D79" s="10">
        <f>(VLOOKUP(D$1,Enemies[[Name]:[BotLevelType]],3,FALSE) * VLOOKUP($A79,BotLevelWorld[#All],MATCH("HP Ratio - " &amp; VLOOKUP(D$1,Enemies[[#All],[Name]:[BotLevelType]],9,FALSE),BotLevelWorld[#Headers],0),FALSE)) + (IFERROR(VLOOKUP(VLOOKUP(D$1,Enemies[[Name]:[SpawnedType]],11,FALSE), Enemies[[Name]:[BotLevelType]], 3, FALSE) * VLOOKUP($A79,BotLevelWorld[#All],MATCH("HP Ratio - " &amp; VLOOKUP(VLOOKUP(D$1,Enemies[[Name]:[SpawnedType]],11,FALSE),Enemies[[#All],[Name]:[BotLevelType]],9,FALSE),BotLevelWorld[#Headers],0),FALSE) * VLOOKUP(D$1,Enemies[[Name]:[SpawnedType]],10,FALSE),0))</f>
        <v>19800</v>
      </c>
      <c r="E79" s="10">
        <f>(VLOOKUP(E$1,Enemies[[Name]:[BotLevelType]],3,FALSE) * VLOOKUP($A79,BotLevelWorld[#All],MATCH("HP Ratio - " &amp; VLOOKUP(E$1,Enemies[[#All],[Name]:[BotLevelType]],9,FALSE),BotLevelWorld[#Headers],0),FALSE)) + (IFERROR(VLOOKUP(VLOOKUP(E$1,Enemies[[Name]:[SpawnedType]],11,FALSE), Enemies[[Name]:[BotLevelType]], 3, FALSE) * VLOOKUP($A79,BotLevelWorld[#All],MATCH("HP Ratio - " &amp; VLOOKUP(VLOOKUP(E$1,Enemies[[Name]:[SpawnedType]],11,FALSE),Enemies[[#All],[Name]:[BotLevelType]],9,FALSE),BotLevelWorld[#Headers],0),FALSE) * VLOOKUP(E$1,Enemies[[Name]:[SpawnedType]],10,FALSE),0))</f>
        <v>2800</v>
      </c>
      <c r="F79" s="10">
        <f>(VLOOKUP(F$1,Enemies[[Name]:[BotLevelType]],3,FALSE) * VLOOKUP($A79,BotLevelWorld[#All],MATCH("HP Ratio - " &amp; VLOOKUP(F$1,Enemies[[#All],[Name]:[BotLevelType]],9,FALSE),BotLevelWorld[#Headers],0),FALSE)) + (IFERROR(VLOOKUP(VLOOKUP(F$1,Enemies[[Name]:[SpawnedType]],11,FALSE), Enemies[[Name]:[BotLevelType]], 3, FALSE) * VLOOKUP($A79,BotLevelWorld[#All],MATCH("HP Ratio - " &amp; VLOOKUP(VLOOKUP(F$1,Enemies[[Name]:[SpawnedType]],11,FALSE),Enemies[[#All],[Name]:[BotLevelType]],9,FALSE),BotLevelWorld[#Headers],0),FALSE) * VLOOKUP(F$1,Enemies[[Name]:[SpawnedType]],10,FALSE),0))</f>
        <v>10000</v>
      </c>
      <c r="G79" s="10">
        <f>(VLOOKUP(G$1,Enemies[[Name]:[BotLevelType]],3,FALSE) * VLOOKUP($A79,BotLevelWorld[#All],MATCH("HP Ratio - " &amp; VLOOKUP(G$1,Enemies[[#All],[Name]:[BotLevelType]],9,FALSE),BotLevelWorld[#Headers],0),FALSE)) + (IFERROR(VLOOKUP(VLOOKUP(G$1,Enemies[[Name]:[SpawnedType]],11,FALSE), Enemies[[Name]:[BotLevelType]], 3, FALSE) * VLOOKUP($A79,BotLevelWorld[#All],MATCH("HP Ratio - " &amp; VLOOKUP(VLOOKUP(G$1,Enemies[[Name]:[SpawnedType]],11,FALSE),Enemies[[#All],[Name]:[BotLevelType]],9,FALSE),BotLevelWorld[#Headers],0),FALSE) * VLOOKUP(G$1,Enemies[[Name]:[SpawnedType]],10,FALSE),0))</f>
        <v>20000</v>
      </c>
      <c r="H79" s="10">
        <f>(VLOOKUP(H$1,Enemies[[Name]:[BotLevelType]],3,FALSE) * VLOOKUP($A79,BotLevelWorld[#All],MATCH("HP Ratio - " &amp; VLOOKUP(H$1,Enemies[[#All],[Name]:[BotLevelType]],9,FALSE),BotLevelWorld[#Headers],0),FALSE)) + (IFERROR(VLOOKUP(VLOOKUP(H$1,Enemies[[Name]:[SpawnedType]],11,FALSE), Enemies[[Name]:[BotLevelType]], 3, FALSE) * VLOOKUP($A79,BotLevelWorld[#All],MATCH("HP Ratio - " &amp; VLOOKUP(VLOOKUP(H$1,Enemies[[Name]:[SpawnedType]],11,FALSE),Enemies[[#All],[Name]:[BotLevelType]],9,FALSE),BotLevelWorld[#Headers],0),FALSE) * VLOOKUP(H$1,Enemies[[Name]:[SpawnedType]],10,FALSE),0))</f>
        <v>880</v>
      </c>
      <c r="I79" s="10">
        <f>(VLOOKUP(I$1,Enemies[[Name]:[BotLevelType]],3,FALSE) * VLOOKUP($A79,BotLevelWorld[#All],MATCH("HP Ratio - " &amp; VLOOKUP(I$1,Enemies[[#All],[Name]:[BotLevelType]],9,FALSE),BotLevelWorld[#Headers],0),FALSE)) + (IFERROR(VLOOKUP(VLOOKUP(I$1,Enemies[[Name]:[SpawnedType]],11,FALSE), Enemies[[Name]:[BotLevelType]], 3, FALSE) * VLOOKUP($A79,BotLevelWorld[#All],MATCH("HP Ratio - " &amp; VLOOKUP(VLOOKUP(I$1,Enemies[[Name]:[SpawnedType]],11,FALSE),Enemies[[#All],[Name]:[BotLevelType]],9,FALSE),BotLevelWorld[#Headers],0),FALSE) * VLOOKUP(I$1,Enemies[[Name]:[SpawnedType]],10,FALSE),0))</f>
        <v>30</v>
      </c>
      <c r="J79" s="10">
        <f>(VLOOKUP(J$1,Enemies[[Name]:[BotLevelType]],3,FALSE) * VLOOKUP($A79,BotLevelWorld[#All],MATCH("HP Ratio - " &amp; VLOOKUP(J$1,Enemies[[#All],[Name]:[BotLevelType]],9,FALSE),BotLevelWorld[#Headers],0),FALSE)) + (IFERROR(VLOOKUP(VLOOKUP(J$1,Enemies[[Name]:[SpawnedType]],11,FALSE), Enemies[[Name]:[BotLevelType]], 3, FALSE) * VLOOKUP($A79,BotLevelWorld[#All],MATCH("HP Ratio - " &amp; VLOOKUP(VLOOKUP(J$1,Enemies[[Name]:[SpawnedType]],11,FALSE),Enemies[[#All],[Name]:[BotLevelType]],9,FALSE),BotLevelWorld[#Headers],0),FALSE) * VLOOKUP(J$1,Enemies[[Name]:[SpawnedType]],10,FALSE),0))</f>
        <v>500</v>
      </c>
      <c r="K79" s="10">
        <f>(VLOOKUP(K$1,Enemies[[Name]:[BotLevelType]],3,FALSE) * VLOOKUP($A79,BotLevelWorld[#All],MATCH("HP Ratio - " &amp; VLOOKUP(K$1,Enemies[[#All],[Name]:[BotLevelType]],9,FALSE),BotLevelWorld[#Headers],0),FALSE)) + (IFERROR(VLOOKUP(VLOOKUP(K$1,Enemies[[Name]:[SpawnedType]],11,FALSE), Enemies[[Name]:[BotLevelType]], 3, FALSE) * VLOOKUP($A79,BotLevelWorld[#All],MATCH("HP Ratio - " &amp; VLOOKUP(VLOOKUP(K$1,Enemies[[Name]:[SpawnedType]],11,FALSE),Enemies[[#All],[Name]:[BotLevelType]],9,FALSE),BotLevelWorld[#Headers],0),FALSE) * VLOOKUP(K$1,Enemies[[Name]:[SpawnedType]],10,FALSE),0))</f>
        <v>125</v>
      </c>
      <c r="L79" s="10">
        <f>(VLOOKUP(L$1,Enemies[[Name]:[BotLevelType]],3,FALSE) * VLOOKUP($A79,BotLevelWorld[#All],MATCH("HP Ratio - " &amp; VLOOKUP(L$1,Enemies[[#All],[Name]:[BotLevelType]],9,FALSE),BotLevelWorld[#Headers],0),FALSE)) + (IFERROR(VLOOKUP(VLOOKUP(L$1,Enemies[[Name]:[SpawnedType]],11,FALSE), Enemies[[Name]:[BotLevelType]], 3, FALSE) * VLOOKUP($A79,BotLevelWorld[#All],MATCH("HP Ratio - " &amp; VLOOKUP(VLOOKUP(L$1,Enemies[[Name]:[SpawnedType]],11,FALSE),Enemies[[#All],[Name]:[BotLevelType]],9,FALSE),BotLevelWorld[#Headers],0),FALSE) * VLOOKUP(L$1,Enemies[[Name]:[SpawnedType]],10,FALSE),0))</f>
        <v>6000</v>
      </c>
      <c r="M79" s="10">
        <f>(VLOOKUP(M$1,Enemies[[Name]:[BotLevelType]],3,FALSE) * VLOOKUP($A79,BotLevelWorld[#All],MATCH("HP Ratio - " &amp; VLOOKUP(M$1,Enemies[[#All],[Name]:[BotLevelType]],9,FALSE),BotLevelWorld[#Headers],0),FALSE)) + (IFERROR(VLOOKUP(VLOOKUP(M$1,Enemies[[Name]:[SpawnedType]],11,FALSE), Enemies[[Name]:[BotLevelType]], 3, FALSE) * VLOOKUP($A79,BotLevelWorld[#All],MATCH("HP Ratio - " &amp; VLOOKUP(VLOOKUP(M$1,Enemies[[Name]:[SpawnedType]],11,FALSE),Enemies[[#All],[Name]:[BotLevelType]],9,FALSE),BotLevelWorld[#Headers],0),FALSE) * VLOOKUP(M$1,Enemies[[Name]:[SpawnedType]],10,FALSE),0))</f>
        <v>14000</v>
      </c>
      <c r="N79" s="10">
        <f>(VLOOKUP(N$1,Enemies[[Name]:[BotLevelType]],3,FALSE) * VLOOKUP($A79,BotLevelWorld[#All],MATCH("HP Ratio - " &amp; VLOOKUP(N$1,Enemies[[#All],[Name]:[BotLevelType]],9,FALSE),BotLevelWorld[#Headers],0),FALSE)) + (IFERROR(VLOOKUP(VLOOKUP(N$1,Enemies[[Name]:[SpawnedType]],11,FALSE), Enemies[[Name]:[BotLevelType]], 3, FALSE) * VLOOKUP($A79,BotLevelWorld[#All],MATCH("HP Ratio - " &amp; VLOOKUP(VLOOKUP(N$1,Enemies[[Name]:[SpawnedType]],11,FALSE),Enemies[[#All],[Name]:[BotLevelType]],9,FALSE),BotLevelWorld[#Headers],0),FALSE) * VLOOKUP(N$1,Enemies[[Name]:[SpawnedType]],10,FALSE),0))</f>
        <v>10000</v>
      </c>
      <c r="O79" s="10">
        <f>(VLOOKUP(O$1,Enemies[[Name]:[BotLevelType]],3,FALSE) * VLOOKUP($A79,BotLevelWorld[#All],MATCH("HP Ratio - " &amp; VLOOKUP(O$1,Enemies[[#All],[Name]:[BotLevelType]],9,FALSE),BotLevelWorld[#Headers],0),FALSE)) + (IFERROR(VLOOKUP(VLOOKUP(O$1,Enemies[[Name]:[SpawnedType]],11,FALSE), Enemies[[Name]:[BotLevelType]], 3, FALSE) * VLOOKUP($A79,BotLevelWorld[#All],MATCH("HP Ratio - " &amp; VLOOKUP(VLOOKUP(O$1,Enemies[[Name]:[SpawnedType]],11,FALSE),Enemies[[#All],[Name]:[BotLevelType]],9,FALSE),BotLevelWorld[#Headers],0),FALSE) * VLOOKUP(O$1,Enemies[[Name]:[SpawnedType]],10,FALSE),0))</f>
        <v>3850</v>
      </c>
      <c r="P79" s="10">
        <f>(VLOOKUP(P$1,Enemies[[Name]:[BotLevelType]],3,FALSE) * VLOOKUP($A79,BotLevelWorld[#All],MATCH("HP Ratio - " &amp; VLOOKUP(P$1,Enemies[[#All],[Name]:[BotLevelType]],9,FALSE),BotLevelWorld[#Headers],0),FALSE)) + (IFERROR(VLOOKUP(VLOOKUP(P$1,Enemies[[Name]:[SpawnedType]],11,FALSE), Enemies[[Name]:[BotLevelType]], 3, FALSE) * VLOOKUP($A79,BotLevelWorld[#All],MATCH("HP Ratio - " &amp; VLOOKUP(VLOOKUP(P$1,Enemies[[Name]:[SpawnedType]],11,FALSE),Enemies[[#All],[Name]:[BotLevelType]],9,FALSE),BotLevelWorld[#Headers],0),FALSE) * VLOOKUP(P$1,Enemies[[Name]:[SpawnedType]],10,FALSE),0))</f>
        <v>40000</v>
      </c>
      <c r="Q79" s="10">
        <f>(VLOOKUP(Q$1,Enemies[[Name]:[BotLevelType]],3,FALSE) * VLOOKUP($A79,BotLevelWorld[#All],MATCH("HP Ratio - " &amp; VLOOKUP(Q$1,Enemies[[#All],[Name]:[BotLevelType]],9,FALSE),BotLevelWorld[#Headers],0),FALSE)) + (IFERROR(VLOOKUP(VLOOKUP(Q$1,Enemies[[Name]:[SpawnedType]],11,FALSE), Enemies[[Name]:[BotLevelType]], 3, FALSE) * VLOOKUP($A79,BotLevelWorld[#All],MATCH("HP Ratio - " &amp; VLOOKUP(VLOOKUP(Q$1,Enemies[[Name]:[SpawnedType]],11,FALSE),Enemies[[#All],[Name]:[BotLevelType]],9,FALSE),BotLevelWorld[#Headers],0),FALSE) * VLOOKUP(Q$1,Enemies[[Name]:[SpawnedType]],10,FALSE),0))</f>
        <v>11000</v>
      </c>
      <c r="R79" s="10">
        <f>(VLOOKUP(R$1,Enemies[[Name]:[BotLevelType]],3,FALSE) * VLOOKUP($A79,BotLevelWorld[#All],MATCH("HP Ratio - " &amp; VLOOKUP(R$1,Enemies[[#All],[Name]:[BotLevelType]],9,FALSE),BotLevelWorld[#Headers],0),FALSE)) + (IFERROR(VLOOKUP(VLOOKUP(R$1,Enemies[[Name]:[SpawnedType]],11,FALSE), Enemies[[Name]:[BotLevelType]], 3, FALSE) * VLOOKUP($A79,BotLevelWorld[#All],MATCH("HP Ratio - " &amp; VLOOKUP(VLOOKUP(R$1,Enemies[[Name]:[SpawnedType]],11,FALSE),Enemies[[#All],[Name]:[BotLevelType]],9,FALSE),BotLevelWorld[#Headers],0),FALSE) * VLOOKUP(R$1,Enemies[[Name]:[SpawnedType]],10,FALSE),0))</f>
        <v>55000</v>
      </c>
      <c r="S79" s="10">
        <f>(VLOOKUP(S$1,Enemies[[Name]:[BotLevelType]],3,FALSE) * VLOOKUP($A79,BotLevelWorld[#All],MATCH("HP Ratio - " &amp; VLOOKUP(S$1,Enemies[[#All],[Name]:[BotLevelType]],9,FALSE),BotLevelWorld[#Headers],0),FALSE)) + (IFERROR(VLOOKUP(VLOOKUP(S$1,Enemies[[Name]:[SpawnedType]],11,FALSE), Enemies[[Name]:[BotLevelType]], 3, FALSE) * VLOOKUP($A79,BotLevelWorld[#All],MATCH("HP Ratio - " &amp; VLOOKUP(VLOOKUP(S$1,Enemies[[Name]:[SpawnedType]],11,FALSE),Enemies[[#All],[Name]:[BotLevelType]],9,FALSE),BotLevelWorld[#Headers],0),FALSE) * VLOOKUP(S$1,Enemies[[Name]:[SpawnedType]],10,FALSE),0))</f>
        <v>4620</v>
      </c>
      <c r="T79" s="10">
        <f>(VLOOKUP(T$1,Enemies[[Name]:[BotLevelType]],3,FALSE) * VLOOKUP($A79,BotLevelWorld[#All],MATCH("HP Ratio - " &amp; VLOOKUP(T$1,Enemies[[#All],[Name]:[BotLevelType]],9,FALSE),BotLevelWorld[#Headers],0),FALSE)) + (IFERROR(VLOOKUP(VLOOKUP(T$1,Enemies[[Name]:[SpawnedType]],11,FALSE), Enemies[[Name]:[BotLevelType]], 3, FALSE) * VLOOKUP($A79,BotLevelWorld[#All],MATCH("HP Ratio - " &amp; VLOOKUP(VLOOKUP(T$1,Enemies[[Name]:[SpawnedType]],11,FALSE),Enemies[[#All],[Name]:[BotLevelType]],9,FALSE),BotLevelWorld[#Headers],0),FALSE) * VLOOKUP(T$1,Enemies[[Name]:[SpawnedType]],10,FALSE),0))</f>
        <v>17600</v>
      </c>
      <c r="U79" s="10">
        <f>(VLOOKUP(U$1,Enemies[[Name]:[BotLevelType]],3,FALSE) * VLOOKUP($A79,BotLevelWorld[#All],MATCH("HP Ratio - " &amp; VLOOKUP(U$1,Enemies[[#All],[Name]:[BotLevelType]],9,FALSE),BotLevelWorld[#Headers],0),FALSE)) + (IFERROR(VLOOKUP(VLOOKUP(U$1,Enemies[[Name]:[SpawnedType]],11,FALSE), Enemies[[Name]:[BotLevelType]], 3, FALSE) * VLOOKUP($A79,BotLevelWorld[#All],MATCH("HP Ratio - " &amp; VLOOKUP(VLOOKUP(U$1,Enemies[[Name]:[SpawnedType]],11,FALSE),Enemies[[#All],[Name]:[BotLevelType]],9,FALSE),BotLevelWorld[#Headers],0),FALSE) * VLOOKUP(U$1,Enemies[[Name]:[SpawnedType]],10,FALSE),0))</f>
        <v>8800</v>
      </c>
      <c r="V79" s="10">
        <f>(VLOOKUP(V$1,Enemies[[Name]:[BotLevelType]],3,FALSE) * VLOOKUP($A79,BotLevelWorld[#All],MATCH("HP Ratio - " &amp; VLOOKUP(V$1,Enemies[[#All],[Name]:[BotLevelType]],9,FALSE),BotLevelWorld[#Headers],0),FALSE)) + (IFERROR(VLOOKUP(VLOOKUP(V$1,Enemies[[Name]:[SpawnedType]],11,FALSE), Enemies[[Name]:[BotLevelType]], 3, FALSE) * VLOOKUP($A79,BotLevelWorld[#All],MATCH("HP Ratio - " &amp; VLOOKUP(VLOOKUP(V$1,Enemies[[Name]:[SpawnedType]],11,FALSE),Enemies[[#All],[Name]:[BotLevelType]],9,FALSE),BotLevelWorld[#Headers],0),FALSE) * VLOOKUP(V$1,Enemies[[Name]:[SpawnedType]],10,FALSE),0))</f>
        <v>4400</v>
      </c>
      <c r="W79" s="10">
        <f>(VLOOKUP(W$1,Enemies[[Name]:[BotLevelType]],3,FALSE) * VLOOKUP($A79,BotLevelWorld[#All],MATCH("HP Ratio - " &amp; VLOOKUP(W$1,Enemies[[#All],[Name]:[BotLevelType]],9,FALSE),BotLevelWorld[#Headers],0),FALSE)) + (IFERROR(VLOOKUP(VLOOKUP(W$1,Enemies[[Name]:[SpawnedType]],11,FALSE), Enemies[[Name]:[BotLevelType]], 3, FALSE) * VLOOKUP($A79,BotLevelWorld[#All],MATCH("HP Ratio - " &amp; VLOOKUP(VLOOKUP(W$1,Enemies[[Name]:[SpawnedType]],11,FALSE),Enemies[[#All],[Name]:[BotLevelType]],9,FALSE),BotLevelWorld[#Headers],0),FALSE) * VLOOKUP(W$1,Enemies[[Name]:[SpawnedType]],10,FALSE),0))</f>
        <v>1100</v>
      </c>
      <c r="X79" s="10">
        <f>(VLOOKUP(X$1,Enemies[[Name]:[BotLevelType]],3,FALSE) * VLOOKUP($A79,BotLevelWorld[#All],MATCH("HP Ratio - " &amp; VLOOKUP(X$1,Enemies[[#All],[Name]:[BotLevelType]],9,FALSE),BotLevelWorld[#Headers],0),FALSE)) + (IFERROR(VLOOKUP(VLOOKUP(X$1,Enemies[[Name]:[SpawnedType]],11,FALSE), Enemies[[Name]:[BotLevelType]], 3, FALSE) * VLOOKUP($A79,BotLevelWorld[#All],MATCH("HP Ratio - " &amp; VLOOKUP(VLOOKUP(X$1,Enemies[[Name]:[SpawnedType]],11,FALSE),Enemies[[#All],[Name]:[BotLevelType]],9,FALSE),BotLevelWorld[#Headers],0),FALSE) * VLOOKUP(X$1,Enemies[[Name]:[SpawnedType]],10,FALSE),0))</f>
        <v>880</v>
      </c>
      <c r="Y79" s="10">
        <f>(VLOOKUP(Y$1,Enemies[[Name]:[BotLevelType]],3,FALSE) * VLOOKUP($A79,BotLevelWorld[#All],MATCH("HP Ratio - " &amp; VLOOKUP(Y$1,Enemies[[#All],[Name]:[BotLevelType]],9,FALSE),BotLevelWorld[#Headers],0),FALSE)) + (IFERROR(VLOOKUP(VLOOKUP(Y$1,Enemies[[Name]:[SpawnedType]],11,FALSE), Enemies[[Name]:[BotLevelType]], 3, FALSE) * VLOOKUP($A79,BotLevelWorld[#All],MATCH("HP Ratio - " &amp; VLOOKUP(VLOOKUP(Y$1,Enemies[[Name]:[SpawnedType]],11,FALSE),Enemies[[#All],[Name]:[BotLevelType]],9,FALSE),BotLevelWorld[#Headers],0),FALSE) * VLOOKUP(Y$1,Enemies[[Name]:[SpawnedType]],10,FALSE),0))</f>
        <v>20000</v>
      </c>
      <c r="Z79" s="10">
        <f>(VLOOKUP(Z$1,Enemies[[Name]:[BotLevelType]],3,FALSE) * VLOOKUP($A79,BotLevelWorld[#All],MATCH("HP Ratio - " &amp; VLOOKUP(Z$1,Enemies[[#All],[Name]:[BotLevelType]],9,FALSE),BotLevelWorld[#Headers],0),FALSE)) + (IFERROR(VLOOKUP(VLOOKUP(Z$1,Enemies[[Name]:[SpawnedType]],11,FALSE), Enemies[[Name]:[BotLevelType]], 3, FALSE) * VLOOKUP($A79,BotLevelWorld[#All],MATCH("HP Ratio - " &amp; VLOOKUP(VLOOKUP(Z$1,Enemies[[Name]:[SpawnedType]],11,FALSE),Enemies[[#All],[Name]:[BotLevelType]],9,FALSE),BotLevelWorld[#Headers],0),FALSE) * VLOOKUP(Z$1,Enemies[[Name]:[SpawnedType]],10,FALSE),0))</f>
        <v>8000</v>
      </c>
      <c r="AA79" s="10">
        <f>(VLOOKUP(AA$1,Enemies[[Name]:[BotLevelType]],3,FALSE) * VLOOKUP($A79,BotLevelWorld[#All],MATCH("HP Ratio - " &amp; VLOOKUP(AA$1,Enemies[[#All],[Name]:[BotLevelType]],9,FALSE),BotLevelWorld[#Headers],0),FALSE)) + (IFERROR(VLOOKUP(VLOOKUP(AA$1,Enemies[[Name]:[SpawnedType]],11,FALSE), Enemies[[Name]:[BotLevelType]], 3, FALSE) * VLOOKUP($A79,BotLevelWorld[#All],MATCH("HP Ratio - " &amp; VLOOKUP(VLOOKUP(AA$1,Enemies[[Name]:[SpawnedType]],11,FALSE),Enemies[[#All],[Name]:[BotLevelType]],9,FALSE),BotLevelWorld[#Headers],0),FALSE) * VLOOKUP(AA$1,Enemies[[Name]:[SpawnedType]],10,FALSE),0))</f>
        <v>4000</v>
      </c>
      <c r="AB79" s="10">
        <f>(VLOOKUP(AB$1,Enemies[[Name]:[BotLevelType]],3,FALSE) * VLOOKUP($A79,BotLevelWorld[#All],MATCH("HP Ratio - " &amp; VLOOKUP(AB$1,Enemies[[#All],[Name]:[BotLevelType]],9,FALSE),BotLevelWorld[#Headers],0),FALSE)) + (IFERROR(VLOOKUP(VLOOKUP(AB$1,Enemies[[Name]:[SpawnedType]],11,FALSE), Enemies[[Name]:[BotLevelType]], 3, FALSE) * VLOOKUP($A79,BotLevelWorld[#All],MATCH("HP Ratio - " &amp; VLOOKUP(VLOOKUP(AB$1,Enemies[[Name]:[SpawnedType]],11,FALSE),Enemies[[#All],[Name]:[BotLevelType]],9,FALSE),BotLevelWorld[#Headers],0),FALSE) * VLOOKUP(AB$1,Enemies[[Name]:[SpawnedType]],10,FALSE),0))</f>
        <v>1960</v>
      </c>
      <c r="AC79" s="10">
        <f>(VLOOKUP(AC$1,Enemies[[Name]:[BotLevelType]],3,FALSE) * VLOOKUP($A79,BotLevelWorld[#All],MATCH("HP Ratio - " &amp; VLOOKUP(AC$1,Enemies[[#All],[Name]:[BotLevelType]],9,FALSE),BotLevelWorld[#Headers],0),FALSE)) + (IFERROR(VLOOKUP(VLOOKUP(AC$1,Enemies[[Name]:[SpawnedType]],11,FALSE), Enemies[[Name]:[BotLevelType]], 3, FALSE) * VLOOKUP($A79,BotLevelWorld[#All],MATCH("HP Ratio - " &amp; VLOOKUP(VLOOKUP(AC$1,Enemies[[Name]:[SpawnedType]],11,FALSE),Enemies[[#All],[Name]:[BotLevelType]],9,FALSE),BotLevelWorld[#Headers],0),FALSE) * VLOOKUP(AC$1,Enemies[[Name]:[SpawnedType]],10,FALSE),0))</f>
        <v>960</v>
      </c>
      <c r="AD79" s="10">
        <f>(VLOOKUP(AD$1,Enemies[[Name]:[BotLevelType]],3,FALSE) * VLOOKUP($A79,BotLevelWorld[#All],MATCH("HP Ratio - " &amp; VLOOKUP(AD$1,Enemies[[#All],[Name]:[BotLevelType]],9,FALSE),BotLevelWorld[#Headers],0),FALSE)) + (IFERROR(VLOOKUP(VLOOKUP(AD$1,Enemies[[Name]:[SpawnedType]],11,FALSE), Enemies[[Name]:[BotLevelType]], 3, FALSE) * VLOOKUP($A79,BotLevelWorld[#All],MATCH("HP Ratio - " &amp; VLOOKUP(VLOOKUP(AD$1,Enemies[[Name]:[SpawnedType]],11,FALSE),Enemies[[#All],[Name]:[BotLevelType]],9,FALSE),BotLevelWorld[#Headers],0),FALSE) * VLOOKUP(AD$1,Enemies[[Name]:[SpawnedType]],10,FALSE),0))</f>
        <v>240</v>
      </c>
      <c r="AE79" s="10">
        <f>(VLOOKUP(AE$1,Enemies[[Name]:[BotLevelType]],3,FALSE) * VLOOKUP($A79,BotLevelWorld[#All],MATCH("HP Ratio - " &amp; VLOOKUP(AE$1,Enemies[[#All],[Name]:[BotLevelType]],9,FALSE),BotLevelWorld[#Headers],0),FALSE)) + (IFERROR(VLOOKUP(VLOOKUP(AE$1,Enemies[[Name]:[SpawnedType]],11,FALSE), Enemies[[Name]:[BotLevelType]], 3, FALSE) * VLOOKUP($A79,BotLevelWorld[#All],MATCH("HP Ratio - " &amp; VLOOKUP(VLOOKUP(AE$1,Enemies[[Name]:[SpawnedType]],11,FALSE),Enemies[[#All],[Name]:[BotLevelType]],9,FALSE),BotLevelWorld[#Headers],0),FALSE) * VLOOKUP(AE$1,Enemies[[Name]:[SpawnedType]],10,FALSE),0))</f>
        <v>7000</v>
      </c>
      <c r="AF79" s="10">
        <f>(VLOOKUP(AF$1,Enemies[[Name]:[BotLevelType]],3,FALSE) * VLOOKUP($A79,BotLevelWorld[#All],MATCH("HP Ratio - " &amp; VLOOKUP(AF$1,Enemies[[#All],[Name]:[BotLevelType]],9,FALSE),BotLevelWorld[#Headers],0),FALSE)) + (IFERROR(VLOOKUP(VLOOKUP(AF$1,Enemies[[Name]:[SpawnedType]],11,FALSE), Enemies[[Name]:[BotLevelType]], 3, FALSE) * VLOOKUP($A79,BotLevelWorld[#All],MATCH("HP Ratio - " &amp; VLOOKUP(VLOOKUP(AF$1,Enemies[[Name]:[SpawnedType]],11,FALSE),Enemies[[#All],[Name]:[BotLevelType]],9,FALSE),BotLevelWorld[#Headers],0),FALSE) * VLOOKUP(AF$1,Enemies[[Name]:[SpawnedType]],10,FALSE),0))</f>
        <v>1600</v>
      </c>
      <c r="AG79" s="10">
        <f>(VLOOKUP(AG$1,Enemies[[Name]:[BotLevelType]],3,FALSE) * VLOOKUP($A79,BotLevelWorld[#All],MATCH("HP Ratio - " &amp; VLOOKUP(AG$1,Enemies[[#All],[Name]:[BotLevelType]],9,FALSE),BotLevelWorld[#Headers],0),FALSE)) + (IFERROR(VLOOKUP(VLOOKUP(AG$1,Enemies[[Name]:[SpawnedType]],11,FALSE), Enemies[[Name]:[BotLevelType]], 3, FALSE) * VLOOKUP($A79,BotLevelWorld[#All],MATCH("HP Ratio - " &amp; VLOOKUP(VLOOKUP(AG$1,Enemies[[Name]:[SpawnedType]],11,FALSE),Enemies[[#All],[Name]:[BotLevelType]],9,FALSE),BotLevelWorld[#Headers],0),FALSE) * VLOOKUP(AG$1,Enemies[[Name]:[SpawnedType]],10,FALSE),0))</f>
        <v>8470</v>
      </c>
      <c r="AH79" s="10">
        <f>(VLOOKUP(AH$1,Enemies[[Name]:[BotLevelType]],3,FALSE) * VLOOKUP($A79,BotLevelWorld[#All],MATCH("HP Ratio - " &amp; VLOOKUP(AH$1,Enemies[[#All],[Name]:[BotLevelType]],9,FALSE),BotLevelWorld[#Headers],0),FALSE)) + (IFERROR(VLOOKUP(VLOOKUP(AH$1,Enemies[[Name]:[SpawnedType]],11,FALSE), Enemies[[Name]:[BotLevelType]], 3, FALSE) * VLOOKUP($A79,BotLevelWorld[#All],MATCH("HP Ratio - " &amp; VLOOKUP(VLOOKUP(AH$1,Enemies[[Name]:[SpawnedType]],11,FALSE),Enemies[[#All],[Name]:[BotLevelType]],9,FALSE),BotLevelWorld[#Headers],0),FALSE) * VLOOKUP(AH$1,Enemies[[Name]:[SpawnedType]],10,FALSE),0))</f>
        <v>880</v>
      </c>
      <c r="AI79" s="10">
        <f>(VLOOKUP(AI$1,Enemies[[Name]:[BotLevelType]],3,FALSE) * VLOOKUP($A79,BotLevelWorld[#All],MATCH("HP Ratio - " &amp; VLOOKUP(AI$1,Enemies[[#All],[Name]:[BotLevelType]],9,FALSE),BotLevelWorld[#Headers],0),FALSE)) + (IFERROR(VLOOKUP(VLOOKUP(AI$1,Enemies[[Name]:[SpawnedType]],11,FALSE), Enemies[[Name]:[BotLevelType]], 3, FALSE) * VLOOKUP($A79,BotLevelWorld[#All],MATCH("HP Ratio - " &amp; VLOOKUP(VLOOKUP(AI$1,Enemies[[Name]:[SpawnedType]],11,FALSE),Enemies[[#All],[Name]:[BotLevelType]],9,FALSE),BotLevelWorld[#Headers],0),FALSE) * VLOOKUP(AI$1,Enemies[[Name]:[SpawnedType]],10,FALSE),0))</f>
        <v>12000</v>
      </c>
      <c r="AJ79" s="10">
        <f>(VLOOKUP(AJ$1,Enemies[[Name]:[BotLevelType]],3,FALSE) * VLOOKUP($A79,BotLevelWorld[#All],MATCH("HP Ratio - " &amp; VLOOKUP(AJ$1,Enemies[[#All],[Name]:[BotLevelType]],9,FALSE),BotLevelWorld[#Headers],0),FALSE)) + (IFERROR(VLOOKUP(VLOOKUP(AJ$1,Enemies[[Name]:[SpawnedType]],11,FALSE), Enemies[[Name]:[BotLevelType]], 3, FALSE) * VLOOKUP($A79,BotLevelWorld[#All],MATCH("HP Ratio - " &amp; VLOOKUP(VLOOKUP(AJ$1,Enemies[[Name]:[SpawnedType]],11,FALSE),Enemies[[#All],[Name]:[BotLevelType]],9,FALSE),BotLevelWorld[#Headers],0),FALSE) * VLOOKUP(AJ$1,Enemies[[Name]:[SpawnedType]],10,FALSE),0))</f>
        <v>880</v>
      </c>
      <c r="AK79" s="10">
        <f>(VLOOKUP(AK$1,Enemies[[Name]:[BotLevelType]],3,FALSE) * VLOOKUP($A79,BotLevelWorld[#All],MATCH("HP Ratio - " &amp; VLOOKUP(AK$1,Enemies[[#All],[Name]:[BotLevelType]],9,FALSE),BotLevelWorld[#Headers],0),FALSE)) + (IFERROR(VLOOKUP(VLOOKUP(AK$1,Enemies[[Name]:[SpawnedType]],11,FALSE), Enemies[[Name]:[BotLevelType]], 3, FALSE) * VLOOKUP($A79,BotLevelWorld[#All],MATCH("HP Ratio - " &amp; VLOOKUP(VLOOKUP(AK$1,Enemies[[Name]:[SpawnedType]],11,FALSE),Enemies[[#All],[Name]:[BotLevelType]],9,FALSE),BotLevelWorld[#Headers],0),FALSE) * VLOOKUP(AK$1,Enemies[[Name]:[SpawnedType]],10,FALSE),0))</f>
        <v>880</v>
      </c>
      <c r="AL79" s="10">
        <f>(VLOOKUP(AL$1,Enemies[[Name]:[BotLevelType]],3,FALSE) * VLOOKUP($A79,BotLevelWorld[#All],MATCH("HP Ratio - " &amp; VLOOKUP(AL$1,Enemies[[#All],[Name]:[BotLevelType]],9,FALSE),BotLevelWorld[#Headers],0),FALSE)) + (IFERROR(VLOOKUP(VLOOKUP(AL$1,Enemies[[Name]:[SpawnedType]],11,FALSE), Enemies[[Name]:[BotLevelType]], 3, FALSE) * VLOOKUP($A79,BotLevelWorld[#All],MATCH("HP Ratio - " &amp; VLOOKUP(VLOOKUP(AL$1,Enemies[[Name]:[SpawnedType]],11,FALSE),Enemies[[#All],[Name]:[BotLevelType]],9,FALSE),BotLevelWorld[#Headers],0),FALSE) * VLOOKUP(AL$1,Enemies[[Name]:[SpawnedType]],10,FALSE),0))</f>
        <v>1100</v>
      </c>
      <c r="AM79" s="10">
        <f>(VLOOKUP(AM$1,Enemies[[Name]:[BotLevelType]],3,FALSE) * VLOOKUP($A79,BotLevelWorld[#All],MATCH("HP Ratio - " &amp; VLOOKUP(AM$1,Enemies[[#All],[Name]:[BotLevelType]],9,FALSE),BotLevelWorld[#Headers],0),FALSE)) + (IFERROR(VLOOKUP(VLOOKUP(AM$1,Enemies[[Name]:[SpawnedType]],11,FALSE), Enemies[[Name]:[BotLevelType]], 3, FALSE) * VLOOKUP($A79,BotLevelWorld[#All],MATCH("HP Ratio - " &amp; VLOOKUP(VLOOKUP(AM$1,Enemies[[Name]:[SpawnedType]],11,FALSE),Enemies[[#All],[Name]:[BotLevelType]],9,FALSE),BotLevelWorld[#Headers],0),FALSE) * VLOOKUP(AM$1,Enemies[[Name]:[SpawnedType]],10,FALSE),0))</f>
        <v>20000</v>
      </c>
      <c r="AN79" s="10">
        <f>(VLOOKUP(AN$1,Enemies[[Name]:[BotLevelType]],3,FALSE) * VLOOKUP($A79,BotLevelWorld[#All],MATCH("HP Ratio - " &amp; VLOOKUP(AN$1,Enemies[[#All],[Name]:[BotLevelType]],9,FALSE),BotLevelWorld[#Headers],0),FALSE)) + (IFERROR(VLOOKUP(VLOOKUP(AN$1,Enemies[[Name]:[SpawnedType]],11,FALSE), Enemies[[Name]:[BotLevelType]], 3, FALSE) * VLOOKUP($A79,BotLevelWorld[#All],MATCH("HP Ratio - " &amp; VLOOKUP(VLOOKUP(AN$1,Enemies[[Name]:[SpawnedType]],11,FALSE),Enemies[[#All],[Name]:[BotLevelType]],9,FALSE),BotLevelWorld[#Headers],0),FALSE) * VLOOKUP(AN$1,Enemies[[Name]:[SpawnedType]],10,FALSE),0))</f>
        <v>5500</v>
      </c>
      <c r="AO79" s="10">
        <f>(VLOOKUP(AO$1,Enemies[[Name]:[BotLevelType]],3,FALSE) * VLOOKUP($A79,BotLevelWorld[#All],MATCH("HP Ratio - " &amp; VLOOKUP(AO$1,Enemies[[#All],[Name]:[BotLevelType]],9,FALSE),BotLevelWorld[#Headers],0),FALSE)) + (IFERROR(VLOOKUP(VLOOKUP(AO$1,Enemies[[Name]:[SpawnedType]],11,FALSE), Enemies[[Name]:[BotLevelType]], 3, FALSE) * VLOOKUP($A79,BotLevelWorld[#All],MATCH("HP Ratio - " &amp; VLOOKUP(VLOOKUP(AO$1,Enemies[[Name]:[SpawnedType]],11,FALSE),Enemies[[#All],[Name]:[BotLevelType]],9,FALSE),BotLevelWorld[#Headers],0),FALSE) * VLOOKUP(AO$1,Enemies[[Name]:[SpawnedType]],10,FALSE),0))</f>
        <v>9460</v>
      </c>
      <c r="AP79" s="10">
        <f>(VLOOKUP(AP$1,Enemies[[Name]:[BotLevelType]],3,FALSE) * VLOOKUP($A79,BotLevelWorld[#All],MATCH("HP Ratio - " &amp; VLOOKUP(AP$1,Enemies[[#All],[Name]:[BotLevelType]],9,FALSE),BotLevelWorld[#Headers],0),FALSE)) + (IFERROR(VLOOKUP(VLOOKUP(AP$1,Enemies[[Name]:[SpawnedType]],11,FALSE), Enemies[[Name]:[BotLevelType]], 3, FALSE) * VLOOKUP($A79,BotLevelWorld[#All],MATCH("HP Ratio - " &amp; VLOOKUP(VLOOKUP(AP$1,Enemies[[Name]:[SpawnedType]],11,FALSE),Enemies[[#All],[Name]:[BotLevelType]],9,FALSE),BotLevelWorld[#Headers],0),FALSE) * VLOOKUP(AP$1,Enemies[[Name]:[SpawnedType]],10,FALSE),0))</f>
        <v>9460</v>
      </c>
      <c r="AQ79" s="10">
        <f>(VLOOKUP(AQ$1,Enemies[[Name]:[BotLevelType]],3,FALSE) * VLOOKUP($A79,BotLevelWorld[#All],MATCH("HP Ratio - " &amp; VLOOKUP(AQ$1,Enemies[[#All],[Name]:[BotLevelType]],9,FALSE),BotLevelWorld[#Headers],0),FALSE)) + (IFERROR(VLOOKUP(VLOOKUP(AQ$1,Enemies[[Name]:[SpawnedType]],11,FALSE), Enemies[[Name]:[BotLevelType]], 3, FALSE) * VLOOKUP($A79,BotLevelWorld[#All],MATCH("HP Ratio - " &amp; VLOOKUP(VLOOKUP(AQ$1,Enemies[[Name]:[SpawnedType]],11,FALSE),Enemies[[#All],[Name]:[BotLevelType]],9,FALSE),BotLevelWorld[#Headers],0),FALSE) * VLOOKUP(AQ$1,Enemies[[Name]:[SpawnedType]],10,FALSE),0))</f>
        <v>9460</v>
      </c>
      <c r="AR79" s="10">
        <f>(VLOOKUP(AR$1,Enemies[[Name]:[BotLevelType]],3,FALSE) * VLOOKUP($A79,BotLevelWorld[#All],MATCH("HP Ratio - " &amp; VLOOKUP(AR$1,Enemies[[#All],[Name]:[BotLevelType]],9,FALSE),BotLevelWorld[#Headers],0),FALSE)) + (IFERROR(VLOOKUP(VLOOKUP(AR$1,Enemies[[Name]:[SpawnedType]],11,FALSE), Enemies[[Name]:[BotLevelType]], 3, FALSE) * VLOOKUP($A79,BotLevelWorld[#All],MATCH("HP Ratio - " &amp; VLOOKUP(VLOOKUP(AR$1,Enemies[[Name]:[SpawnedType]],11,FALSE),Enemies[[#All],[Name]:[BotLevelType]],9,FALSE),BotLevelWorld[#Headers],0),FALSE) * VLOOKUP(AR$1,Enemies[[Name]:[SpawnedType]],10,FALSE),0))</f>
        <v>88000</v>
      </c>
      <c r="AS79" s="10">
        <f>(VLOOKUP(AS$1,Enemies[[Name]:[BotLevelType]],3,FALSE) * VLOOKUP($A79,BotLevelWorld[#All],MATCH("HP Ratio - " &amp; VLOOKUP(AS$1,Enemies[[#All],[Name]:[BotLevelType]],9,FALSE),BotLevelWorld[#Headers],0),FALSE)) + (IFERROR(VLOOKUP(VLOOKUP(AS$1,Enemies[[Name]:[SpawnedType]],11,FALSE), Enemies[[Name]:[BotLevelType]], 3, FALSE) * VLOOKUP($A79,BotLevelWorld[#All],MATCH("HP Ratio - " &amp; VLOOKUP(VLOOKUP(AS$1,Enemies[[Name]:[SpawnedType]],11,FALSE),Enemies[[#All],[Name]:[BotLevelType]],9,FALSE),BotLevelWorld[#Headers],0),FALSE) * VLOOKUP(AS$1,Enemies[[Name]:[SpawnedType]],10,FALSE),0))</f>
        <v>60000</v>
      </c>
      <c r="AT79" s="10">
        <f>(VLOOKUP(AT$1,Enemies[[Name]:[BotLevelType]],3,FALSE) * VLOOKUP($A79,BotLevelWorld[#All],MATCH("HP Ratio - " &amp; VLOOKUP(AT$1,Enemies[[#All],[Name]:[BotLevelType]],9,FALSE),BotLevelWorld[#Headers],0),FALSE)) + (IFERROR(VLOOKUP(VLOOKUP(AT$1,Enemies[[Name]:[SpawnedType]],11,FALSE), Enemies[[Name]:[BotLevelType]], 3, FALSE) * VLOOKUP($A79,BotLevelWorld[#All],MATCH("HP Ratio - " &amp; VLOOKUP(VLOOKUP(AT$1,Enemies[[Name]:[SpawnedType]],11,FALSE),Enemies[[#All],[Name]:[BotLevelType]],9,FALSE),BotLevelWorld[#Headers],0),FALSE) * VLOOKUP(AT$1,Enemies[[Name]:[SpawnedType]],10,FALSE),0))</f>
        <v>53200</v>
      </c>
    </row>
    <row r="80" spans="1:46" x14ac:dyDescent="0.25">
      <c r="A80" s="1">
        <v>78</v>
      </c>
      <c r="B80" s="10">
        <f>(VLOOKUP(B$1,Enemies[[Name]:[BotLevelType]],3,FALSE) * VLOOKUP($A80,BotLevelWorld[#All],MATCH("HP Ratio - " &amp; VLOOKUP(B$1,Enemies[[#All],[Name]:[BotLevelType]],9,FALSE),BotLevelWorld[#Headers],0),FALSE)) + (IFERROR(VLOOKUP(VLOOKUP(B$1,Enemies[[Name]:[SpawnedType]],11,FALSE), Enemies[[Name]:[BotLevelType]], 3, FALSE) * VLOOKUP($A80,BotLevelWorld[#All],MATCH("HP Ratio - " &amp; VLOOKUP(VLOOKUP(B$1,Enemies[[Name]:[SpawnedType]],11,FALSE),Enemies[[#All],[Name]:[BotLevelType]],9,FALSE),BotLevelWorld[#Headers],0),FALSE) * VLOOKUP(B$1,Enemies[[Name]:[SpawnedType]],10,FALSE),0))</f>
        <v>330</v>
      </c>
      <c r="C80" s="10">
        <f>(VLOOKUP(C$1,Enemies[[Name]:[BotLevelType]],3,FALSE) * VLOOKUP($A80,BotLevelWorld[#All],MATCH("HP Ratio - " &amp; VLOOKUP(C$1,Enemies[[#All],[Name]:[BotLevelType]],9,FALSE),BotLevelWorld[#Headers],0),FALSE)) + (IFERROR(VLOOKUP(VLOOKUP(C$1,Enemies[[Name]:[SpawnedType]],11,FALSE), Enemies[[Name]:[BotLevelType]], 3, FALSE) * VLOOKUP($A80,BotLevelWorld[#All],MATCH("HP Ratio - " &amp; VLOOKUP(VLOOKUP(C$1,Enemies[[Name]:[SpawnedType]],11,FALSE),Enemies[[#All],[Name]:[BotLevelType]],9,FALSE),BotLevelWorld[#Headers],0),FALSE) * VLOOKUP(C$1,Enemies[[Name]:[SpawnedType]],10,FALSE),0))</f>
        <v>8470</v>
      </c>
      <c r="D80" s="10">
        <f>(VLOOKUP(D$1,Enemies[[Name]:[BotLevelType]],3,FALSE) * VLOOKUP($A80,BotLevelWorld[#All],MATCH("HP Ratio - " &amp; VLOOKUP(D$1,Enemies[[#All],[Name]:[BotLevelType]],9,FALSE),BotLevelWorld[#Headers],0),FALSE)) + (IFERROR(VLOOKUP(VLOOKUP(D$1,Enemies[[Name]:[SpawnedType]],11,FALSE), Enemies[[Name]:[BotLevelType]], 3, FALSE) * VLOOKUP($A80,BotLevelWorld[#All],MATCH("HP Ratio - " &amp; VLOOKUP(VLOOKUP(D$1,Enemies[[Name]:[SpawnedType]],11,FALSE),Enemies[[#All],[Name]:[BotLevelType]],9,FALSE),BotLevelWorld[#Headers],0),FALSE) * VLOOKUP(D$1,Enemies[[Name]:[SpawnedType]],10,FALSE),0))</f>
        <v>19800</v>
      </c>
      <c r="E80" s="10">
        <f>(VLOOKUP(E$1,Enemies[[Name]:[BotLevelType]],3,FALSE) * VLOOKUP($A80,BotLevelWorld[#All],MATCH("HP Ratio - " &amp; VLOOKUP(E$1,Enemies[[#All],[Name]:[BotLevelType]],9,FALSE),BotLevelWorld[#Headers],0),FALSE)) + (IFERROR(VLOOKUP(VLOOKUP(E$1,Enemies[[Name]:[SpawnedType]],11,FALSE), Enemies[[Name]:[BotLevelType]], 3, FALSE) * VLOOKUP($A80,BotLevelWorld[#All],MATCH("HP Ratio - " &amp; VLOOKUP(VLOOKUP(E$1,Enemies[[Name]:[SpawnedType]],11,FALSE),Enemies[[#All],[Name]:[BotLevelType]],9,FALSE),BotLevelWorld[#Headers],0),FALSE) * VLOOKUP(E$1,Enemies[[Name]:[SpawnedType]],10,FALSE),0))</f>
        <v>2800</v>
      </c>
      <c r="F80" s="10">
        <f>(VLOOKUP(F$1,Enemies[[Name]:[BotLevelType]],3,FALSE) * VLOOKUP($A80,BotLevelWorld[#All],MATCH("HP Ratio - " &amp; VLOOKUP(F$1,Enemies[[#All],[Name]:[BotLevelType]],9,FALSE),BotLevelWorld[#Headers],0),FALSE)) + (IFERROR(VLOOKUP(VLOOKUP(F$1,Enemies[[Name]:[SpawnedType]],11,FALSE), Enemies[[Name]:[BotLevelType]], 3, FALSE) * VLOOKUP($A80,BotLevelWorld[#All],MATCH("HP Ratio - " &amp; VLOOKUP(VLOOKUP(F$1,Enemies[[Name]:[SpawnedType]],11,FALSE),Enemies[[#All],[Name]:[BotLevelType]],9,FALSE),BotLevelWorld[#Headers],0),FALSE) * VLOOKUP(F$1,Enemies[[Name]:[SpawnedType]],10,FALSE),0))</f>
        <v>10000</v>
      </c>
      <c r="G80" s="10">
        <f>(VLOOKUP(G$1,Enemies[[Name]:[BotLevelType]],3,FALSE) * VLOOKUP($A80,BotLevelWorld[#All],MATCH("HP Ratio - " &amp; VLOOKUP(G$1,Enemies[[#All],[Name]:[BotLevelType]],9,FALSE),BotLevelWorld[#Headers],0),FALSE)) + (IFERROR(VLOOKUP(VLOOKUP(G$1,Enemies[[Name]:[SpawnedType]],11,FALSE), Enemies[[Name]:[BotLevelType]], 3, FALSE) * VLOOKUP($A80,BotLevelWorld[#All],MATCH("HP Ratio - " &amp; VLOOKUP(VLOOKUP(G$1,Enemies[[Name]:[SpawnedType]],11,FALSE),Enemies[[#All],[Name]:[BotLevelType]],9,FALSE),BotLevelWorld[#Headers],0),FALSE) * VLOOKUP(G$1,Enemies[[Name]:[SpawnedType]],10,FALSE),0))</f>
        <v>20000</v>
      </c>
      <c r="H80" s="10">
        <f>(VLOOKUP(H$1,Enemies[[Name]:[BotLevelType]],3,FALSE) * VLOOKUP($A80,BotLevelWorld[#All],MATCH("HP Ratio - " &amp; VLOOKUP(H$1,Enemies[[#All],[Name]:[BotLevelType]],9,FALSE),BotLevelWorld[#Headers],0),FALSE)) + (IFERROR(VLOOKUP(VLOOKUP(H$1,Enemies[[Name]:[SpawnedType]],11,FALSE), Enemies[[Name]:[BotLevelType]], 3, FALSE) * VLOOKUP($A80,BotLevelWorld[#All],MATCH("HP Ratio - " &amp; VLOOKUP(VLOOKUP(H$1,Enemies[[Name]:[SpawnedType]],11,FALSE),Enemies[[#All],[Name]:[BotLevelType]],9,FALSE),BotLevelWorld[#Headers],0),FALSE) * VLOOKUP(H$1,Enemies[[Name]:[SpawnedType]],10,FALSE),0))</f>
        <v>880</v>
      </c>
      <c r="I80" s="10">
        <f>(VLOOKUP(I$1,Enemies[[Name]:[BotLevelType]],3,FALSE) * VLOOKUP($A80,BotLevelWorld[#All],MATCH("HP Ratio - " &amp; VLOOKUP(I$1,Enemies[[#All],[Name]:[BotLevelType]],9,FALSE),BotLevelWorld[#Headers],0),FALSE)) + (IFERROR(VLOOKUP(VLOOKUP(I$1,Enemies[[Name]:[SpawnedType]],11,FALSE), Enemies[[Name]:[BotLevelType]], 3, FALSE) * VLOOKUP($A80,BotLevelWorld[#All],MATCH("HP Ratio - " &amp; VLOOKUP(VLOOKUP(I$1,Enemies[[Name]:[SpawnedType]],11,FALSE),Enemies[[#All],[Name]:[BotLevelType]],9,FALSE),BotLevelWorld[#Headers],0),FALSE) * VLOOKUP(I$1,Enemies[[Name]:[SpawnedType]],10,FALSE),0))</f>
        <v>30</v>
      </c>
      <c r="J80" s="10">
        <f>(VLOOKUP(J$1,Enemies[[Name]:[BotLevelType]],3,FALSE) * VLOOKUP($A80,BotLevelWorld[#All],MATCH("HP Ratio - " &amp; VLOOKUP(J$1,Enemies[[#All],[Name]:[BotLevelType]],9,FALSE),BotLevelWorld[#Headers],0),FALSE)) + (IFERROR(VLOOKUP(VLOOKUP(J$1,Enemies[[Name]:[SpawnedType]],11,FALSE), Enemies[[Name]:[BotLevelType]], 3, FALSE) * VLOOKUP($A80,BotLevelWorld[#All],MATCH("HP Ratio - " &amp; VLOOKUP(VLOOKUP(J$1,Enemies[[Name]:[SpawnedType]],11,FALSE),Enemies[[#All],[Name]:[BotLevelType]],9,FALSE),BotLevelWorld[#Headers],0),FALSE) * VLOOKUP(J$1,Enemies[[Name]:[SpawnedType]],10,FALSE),0))</f>
        <v>500</v>
      </c>
      <c r="K80" s="10">
        <f>(VLOOKUP(K$1,Enemies[[Name]:[BotLevelType]],3,FALSE) * VLOOKUP($A80,BotLevelWorld[#All],MATCH("HP Ratio - " &amp; VLOOKUP(K$1,Enemies[[#All],[Name]:[BotLevelType]],9,FALSE),BotLevelWorld[#Headers],0),FALSE)) + (IFERROR(VLOOKUP(VLOOKUP(K$1,Enemies[[Name]:[SpawnedType]],11,FALSE), Enemies[[Name]:[BotLevelType]], 3, FALSE) * VLOOKUP($A80,BotLevelWorld[#All],MATCH("HP Ratio - " &amp; VLOOKUP(VLOOKUP(K$1,Enemies[[Name]:[SpawnedType]],11,FALSE),Enemies[[#All],[Name]:[BotLevelType]],9,FALSE),BotLevelWorld[#Headers],0),FALSE) * VLOOKUP(K$1,Enemies[[Name]:[SpawnedType]],10,FALSE),0))</f>
        <v>125</v>
      </c>
      <c r="L80" s="10">
        <f>(VLOOKUP(L$1,Enemies[[Name]:[BotLevelType]],3,FALSE) * VLOOKUP($A80,BotLevelWorld[#All],MATCH("HP Ratio - " &amp; VLOOKUP(L$1,Enemies[[#All],[Name]:[BotLevelType]],9,FALSE),BotLevelWorld[#Headers],0),FALSE)) + (IFERROR(VLOOKUP(VLOOKUP(L$1,Enemies[[Name]:[SpawnedType]],11,FALSE), Enemies[[Name]:[BotLevelType]], 3, FALSE) * VLOOKUP($A80,BotLevelWorld[#All],MATCH("HP Ratio - " &amp; VLOOKUP(VLOOKUP(L$1,Enemies[[Name]:[SpawnedType]],11,FALSE),Enemies[[#All],[Name]:[BotLevelType]],9,FALSE),BotLevelWorld[#Headers],0),FALSE) * VLOOKUP(L$1,Enemies[[Name]:[SpawnedType]],10,FALSE),0))</f>
        <v>6000</v>
      </c>
      <c r="M80" s="10">
        <f>(VLOOKUP(M$1,Enemies[[Name]:[BotLevelType]],3,FALSE) * VLOOKUP($A80,BotLevelWorld[#All],MATCH("HP Ratio - " &amp; VLOOKUP(M$1,Enemies[[#All],[Name]:[BotLevelType]],9,FALSE),BotLevelWorld[#Headers],0),FALSE)) + (IFERROR(VLOOKUP(VLOOKUP(M$1,Enemies[[Name]:[SpawnedType]],11,FALSE), Enemies[[Name]:[BotLevelType]], 3, FALSE) * VLOOKUP($A80,BotLevelWorld[#All],MATCH("HP Ratio - " &amp; VLOOKUP(VLOOKUP(M$1,Enemies[[Name]:[SpawnedType]],11,FALSE),Enemies[[#All],[Name]:[BotLevelType]],9,FALSE),BotLevelWorld[#Headers],0),FALSE) * VLOOKUP(M$1,Enemies[[Name]:[SpawnedType]],10,FALSE),0))</f>
        <v>14000</v>
      </c>
      <c r="N80" s="10">
        <f>(VLOOKUP(N$1,Enemies[[Name]:[BotLevelType]],3,FALSE) * VLOOKUP($A80,BotLevelWorld[#All],MATCH("HP Ratio - " &amp; VLOOKUP(N$1,Enemies[[#All],[Name]:[BotLevelType]],9,FALSE),BotLevelWorld[#Headers],0),FALSE)) + (IFERROR(VLOOKUP(VLOOKUP(N$1,Enemies[[Name]:[SpawnedType]],11,FALSE), Enemies[[Name]:[BotLevelType]], 3, FALSE) * VLOOKUP($A80,BotLevelWorld[#All],MATCH("HP Ratio - " &amp; VLOOKUP(VLOOKUP(N$1,Enemies[[Name]:[SpawnedType]],11,FALSE),Enemies[[#All],[Name]:[BotLevelType]],9,FALSE),BotLevelWorld[#Headers],0),FALSE) * VLOOKUP(N$1,Enemies[[Name]:[SpawnedType]],10,FALSE),0))</f>
        <v>10000</v>
      </c>
      <c r="O80" s="10">
        <f>(VLOOKUP(O$1,Enemies[[Name]:[BotLevelType]],3,FALSE) * VLOOKUP($A80,BotLevelWorld[#All],MATCH("HP Ratio - " &amp; VLOOKUP(O$1,Enemies[[#All],[Name]:[BotLevelType]],9,FALSE),BotLevelWorld[#Headers],0),FALSE)) + (IFERROR(VLOOKUP(VLOOKUP(O$1,Enemies[[Name]:[SpawnedType]],11,FALSE), Enemies[[Name]:[BotLevelType]], 3, FALSE) * VLOOKUP($A80,BotLevelWorld[#All],MATCH("HP Ratio - " &amp; VLOOKUP(VLOOKUP(O$1,Enemies[[Name]:[SpawnedType]],11,FALSE),Enemies[[#All],[Name]:[BotLevelType]],9,FALSE),BotLevelWorld[#Headers],0),FALSE) * VLOOKUP(O$1,Enemies[[Name]:[SpawnedType]],10,FALSE),0))</f>
        <v>3850</v>
      </c>
      <c r="P80" s="10">
        <f>(VLOOKUP(P$1,Enemies[[Name]:[BotLevelType]],3,FALSE) * VLOOKUP($A80,BotLevelWorld[#All],MATCH("HP Ratio - " &amp; VLOOKUP(P$1,Enemies[[#All],[Name]:[BotLevelType]],9,FALSE),BotLevelWorld[#Headers],0),FALSE)) + (IFERROR(VLOOKUP(VLOOKUP(P$1,Enemies[[Name]:[SpawnedType]],11,FALSE), Enemies[[Name]:[BotLevelType]], 3, FALSE) * VLOOKUP($A80,BotLevelWorld[#All],MATCH("HP Ratio - " &amp; VLOOKUP(VLOOKUP(P$1,Enemies[[Name]:[SpawnedType]],11,FALSE),Enemies[[#All],[Name]:[BotLevelType]],9,FALSE),BotLevelWorld[#Headers],0),FALSE) * VLOOKUP(P$1,Enemies[[Name]:[SpawnedType]],10,FALSE),0))</f>
        <v>40000</v>
      </c>
      <c r="Q80" s="10">
        <f>(VLOOKUP(Q$1,Enemies[[Name]:[BotLevelType]],3,FALSE) * VLOOKUP($A80,BotLevelWorld[#All],MATCH("HP Ratio - " &amp; VLOOKUP(Q$1,Enemies[[#All],[Name]:[BotLevelType]],9,FALSE),BotLevelWorld[#Headers],0),FALSE)) + (IFERROR(VLOOKUP(VLOOKUP(Q$1,Enemies[[Name]:[SpawnedType]],11,FALSE), Enemies[[Name]:[BotLevelType]], 3, FALSE) * VLOOKUP($A80,BotLevelWorld[#All],MATCH("HP Ratio - " &amp; VLOOKUP(VLOOKUP(Q$1,Enemies[[Name]:[SpawnedType]],11,FALSE),Enemies[[#All],[Name]:[BotLevelType]],9,FALSE),BotLevelWorld[#Headers],0),FALSE) * VLOOKUP(Q$1,Enemies[[Name]:[SpawnedType]],10,FALSE),0))</f>
        <v>11000</v>
      </c>
      <c r="R80" s="10">
        <f>(VLOOKUP(R$1,Enemies[[Name]:[BotLevelType]],3,FALSE) * VLOOKUP($A80,BotLevelWorld[#All],MATCH("HP Ratio - " &amp; VLOOKUP(R$1,Enemies[[#All],[Name]:[BotLevelType]],9,FALSE),BotLevelWorld[#Headers],0),FALSE)) + (IFERROR(VLOOKUP(VLOOKUP(R$1,Enemies[[Name]:[SpawnedType]],11,FALSE), Enemies[[Name]:[BotLevelType]], 3, FALSE) * VLOOKUP($A80,BotLevelWorld[#All],MATCH("HP Ratio - " &amp; VLOOKUP(VLOOKUP(R$1,Enemies[[Name]:[SpawnedType]],11,FALSE),Enemies[[#All],[Name]:[BotLevelType]],9,FALSE),BotLevelWorld[#Headers],0),FALSE) * VLOOKUP(R$1,Enemies[[Name]:[SpawnedType]],10,FALSE),0))</f>
        <v>55000</v>
      </c>
      <c r="S80" s="10">
        <f>(VLOOKUP(S$1,Enemies[[Name]:[BotLevelType]],3,FALSE) * VLOOKUP($A80,BotLevelWorld[#All],MATCH("HP Ratio - " &amp; VLOOKUP(S$1,Enemies[[#All],[Name]:[BotLevelType]],9,FALSE),BotLevelWorld[#Headers],0),FALSE)) + (IFERROR(VLOOKUP(VLOOKUP(S$1,Enemies[[Name]:[SpawnedType]],11,FALSE), Enemies[[Name]:[BotLevelType]], 3, FALSE) * VLOOKUP($A80,BotLevelWorld[#All],MATCH("HP Ratio - " &amp; VLOOKUP(VLOOKUP(S$1,Enemies[[Name]:[SpawnedType]],11,FALSE),Enemies[[#All],[Name]:[BotLevelType]],9,FALSE),BotLevelWorld[#Headers],0),FALSE) * VLOOKUP(S$1,Enemies[[Name]:[SpawnedType]],10,FALSE),0))</f>
        <v>4620</v>
      </c>
      <c r="T80" s="10">
        <f>(VLOOKUP(T$1,Enemies[[Name]:[BotLevelType]],3,FALSE) * VLOOKUP($A80,BotLevelWorld[#All],MATCH("HP Ratio - " &amp; VLOOKUP(T$1,Enemies[[#All],[Name]:[BotLevelType]],9,FALSE),BotLevelWorld[#Headers],0),FALSE)) + (IFERROR(VLOOKUP(VLOOKUP(T$1,Enemies[[Name]:[SpawnedType]],11,FALSE), Enemies[[Name]:[BotLevelType]], 3, FALSE) * VLOOKUP($A80,BotLevelWorld[#All],MATCH("HP Ratio - " &amp; VLOOKUP(VLOOKUP(T$1,Enemies[[Name]:[SpawnedType]],11,FALSE),Enemies[[#All],[Name]:[BotLevelType]],9,FALSE),BotLevelWorld[#Headers],0),FALSE) * VLOOKUP(T$1,Enemies[[Name]:[SpawnedType]],10,FALSE),0))</f>
        <v>17600</v>
      </c>
      <c r="U80" s="10">
        <f>(VLOOKUP(U$1,Enemies[[Name]:[BotLevelType]],3,FALSE) * VLOOKUP($A80,BotLevelWorld[#All],MATCH("HP Ratio - " &amp; VLOOKUP(U$1,Enemies[[#All],[Name]:[BotLevelType]],9,FALSE),BotLevelWorld[#Headers],0),FALSE)) + (IFERROR(VLOOKUP(VLOOKUP(U$1,Enemies[[Name]:[SpawnedType]],11,FALSE), Enemies[[Name]:[BotLevelType]], 3, FALSE) * VLOOKUP($A80,BotLevelWorld[#All],MATCH("HP Ratio - " &amp; VLOOKUP(VLOOKUP(U$1,Enemies[[Name]:[SpawnedType]],11,FALSE),Enemies[[#All],[Name]:[BotLevelType]],9,FALSE),BotLevelWorld[#Headers],0),FALSE) * VLOOKUP(U$1,Enemies[[Name]:[SpawnedType]],10,FALSE),0))</f>
        <v>8800</v>
      </c>
      <c r="V80" s="10">
        <f>(VLOOKUP(V$1,Enemies[[Name]:[BotLevelType]],3,FALSE) * VLOOKUP($A80,BotLevelWorld[#All],MATCH("HP Ratio - " &amp; VLOOKUP(V$1,Enemies[[#All],[Name]:[BotLevelType]],9,FALSE),BotLevelWorld[#Headers],0),FALSE)) + (IFERROR(VLOOKUP(VLOOKUP(V$1,Enemies[[Name]:[SpawnedType]],11,FALSE), Enemies[[Name]:[BotLevelType]], 3, FALSE) * VLOOKUP($A80,BotLevelWorld[#All],MATCH("HP Ratio - " &amp; VLOOKUP(VLOOKUP(V$1,Enemies[[Name]:[SpawnedType]],11,FALSE),Enemies[[#All],[Name]:[BotLevelType]],9,FALSE),BotLevelWorld[#Headers],0),FALSE) * VLOOKUP(V$1,Enemies[[Name]:[SpawnedType]],10,FALSE),0))</f>
        <v>4400</v>
      </c>
      <c r="W80" s="10">
        <f>(VLOOKUP(W$1,Enemies[[Name]:[BotLevelType]],3,FALSE) * VLOOKUP($A80,BotLevelWorld[#All],MATCH("HP Ratio - " &amp; VLOOKUP(W$1,Enemies[[#All],[Name]:[BotLevelType]],9,FALSE),BotLevelWorld[#Headers],0),FALSE)) + (IFERROR(VLOOKUP(VLOOKUP(W$1,Enemies[[Name]:[SpawnedType]],11,FALSE), Enemies[[Name]:[BotLevelType]], 3, FALSE) * VLOOKUP($A80,BotLevelWorld[#All],MATCH("HP Ratio - " &amp; VLOOKUP(VLOOKUP(W$1,Enemies[[Name]:[SpawnedType]],11,FALSE),Enemies[[#All],[Name]:[BotLevelType]],9,FALSE),BotLevelWorld[#Headers],0),FALSE) * VLOOKUP(W$1,Enemies[[Name]:[SpawnedType]],10,FALSE),0))</f>
        <v>1100</v>
      </c>
      <c r="X80" s="10">
        <f>(VLOOKUP(X$1,Enemies[[Name]:[BotLevelType]],3,FALSE) * VLOOKUP($A80,BotLevelWorld[#All],MATCH("HP Ratio - " &amp; VLOOKUP(X$1,Enemies[[#All],[Name]:[BotLevelType]],9,FALSE),BotLevelWorld[#Headers],0),FALSE)) + (IFERROR(VLOOKUP(VLOOKUP(X$1,Enemies[[Name]:[SpawnedType]],11,FALSE), Enemies[[Name]:[BotLevelType]], 3, FALSE) * VLOOKUP($A80,BotLevelWorld[#All],MATCH("HP Ratio - " &amp; VLOOKUP(VLOOKUP(X$1,Enemies[[Name]:[SpawnedType]],11,FALSE),Enemies[[#All],[Name]:[BotLevelType]],9,FALSE),BotLevelWorld[#Headers],0),FALSE) * VLOOKUP(X$1,Enemies[[Name]:[SpawnedType]],10,FALSE),0))</f>
        <v>880</v>
      </c>
      <c r="Y80" s="10">
        <f>(VLOOKUP(Y$1,Enemies[[Name]:[BotLevelType]],3,FALSE) * VLOOKUP($A80,BotLevelWorld[#All],MATCH("HP Ratio - " &amp; VLOOKUP(Y$1,Enemies[[#All],[Name]:[BotLevelType]],9,FALSE),BotLevelWorld[#Headers],0),FALSE)) + (IFERROR(VLOOKUP(VLOOKUP(Y$1,Enemies[[Name]:[SpawnedType]],11,FALSE), Enemies[[Name]:[BotLevelType]], 3, FALSE) * VLOOKUP($A80,BotLevelWorld[#All],MATCH("HP Ratio - " &amp; VLOOKUP(VLOOKUP(Y$1,Enemies[[Name]:[SpawnedType]],11,FALSE),Enemies[[#All],[Name]:[BotLevelType]],9,FALSE),BotLevelWorld[#Headers],0),FALSE) * VLOOKUP(Y$1,Enemies[[Name]:[SpawnedType]],10,FALSE),0))</f>
        <v>20000</v>
      </c>
      <c r="Z80" s="10">
        <f>(VLOOKUP(Z$1,Enemies[[Name]:[BotLevelType]],3,FALSE) * VLOOKUP($A80,BotLevelWorld[#All],MATCH("HP Ratio - " &amp; VLOOKUP(Z$1,Enemies[[#All],[Name]:[BotLevelType]],9,FALSE),BotLevelWorld[#Headers],0),FALSE)) + (IFERROR(VLOOKUP(VLOOKUP(Z$1,Enemies[[Name]:[SpawnedType]],11,FALSE), Enemies[[Name]:[BotLevelType]], 3, FALSE) * VLOOKUP($A80,BotLevelWorld[#All],MATCH("HP Ratio - " &amp; VLOOKUP(VLOOKUP(Z$1,Enemies[[Name]:[SpawnedType]],11,FALSE),Enemies[[#All],[Name]:[BotLevelType]],9,FALSE),BotLevelWorld[#Headers],0),FALSE) * VLOOKUP(Z$1,Enemies[[Name]:[SpawnedType]],10,FALSE),0))</f>
        <v>8000</v>
      </c>
      <c r="AA80" s="10">
        <f>(VLOOKUP(AA$1,Enemies[[Name]:[BotLevelType]],3,FALSE) * VLOOKUP($A80,BotLevelWorld[#All],MATCH("HP Ratio - " &amp; VLOOKUP(AA$1,Enemies[[#All],[Name]:[BotLevelType]],9,FALSE),BotLevelWorld[#Headers],0),FALSE)) + (IFERROR(VLOOKUP(VLOOKUP(AA$1,Enemies[[Name]:[SpawnedType]],11,FALSE), Enemies[[Name]:[BotLevelType]], 3, FALSE) * VLOOKUP($A80,BotLevelWorld[#All],MATCH("HP Ratio - " &amp; VLOOKUP(VLOOKUP(AA$1,Enemies[[Name]:[SpawnedType]],11,FALSE),Enemies[[#All],[Name]:[BotLevelType]],9,FALSE),BotLevelWorld[#Headers],0),FALSE) * VLOOKUP(AA$1,Enemies[[Name]:[SpawnedType]],10,FALSE),0))</f>
        <v>4000</v>
      </c>
      <c r="AB80" s="10">
        <f>(VLOOKUP(AB$1,Enemies[[Name]:[BotLevelType]],3,FALSE) * VLOOKUP($A80,BotLevelWorld[#All],MATCH("HP Ratio - " &amp; VLOOKUP(AB$1,Enemies[[#All],[Name]:[BotLevelType]],9,FALSE),BotLevelWorld[#Headers],0),FALSE)) + (IFERROR(VLOOKUP(VLOOKUP(AB$1,Enemies[[Name]:[SpawnedType]],11,FALSE), Enemies[[Name]:[BotLevelType]], 3, FALSE) * VLOOKUP($A80,BotLevelWorld[#All],MATCH("HP Ratio - " &amp; VLOOKUP(VLOOKUP(AB$1,Enemies[[Name]:[SpawnedType]],11,FALSE),Enemies[[#All],[Name]:[BotLevelType]],9,FALSE),BotLevelWorld[#Headers],0),FALSE) * VLOOKUP(AB$1,Enemies[[Name]:[SpawnedType]],10,FALSE),0))</f>
        <v>1960</v>
      </c>
      <c r="AC80" s="10">
        <f>(VLOOKUP(AC$1,Enemies[[Name]:[BotLevelType]],3,FALSE) * VLOOKUP($A80,BotLevelWorld[#All],MATCH("HP Ratio - " &amp; VLOOKUP(AC$1,Enemies[[#All],[Name]:[BotLevelType]],9,FALSE),BotLevelWorld[#Headers],0),FALSE)) + (IFERROR(VLOOKUP(VLOOKUP(AC$1,Enemies[[Name]:[SpawnedType]],11,FALSE), Enemies[[Name]:[BotLevelType]], 3, FALSE) * VLOOKUP($A80,BotLevelWorld[#All],MATCH("HP Ratio - " &amp; VLOOKUP(VLOOKUP(AC$1,Enemies[[Name]:[SpawnedType]],11,FALSE),Enemies[[#All],[Name]:[BotLevelType]],9,FALSE),BotLevelWorld[#Headers],0),FALSE) * VLOOKUP(AC$1,Enemies[[Name]:[SpawnedType]],10,FALSE),0))</f>
        <v>960</v>
      </c>
      <c r="AD80" s="10">
        <f>(VLOOKUP(AD$1,Enemies[[Name]:[BotLevelType]],3,FALSE) * VLOOKUP($A80,BotLevelWorld[#All],MATCH("HP Ratio - " &amp; VLOOKUP(AD$1,Enemies[[#All],[Name]:[BotLevelType]],9,FALSE),BotLevelWorld[#Headers],0),FALSE)) + (IFERROR(VLOOKUP(VLOOKUP(AD$1,Enemies[[Name]:[SpawnedType]],11,FALSE), Enemies[[Name]:[BotLevelType]], 3, FALSE) * VLOOKUP($A80,BotLevelWorld[#All],MATCH("HP Ratio - " &amp; VLOOKUP(VLOOKUP(AD$1,Enemies[[Name]:[SpawnedType]],11,FALSE),Enemies[[#All],[Name]:[BotLevelType]],9,FALSE),BotLevelWorld[#Headers],0),FALSE) * VLOOKUP(AD$1,Enemies[[Name]:[SpawnedType]],10,FALSE),0))</f>
        <v>240</v>
      </c>
      <c r="AE80" s="10">
        <f>(VLOOKUP(AE$1,Enemies[[Name]:[BotLevelType]],3,FALSE) * VLOOKUP($A80,BotLevelWorld[#All],MATCH("HP Ratio - " &amp; VLOOKUP(AE$1,Enemies[[#All],[Name]:[BotLevelType]],9,FALSE),BotLevelWorld[#Headers],0),FALSE)) + (IFERROR(VLOOKUP(VLOOKUP(AE$1,Enemies[[Name]:[SpawnedType]],11,FALSE), Enemies[[Name]:[BotLevelType]], 3, FALSE) * VLOOKUP($A80,BotLevelWorld[#All],MATCH("HP Ratio - " &amp; VLOOKUP(VLOOKUP(AE$1,Enemies[[Name]:[SpawnedType]],11,FALSE),Enemies[[#All],[Name]:[BotLevelType]],9,FALSE),BotLevelWorld[#Headers],0),FALSE) * VLOOKUP(AE$1,Enemies[[Name]:[SpawnedType]],10,FALSE),0))</f>
        <v>7000</v>
      </c>
      <c r="AF80" s="10">
        <f>(VLOOKUP(AF$1,Enemies[[Name]:[BotLevelType]],3,FALSE) * VLOOKUP($A80,BotLevelWorld[#All],MATCH("HP Ratio - " &amp; VLOOKUP(AF$1,Enemies[[#All],[Name]:[BotLevelType]],9,FALSE),BotLevelWorld[#Headers],0),FALSE)) + (IFERROR(VLOOKUP(VLOOKUP(AF$1,Enemies[[Name]:[SpawnedType]],11,FALSE), Enemies[[Name]:[BotLevelType]], 3, FALSE) * VLOOKUP($A80,BotLevelWorld[#All],MATCH("HP Ratio - " &amp; VLOOKUP(VLOOKUP(AF$1,Enemies[[Name]:[SpawnedType]],11,FALSE),Enemies[[#All],[Name]:[BotLevelType]],9,FALSE),BotLevelWorld[#Headers],0),FALSE) * VLOOKUP(AF$1,Enemies[[Name]:[SpawnedType]],10,FALSE),0))</f>
        <v>1600</v>
      </c>
      <c r="AG80" s="10">
        <f>(VLOOKUP(AG$1,Enemies[[Name]:[BotLevelType]],3,FALSE) * VLOOKUP($A80,BotLevelWorld[#All],MATCH("HP Ratio - " &amp; VLOOKUP(AG$1,Enemies[[#All],[Name]:[BotLevelType]],9,FALSE),BotLevelWorld[#Headers],0),FALSE)) + (IFERROR(VLOOKUP(VLOOKUP(AG$1,Enemies[[Name]:[SpawnedType]],11,FALSE), Enemies[[Name]:[BotLevelType]], 3, FALSE) * VLOOKUP($A80,BotLevelWorld[#All],MATCH("HP Ratio - " &amp; VLOOKUP(VLOOKUP(AG$1,Enemies[[Name]:[SpawnedType]],11,FALSE),Enemies[[#All],[Name]:[BotLevelType]],9,FALSE),BotLevelWorld[#Headers],0),FALSE) * VLOOKUP(AG$1,Enemies[[Name]:[SpawnedType]],10,FALSE),0))</f>
        <v>8470</v>
      </c>
      <c r="AH80" s="10">
        <f>(VLOOKUP(AH$1,Enemies[[Name]:[BotLevelType]],3,FALSE) * VLOOKUP($A80,BotLevelWorld[#All],MATCH("HP Ratio - " &amp; VLOOKUP(AH$1,Enemies[[#All],[Name]:[BotLevelType]],9,FALSE),BotLevelWorld[#Headers],0),FALSE)) + (IFERROR(VLOOKUP(VLOOKUP(AH$1,Enemies[[Name]:[SpawnedType]],11,FALSE), Enemies[[Name]:[BotLevelType]], 3, FALSE) * VLOOKUP($A80,BotLevelWorld[#All],MATCH("HP Ratio - " &amp; VLOOKUP(VLOOKUP(AH$1,Enemies[[Name]:[SpawnedType]],11,FALSE),Enemies[[#All],[Name]:[BotLevelType]],9,FALSE),BotLevelWorld[#Headers],0),FALSE) * VLOOKUP(AH$1,Enemies[[Name]:[SpawnedType]],10,FALSE),0))</f>
        <v>880</v>
      </c>
      <c r="AI80" s="10">
        <f>(VLOOKUP(AI$1,Enemies[[Name]:[BotLevelType]],3,FALSE) * VLOOKUP($A80,BotLevelWorld[#All],MATCH("HP Ratio - " &amp; VLOOKUP(AI$1,Enemies[[#All],[Name]:[BotLevelType]],9,FALSE),BotLevelWorld[#Headers],0),FALSE)) + (IFERROR(VLOOKUP(VLOOKUP(AI$1,Enemies[[Name]:[SpawnedType]],11,FALSE), Enemies[[Name]:[BotLevelType]], 3, FALSE) * VLOOKUP($A80,BotLevelWorld[#All],MATCH("HP Ratio - " &amp; VLOOKUP(VLOOKUP(AI$1,Enemies[[Name]:[SpawnedType]],11,FALSE),Enemies[[#All],[Name]:[BotLevelType]],9,FALSE),BotLevelWorld[#Headers],0),FALSE) * VLOOKUP(AI$1,Enemies[[Name]:[SpawnedType]],10,FALSE),0))</f>
        <v>12000</v>
      </c>
      <c r="AJ80" s="10">
        <f>(VLOOKUP(AJ$1,Enemies[[Name]:[BotLevelType]],3,FALSE) * VLOOKUP($A80,BotLevelWorld[#All],MATCH("HP Ratio - " &amp; VLOOKUP(AJ$1,Enemies[[#All],[Name]:[BotLevelType]],9,FALSE),BotLevelWorld[#Headers],0),FALSE)) + (IFERROR(VLOOKUP(VLOOKUP(AJ$1,Enemies[[Name]:[SpawnedType]],11,FALSE), Enemies[[Name]:[BotLevelType]], 3, FALSE) * VLOOKUP($A80,BotLevelWorld[#All],MATCH("HP Ratio - " &amp; VLOOKUP(VLOOKUP(AJ$1,Enemies[[Name]:[SpawnedType]],11,FALSE),Enemies[[#All],[Name]:[BotLevelType]],9,FALSE),BotLevelWorld[#Headers],0),FALSE) * VLOOKUP(AJ$1,Enemies[[Name]:[SpawnedType]],10,FALSE),0))</f>
        <v>880</v>
      </c>
      <c r="AK80" s="10">
        <f>(VLOOKUP(AK$1,Enemies[[Name]:[BotLevelType]],3,FALSE) * VLOOKUP($A80,BotLevelWorld[#All],MATCH("HP Ratio - " &amp; VLOOKUP(AK$1,Enemies[[#All],[Name]:[BotLevelType]],9,FALSE),BotLevelWorld[#Headers],0),FALSE)) + (IFERROR(VLOOKUP(VLOOKUP(AK$1,Enemies[[Name]:[SpawnedType]],11,FALSE), Enemies[[Name]:[BotLevelType]], 3, FALSE) * VLOOKUP($A80,BotLevelWorld[#All],MATCH("HP Ratio - " &amp; VLOOKUP(VLOOKUP(AK$1,Enemies[[Name]:[SpawnedType]],11,FALSE),Enemies[[#All],[Name]:[BotLevelType]],9,FALSE),BotLevelWorld[#Headers],0),FALSE) * VLOOKUP(AK$1,Enemies[[Name]:[SpawnedType]],10,FALSE),0))</f>
        <v>880</v>
      </c>
      <c r="AL80" s="10">
        <f>(VLOOKUP(AL$1,Enemies[[Name]:[BotLevelType]],3,FALSE) * VLOOKUP($A80,BotLevelWorld[#All],MATCH("HP Ratio - " &amp; VLOOKUP(AL$1,Enemies[[#All],[Name]:[BotLevelType]],9,FALSE),BotLevelWorld[#Headers],0),FALSE)) + (IFERROR(VLOOKUP(VLOOKUP(AL$1,Enemies[[Name]:[SpawnedType]],11,FALSE), Enemies[[Name]:[BotLevelType]], 3, FALSE) * VLOOKUP($A80,BotLevelWorld[#All],MATCH("HP Ratio - " &amp; VLOOKUP(VLOOKUP(AL$1,Enemies[[Name]:[SpawnedType]],11,FALSE),Enemies[[#All],[Name]:[BotLevelType]],9,FALSE),BotLevelWorld[#Headers],0),FALSE) * VLOOKUP(AL$1,Enemies[[Name]:[SpawnedType]],10,FALSE),0))</f>
        <v>1100</v>
      </c>
      <c r="AM80" s="10">
        <f>(VLOOKUP(AM$1,Enemies[[Name]:[BotLevelType]],3,FALSE) * VLOOKUP($A80,BotLevelWorld[#All],MATCH("HP Ratio - " &amp; VLOOKUP(AM$1,Enemies[[#All],[Name]:[BotLevelType]],9,FALSE),BotLevelWorld[#Headers],0),FALSE)) + (IFERROR(VLOOKUP(VLOOKUP(AM$1,Enemies[[Name]:[SpawnedType]],11,FALSE), Enemies[[Name]:[BotLevelType]], 3, FALSE) * VLOOKUP($A80,BotLevelWorld[#All],MATCH("HP Ratio - " &amp; VLOOKUP(VLOOKUP(AM$1,Enemies[[Name]:[SpawnedType]],11,FALSE),Enemies[[#All],[Name]:[BotLevelType]],9,FALSE),BotLevelWorld[#Headers],0),FALSE) * VLOOKUP(AM$1,Enemies[[Name]:[SpawnedType]],10,FALSE),0))</f>
        <v>20000</v>
      </c>
      <c r="AN80" s="10">
        <f>(VLOOKUP(AN$1,Enemies[[Name]:[BotLevelType]],3,FALSE) * VLOOKUP($A80,BotLevelWorld[#All],MATCH("HP Ratio - " &amp; VLOOKUP(AN$1,Enemies[[#All],[Name]:[BotLevelType]],9,FALSE),BotLevelWorld[#Headers],0),FALSE)) + (IFERROR(VLOOKUP(VLOOKUP(AN$1,Enemies[[Name]:[SpawnedType]],11,FALSE), Enemies[[Name]:[BotLevelType]], 3, FALSE) * VLOOKUP($A80,BotLevelWorld[#All],MATCH("HP Ratio - " &amp; VLOOKUP(VLOOKUP(AN$1,Enemies[[Name]:[SpawnedType]],11,FALSE),Enemies[[#All],[Name]:[BotLevelType]],9,FALSE),BotLevelWorld[#Headers],0),FALSE) * VLOOKUP(AN$1,Enemies[[Name]:[SpawnedType]],10,FALSE),0))</f>
        <v>5500</v>
      </c>
      <c r="AO80" s="10">
        <f>(VLOOKUP(AO$1,Enemies[[Name]:[BotLevelType]],3,FALSE) * VLOOKUP($A80,BotLevelWorld[#All],MATCH("HP Ratio - " &amp; VLOOKUP(AO$1,Enemies[[#All],[Name]:[BotLevelType]],9,FALSE),BotLevelWorld[#Headers],0),FALSE)) + (IFERROR(VLOOKUP(VLOOKUP(AO$1,Enemies[[Name]:[SpawnedType]],11,FALSE), Enemies[[Name]:[BotLevelType]], 3, FALSE) * VLOOKUP($A80,BotLevelWorld[#All],MATCH("HP Ratio - " &amp; VLOOKUP(VLOOKUP(AO$1,Enemies[[Name]:[SpawnedType]],11,FALSE),Enemies[[#All],[Name]:[BotLevelType]],9,FALSE),BotLevelWorld[#Headers],0),FALSE) * VLOOKUP(AO$1,Enemies[[Name]:[SpawnedType]],10,FALSE),0))</f>
        <v>9460</v>
      </c>
      <c r="AP80" s="10">
        <f>(VLOOKUP(AP$1,Enemies[[Name]:[BotLevelType]],3,FALSE) * VLOOKUP($A80,BotLevelWorld[#All],MATCH("HP Ratio - " &amp; VLOOKUP(AP$1,Enemies[[#All],[Name]:[BotLevelType]],9,FALSE),BotLevelWorld[#Headers],0),FALSE)) + (IFERROR(VLOOKUP(VLOOKUP(AP$1,Enemies[[Name]:[SpawnedType]],11,FALSE), Enemies[[Name]:[BotLevelType]], 3, FALSE) * VLOOKUP($A80,BotLevelWorld[#All],MATCH("HP Ratio - " &amp; VLOOKUP(VLOOKUP(AP$1,Enemies[[Name]:[SpawnedType]],11,FALSE),Enemies[[#All],[Name]:[BotLevelType]],9,FALSE),BotLevelWorld[#Headers],0),FALSE) * VLOOKUP(AP$1,Enemies[[Name]:[SpawnedType]],10,FALSE),0))</f>
        <v>9460</v>
      </c>
      <c r="AQ80" s="10">
        <f>(VLOOKUP(AQ$1,Enemies[[Name]:[BotLevelType]],3,FALSE) * VLOOKUP($A80,BotLevelWorld[#All],MATCH("HP Ratio - " &amp; VLOOKUP(AQ$1,Enemies[[#All],[Name]:[BotLevelType]],9,FALSE),BotLevelWorld[#Headers],0),FALSE)) + (IFERROR(VLOOKUP(VLOOKUP(AQ$1,Enemies[[Name]:[SpawnedType]],11,FALSE), Enemies[[Name]:[BotLevelType]], 3, FALSE) * VLOOKUP($A80,BotLevelWorld[#All],MATCH("HP Ratio - " &amp; VLOOKUP(VLOOKUP(AQ$1,Enemies[[Name]:[SpawnedType]],11,FALSE),Enemies[[#All],[Name]:[BotLevelType]],9,FALSE),BotLevelWorld[#Headers],0),FALSE) * VLOOKUP(AQ$1,Enemies[[Name]:[SpawnedType]],10,FALSE),0))</f>
        <v>9460</v>
      </c>
      <c r="AR80" s="10">
        <f>(VLOOKUP(AR$1,Enemies[[Name]:[BotLevelType]],3,FALSE) * VLOOKUP($A80,BotLevelWorld[#All],MATCH("HP Ratio - " &amp; VLOOKUP(AR$1,Enemies[[#All],[Name]:[BotLevelType]],9,FALSE),BotLevelWorld[#Headers],0),FALSE)) + (IFERROR(VLOOKUP(VLOOKUP(AR$1,Enemies[[Name]:[SpawnedType]],11,FALSE), Enemies[[Name]:[BotLevelType]], 3, FALSE) * VLOOKUP($A80,BotLevelWorld[#All],MATCH("HP Ratio - " &amp; VLOOKUP(VLOOKUP(AR$1,Enemies[[Name]:[SpawnedType]],11,FALSE),Enemies[[#All],[Name]:[BotLevelType]],9,FALSE),BotLevelWorld[#Headers],0),FALSE) * VLOOKUP(AR$1,Enemies[[Name]:[SpawnedType]],10,FALSE),0))</f>
        <v>88000</v>
      </c>
      <c r="AS80" s="10">
        <f>(VLOOKUP(AS$1,Enemies[[Name]:[BotLevelType]],3,FALSE) * VLOOKUP($A80,BotLevelWorld[#All],MATCH("HP Ratio - " &amp; VLOOKUP(AS$1,Enemies[[#All],[Name]:[BotLevelType]],9,FALSE),BotLevelWorld[#Headers],0),FALSE)) + (IFERROR(VLOOKUP(VLOOKUP(AS$1,Enemies[[Name]:[SpawnedType]],11,FALSE), Enemies[[Name]:[BotLevelType]], 3, FALSE) * VLOOKUP($A80,BotLevelWorld[#All],MATCH("HP Ratio - " &amp; VLOOKUP(VLOOKUP(AS$1,Enemies[[Name]:[SpawnedType]],11,FALSE),Enemies[[#All],[Name]:[BotLevelType]],9,FALSE),BotLevelWorld[#Headers],0),FALSE) * VLOOKUP(AS$1,Enemies[[Name]:[SpawnedType]],10,FALSE),0))</f>
        <v>60000</v>
      </c>
      <c r="AT80" s="10">
        <f>(VLOOKUP(AT$1,Enemies[[Name]:[BotLevelType]],3,FALSE) * VLOOKUP($A80,BotLevelWorld[#All],MATCH("HP Ratio - " &amp; VLOOKUP(AT$1,Enemies[[#All],[Name]:[BotLevelType]],9,FALSE),BotLevelWorld[#Headers],0),FALSE)) + (IFERROR(VLOOKUP(VLOOKUP(AT$1,Enemies[[Name]:[SpawnedType]],11,FALSE), Enemies[[Name]:[BotLevelType]], 3, FALSE) * VLOOKUP($A80,BotLevelWorld[#All],MATCH("HP Ratio - " &amp; VLOOKUP(VLOOKUP(AT$1,Enemies[[Name]:[SpawnedType]],11,FALSE),Enemies[[#All],[Name]:[BotLevelType]],9,FALSE),BotLevelWorld[#Headers],0),FALSE) * VLOOKUP(AT$1,Enemies[[Name]:[SpawnedType]],10,FALSE),0))</f>
        <v>53200</v>
      </c>
    </row>
    <row r="81" spans="1:46" x14ac:dyDescent="0.25">
      <c r="A81" s="1">
        <v>79</v>
      </c>
      <c r="B81" s="10">
        <f>(VLOOKUP(B$1,Enemies[[Name]:[BotLevelType]],3,FALSE) * VLOOKUP($A81,BotLevelWorld[#All],MATCH("HP Ratio - " &amp; VLOOKUP(B$1,Enemies[[#All],[Name]:[BotLevelType]],9,FALSE),BotLevelWorld[#Headers],0),FALSE)) + (IFERROR(VLOOKUP(VLOOKUP(B$1,Enemies[[Name]:[SpawnedType]],11,FALSE), Enemies[[Name]:[BotLevelType]], 3, FALSE) * VLOOKUP($A81,BotLevelWorld[#All],MATCH("HP Ratio - " &amp; VLOOKUP(VLOOKUP(B$1,Enemies[[Name]:[SpawnedType]],11,FALSE),Enemies[[#All],[Name]:[BotLevelType]],9,FALSE),BotLevelWorld[#Headers],0),FALSE) * VLOOKUP(B$1,Enemies[[Name]:[SpawnedType]],10,FALSE),0))</f>
        <v>330</v>
      </c>
      <c r="C81" s="10">
        <f>(VLOOKUP(C$1,Enemies[[Name]:[BotLevelType]],3,FALSE) * VLOOKUP($A81,BotLevelWorld[#All],MATCH("HP Ratio - " &amp; VLOOKUP(C$1,Enemies[[#All],[Name]:[BotLevelType]],9,FALSE),BotLevelWorld[#Headers],0),FALSE)) + (IFERROR(VLOOKUP(VLOOKUP(C$1,Enemies[[Name]:[SpawnedType]],11,FALSE), Enemies[[Name]:[BotLevelType]], 3, FALSE) * VLOOKUP($A81,BotLevelWorld[#All],MATCH("HP Ratio - " &amp; VLOOKUP(VLOOKUP(C$1,Enemies[[Name]:[SpawnedType]],11,FALSE),Enemies[[#All],[Name]:[BotLevelType]],9,FALSE),BotLevelWorld[#Headers],0),FALSE) * VLOOKUP(C$1,Enemies[[Name]:[SpawnedType]],10,FALSE),0))</f>
        <v>8470</v>
      </c>
      <c r="D81" s="10">
        <f>(VLOOKUP(D$1,Enemies[[Name]:[BotLevelType]],3,FALSE) * VLOOKUP($A81,BotLevelWorld[#All],MATCH("HP Ratio - " &amp; VLOOKUP(D$1,Enemies[[#All],[Name]:[BotLevelType]],9,FALSE),BotLevelWorld[#Headers],0),FALSE)) + (IFERROR(VLOOKUP(VLOOKUP(D$1,Enemies[[Name]:[SpawnedType]],11,FALSE), Enemies[[Name]:[BotLevelType]], 3, FALSE) * VLOOKUP($A81,BotLevelWorld[#All],MATCH("HP Ratio - " &amp; VLOOKUP(VLOOKUP(D$1,Enemies[[Name]:[SpawnedType]],11,FALSE),Enemies[[#All],[Name]:[BotLevelType]],9,FALSE),BotLevelWorld[#Headers],0),FALSE) * VLOOKUP(D$1,Enemies[[Name]:[SpawnedType]],10,FALSE),0))</f>
        <v>19800</v>
      </c>
      <c r="E81" s="10">
        <f>(VLOOKUP(E$1,Enemies[[Name]:[BotLevelType]],3,FALSE) * VLOOKUP($A81,BotLevelWorld[#All],MATCH("HP Ratio - " &amp; VLOOKUP(E$1,Enemies[[#All],[Name]:[BotLevelType]],9,FALSE),BotLevelWorld[#Headers],0),FALSE)) + (IFERROR(VLOOKUP(VLOOKUP(E$1,Enemies[[Name]:[SpawnedType]],11,FALSE), Enemies[[Name]:[BotLevelType]], 3, FALSE) * VLOOKUP($A81,BotLevelWorld[#All],MATCH("HP Ratio - " &amp; VLOOKUP(VLOOKUP(E$1,Enemies[[Name]:[SpawnedType]],11,FALSE),Enemies[[#All],[Name]:[BotLevelType]],9,FALSE),BotLevelWorld[#Headers],0),FALSE) * VLOOKUP(E$1,Enemies[[Name]:[SpawnedType]],10,FALSE),0))</f>
        <v>2800</v>
      </c>
      <c r="F81" s="10">
        <f>(VLOOKUP(F$1,Enemies[[Name]:[BotLevelType]],3,FALSE) * VLOOKUP($A81,BotLevelWorld[#All],MATCH("HP Ratio - " &amp; VLOOKUP(F$1,Enemies[[#All],[Name]:[BotLevelType]],9,FALSE),BotLevelWorld[#Headers],0),FALSE)) + (IFERROR(VLOOKUP(VLOOKUP(F$1,Enemies[[Name]:[SpawnedType]],11,FALSE), Enemies[[Name]:[BotLevelType]], 3, FALSE) * VLOOKUP($A81,BotLevelWorld[#All],MATCH("HP Ratio - " &amp; VLOOKUP(VLOOKUP(F$1,Enemies[[Name]:[SpawnedType]],11,FALSE),Enemies[[#All],[Name]:[BotLevelType]],9,FALSE),BotLevelWorld[#Headers],0),FALSE) * VLOOKUP(F$1,Enemies[[Name]:[SpawnedType]],10,FALSE),0))</f>
        <v>10000</v>
      </c>
      <c r="G81" s="10">
        <f>(VLOOKUP(G$1,Enemies[[Name]:[BotLevelType]],3,FALSE) * VLOOKUP($A81,BotLevelWorld[#All],MATCH("HP Ratio - " &amp; VLOOKUP(G$1,Enemies[[#All],[Name]:[BotLevelType]],9,FALSE),BotLevelWorld[#Headers],0),FALSE)) + (IFERROR(VLOOKUP(VLOOKUP(G$1,Enemies[[Name]:[SpawnedType]],11,FALSE), Enemies[[Name]:[BotLevelType]], 3, FALSE) * VLOOKUP($A81,BotLevelWorld[#All],MATCH("HP Ratio - " &amp; VLOOKUP(VLOOKUP(G$1,Enemies[[Name]:[SpawnedType]],11,FALSE),Enemies[[#All],[Name]:[BotLevelType]],9,FALSE),BotLevelWorld[#Headers],0),FALSE) * VLOOKUP(G$1,Enemies[[Name]:[SpawnedType]],10,FALSE),0))</f>
        <v>20000</v>
      </c>
      <c r="H81" s="10">
        <f>(VLOOKUP(H$1,Enemies[[Name]:[BotLevelType]],3,FALSE) * VLOOKUP($A81,BotLevelWorld[#All],MATCH("HP Ratio - " &amp; VLOOKUP(H$1,Enemies[[#All],[Name]:[BotLevelType]],9,FALSE),BotLevelWorld[#Headers],0),FALSE)) + (IFERROR(VLOOKUP(VLOOKUP(H$1,Enemies[[Name]:[SpawnedType]],11,FALSE), Enemies[[Name]:[BotLevelType]], 3, FALSE) * VLOOKUP($A81,BotLevelWorld[#All],MATCH("HP Ratio - " &amp; VLOOKUP(VLOOKUP(H$1,Enemies[[Name]:[SpawnedType]],11,FALSE),Enemies[[#All],[Name]:[BotLevelType]],9,FALSE),BotLevelWorld[#Headers],0),FALSE) * VLOOKUP(H$1,Enemies[[Name]:[SpawnedType]],10,FALSE),0))</f>
        <v>880</v>
      </c>
      <c r="I81" s="10">
        <f>(VLOOKUP(I$1,Enemies[[Name]:[BotLevelType]],3,FALSE) * VLOOKUP($A81,BotLevelWorld[#All],MATCH("HP Ratio - " &amp; VLOOKUP(I$1,Enemies[[#All],[Name]:[BotLevelType]],9,FALSE),BotLevelWorld[#Headers],0),FALSE)) + (IFERROR(VLOOKUP(VLOOKUP(I$1,Enemies[[Name]:[SpawnedType]],11,FALSE), Enemies[[Name]:[BotLevelType]], 3, FALSE) * VLOOKUP($A81,BotLevelWorld[#All],MATCH("HP Ratio - " &amp; VLOOKUP(VLOOKUP(I$1,Enemies[[Name]:[SpawnedType]],11,FALSE),Enemies[[#All],[Name]:[BotLevelType]],9,FALSE),BotLevelWorld[#Headers],0),FALSE) * VLOOKUP(I$1,Enemies[[Name]:[SpawnedType]],10,FALSE),0))</f>
        <v>30</v>
      </c>
      <c r="J81" s="10">
        <f>(VLOOKUP(J$1,Enemies[[Name]:[BotLevelType]],3,FALSE) * VLOOKUP($A81,BotLevelWorld[#All],MATCH("HP Ratio - " &amp; VLOOKUP(J$1,Enemies[[#All],[Name]:[BotLevelType]],9,FALSE),BotLevelWorld[#Headers],0),FALSE)) + (IFERROR(VLOOKUP(VLOOKUP(J$1,Enemies[[Name]:[SpawnedType]],11,FALSE), Enemies[[Name]:[BotLevelType]], 3, FALSE) * VLOOKUP($A81,BotLevelWorld[#All],MATCH("HP Ratio - " &amp; VLOOKUP(VLOOKUP(J$1,Enemies[[Name]:[SpawnedType]],11,FALSE),Enemies[[#All],[Name]:[BotLevelType]],9,FALSE),BotLevelWorld[#Headers],0),FALSE) * VLOOKUP(J$1,Enemies[[Name]:[SpawnedType]],10,FALSE),0))</f>
        <v>500</v>
      </c>
      <c r="K81" s="10">
        <f>(VLOOKUP(K$1,Enemies[[Name]:[BotLevelType]],3,FALSE) * VLOOKUP($A81,BotLevelWorld[#All],MATCH("HP Ratio - " &amp; VLOOKUP(K$1,Enemies[[#All],[Name]:[BotLevelType]],9,FALSE),BotLevelWorld[#Headers],0),FALSE)) + (IFERROR(VLOOKUP(VLOOKUP(K$1,Enemies[[Name]:[SpawnedType]],11,FALSE), Enemies[[Name]:[BotLevelType]], 3, FALSE) * VLOOKUP($A81,BotLevelWorld[#All],MATCH("HP Ratio - " &amp; VLOOKUP(VLOOKUP(K$1,Enemies[[Name]:[SpawnedType]],11,FALSE),Enemies[[#All],[Name]:[BotLevelType]],9,FALSE),BotLevelWorld[#Headers],0),FALSE) * VLOOKUP(K$1,Enemies[[Name]:[SpawnedType]],10,FALSE),0))</f>
        <v>125</v>
      </c>
      <c r="L81" s="10">
        <f>(VLOOKUP(L$1,Enemies[[Name]:[BotLevelType]],3,FALSE) * VLOOKUP($A81,BotLevelWorld[#All],MATCH("HP Ratio - " &amp; VLOOKUP(L$1,Enemies[[#All],[Name]:[BotLevelType]],9,FALSE),BotLevelWorld[#Headers],0),FALSE)) + (IFERROR(VLOOKUP(VLOOKUP(L$1,Enemies[[Name]:[SpawnedType]],11,FALSE), Enemies[[Name]:[BotLevelType]], 3, FALSE) * VLOOKUP($A81,BotLevelWorld[#All],MATCH("HP Ratio - " &amp; VLOOKUP(VLOOKUP(L$1,Enemies[[Name]:[SpawnedType]],11,FALSE),Enemies[[#All],[Name]:[BotLevelType]],9,FALSE),BotLevelWorld[#Headers],0),FALSE) * VLOOKUP(L$1,Enemies[[Name]:[SpawnedType]],10,FALSE),0))</f>
        <v>6000</v>
      </c>
      <c r="M81" s="10">
        <f>(VLOOKUP(M$1,Enemies[[Name]:[BotLevelType]],3,FALSE) * VLOOKUP($A81,BotLevelWorld[#All],MATCH("HP Ratio - " &amp; VLOOKUP(M$1,Enemies[[#All],[Name]:[BotLevelType]],9,FALSE),BotLevelWorld[#Headers],0),FALSE)) + (IFERROR(VLOOKUP(VLOOKUP(M$1,Enemies[[Name]:[SpawnedType]],11,FALSE), Enemies[[Name]:[BotLevelType]], 3, FALSE) * VLOOKUP($A81,BotLevelWorld[#All],MATCH("HP Ratio - " &amp; VLOOKUP(VLOOKUP(M$1,Enemies[[Name]:[SpawnedType]],11,FALSE),Enemies[[#All],[Name]:[BotLevelType]],9,FALSE),BotLevelWorld[#Headers],0),FALSE) * VLOOKUP(M$1,Enemies[[Name]:[SpawnedType]],10,FALSE),0))</f>
        <v>14000</v>
      </c>
      <c r="N81" s="10">
        <f>(VLOOKUP(N$1,Enemies[[Name]:[BotLevelType]],3,FALSE) * VLOOKUP($A81,BotLevelWorld[#All],MATCH("HP Ratio - " &amp; VLOOKUP(N$1,Enemies[[#All],[Name]:[BotLevelType]],9,FALSE),BotLevelWorld[#Headers],0),FALSE)) + (IFERROR(VLOOKUP(VLOOKUP(N$1,Enemies[[Name]:[SpawnedType]],11,FALSE), Enemies[[Name]:[BotLevelType]], 3, FALSE) * VLOOKUP($A81,BotLevelWorld[#All],MATCH("HP Ratio - " &amp; VLOOKUP(VLOOKUP(N$1,Enemies[[Name]:[SpawnedType]],11,FALSE),Enemies[[#All],[Name]:[BotLevelType]],9,FALSE),BotLevelWorld[#Headers],0),FALSE) * VLOOKUP(N$1,Enemies[[Name]:[SpawnedType]],10,FALSE),0))</f>
        <v>10000</v>
      </c>
      <c r="O81" s="10">
        <f>(VLOOKUP(O$1,Enemies[[Name]:[BotLevelType]],3,FALSE) * VLOOKUP($A81,BotLevelWorld[#All],MATCH("HP Ratio - " &amp; VLOOKUP(O$1,Enemies[[#All],[Name]:[BotLevelType]],9,FALSE),BotLevelWorld[#Headers],0),FALSE)) + (IFERROR(VLOOKUP(VLOOKUP(O$1,Enemies[[Name]:[SpawnedType]],11,FALSE), Enemies[[Name]:[BotLevelType]], 3, FALSE) * VLOOKUP($A81,BotLevelWorld[#All],MATCH("HP Ratio - " &amp; VLOOKUP(VLOOKUP(O$1,Enemies[[Name]:[SpawnedType]],11,FALSE),Enemies[[#All],[Name]:[BotLevelType]],9,FALSE),BotLevelWorld[#Headers],0),FALSE) * VLOOKUP(O$1,Enemies[[Name]:[SpawnedType]],10,FALSE),0))</f>
        <v>3850</v>
      </c>
      <c r="P81" s="10">
        <f>(VLOOKUP(P$1,Enemies[[Name]:[BotLevelType]],3,FALSE) * VLOOKUP($A81,BotLevelWorld[#All],MATCH("HP Ratio - " &amp; VLOOKUP(P$1,Enemies[[#All],[Name]:[BotLevelType]],9,FALSE),BotLevelWorld[#Headers],0),FALSE)) + (IFERROR(VLOOKUP(VLOOKUP(P$1,Enemies[[Name]:[SpawnedType]],11,FALSE), Enemies[[Name]:[BotLevelType]], 3, FALSE) * VLOOKUP($A81,BotLevelWorld[#All],MATCH("HP Ratio - " &amp; VLOOKUP(VLOOKUP(P$1,Enemies[[Name]:[SpawnedType]],11,FALSE),Enemies[[#All],[Name]:[BotLevelType]],9,FALSE),BotLevelWorld[#Headers],0),FALSE) * VLOOKUP(P$1,Enemies[[Name]:[SpawnedType]],10,FALSE),0))</f>
        <v>40000</v>
      </c>
      <c r="Q81" s="10">
        <f>(VLOOKUP(Q$1,Enemies[[Name]:[BotLevelType]],3,FALSE) * VLOOKUP($A81,BotLevelWorld[#All],MATCH("HP Ratio - " &amp; VLOOKUP(Q$1,Enemies[[#All],[Name]:[BotLevelType]],9,FALSE),BotLevelWorld[#Headers],0),FALSE)) + (IFERROR(VLOOKUP(VLOOKUP(Q$1,Enemies[[Name]:[SpawnedType]],11,FALSE), Enemies[[Name]:[BotLevelType]], 3, FALSE) * VLOOKUP($A81,BotLevelWorld[#All],MATCH("HP Ratio - " &amp; VLOOKUP(VLOOKUP(Q$1,Enemies[[Name]:[SpawnedType]],11,FALSE),Enemies[[#All],[Name]:[BotLevelType]],9,FALSE),BotLevelWorld[#Headers],0),FALSE) * VLOOKUP(Q$1,Enemies[[Name]:[SpawnedType]],10,FALSE),0))</f>
        <v>11000</v>
      </c>
      <c r="R81" s="10">
        <f>(VLOOKUP(R$1,Enemies[[Name]:[BotLevelType]],3,FALSE) * VLOOKUP($A81,BotLevelWorld[#All],MATCH("HP Ratio - " &amp; VLOOKUP(R$1,Enemies[[#All],[Name]:[BotLevelType]],9,FALSE),BotLevelWorld[#Headers],0),FALSE)) + (IFERROR(VLOOKUP(VLOOKUP(R$1,Enemies[[Name]:[SpawnedType]],11,FALSE), Enemies[[Name]:[BotLevelType]], 3, FALSE) * VLOOKUP($A81,BotLevelWorld[#All],MATCH("HP Ratio - " &amp; VLOOKUP(VLOOKUP(R$1,Enemies[[Name]:[SpawnedType]],11,FALSE),Enemies[[#All],[Name]:[BotLevelType]],9,FALSE),BotLevelWorld[#Headers],0),FALSE) * VLOOKUP(R$1,Enemies[[Name]:[SpawnedType]],10,FALSE),0))</f>
        <v>55000</v>
      </c>
      <c r="S81" s="10">
        <f>(VLOOKUP(S$1,Enemies[[Name]:[BotLevelType]],3,FALSE) * VLOOKUP($A81,BotLevelWorld[#All],MATCH("HP Ratio - " &amp; VLOOKUP(S$1,Enemies[[#All],[Name]:[BotLevelType]],9,FALSE),BotLevelWorld[#Headers],0),FALSE)) + (IFERROR(VLOOKUP(VLOOKUP(S$1,Enemies[[Name]:[SpawnedType]],11,FALSE), Enemies[[Name]:[BotLevelType]], 3, FALSE) * VLOOKUP($A81,BotLevelWorld[#All],MATCH("HP Ratio - " &amp; VLOOKUP(VLOOKUP(S$1,Enemies[[Name]:[SpawnedType]],11,FALSE),Enemies[[#All],[Name]:[BotLevelType]],9,FALSE),BotLevelWorld[#Headers],0),FALSE) * VLOOKUP(S$1,Enemies[[Name]:[SpawnedType]],10,FALSE),0))</f>
        <v>4620</v>
      </c>
      <c r="T81" s="10">
        <f>(VLOOKUP(T$1,Enemies[[Name]:[BotLevelType]],3,FALSE) * VLOOKUP($A81,BotLevelWorld[#All],MATCH("HP Ratio - " &amp; VLOOKUP(T$1,Enemies[[#All],[Name]:[BotLevelType]],9,FALSE),BotLevelWorld[#Headers],0),FALSE)) + (IFERROR(VLOOKUP(VLOOKUP(T$1,Enemies[[Name]:[SpawnedType]],11,FALSE), Enemies[[Name]:[BotLevelType]], 3, FALSE) * VLOOKUP($A81,BotLevelWorld[#All],MATCH("HP Ratio - " &amp; VLOOKUP(VLOOKUP(T$1,Enemies[[Name]:[SpawnedType]],11,FALSE),Enemies[[#All],[Name]:[BotLevelType]],9,FALSE),BotLevelWorld[#Headers],0),FALSE) * VLOOKUP(T$1,Enemies[[Name]:[SpawnedType]],10,FALSE),0))</f>
        <v>17600</v>
      </c>
      <c r="U81" s="10">
        <f>(VLOOKUP(U$1,Enemies[[Name]:[BotLevelType]],3,FALSE) * VLOOKUP($A81,BotLevelWorld[#All],MATCH("HP Ratio - " &amp; VLOOKUP(U$1,Enemies[[#All],[Name]:[BotLevelType]],9,FALSE),BotLevelWorld[#Headers],0),FALSE)) + (IFERROR(VLOOKUP(VLOOKUP(U$1,Enemies[[Name]:[SpawnedType]],11,FALSE), Enemies[[Name]:[BotLevelType]], 3, FALSE) * VLOOKUP($A81,BotLevelWorld[#All],MATCH("HP Ratio - " &amp; VLOOKUP(VLOOKUP(U$1,Enemies[[Name]:[SpawnedType]],11,FALSE),Enemies[[#All],[Name]:[BotLevelType]],9,FALSE),BotLevelWorld[#Headers],0),FALSE) * VLOOKUP(U$1,Enemies[[Name]:[SpawnedType]],10,FALSE),0))</f>
        <v>8800</v>
      </c>
      <c r="V81" s="10">
        <f>(VLOOKUP(V$1,Enemies[[Name]:[BotLevelType]],3,FALSE) * VLOOKUP($A81,BotLevelWorld[#All],MATCH("HP Ratio - " &amp; VLOOKUP(V$1,Enemies[[#All],[Name]:[BotLevelType]],9,FALSE),BotLevelWorld[#Headers],0),FALSE)) + (IFERROR(VLOOKUP(VLOOKUP(V$1,Enemies[[Name]:[SpawnedType]],11,FALSE), Enemies[[Name]:[BotLevelType]], 3, FALSE) * VLOOKUP($A81,BotLevelWorld[#All],MATCH("HP Ratio - " &amp; VLOOKUP(VLOOKUP(V$1,Enemies[[Name]:[SpawnedType]],11,FALSE),Enemies[[#All],[Name]:[BotLevelType]],9,FALSE),BotLevelWorld[#Headers],0),FALSE) * VLOOKUP(V$1,Enemies[[Name]:[SpawnedType]],10,FALSE),0))</f>
        <v>4400</v>
      </c>
      <c r="W81" s="10">
        <f>(VLOOKUP(W$1,Enemies[[Name]:[BotLevelType]],3,FALSE) * VLOOKUP($A81,BotLevelWorld[#All],MATCH("HP Ratio - " &amp; VLOOKUP(W$1,Enemies[[#All],[Name]:[BotLevelType]],9,FALSE),BotLevelWorld[#Headers],0),FALSE)) + (IFERROR(VLOOKUP(VLOOKUP(W$1,Enemies[[Name]:[SpawnedType]],11,FALSE), Enemies[[Name]:[BotLevelType]], 3, FALSE) * VLOOKUP($A81,BotLevelWorld[#All],MATCH("HP Ratio - " &amp; VLOOKUP(VLOOKUP(W$1,Enemies[[Name]:[SpawnedType]],11,FALSE),Enemies[[#All],[Name]:[BotLevelType]],9,FALSE),BotLevelWorld[#Headers],0),FALSE) * VLOOKUP(W$1,Enemies[[Name]:[SpawnedType]],10,FALSE),0))</f>
        <v>1100</v>
      </c>
      <c r="X81" s="10">
        <f>(VLOOKUP(X$1,Enemies[[Name]:[BotLevelType]],3,FALSE) * VLOOKUP($A81,BotLevelWorld[#All],MATCH("HP Ratio - " &amp; VLOOKUP(X$1,Enemies[[#All],[Name]:[BotLevelType]],9,FALSE),BotLevelWorld[#Headers],0),FALSE)) + (IFERROR(VLOOKUP(VLOOKUP(X$1,Enemies[[Name]:[SpawnedType]],11,FALSE), Enemies[[Name]:[BotLevelType]], 3, FALSE) * VLOOKUP($A81,BotLevelWorld[#All],MATCH("HP Ratio - " &amp; VLOOKUP(VLOOKUP(X$1,Enemies[[Name]:[SpawnedType]],11,FALSE),Enemies[[#All],[Name]:[BotLevelType]],9,FALSE),BotLevelWorld[#Headers],0),FALSE) * VLOOKUP(X$1,Enemies[[Name]:[SpawnedType]],10,FALSE),0))</f>
        <v>880</v>
      </c>
      <c r="Y81" s="10">
        <f>(VLOOKUP(Y$1,Enemies[[Name]:[BotLevelType]],3,FALSE) * VLOOKUP($A81,BotLevelWorld[#All],MATCH("HP Ratio - " &amp; VLOOKUP(Y$1,Enemies[[#All],[Name]:[BotLevelType]],9,FALSE),BotLevelWorld[#Headers],0),FALSE)) + (IFERROR(VLOOKUP(VLOOKUP(Y$1,Enemies[[Name]:[SpawnedType]],11,FALSE), Enemies[[Name]:[BotLevelType]], 3, FALSE) * VLOOKUP($A81,BotLevelWorld[#All],MATCH("HP Ratio - " &amp; VLOOKUP(VLOOKUP(Y$1,Enemies[[Name]:[SpawnedType]],11,FALSE),Enemies[[#All],[Name]:[BotLevelType]],9,FALSE),BotLevelWorld[#Headers],0),FALSE) * VLOOKUP(Y$1,Enemies[[Name]:[SpawnedType]],10,FALSE),0))</f>
        <v>20000</v>
      </c>
      <c r="Z81" s="10">
        <f>(VLOOKUP(Z$1,Enemies[[Name]:[BotLevelType]],3,FALSE) * VLOOKUP($A81,BotLevelWorld[#All],MATCH("HP Ratio - " &amp; VLOOKUP(Z$1,Enemies[[#All],[Name]:[BotLevelType]],9,FALSE),BotLevelWorld[#Headers],0),FALSE)) + (IFERROR(VLOOKUP(VLOOKUP(Z$1,Enemies[[Name]:[SpawnedType]],11,FALSE), Enemies[[Name]:[BotLevelType]], 3, FALSE) * VLOOKUP($A81,BotLevelWorld[#All],MATCH("HP Ratio - " &amp; VLOOKUP(VLOOKUP(Z$1,Enemies[[Name]:[SpawnedType]],11,FALSE),Enemies[[#All],[Name]:[BotLevelType]],9,FALSE),BotLevelWorld[#Headers],0),FALSE) * VLOOKUP(Z$1,Enemies[[Name]:[SpawnedType]],10,FALSE),0))</f>
        <v>8000</v>
      </c>
      <c r="AA81" s="10">
        <f>(VLOOKUP(AA$1,Enemies[[Name]:[BotLevelType]],3,FALSE) * VLOOKUP($A81,BotLevelWorld[#All],MATCH("HP Ratio - " &amp; VLOOKUP(AA$1,Enemies[[#All],[Name]:[BotLevelType]],9,FALSE),BotLevelWorld[#Headers],0),FALSE)) + (IFERROR(VLOOKUP(VLOOKUP(AA$1,Enemies[[Name]:[SpawnedType]],11,FALSE), Enemies[[Name]:[BotLevelType]], 3, FALSE) * VLOOKUP($A81,BotLevelWorld[#All],MATCH("HP Ratio - " &amp; VLOOKUP(VLOOKUP(AA$1,Enemies[[Name]:[SpawnedType]],11,FALSE),Enemies[[#All],[Name]:[BotLevelType]],9,FALSE),BotLevelWorld[#Headers],0),FALSE) * VLOOKUP(AA$1,Enemies[[Name]:[SpawnedType]],10,FALSE),0))</f>
        <v>4000</v>
      </c>
      <c r="AB81" s="10">
        <f>(VLOOKUP(AB$1,Enemies[[Name]:[BotLevelType]],3,FALSE) * VLOOKUP($A81,BotLevelWorld[#All],MATCH("HP Ratio - " &amp; VLOOKUP(AB$1,Enemies[[#All],[Name]:[BotLevelType]],9,FALSE),BotLevelWorld[#Headers],0),FALSE)) + (IFERROR(VLOOKUP(VLOOKUP(AB$1,Enemies[[Name]:[SpawnedType]],11,FALSE), Enemies[[Name]:[BotLevelType]], 3, FALSE) * VLOOKUP($A81,BotLevelWorld[#All],MATCH("HP Ratio - " &amp; VLOOKUP(VLOOKUP(AB$1,Enemies[[Name]:[SpawnedType]],11,FALSE),Enemies[[#All],[Name]:[BotLevelType]],9,FALSE),BotLevelWorld[#Headers],0),FALSE) * VLOOKUP(AB$1,Enemies[[Name]:[SpawnedType]],10,FALSE),0))</f>
        <v>1960</v>
      </c>
      <c r="AC81" s="10">
        <f>(VLOOKUP(AC$1,Enemies[[Name]:[BotLevelType]],3,FALSE) * VLOOKUP($A81,BotLevelWorld[#All],MATCH("HP Ratio - " &amp; VLOOKUP(AC$1,Enemies[[#All],[Name]:[BotLevelType]],9,FALSE),BotLevelWorld[#Headers],0),FALSE)) + (IFERROR(VLOOKUP(VLOOKUP(AC$1,Enemies[[Name]:[SpawnedType]],11,FALSE), Enemies[[Name]:[BotLevelType]], 3, FALSE) * VLOOKUP($A81,BotLevelWorld[#All],MATCH("HP Ratio - " &amp; VLOOKUP(VLOOKUP(AC$1,Enemies[[Name]:[SpawnedType]],11,FALSE),Enemies[[#All],[Name]:[BotLevelType]],9,FALSE),BotLevelWorld[#Headers],0),FALSE) * VLOOKUP(AC$1,Enemies[[Name]:[SpawnedType]],10,FALSE),0))</f>
        <v>960</v>
      </c>
      <c r="AD81" s="10">
        <f>(VLOOKUP(AD$1,Enemies[[Name]:[BotLevelType]],3,FALSE) * VLOOKUP($A81,BotLevelWorld[#All],MATCH("HP Ratio - " &amp; VLOOKUP(AD$1,Enemies[[#All],[Name]:[BotLevelType]],9,FALSE),BotLevelWorld[#Headers],0),FALSE)) + (IFERROR(VLOOKUP(VLOOKUP(AD$1,Enemies[[Name]:[SpawnedType]],11,FALSE), Enemies[[Name]:[BotLevelType]], 3, FALSE) * VLOOKUP($A81,BotLevelWorld[#All],MATCH("HP Ratio - " &amp; VLOOKUP(VLOOKUP(AD$1,Enemies[[Name]:[SpawnedType]],11,FALSE),Enemies[[#All],[Name]:[BotLevelType]],9,FALSE),BotLevelWorld[#Headers],0),FALSE) * VLOOKUP(AD$1,Enemies[[Name]:[SpawnedType]],10,FALSE),0))</f>
        <v>240</v>
      </c>
      <c r="AE81" s="10">
        <f>(VLOOKUP(AE$1,Enemies[[Name]:[BotLevelType]],3,FALSE) * VLOOKUP($A81,BotLevelWorld[#All],MATCH("HP Ratio - " &amp; VLOOKUP(AE$1,Enemies[[#All],[Name]:[BotLevelType]],9,FALSE),BotLevelWorld[#Headers],0),FALSE)) + (IFERROR(VLOOKUP(VLOOKUP(AE$1,Enemies[[Name]:[SpawnedType]],11,FALSE), Enemies[[Name]:[BotLevelType]], 3, FALSE) * VLOOKUP($A81,BotLevelWorld[#All],MATCH("HP Ratio - " &amp; VLOOKUP(VLOOKUP(AE$1,Enemies[[Name]:[SpawnedType]],11,FALSE),Enemies[[#All],[Name]:[BotLevelType]],9,FALSE),BotLevelWorld[#Headers],0),FALSE) * VLOOKUP(AE$1,Enemies[[Name]:[SpawnedType]],10,FALSE),0))</f>
        <v>7000</v>
      </c>
      <c r="AF81" s="10">
        <f>(VLOOKUP(AF$1,Enemies[[Name]:[BotLevelType]],3,FALSE) * VLOOKUP($A81,BotLevelWorld[#All],MATCH("HP Ratio - " &amp; VLOOKUP(AF$1,Enemies[[#All],[Name]:[BotLevelType]],9,FALSE),BotLevelWorld[#Headers],0),FALSE)) + (IFERROR(VLOOKUP(VLOOKUP(AF$1,Enemies[[Name]:[SpawnedType]],11,FALSE), Enemies[[Name]:[BotLevelType]], 3, FALSE) * VLOOKUP($A81,BotLevelWorld[#All],MATCH("HP Ratio - " &amp; VLOOKUP(VLOOKUP(AF$1,Enemies[[Name]:[SpawnedType]],11,FALSE),Enemies[[#All],[Name]:[BotLevelType]],9,FALSE),BotLevelWorld[#Headers],0),FALSE) * VLOOKUP(AF$1,Enemies[[Name]:[SpawnedType]],10,FALSE),0))</f>
        <v>1600</v>
      </c>
      <c r="AG81" s="10">
        <f>(VLOOKUP(AG$1,Enemies[[Name]:[BotLevelType]],3,FALSE) * VLOOKUP($A81,BotLevelWorld[#All],MATCH("HP Ratio - " &amp; VLOOKUP(AG$1,Enemies[[#All],[Name]:[BotLevelType]],9,FALSE),BotLevelWorld[#Headers],0),FALSE)) + (IFERROR(VLOOKUP(VLOOKUP(AG$1,Enemies[[Name]:[SpawnedType]],11,FALSE), Enemies[[Name]:[BotLevelType]], 3, FALSE) * VLOOKUP($A81,BotLevelWorld[#All],MATCH("HP Ratio - " &amp; VLOOKUP(VLOOKUP(AG$1,Enemies[[Name]:[SpawnedType]],11,FALSE),Enemies[[#All],[Name]:[BotLevelType]],9,FALSE),BotLevelWorld[#Headers],0),FALSE) * VLOOKUP(AG$1,Enemies[[Name]:[SpawnedType]],10,FALSE),0))</f>
        <v>8470</v>
      </c>
      <c r="AH81" s="10">
        <f>(VLOOKUP(AH$1,Enemies[[Name]:[BotLevelType]],3,FALSE) * VLOOKUP($A81,BotLevelWorld[#All],MATCH("HP Ratio - " &amp; VLOOKUP(AH$1,Enemies[[#All],[Name]:[BotLevelType]],9,FALSE),BotLevelWorld[#Headers],0),FALSE)) + (IFERROR(VLOOKUP(VLOOKUP(AH$1,Enemies[[Name]:[SpawnedType]],11,FALSE), Enemies[[Name]:[BotLevelType]], 3, FALSE) * VLOOKUP($A81,BotLevelWorld[#All],MATCH("HP Ratio - " &amp; VLOOKUP(VLOOKUP(AH$1,Enemies[[Name]:[SpawnedType]],11,FALSE),Enemies[[#All],[Name]:[BotLevelType]],9,FALSE),BotLevelWorld[#Headers],0),FALSE) * VLOOKUP(AH$1,Enemies[[Name]:[SpawnedType]],10,FALSE),0))</f>
        <v>880</v>
      </c>
      <c r="AI81" s="10">
        <f>(VLOOKUP(AI$1,Enemies[[Name]:[BotLevelType]],3,FALSE) * VLOOKUP($A81,BotLevelWorld[#All],MATCH("HP Ratio - " &amp; VLOOKUP(AI$1,Enemies[[#All],[Name]:[BotLevelType]],9,FALSE),BotLevelWorld[#Headers],0),FALSE)) + (IFERROR(VLOOKUP(VLOOKUP(AI$1,Enemies[[Name]:[SpawnedType]],11,FALSE), Enemies[[Name]:[BotLevelType]], 3, FALSE) * VLOOKUP($A81,BotLevelWorld[#All],MATCH("HP Ratio - " &amp; VLOOKUP(VLOOKUP(AI$1,Enemies[[Name]:[SpawnedType]],11,FALSE),Enemies[[#All],[Name]:[BotLevelType]],9,FALSE),BotLevelWorld[#Headers],0),FALSE) * VLOOKUP(AI$1,Enemies[[Name]:[SpawnedType]],10,FALSE),0))</f>
        <v>12000</v>
      </c>
      <c r="AJ81" s="10">
        <f>(VLOOKUP(AJ$1,Enemies[[Name]:[BotLevelType]],3,FALSE) * VLOOKUP($A81,BotLevelWorld[#All],MATCH("HP Ratio - " &amp; VLOOKUP(AJ$1,Enemies[[#All],[Name]:[BotLevelType]],9,FALSE),BotLevelWorld[#Headers],0),FALSE)) + (IFERROR(VLOOKUP(VLOOKUP(AJ$1,Enemies[[Name]:[SpawnedType]],11,FALSE), Enemies[[Name]:[BotLevelType]], 3, FALSE) * VLOOKUP($A81,BotLevelWorld[#All],MATCH("HP Ratio - " &amp; VLOOKUP(VLOOKUP(AJ$1,Enemies[[Name]:[SpawnedType]],11,FALSE),Enemies[[#All],[Name]:[BotLevelType]],9,FALSE),BotLevelWorld[#Headers],0),FALSE) * VLOOKUP(AJ$1,Enemies[[Name]:[SpawnedType]],10,FALSE),0))</f>
        <v>880</v>
      </c>
      <c r="AK81" s="10">
        <f>(VLOOKUP(AK$1,Enemies[[Name]:[BotLevelType]],3,FALSE) * VLOOKUP($A81,BotLevelWorld[#All],MATCH("HP Ratio - " &amp; VLOOKUP(AK$1,Enemies[[#All],[Name]:[BotLevelType]],9,FALSE),BotLevelWorld[#Headers],0),FALSE)) + (IFERROR(VLOOKUP(VLOOKUP(AK$1,Enemies[[Name]:[SpawnedType]],11,FALSE), Enemies[[Name]:[BotLevelType]], 3, FALSE) * VLOOKUP($A81,BotLevelWorld[#All],MATCH("HP Ratio - " &amp; VLOOKUP(VLOOKUP(AK$1,Enemies[[Name]:[SpawnedType]],11,FALSE),Enemies[[#All],[Name]:[BotLevelType]],9,FALSE),BotLevelWorld[#Headers],0),FALSE) * VLOOKUP(AK$1,Enemies[[Name]:[SpawnedType]],10,FALSE),0))</f>
        <v>880</v>
      </c>
      <c r="AL81" s="10">
        <f>(VLOOKUP(AL$1,Enemies[[Name]:[BotLevelType]],3,FALSE) * VLOOKUP($A81,BotLevelWorld[#All],MATCH("HP Ratio - " &amp; VLOOKUP(AL$1,Enemies[[#All],[Name]:[BotLevelType]],9,FALSE),BotLevelWorld[#Headers],0),FALSE)) + (IFERROR(VLOOKUP(VLOOKUP(AL$1,Enemies[[Name]:[SpawnedType]],11,FALSE), Enemies[[Name]:[BotLevelType]], 3, FALSE) * VLOOKUP($A81,BotLevelWorld[#All],MATCH("HP Ratio - " &amp; VLOOKUP(VLOOKUP(AL$1,Enemies[[Name]:[SpawnedType]],11,FALSE),Enemies[[#All],[Name]:[BotLevelType]],9,FALSE),BotLevelWorld[#Headers],0),FALSE) * VLOOKUP(AL$1,Enemies[[Name]:[SpawnedType]],10,FALSE),0))</f>
        <v>1100</v>
      </c>
      <c r="AM81" s="10">
        <f>(VLOOKUP(AM$1,Enemies[[Name]:[BotLevelType]],3,FALSE) * VLOOKUP($A81,BotLevelWorld[#All],MATCH("HP Ratio - " &amp; VLOOKUP(AM$1,Enemies[[#All],[Name]:[BotLevelType]],9,FALSE),BotLevelWorld[#Headers],0),FALSE)) + (IFERROR(VLOOKUP(VLOOKUP(AM$1,Enemies[[Name]:[SpawnedType]],11,FALSE), Enemies[[Name]:[BotLevelType]], 3, FALSE) * VLOOKUP($A81,BotLevelWorld[#All],MATCH("HP Ratio - " &amp; VLOOKUP(VLOOKUP(AM$1,Enemies[[Name]:[SpawnedType]],11,FALSE),Enemies[[#All],[Name]:[BotLevelType]],9,FALSE),BotLevelWorld[#Headers],0),FALSE) * VLOOKUP(AM$1,Enemies[[Name]:[SpawnedType]],10,FALSE),0))</f>
        <v>20000</v>
      </c>
      <c r="AN81" s="10">
        <f>(VLOOKUP(AN$1,Enemies[[Name]:[BotLevelType]],3,FALSE) * VLOOKUP($A81,BotLevelWorld[#All],MATCH("HP Ratio - " &amp; VLOOKUP(AN$1,Enemies[[#All],[Name]:[BotLevelType]],9,FALSE),BotLevelWorld[#Headers],0),FALSE)) + (IFERROR(VLOOKUP(VLOOKUP(AN$1,Enemies[[Name]:[SpawnedType]],11,FALSE), Enemies[[Name]:[BotLevelType]], 3, FALSE) * VLOOKUP($A81,BotLevelWorld[#All],MATCH("HP Ratio - " &amp; VLOOKUP(VLOOKUP(AN$1,Enemies[[Name]:[SpawnedType]],11,FALSE),Enemies[[#All],[Name]:[BotLevelType]],9,FALSE),BotLevelWorld[#Headers],0),FALSE) * VLOOKUP(AN$1,Enemies[[Name]:[SpawnedType]],10,FALSE),0))</f>
        <v>5500</v>
      </c>
      <c r="AO81" s="10">
        <f>(VLOOKUP(AO$1,Enemies[[Name]:[BotLevelType]],3,FALSE) * VLOOKUP($A81,BotLevelWorld[#All],MATCH("HP Ratio - " &amp; VLOOKUP(AO$1,Enemies[[#All],[Name]:[BotLevelType]],9,FALSE),BotLevelWorld[#Headers],0),FALSE)) + (IFERROR(VLOOKUP(VLOOKUP(AO$1,Enemies[[Name]:[SpawnedType]],11,FALSE), Enemies[[Name]:[BotLevelType]], 3, FALSE) * VLOOKUP($A81,BotLevelWorld[#All],MATCH("HP Ratio - " &amp; VLOOKUP(VLOOKUP(AO$1,Enemies[[Name]:[SpawnedType]],11,FALSE),Enemies[[#All],[Name]:[BotLevelType]],9,FALSE),BotLevelWorld[#Headers],0),FALSE) * VLOOKUP(AO$1,Enemies[[Name]:[SpawnedType]],10,FALSE),0))</f>
        <v>9460</v>
      </c>
      <c r="AP81" s="10">
        <f>(VLOOKUP(AP$1,Enemies[[Name]:[BotLevelType]],3,FALSE) * VLOOKUP($A81,BotLevelWorld[#All],MATCH("HP Ratio - " &amp; VLOOKUP(AP$1,Enemies[[#All],[Name]:[BotLevelType]],9,FALSE),BotLevelWorld[#Headers],0),FALSE)) + (IFERROR(VLOOKUP(VLOOKUP(AP$1,Enemies[[Name]:[SpawnedType]],11,FALSE), Enemies[[Name]:[BotLevelType]], 3, FALSE) * VLOOKUP($A81,BotLevelWorld[#All],MATCH("HP Ratio - " &amp; VLOOKUP(VLOOKUP(AP$1,Enemies[[Name]:[SpawnedType]],11,FALSE),Enemies[[#All],[Name]:[BotLevelType]],9,FALSE),BotLevelWorld[#Headers],0),FALSE) * VLOOKUP(AP$1,Enemies[[Name]:[SpawnedType]],10,FALSE),0))</f>
        <v>9460</v>
      </c>
      <c r="AQ81" s="10">
        <f>(VLOOKUP(AQ$1,Enemies[[Name]:[BotLevelType]],3,FALSE) * VLOOKUP($A81,BotLevelWorld[#All],MATCH("HP Ratio - " &amp; VLOOKUP(AQ$1,Enemies[[#All],[Name]:[BotLevelType]],9,FALSE),BotLevelWorld[#Headers],0),FALSE)) + (IFERROR(VLOOKUP(VLOOKUP(AQ$1,Enemies[[Name]:[SpawnedType]],11,FALSE), Enemies[[Name]:[BotLevelType]], 3, FALSE) * VLOOKUP($A81,BotLevelWorld[#All],MATCH("HP Ratio - " &amp; VLOOKUP(VLOOKUP(AQ$1,Enemies[[Name]:[SpawnedType]],11,FALSE),Enemies[[#All],[Name]:[BotLevelType]],9,FALSE),BotLevelWorld[#Headers],0),FALSE) * VLOOKUP(AQ$1,Enemies[[Name]:[SpawnedType]],10,FALSE),0))</f>
        <v>9460</v>
      </c>
      <c r="AR81" s="10">
        <f>(VLOOKUP(AR$1,Enemies[[Name]:[BotLevelType]],3,FALSE) * VLOOKUP($A81,BotLevelWorld[#All],MATCH("HP Ratio - " &amp; VLOOKUP(AR$1,Enemies[[#All],[Name]:[BotLevelType]],9,FALSE),BotLevelWorld[#Headers],0),FALSE)) + (IFERROR(VLOOKUP(VLOOKUP(AR$1,Enemies[[Name]:[SpawnedType]],11,FALSE), Enemies[[Name]:[BotLevelType]], 3, FALSE) * VLOOKUP($A81,BotLevelWorld[#All],MATCH("HP Ratio - " &amp; VLOOKUP(VLOOKUP(AR$1,Enemies[[Name]:[SpawnedType]],11,FALSE),Enemies[[#All],[Name]:[BotLevelType]],9,FALSE),BotLevelWorld[#Headers],0),FALSE) * VLOOKUP(AR$1,Enemies[[Name]:[SpawnedType]],10,FALSE),0))</f>
        <v>88000</v>
      </c>
      <c r="AS81" s="10">
        <f>(VLOOKUP(AS$1,Enemies[[Name]:[BotLevelType]],3,FALSE) * VLOOKUP($A81,BotLevelWorld[#All],MATCH("HP Ratio - " &amp; VLOOKUP(AS$1,Enemies[[#All],[Name]:[BotLevelType]],9,FALSE),BotLevelWorld[#Headers],0),FALSE)) + (IFERROR(VLOOKUP(VLOOKUP(AS$1,Enemies[[Name]:[SpawnedType]],11,FALSE), Enemies[[Name]:[BotLevelType]], 3, FALSE) * VLOOKUP($A81,BotLevelWorld[#All],MATCH("HP Ratio - " &amp; VLOOKUP(VLOOKUP(AS$1,Enemies[[Name]:[SpawnedType]],11,FALSE),Enemies[[#All],[Name]:[BotLevelType]],9,FALSE),BotLevelWorld[#Headers],0),FALSE) * VLOOKUP(AS$1,Enemies[[Name]:[SpawnedType]],10,FALSE),0))</f>
        <v>60000</v>
      </c>
      <c r="AT81" s="10">
        <f>(VLOOKUP(AT$1,Enemies[[Name]:[BotLevelType]],3,FALSE) * VLOOKUP($A81,BotLevelWorld[#All],MATCH("HP Ratio - " &amp; VLOOKUP(AT$1,Enemies[[#All],[Name]:[BotLevelType]],9,FALSE),BotLevelWorld[#Headers],0),FALSE)) + (IFERROR(VLOOKUP(VLOOKUP(AT$1,Enemies[[Name]:[SpawnedType]],11,FALSE), Enemies[[Name]:[BotLevelType]], 3, FALSE) * VLOOKUP($A81,BotLevelWorld[#All],MATCH("HP Ratio - " &amp; VLOOKUP(VLOOKUP(AT$1,Enemies[[Name]:[SpawnedType]],11,FALSE),Enemies[[#All],[Name]:[BotLevelType]],9,FALSE),BotLevelWorld[#Headers],0),FALSE) * VLOOKUP(AT$1,Enemies[[Name]:[SpawnedType]],10,FALSE),0))</f>
        <v>53200</v>
      </c>
    </row>
    <row r="82" spans="1:46" x14ac:dyDescent="0.25">
      <c r="A82" s="1">
        <v>80</v>
      </c>
      <c r="B82" s="10">
        <f>(VLOOKUP(B$1,Enemies[[Name]:[BotLevelType]],3,FALSE) * VLOOKUP($A82,BotLevelWorld[#All],MATCH("HP Ratio - " &amp; VLOOKUP(B$1,Enemies[[#All],[Name]:[BotLevelType]],9,FALSE),BotLevelWorld[#Headers],0),FALSE)) + (IFERROR(VLOOKUP(VLOOKUP(B$1,Enemies[[Name]:[SpawnedType]],11,FALSE), Enemies[[Name]:[BotLevelType]], 3, FALSE) * VLOOKUP($A82,BotLevelWorld[#All],MATCH("HP Ratio - " &amp; VLOOKUP(VLOOKUP(B$1,Enemies[[Name]:[SpawnedType]],11,FALSE),Enemies[[#All],[Name]:[BotLevelType]],9,FALSE),BotLevelWorld[#Headers],0),FALSE) * VLOOKUP(B$1,Enemies[[Name]:[SpawnedType]],10,FALSE),0))</f>
        <v>330</v>
      </c>
      <c r="C82" s="10">
        <f>(VLOOKUP(C$1,Enemies[[Name]:[BotLevelType]],3,FALSE) * VLOOKUP($A82,BotLevelWorld[#All],MATCH("HP Ratio - " &amp; VLOOKUP(C$1,Enemies[[#All],[Name]:[BotLevelType]],9,FALSE),BotLevelWorld[#Headers],0),FALSE)) + (IFERROR(VLOOKUP(VLOOKUP(C$1,Enemies[[Name]:[SpawnedType]],11,FALSE), Enemies[[Name]:[BotLevelType]], 3, FALSE) * VLOOKUP($A82,BotLevelWorld[#All],MATCH("HP Ratio - " &amp; VLOOKUP(VLOOKUP(C$1,Enemies[[Name]:[SpawnedType]],11,FALSE),Enemies[[#All],[Name]:[BotLevelType]],9,FALSE),BotLevelWorld[#Headers],0),FALSE) * VLOOKUP(C$1,Enemies[[Name]:[SpawnedType]],10,FALSE),0))</f>
        <v>8470</v>
      </c>
      <c r="D82" s="10">
        <f>(VLOOKUP(D$1,Enemies[[Name]:[BotLevelType]],3,FALSE) * VLOOKUP($A82,BotLevelWorld[#All],MATCH("HP Ratio - " &amp; VLOOKUP(D$1,Enemies[[#All],[Name]:[BotLevelType]],9,FALSE),BotLevelWorld[#Headers],0),FALSE)) + (IFERROR(VLOOKUP(VLOOKUP(D$1,Enemies[[Name]:[SpawnedType]],11,FALSE), Enemies[[Name]:[BotLevelType]], 3, FALSE) * VLOOKUP($A82,BotLevelWorld[#All],MATCH("HP Ratio - " &amp; VLOOKUP(VLOOKUP(D$1,Enemies[[Name]:[SpawnedType]],11,FALSE),Enemies[[#All],[Name]:[BotLevelType]],9,FALSE),BotLevelWorld[#Headers],0),FALSE) * VLOOKUP(D$1,Enemies[[Name]:[SpawnedType]],10,FALSE),0))</f>
        <v>19800</v>
      </c>
      <c r="E82" s="10">
        <f>(VLOOKUP(E$1,Enemies[[Name]:[BotLevelType]],3,FALSE) * VLOOKUP($A82,BotLevelWorld[#All],MATCH("HP Ratio - " &amp; VLOOKUP(E$1,Enemies[[#All],[Name]:[BotLevelType]],9,FALSE),BotLevelWorld[#Headers],0),FALSE)) + (IFERROR(VLOOKUP(VLOOKUP(E$1,Enemies[[Name]:[SpawnedType]],11,FALSE), Enemies[[Name]:[BotLevelType]], 3, FALSE) * VLOOKUP($A82,BotLevelWorld[#All],MATCH("HP Ratio - " &amp; VLOOKUP(VLOOKUP(E$1,Enemies[[Name]:[SpawnedType]],11,FALSE),Enemies[[#All],[Name]:[BotLevelType]],9,FALSE),BotLevelWorld[#Headers],0),FALSE) * VLOOKUP(E$1,Enemies[[Name]:[SpawnedType]],10,FALSE),0))</f>
        <v>2800</v>
      </c>
      <c r="F82" s="10">
        <f>(VLOOKUP(F$1,Enemies[[Name]:[BotLevelType]],3,FALSE) * VLOOKUP($A82,BotLevelWorld[#All],MATCH("HP Ratio - " &amp; VLOOKUP(F$1,Enemies[[#All],[Name]:[BotLevelType]],9,FALSE),BotLevelWorld[#Headers],0),FALSE)) + (IFERROR(VLOOKUP(VLOOKUP(F$1,Enemies[[Name]:[SpawnedType]],11,FALSE), Enemies[[Name]:[BotLevelType]], 3, FALSE) * VLOOKUP($A82,BotLevelWorld[#All],MATCH("HP Ratio - " &amp; VLOOKUP(VLOOKUP(F$1,Enemies[[Name]:[SpawnedType]],11,FALSE),Enemies[[#All],[Name]:[BotLevelType]],9,FALSE),BotLevelWorld[#Headers],0),FALSE) * VLOOKUP(F$1,Enemies[[Name]:[SpawnedType]],10,FALSE),0))</f>
        <v>10000</v>
      </c>
      <c r="G82" s="10">
        <f>(VLOOKUP(G$1,Enemies[[Name]:[BotLevelType]],3,FALSE) * VLOOKUP($A82,BotLevelWorld[#All],MATCH("HP Ratio - " &amp; VLOOKUP(G$1,Enemies[[#All],[Name]:[BotLevelType]],9,FALSE),BotLevelWorld[#Headers],0),FALSE)) + (IFERROR(VLOOKUP(VLOOKUP(G$1,Enemies[[Name]:[SpawnedType]],11,FALSE), Enemies[[Name]:[BotLevelType]], 3, FALSE) * VLOOKUP($A82,BotLevelWorld[#All],MATCH("HP Ratio - " &amp; VLOOKUP(VLOOKUP(G$1,Enemies[[Name]:[SpawnedType]],11,FALSE),Enemies[[#All],[Name]:[BotLevelType]],9,FALSE),BotLevelWorld[#Headers],0),FALSE) * VLOOKUP(G$1,Enemies[[Name]:[SpawnedType]],10,FALSE),0))</f>
        <v>20000</v>
      </c>
      <c r="H82" s="10">
        <f>(VLOOKUP(H$1,Enemies[[Name]:[BotLevelType]],3,FALSE) * VLOOKUP($A82,BotLevelWorld[#All],MATCH("HP Ratio - " &amp; VLOOKUP(H$1,Enemies[[#All],[Name]:[BotLevelType]],9,FALSE),BotLevelWorld[#Headers],0),FALSE)) + (IFERROR(VLOOKUP(VLOOKUP(H$1,Enemies[[Name]:[SpawnedType]],11,FALSE), Enemies[[Name]:[BotLevelType]], 3, FALSE) * VLOOKUP($A82,BotLevelWorld[#All],MATCH("HP Ratio - " &amp; VLOOKUP(VLOOKUP(H$1,Enemies[[Name]:[SpawnedType]],11,FALSE),Enemies[[#All],[Name]:[BotLevelType]],9,FALSE),BotLevelWorld[#Headers],0),FALSE) * VLOOKUP(H$1,Enemies[[Name]:[SpawnedType]],10,FALSE),0))</f>
        <v>880</v>
      </c>
      <c r="I82" s="10">
        <f>(VLOOKUP(I$1,Enemies[[Name]:[BotLevelType]],3,FALSE) * VLOOKUP($A82,BotLevelWorld[#All],MATCH("HP Ratio - " &amp; VLOOKUP(I$1,Enemies[[#All],[Name]:[BotLevelType]],9,FALSE),BotLevelWorld[#Headers],0),FALSE)) + (IFERROR(VLOOKUP(VLOOKUP(I$1,Enemies[[Name]:[SpawnedType]],11,FALSE), Enemies[[Name]:[BotLevelType]], 3, FALSE) * VLOOKUP($A82,BotLevelWorld[#All],MATCH("HP Ratio - " &amp; VLOOKUP(VLOOKUP(I$1,Enemies[[Name]:[SpawnedType]],11,FALSE),Enemies[[#All],[Name]:[BotLevelType]],9,FALSE),BotLevelWorld[#Headers],0),FALSE) * VLOOKUP(I$1,Enemies[[Name]:[SpawnedType]],10,FALSE),0))</f>
        <v>30</v>
      </c>
      <c r="J82" s="10">
        <f>(VLOOKUP(J$1,Enemies[[Name]:[BotLevelType]],3,FALSE) * VLOOKUP($A82,BotLevelWorld[#All],MATCH("HP Ratio - " &amp; VLOOKUP(J$1,Enemies[[#All],[Name]:[BotLevelType]],9,FALSE),BotLevelWorld[#Headers],0),FALSE)) + (IFERROR(VLOOKUP(VLOOKUP(J$1,Enemies[[Name]:[SpawnedType]],11,FALSE), Enemies[[Name]:[BotLevelType]], 3, FALSE) * VLOOKUP($A82,BotLevelWorld[#All],MATCH("HP Ratio - " &amp; VLOOKUP(VLOOKUP(J$1,Enemies[[Name]:[SpawnedType]],11,FALSE),Enemies[[#All],[Name]:[BotLevelType]],9,FALSE),BotLevelWorld[#Headers],0),FALSE) * VLOOKUP(J$1,Enemies[[Name]:[SpawnedType]],10,FALSE),0))</f>
        <v>500</v>
      </c>
      <c r="K82" s="10">
        <f>(VLOOKUP(K$1,Enemies[[Name]:[BotLevelType]],3,FALSE) * VLOOKUP($A82,BotLevelWorld[#All],MATCH("HP Ratio - " &amp; VLOOKUP(K$1,Enemies[[#All],[Name]:[BotLevelType]],9,FALSE),BotLevelWorld[#Headers],0),FALSE)) + (IFERROR(VLOOKUP(VLOOKUP(K$1,Enemies[[Name]:[SpawnedType]],11,FALSE), Enemies[[Name]:[BotLevelType]], 3, FALSE) * VLOOKUP($A82,BotLevelWorld[#All],MATCH("HP Ratio - " &amp; VLOOKUP(VLOOKUP(K$1,Enemies[[Name]:[SpawnedType]],11,FALSE),Enemies[[#All],[Name]:[BotLevelType]],9,FALSE),BotLevelWorld[#Headers],0),FALSE) * VLOOKUP(K$1,Enemies[[Name]:[SpawnedType]],10,FALSE),0))</f>
        <v>125</v>
      </c>
      <c r="L82" s="10">
        <f>(VLOOKUP(L$1,Enemies[[Name]:[BotLevelType]],3,FALSE) * VLOOKUP($A82,BotLevelWorld[#All],MATCH("HP Ratio - " &amp; VLOOKUP(L$1,Enemies[[#All],[Name]:[BotLevelType]],9,FALSE),BotLevelWorld[#Headers],0),FALSE)) + (IFERROR(VLOOKUP(VLOOKUP(L$1,Enemies[[Name]:[SpawnedType]],11,FALSE), Enemies[[Name]:[BotLevelType]], 3, FALSE) * VLOOKUP($A82,BotLevelWorld[#All],MATCH("HP Ratio - " &amp; VLOOKUP(VLOOKUP(L$1,Enemies[[Name]:[SpawnedType]],11,FALSE),Enemies[[#All],[Name]:[BotLevelType]],9,FALSE),BotLevelWorld[#Headers],0),FALSE) * VLOOKUP(L$1,Enemies[[Name]:[SpawnedType]],10,FALSE),0))</f>
        <v>6000</v>
      </c>
      <c r="M82" s="10">
        <f>(VLOOKUP(M$1,Enemies[[Name]:[BotLevelType]],3,FALSE) * VLOOKUP($A82,BotLevelWorld[#All],MATCH("HP Ratio - " &amp; VLOOKUP(M$1,Enemies[[#All],[Name]:[BotLevelType]],9,FALSE),BotLevelWorld[#Headers],0),FALSE)) + (IFERROR(VLOOKUP(VLOOKUP(M$1,Enemies[[Name]:[SpawnedType]],11,FALSE), Enemies[[Name]:[BotLevelType]], 3, FALSE) * VLOOKUP($A82,BotLevelWorld[#All],MATCH("HP Ratio - " &amp; VLOOKUP(VLOOKUP(M$1,Enemies[[Name]:[SpawnedType]],11,FALSE),Enemies[[#All],[Name]:[BotLevelType]],9,FALSE),BotLevelWorld[#Headers],0),FALSE) * VLOOKUP(M$1,Enemies[[Name]:[SpawnedType]],10,FALSE),0))</f>
        <v>14000</v>
      </c>
      <c r="N82" s="10">
        <f>(VLOOKUP(N$1,Enemies[[Name]:[BotLevelType]],3,FALSE) * VLOOKUP($A82,BotLevelWorld[#All],MATCH("HP Ratio - " &amp; VLOOKUP(N$1,Enemies[[#All],[Name]:[BotLevelType]],9,FALSE),BotLevelWorld[#Headers],0),FALSE)) + (IFERROR(VLOOKUP(VLOOKUP(N$1,Enemies[[Name]:[SpawnedType]],11,FALSE), Enemies[[Name]:[BotLevelType]], 3, FALSE) * VLOOKUP($A82,BotLevelWorld[#All],MATCH("HP Ratio - " &amp; VLOOKUP(VLOOKUP(N$1,Enemies[[Name]:[SpawnedType]],11,FALSE),Enemies[[#All],[Name]:[BotLevelType]],9,FALSE),BotLevelWorld[#Headers],0),FALSE) * VLOOKUP(N$1,Enemies[[Name]:[SpawnedType]],10,FALSE),0))</f>
        <v>10000</v>
      </c>
      <c r="O82" s="10">
        <f>(VLOOKUP(O$1,Enemies[[Name]:[BotLevelType]],3,FALSE) * VLOOKUP($A82,BotLevelWorld[#All],MATCH("HP Ratio - " &amp; VLOOKUP(O$1,Enemies[[#All],[Name]:[BotLevelType]],9,FALSE),BotLevelWorld[#Headers],0),FALSE)) + (IFERROR(VLOOKUP(VLOOKUP(O$1,Enemies[[Name]:[SpawnedType]],11,FALSE), Enemies[[Name]:[BotLevelType]], 3, FALSE) * VLOOKUP($A82,BotLevelWorld[#All],MATCH("HP Ratio - " &amp; VLOOKUP(VLOOKUP(O$1,Enemies[[Name]:[SpawnedType]],11,FALSE),Enemies[[#All],[Name]:[BotLevelType]],9,FALSE),BotLevelWorld[#Headers],0),FALSE) * VLOOKUP(O$1,Enemies[[Name]:[SpawnedType]],10,FALSE),0))</f>
        <v>3850</v>
      </c>
      <c r="P82" s="10">
        <f>(VLOOKUP(P$1,Enemies[[Name]:[BotLevelType]],3,FALSE) * VLOOKUP($A82,BotLevelWorld[#All],MATCH("HP Ratio - " &amp; VLOOKUP(P$1,Enemies[[#All],[Name]:[BotLevelType]],9,FALSE),BotLevelWorld[#Headers],0),FALSE)) + (IFERROR(VLOOKUP(VLOOKUP(P$1,Enemies[[Name]:[SpawnedType]],11,FALSE), Enemies[[Name]:[BotLevelType]], 3, FALSE) * VLOOKUP($A82,BotLevelWorld[#All],MATCH("HP Ratio - " &amp; VLOOKUP(VLOOKUP(P$1,Enemies[[Name]:[SpawnedType]],11,FALSE),Enemies[[#All],[Name]:[BotLevelType]],9,FALSE),BotLevelWorld[#Headers],0),FALSE) * VLOOKUP(P$1,Enemies[[Name]:[SpawnedType]],10,FALSE),0))</f>
        <v>40000</v>
      </c>
      <c r="Q82" s="10">
        <f>(VLOOKUP(Q$1,Enemies[[Name]:[BotLevelType]],3,FALSE) * VLOOKUP($A82,BotLevelWorld[#All],MATCH("HP Ratio - " &amp; VLOOKUP(Q$1,Enemies[[#All],[Name]:[BotLevelType]],9,FALSE),BotLevelWorld[#Headers],0),FALSE)) + (IFERROR(VLOOKUP(VLOOKUP(Q$1,Enemies[[Name]:[SpawnedType]],11,FALSE), Enemies[[Name]:[BotLevelType]], 3, FALSE) * VLOOKUP($A82,BotLevelWorld[#All],MATCH("HP Ratio - " &amp; VLOOKUP(VLOOKUP(Q$1,Enemies[[Name]:[SpawnedType]],11,FALSE),Enemies[[#All],[Name]:[BotLevelType]],9,FALSE),BotLevelWorld[#Headers],0),FALSE) * VLOOKUP(Q$1,Enemies[[Name]:[SpawnedType]],10,FALSE),0))</f>
        <v>11000</v>
      </c>
      <c r="R82" s="10">
        <f>(VLOOKUP(R$1,Enemies[[Name]:[BotLevelType]],3,FALSE) * VLOOKUP($A82,BotLevelWorld[#All],MATCH("HP Ratio - " &amp; VLOOKUP(R$1,Enemies[[#All],[Name]:[BotLevelType]],9,FALSE),BotLevelWorld[#Headers],0),FALSE)) + (IFERROR(VLOOKUP(VLOOKUP(R$1,Enemies[[Name]:[SpawnedType]],11,FALSE), Enemies[[Name]:[BotLevelType]], 3, FALSE) * VLOOKUP($A82,BotLevelWorld[#All],MATCH("HP Ratio - " &amp; VLOOKUP(VLOOKUP(R$1,Enemies[[Name]:[SpawnedType]],11,FALSE),Enemies[[#All],[Name]:[BotLevelType]],9,FALSE),BotLevelWorld[#Headers],0),FALSE) * VLOOKUP(R$1,Enemies[[Name]:[SpawnedType]],10,FALSE),0))</f>
        <v>55000</v>
      </c>
      <c r="S82" s="10">
        <f>(VLOOKUP(S$1,Enemies[[Name]:[BotLevelType]],3,FALSE) * VLOOKUP($A82,BotLevelWorld[#All],MATCH("HP Ratio - " &amp; VLOOKUP(S$1,Enemies[[#All],[Name]:[BotLevelType]],9,FALSE),BotLevelWorld[#Headers],0),FALSE)) + (IFERROR(VLOOKUP(VLOOKUP(S$1,Enemies[[Name]:[SpawnedType]],11,FALSE), Enemies[[Name]:[BotLevelType]], 3, FALSE) * VLOOKUP($A82,BotLevelWorld[#All],MATCH("HP Ratio - " &amp; VLOOKUP(VLOOKUP(S$1,Enemies[[Name]:[SpawnedType]],11,FALSE),Enemies[[#All],[Name]:[BotLevelType]],9,FALSE),BotLevelWorld[#Headers],0),FALSE) * VLOOKUP(S$1,Enemies[[Name]:[SpawnedType]],10,FALSE),0))</f>
        <v>4620</v>
      </c>
      <c r="T82" s="10">
        <f>(VLOOKUP(T$1,Enemies[[Name]:[BotLevelType]],3,FALSE) * VLOOKUP($A82,BotLevelWorld[#All],MATCH("HP Ratio - " &amp; VLOOKUP(T$1,Enemies[[#All],[Name]:[BotLevelType]],9,FALSE),BotLevelWorld[#Headers],0),FALSE)) + (IFERROR(VLOOKUP(VLOOKUP(T$1,Enemies[[Name]:[SpawnedType]],11,FALSE), Enemies[[Name]:[BotLevelType]], 3, FALSE) * VLOOKUP($A82,BotLevelWorld[#All],MATCH("HP Ratio - " &amp; VLOOKUP(VLOOKUP(T$1,Enemies[[Name]:[SpawnedType]],11,FALSE),Enemies[[#All],[Name]:[BotLevelType]],9,FALSE),BotLevelWorld[#Headers],0),FALSE) * VLOOKUP(T$1,Enemies[[Name]:[SpawnedType]],10,FALSE),0))</f>
        <v>17600</v>
      </c>
      <c r="U82" s="10">
        <f>(VLOOKUP(U$1,Enemies[[Name]:[BotLevelType]],3,FALSE) * VLOOKUP($A82,BotLevelWorld[#All],MATCH("HP Ratio - " &amp; VLOOKUP(U$1,Enemies[[#All],[Name]:[BotLevelType]],9,FALSE),BotLevelWorld[#Headers],0),FALSE)) + (IFERROR(VLOOKUP(VLOOKUP(U$1,Enemies[[Name]:[SpawnedType]],11,FALSE), Enemies[[Name]:[BotLevelType]], 3, FALSE) * VLOOKUP($A82,BotLevelWorld[#All],MATCH("HP Ratio - " &amp; VLOOKUP(VLOOKUP(U$1,Enemies[[Name]:[SpawnedType]],11,FALSE),Enemies[[#All],[Name]:[BotLevelType]],9,FALSE),BotLevelWorld[#Headers],0),FALSE) * VLOOKUP(U$1,Enemies[[Name]:[SpawnedType]],10,FALSE),0))</f>
        <v>8800</v>
      </c>
      <c r="V82" s="10">
        <f>(VLOOKUP(V$1,Enemies[[Name]:[BotLevelType]],3,FALSE) * VLOOKUP($A82,BotLevelWorld[#All],MATCH("HP Ratio - " &amp; VLOOKUP(V$1,Enemies[[#All],[Name]:[BotLevelType]],9,FALSE),BotLevelWorld[#Headers],0),FALSE)) + (IFERROR(VLOOKUP(VLOOKUP(V$1,Enemies[[Name]:[SpawnedType]],11,FALSE), Enemies[[Name]:[BotLevelType]], 3, FALSE) * VLOOKUP($A82,BotLevelWorld[#All],MATCH("HP Ratio - " &amp; VLOOKUP(VLOOKUP(V$1,Enemies[[Name]:[SpawnedType]],11,FALSE),Enemies[[#All],[Name]:[BotLevelType]],9,FALSE),BotLevelWorld[#Headers],0),FALSE) * VLOOKUP(V$1,Enemies[[Name]:[SpawnedType]],10,FALSE),0))</f>
        <v>4400</v>
      </c>
      <c r="W82" s="10">
        <f>(VLOOKUP(W$1,Enemies[[Name]:[BotLevelType]],3,FALSE) * VLOOKUP($A82,BotLevelWorld[#All],MATCH("HP Ratio - " &amp; VLOOKUP(W$1,Enemies[[#All],[Name]:[BotLevelType]],9,FALSE),BotLevelWorld[#Headers],0),FALSE)) + (IFERROR(VLOOKUP(VLOOKUP(W$1,Enemies[[Name]:[SpawnedType]],11,FALSE), Enemies[[Name]:[BotLevelType]], 3, FALSE) * VLOOKUP($A82,BotLevelWorld[#All],MATCH("HP Ratio - " &amp; VLOOKUP(VLOOKUP(W$1,Enemies[[Name]:[SpawnedType]],11,FALSE),Enemies[[#All],[Name]:[BotLevelType]],9,FALSE),BotLevelWorld[#Headers],0),FALSE) * VLOOKUP(W$1,Enemies[[Name]:[SpawnedType]],10,FALSE),0))</f>
        <v>1100</v>
      </c>
      <c r="X82" s="10">
        <f>(VLOOKUP(X$1,Enemies[[Name]:[BotLevelType]],3,FALSE) * VLOOKUP($A82,BotLevelWorld[#All],MATCH("HP Ratio - " &amp; VLOOKUP(X$1,Enemies[[#All],[Name]:[BotLevelType]],9,FALSE),BotLevelWorld[#Headers],0),FALSE)) + (IFERROR(VLOOKUP(VLOOKUP(X$1,Enemies[[Name]:[SpawnedType]],11,FALSE), Enemies[[Name]:[BotLevelType]], 3, FALSE) * VLOOKUP($A82,BotLevelWorld[#All],MATCH("HP Ratio - " &amp; VLOOKUP(VLOOKUP(X$1,Enemies[[Name]:[SpawnedType]],11,FALSE),Enemies[[#All],[Name]:[BotLevelType]],9,FALSE),BotLevelWorld[#Headers],0),FALSE) * VLOOKUP(X$1,Enemies[[Name]:[SpawnedType]],10,FALSE),0))</f>
        <v>880</v>
      </c>
      <c r="Y82" s="10">
        <f>(VLOOKUP(Y$1,Enemies[[Name]:[BotLevelType]],3,FALSE) * VLOOKUP($A82,BotLevelWorld[#All],MATCH("HP Ratio - " &amp; VLOOKUP(Y$1,Enemies[[#All],[Name]:[BotLevelType]],9,FALSE),BotLevelWorld[#Headers],0),FALSE)) + (IFERROR(VLOOKUP(VLOOKUP(Y$1,Enemies[[Name]:[SpawnedType]],11,FALSE), Enemies[[Name]:[BotLevelType]], 3, FALSE) * VLOOKUP($A82,BotLevelWorld[#All],MATCH("HP Ratio - " &amp; VLOOKUP(VLOOKUP(Y$1,Enemies[[Name]:[SpawnedType]],11,FALSE),Enemies[[#All],[Name]:[BotLevelType]],9,FALSE),BotLevelWorld[#Headers],0),FALSE) * VLOOKUP(Y$1,Enemies[[Name]:[SpawnedType]],10,FALSE),0))</f>
        <v>20000</v>
      </c>
      <c r="Z82" s="10">
        <f>(VLOOKUP(Z$1,Enemies[[Name]:[BotLevelType]],3,FALSE) * VLOOKUP($A82,BotLevelWorld[#All],MATCH("HP Ratio - " &amp; VLOOKUP(Z$1,Enemies[[#All],[Name]:[BotLevelType]],9,FALSE),BotLevelWorld[#Headers],0),FALSE)) + (IFERROR(VLOOKUP(VLOOKUP(Z$1,Enemies[[Name]:[SpawnedType]],11,FALSE), Enemies[[Name]:[BotLevelType]], 3, FALSE) * VLOOKUP($A82,BotLevelWorld[#All],MATCH("HP Ratio - " &amp; VLOOKUP(VLOOKUP(Z$1,Enemies[[Name]:[SpawnedType]],11,FALSE),Enemies[[#All],[Name]:[BotLevelType]],9,FALSE),BotLevelWorld[#Headers],0),FALSE) * VLOOKUP(Z$1,Enemies[[Name]:[SpawnedType]],10,FALSE),0))</f>
        <v>8000</v>
      </c>
      <c r="AA82" s="10">
        <f>(VLOOKUP(AA$1,Enemies[[Name]:[BotLevelType]],3,FALSE) * VLOOKUP($A82,BotLevelWorld[#All],MATCH("HP Ratio - " &amp; VLOOKUP(AA$1,Enemies[[#All],[Name]:[BotLevelType]],9,FALSE),BotLevelWorld[#Headers],0),FALSE)) + (IFERROR(VLOOKUP(VLOOKUP(AA$1,Enemies[[Name]:[SpawnedType]],11,FALSE), Enemies[[Name]:[BotLevelType]], 3, FALSE) * VLOOKUP($A82,BotLevelWorld[#All],MATCH("HP Ratio - " &amp; VLOOKUP(VLOOKUP(AA$1,Enemies[[Name]:[SpawnedType]],11,FALSE),Enemies[[#All],[Name]:[BotLevelType]],9,FALSE),BotLevelWorld[#Headers],0),FALSE) * VLOOKUP(AA$1,Enemies[[Name]:[SpawnedType]],10,FALSE),0))</f>
        <v>4000</v>
      </c>
      <c r="AB82" s="10">
        <f>(VLOOKUP(AB$1,Enemies[[Name]:[BotLevelType]],3,FALSE) * VLOOKUP($A82,BotLevelWorld[#All],MATCH("HP Ratio - " &amp; VLOOKUP(AB$1,Enemies[[#All],[Name]:[BotLevelType]],9,FALSE),BotLevelWorld[#Headers],0),FALSE)) + (IFERROR(VLOOKUP(VLOOKUP(AB$1,Enemies[[Name]:[SpawnedType]],11,FALSE), Enemies[[Name]:[BotLevelType]], 3, FALSE) * VLOOKUP($A82,BotLevelWorld[#All],MATCH("HP Ratio - " &amp; VLOOKUP(VLOOKUP(AB$1,Enemies[[Name]:[SpawnedType]],11,FALSE),Enemies[[#All],[Name]:[BotLevelType]],9,FALSE),BotLevelWorld[#Headers],0),FALSE) * VLOOKUP(AB$1,Enemies[[Name]:[SpawnedType]],10,FALSE),0))</f>
        <v>1960</v>
      </c>
      <c r="AC82" s="10">
        <f>(VLOOKUP(AC$1,Enemies[[Name]:[BotLevelType]],3,FALSE) * VLOOKUP($A82,BotLevelWorld[#All],MATCH("HP Ratio - " &amp; VLOOKUP(AC$1,Enemies[[#All],[Name]:[BotLevelType]],9,FALSE),BotLevelWorld[#Headers],0),FALSE)) + (IFERROR(VLOOKUP(VLOOKUP(AC$1,Enemies[[Name]:[SpawnedType]],11,FALSE), Enemies[[Name]:[BotLevelType]], 3, FALSE) * VLOOKUP($A82,BotLevelWorld[#All],MATCH("HP Ratio - " &amp; VLOOKUP(VLOOKUP(AC$1,Enemies[[Name]:[SpawnedType]],11,FALSE),Enemies[[#All],[Name]:[BotLevelType]],9,FALSE),BotLevelWorld[#Headers],0),FALSE) * VLOOKUP(AC$1,Enemies[[Name]:[SpawnedType]],10,FALSE),0))</f>
        <v>960</v>
      </c>
      <c r="AD82" s="10">
        <f>(VLOOKUP(AD$1,Enemies[[Name]:[BotLevelType]],3,FALSE) * VLOOKUP($A82,BotLevelWorld[#All],MATCH("HP Ratio - " &amp; VLOOKUP(AD$1,Enemies[[#All],[Name]:[BotLevelType]],9,FALSE),BotLevelWorld[#Headers],0),FALSE)) + (IFERROR(VLOOKUP(VLOOKUP(AD$1,Enemies[[Name]:[SpawnedType]],11,FALSE), Enemies[[Name]:[BotLevelType]], 3, FALSE) * VLOOKUP($A82,BotLevelWorld[#All],MATCH("HP Ratio - " &amp; VLOOKUP(VLOOKUP(AD$1,Enemies[[Name]:[SpawnedType]],11,FALSE),Enemies[[#All],[Name]:[BotLevelType]],9,FALSE),BotLevelWorld[#Headers],0),FALSE) * VLOOKUP(AD$1,Enemies[[Name]:[SpawnedType]],10,FALSE),0))</f>
        <v>240</v>
      </c>
      <c r="AE82" s="10">
        <f>(VLOOKUP(AE$1,Enemies[[Name]:[BotLevelType]],3,FALSE) * VLOOKUP($A82,BotLevelWorld[#All],MATCH("HP Ratio - " &amp; VLOOKUP(AE$1,Enemies[[#All],[Name]:[BotLevelType]],9,FALSE),BotLevelWorld[#Headers],0),FALSE)) + (IFERROR(VLOOKUP(VLOOKUP(AE$1,Enemies[[Name]:[SpawnedType]],11,FALSE), Enemies[[Name]:[BotLevelType]], 3, FALSE) * VLOOKUP($A82,BotLevelWorld[#All],MATCH("HP Ratio - " &amp; VLOOKUP(VLOOKUP(AE$1,Enemies[[Name]:[SpawnedType]],11,FALSE),Enemies[[#All],[Name]:[BotLevelType]],9,FALSE),BotLevelWorld[#Headers],0),FALSE) * VLOOKUP(AE$1,Enemies[[Name]:[SpawnedType]],10,FALSE),0))</f>
        <v>7000</v>
      </c>
      <c r="AF82" s="10">
        <f>(VLOOKUP(AF$1,Enemies[[Name]:[BotLevelType]],3,FALSE) * VLOOKUP($A82,BotLevelWorld[#All],MATCH("HP Ratio - " &amp; VLOOKUP(AF$1,Enemies[[#All],[Name]:[BotLevelType]],9,FALSE),BotLevelWorld[#Headers],0),FALSE)) + (IFERROR(VLOOKUP(VLOOKUP(AF$1,Enemies[[Name]:[SpawnedType]],11,FALSE), Enemies[[Name]:[BotLevelType]], 3, FALSE) * VLOOKUP($A82,BotLevelWorld[#All],MATCH("HP Ratio - " &amp; VLOOKUP(VLOOKUP(AF$1,Enemies[[Name]:[SpawnedType]],11,FALSE),Enemies[[#All],[Name]:[BotLevelType]],9,FALSE),BotLevelWorld[#Headers],0),FALSE) * VLOOKUP(AF$1,Enemies[[Name]:[SpawnedType]],10,FALSE),0))</f>
        <v>1600</v>
      </c>
      <c r="AG82" s="10">
        <f>(VLOOKUP(AG$1,Enemies[[Name]:[BotLevelType]],3,FALSE) * VLOOKUP($A82,BotLevelWorld[#All],MATCH("HP Ratio - " &amp; VLOOKUP(AG$1,Enemies[[#All],[Name]:[BotLevelType]],9,FALSE),BotLevelWorld[#Headers],0),FALSE)) + (IFERROR(VLOOKUP(VLOOKUP(AG$1,Enemies[[Name]:[SpawnedType]],11,FALSE), Enemies[[Name]:[BotLevelType]], 3, FALSE) * VLOOKUP($A82,BotLevelWorld[#All],MATCH("HP Ratio - " &amp; VLOOKUP(VLOOKUP(AG$1,Enemies[[Name]:[SpawnedType]],11,FALSE),Enemies[[#All],[Name]:[BotLevelType]],9,FALSE),BotLevelWorld[#Headers],0),FALSE) * VLOOKUP(AG$1,Enemies[[Name]:[SpawnedType]],10,FALSE),0))</f>
        <v>8470</v>
      </c>
      <c r="AH82" s="10">
        <f>(VLOOKUP(AH$1,Enemies[[Name]:[BotLevelType]],3,FALSE) * VLOOKUP($A82,BotLevelWorld[#All],MATCH("HP Ratio - " &amp; VLOOKUP(AH$1,Enemies[[#All],[Name]:[BotLevelType]],9,FALSE),BotLevelWorld[#Headers],0),FALSE)) + (IFERROR(VLOOKUP(VLOOKUP(AH$1,Enemies[[Name]:[SpawnedType]],11,FALSE), Enemies[[Name]:[BotLevelType]], 3, FALSE) * VLOOKUP($A82,BotLevelWorld[#All],MATCH("HP Ratio - " &amp; VLOOKUP(VLOOKUP(AH$1,Enemies[[Name]:[SpawnedType]],11,FALSE),Enemies[[#All],[Name]:[BotLevelType]],9,FALSE),BotLevelWorld[#Headers],0),FALSE) * VLOOKUP(AH$1,Enemies[[Name]:[SpawnedType]],10,FALSE),0))</f>
        <v>880</v>
      </c>
      <c r="AI82" s="10">
        <f>(VLOOKUP(AI$1,Enemies[[Name]:[BotLevelType]],3,FALSE) * VLOOKUP($A82,BotLevelWorld[#All],MATCH("HP Ratio - " &amp; VLOOKUP(AI$1,Enemies[[#All],[Name]:[BotLevelType]],9,FALSE),BotLevelWorld[#Headers],0),FALSE)) + (IFERROR(VLOOKUP(VLOOKUP(AI$1,Enemies[[Name]:[SpawnedType]],11,FALSE), Enemies[[Name]:[BotLevelType]], 3, FALSE) * VLOOKUP($A82,BotLevelWorld[#All],MATCH("HP Ratio - " &amp; VLOOKUP(VLOOKUP(AI$1,Enemies[[Name]:[SpawnedType]],11,FALSE),Enemies[[#All],[Name]:[BotLevelType]],9,FALSE),BotLevelWorld[#Headers],0),FALSE) * VLOOKUP(AI$1,Enemies[[Name]:[SpawnedType]],10,FALSE),0))</f>
        <v>12000</v>
      </c>
      <c r="AJ82" s="10">
        <f>(VLOOKUP(AJ$1,Enemies[[Name]:[BotLevelType]],3,FALSE) * VLOOKUP($A82,BotLevelWorld[#All],MATCH("HP Ratio - " &amp; VLOOKUP(AJ$1,Enemies[[#All],[Name]:[BotLevelType]],9,FALSE),BotLevelWorld[#Headers],0),FALSE)) + (IFERROR(VLOOKUP(VLOOKUP(AJ$1,Enemies[[Name]:[SpawnedType]],11,FALSE), Enemies[[Name]:[BotLevelType]], 3, FALSE) * VLOOKUP($A82,BotLevelWorld[#All],MATCH("HP Ratio - " &amp; VLOOKUP(VLOOKUP(AJ$1,Enemies[[Name]:[SpawnedType]],11,FALSE),Enemies[[#All],[Name]:[BotLevelType]],9,FALSE),BotLevelWorld[#Headers],0),FALSE) * VLOOKUP(AJ$1,Enemies[[Name]:[SpawnedType]],10,FALSE),0))</f>
        <v>880</v>
      </c>
      <c r="AK82" s="10">
        <f>(VLOOKUP(AK$1,Enemies[[Name]:[BotLevelType]],3,FALSE) * VLOOKUP($A82,BotLevelWorld[#All],MATCH("HP Ratio - " &amp; VLOOKUP(AK$1,Enemies[[#All],[Name]:[BotLevelType]],9,FALSE),BotLevelWorld[#Headers],0),FALSE)) + (IFERROR(VLOOKUP(VLOOKUP(AK$1,Enemies[[Name]:[SpawnedType]],11,FALSE), Enemies[[Name]:[BotLevelType]], 3, FALSE) * VLOOKUP($A82,BotLevelWorld[#All],MATCH("HP Ratio - " &amp; VLOOKUP(VLOOKUP(AK$1,Enemies[[Name]:[SpawnedType]],11,FALSE),Enemies[[#All],[Name]:[BotLevelType]],9,FALSE),BotLevelWorld[#Headers],0),FALSE) * VLOOKUP(AK$1,Enemies[[Name]:[SpawnedType]],10,FALSE),0))</f>
        <v>880</v>
      </c>
      <c r="AL82" s="10">
        <f>(VLOOKUP(AL$1,Enemies[[Name]:[BotLevelType]],3,FALSE) * VLOOKUP($A82,BotLevelWorld[#All],MATCH("HP Ratio - " &amp; VLOOKUP(AL$1,Enemies[[#All],[Name]:[BotLevelType]],9,FALSE),BotLevelWorld[#Headers],0),FALSE)) + (IFERROR(VLOOKUP(VLOOKUP(AL$1,Enemies[[Name]:[SpawnedType]],11,FALSE), Enemies[[Name]:[BotLevelType]], 3, FALSE) * VLOOKUP($A82,BotLevelWorld[#All],MATCH("HP Ratio - " &amp; VLOOKUP(VLOOKUP(AL$1,Enemies[[Name]:[SpawnedType]],11,FALSE),Enemies[[#All],[Name]:[BotLevelType]],9,FALSE),BotLevelWorld[#Headers],0),FALSE) * VLOOKUP(AL$1,Enemies[[Name]:[SpawnedType]],10,FALSE),0))</f>
        <v>1100</v>
      </c>
      <c r="AM82" s="10">
        <f>(VLOOKUP(AM$1,Enemies[[Name]:[BotLevelType]],3,FALSE) * VLOOKUP($A82,BotLevelWorld[#All],MATCH("HP Ratio - " &amp; VLOOKUP(AM$1,Enemies[[#All],[Name]:[BotLevelType]],9,FALSE),BotLevelWorld[#Headers],0),FALSE)) + (IFERROR(VLOOKUP(VLOOKUP(AM$1,Enemies[[Name]:[SpawnedType]],11,FALSE), Enemies[[Name]:[BotLevelType]], 3, FALSE) * VLOOKUP($A82,BotLevelWorld[#All],MATCH("HP Ratio - " &amp; VLOOKUP(VLOOKUP(AM$1,Enemies[[Name]:[SpawnedType]],11,FALSE),Enemies[[#All],[Name]:[BotLevelType]],9,FALSE),BotLevelWorld[#Headers],0),FALSE) * VLOOKUP(AM$1,Enemies[[Name]:[SpawnedType]],10,FALSE),0))</f>
        <v>20000</v>
      </c>
      <c r="AN82" s="10">
        <f>(VLOOKUP(AN$1,Enemies[[Name]:[BotLevelType]],3,FALSE) * VLOOKUP($A82,BotLevelWorld[#All],MATCH("HP Ratio - " &amp; VLOOKUP(AN$1,Enemies[[#All],[Name]:[BotLevelType]],9,FALSE),BotLevelWorld[#Headers],0),FALSE)) + (IFERROR(VLOOKUP(VLOOKUP(AN$1,Enemies[[Name]:[SpawnedType]],11,FALSE), Enemies[[Name]:[BotLevelType]], 3, FALSE) * VLOOKUP($A82,BotLevelWorld[#All],MATCH("HP Ratio - " &amp; VLOOKUP(VLOOKUP(AN$1,Enemies[[Name]:[SpawnedType]],11,FALSE),Enemies[[#All],[Name]:[BotLevelType]],9,FALSE),BotLevelWorld[#Headers],0),FALSE) * VLOOKUP(AN$1,Enemies[[Name]:[SpawnedType]],10,FALSE),0))</f>
        <v>5500</v>
      </c>
      <c r="AO82" s="10">
        <f>(VLOOKUP(AO$1,Enemies[[Name]:[BotLevelType]],3,FALSE) * VLOOKUP($A82,BotLevelWorld[#All],MATCH("HP Ratio - " &amp; VLOOKUP(AO$1,Enemies[[#All],[Name]:[BotLevelType]],9,FALSE),BotLevelWorld[#Headers],0),FALSE)) + (IFERROR(VLOOKUP(VLOOKUP(AO$1,Enemies[[Name]:[SpawnedType]],11,FALSE), Enemies[[Name]:[BotLevelType]], 3, FALSE) * VLOOKUP($A82,BotLevelWorld[#All],MATCH("HP Ratio - " &amp; VLOOKUP(VLOOKUP(AO$1,Enemies[[Name]:[SpawnedType]],11,FALSE),Enemies[[#All],[Name]:[BotLevelType]],9,FALSE),BotLevelWorld[#Headers],0),FALSE) * VLOOKUP(AO$1,Enemies[[Name]:[SpawnedType]],10,FALSE),0))</f>
        <v>9460</v>
      </c>
      <c r="AP82" s="10">
        <f>(VLOOKUP(AP$1,Enemies[[Name]:[BotLevelType]],3,FALSE) * VLOOKUP($A82,BotLevelWorld[#All],MATCH("HP Ratio - " &amp; VLOOKUP(AP$1,Enemies[[#All],[Name]:[BotLevelType]],9,FALSE),BotLevelWorld[#Headers],0),FALSE)) + (IFERROR(VLOOKUP(VLOOKUP(AP$1,Enemies[[Name]:[SpawnedType]],11,FALSE), Enemies[[Name]:[BotLevelType]], 3, FALSE) * VLOOKUP($A82,BotLevelWorld[#All],MATCH("HP Ratio - " &amp; VLOOKUP(VLOOKUP(AP$1,Enemies[[Name]:[SpawnedType]],11,FALSE),Enemies[[#All],[Name]:[BotLevelType]],9,FALSE),BotLevelWorld[#Headers],0),FALSE) * VLOOKUP(AP$1,Enemies[[Name]:[SpawnedType]],10,FALSE),0))</f>
        <v>9460</v>
      </c>
      <c r="AQ82" s="10">
        <f>(VLOOKUP(AQ$1,Enemies[[Name]:[BotLevelType]],3,FALSE) * VLOOKUP($A82,BotLevelWorld[#All],MATCH("HP Ratio - " &amp; VLOOKUP(AQ$1,Enemies[[#All],[Name]:[BotLevelType]],9,FALSE),BotLevelWorld[#Headers],0),FALSE)) + (IFERROR(VLOOKUP(VLOOKUP(AQ$1,Enemies[[Name]:[SpawnedType]],11,FALSE), Enemies[[Name]:[BotLevelType]], 3, FALSE) * VLOOKUP($A82,BotLevelWorld[#All],MATCH("HP Ratio - " &amp; VLOOKUP(VLOOKUP(AQ$1,Enemies[[Name]:[SpawnedType]],11,FALSE),Enemies[[#All],[Name]:[BotLevelType]],9,FALSE),BotLevelWorld[#Headers],0),FALSE) * VLOOKUP(AQ$1,Enemies[[Name]:[SpawnedType]],10,FALSE),0))</f>
        <v>9460</v>
      </c>
      <c r="AR82" s="10">
        <f>(VLOOKUP(AR$1,Enemies[[Name]:[BotLevelType]],3,FALSE) * VLOOKUP($A82,BotLevelWorld[#All],MATCH("HP Ratio - " &amp; VLOOKUP(AR$1,Enemies[[#All],[Name]:[BotLevelType]],9,FALSE),BotLevelWorld[#Headers],0),FALSE)) + (IFERROR(VLOOKUP(VLOOKUP(AR$1,Enemies[[Name]:[SpawnedType]],11,FALSE), Enemies[[Name]:[BotLevelType]], 3, FALSE) * VLOOKUP($A82,BotLevelWorld[#All],MATCH("HP Ratio - " &amp; VLOOKUP(VLOOKUP(AR$1,Enemies[[Name]:[SpawnedType]],11,FALSE),Enemies[[#All],[Name]:[BotLevelType]],9,FALSE),BotLevelWorld[#Headers],0),FALSE) * VLOOKUP(AR$1,Enemies[[Name]:[SpawnedType]],10,FALSE),0))</f>
        <v>88000</v>
      </c>
      <c r="AS82" s="10">
        <f>(VLOOKUP(AS$1,Enemies[[Name]:[BotLevelType]],3,FALSE) * VLOOKUP($A82,BotLevelWorld[#All],MATCH("HP Ratio - " &amp; VLOOKUP(AS$1,Enemies[[#All],[Name]:[BotLevelType]],9,FALSE),BotLevelWorld[#Headers],0),FALSE)) + (IFERROR(VLOOKUP(VLOOKUP(AS$1,Enemies[[Name]:[SpawnedType]],11,FALSE), Enemies[[Name]:[BotLevelType]], 3, FALSE) * VLOOKUP($A82,BotLevelWorld[#All],MATCH("HP Ratio - " &amp; VLOOKUP(VLOOKUP(AS$1,Enemies[[Name]:[SpawnedType]],11,FALSE),Enemies[[#All],[Name]:[BotLevelType]],9,FALSE),BotLevelWorld[#Headers],0),FALSE) * VLOOKUP(AS$1,Enemies[[Name]:[SpawnedType]],10,FALSE),0))</f>
        <v>60000</v>
      </c>
      <c r="AT82" s="10">
        <f>(VLOOKUP(AT$1,Enemies[[Name]:[BotLevelType]],3,FALSE) * VLOOKUP($A82,BotLevelWorld[#All],MATCH("HP Ratio - " &amp; VLOOKUP(AT$1,Enemies[[#All],[Name]:[BotLevelType]],9,FALSE),BotLevelWorld[#Headers],0),FALSE)) + (IFERROR(VLOOKUP(VLOOKUP(AT$1,Enemies[[Name]:[SpawnedType]],11,FALSE), Enemies[[Name]:[BotLevelType]], 3, FALSE) * VLOOKUP($A82,BotLevelWorld[#All],MATCH("HP Ratio - " &amp; VLOOKUP(VLOOKUP(AT$1,Enemies[[Name]:[SpawnedType]],11,FALSE),Enemies[[#All],[Name]:[BotLevelType]],9,FALSE),BotLevelWorld[#Headers],0),FALSE) * VLOOKUP(AT$1,Enemies[[Name]:[SpawnedType]],10,FALSE),0))</f>
        <v>53200</v>
      </c>
    </row>
    <row r="83" spans="1:46" x14ac:dyDescent="0.25">
      <c r="A83" s="1">
        <v>81</v>
      </c>
      <c r="B83" s="10">
        <f>(VLOOKUP(B$1,Enemies[[Name]:[BotLevelType]],3,FALSE) * VLOOKUP($A83,BotLevelWorld[#All],MATCH("HP Ratio - " &amp; VLOOKUP(B$1,Enemies[[#All],[Name]:[BotLevelType]],9,FALSE),BotLevelWorld[#Headers],0),FALSE)) + (IFERROR(VLOOKUP(VLOOKUP(B$1,Enemies[[Name]:[SpawnedType]],11,FALSE), Enemies[[Name]:[BotLevelType]], 3, FALSE) * VLOOKUP($A83,BotLevelWorld[#All],MATCH("HP Ratio - " &amp; VLOOKUP(VLOOKUP(B$1,Enemies[[Name]:[SpawnedType]],11,FALSE),Enemies[[#All],[Name]:[BotLevelType]],9,FALSE),BotLevelWorld[#Headers],0),FALSE) * VLOOKUP(B$1,Enemies[[Name]:[SpawnedType]],10,FALSE),0))</f>
        <v>330</v>
      </c>
      <c r="C83" s="10">
        <f>(VLOOKUP(C$1,Enemies[[Name]:[BotLevelType]],3,FALSE) * VLOOKUP($A83,BotLevelWorld[#All],MATCH("HP Ratio - " &amp; VLOOKUP(C$1,Enemies[[#All],[Name]:[BotLevelType]],9,FALSE),BotLevelWorld[#Headers],0),FALSE)) + (IFERROR(VLOOKUP(VLOOKUP(C$1,Enemies[[Name]:[SpawnedType]],11,FALSE), Enemies[[Name]:[BotLevelType]], 3, FALSE) * VLOOKUP($A83,BotLevelWorld[#All],MATCH("HP Ratio - " &amp; VLOOKUP(VLOOKUP(C$1,Enemies[[Name]:[SpawnedType]],11,FALSE),Enemies[[#All],[Name]:[BotLevelType]],9,FALSE),BotLevelWorld[#Headers],0),FALSE) * VLOOKUP(C$1,Enemies[[Name]:[SpawnedType]],10,FALSE),0))</f>
        <v>8470</v>
      </c>
      <c r="D83" s="10">
        <f>(VLOOKUP(D$1,Enemies[[Name]:[BotLevelType]],3,FALSE) * VLOOKUP($A83,BotLevelWorld[#All],MATCH("HP Ratio - " &amp; VLOOKUP(D$1,Enemies[[#All],[Name]:[BotLevelType]],9,FALSE),BotLevelWorld[#Headers],0),FALSE)) + (IFERROR(VLOOKUP(VLOOKUP(D$1,Enemies[[Name]:[SpawnedType]],11,FALSE), Enemies[[Name]:[BotLevelType]], 3, FALSE) * VLOOKUP($A83,BotLevelWorld[#All],MATCH("HP Ratio - " &amp; VLOOKUP(VLOOKUP(D$1,Enemies[[Name]:[SpawnedType]],11,FALSE),Enemies[[#All],[Name]:[BotLevelType]],9,FALSE),BotLevelWorld[#Headers],0),FALSE) * VLOOKUP(D$1,Enemies[[Name]:[SpawnedType]],10,FALSE),0))</f>
        <v>19800</v>
      </c>
      <c r="E83" s="10">
        <f>(VLOOKUP(E$1,Enemies[[Name]:[BotLevelType]],3,FALSE) * VLOOKUP($A83,BotLevelWorld[#All],MATCH("HP Ratio - " &amp; VLOOKUP(E$1,Enemies[[#All],[Name]:[BotLevelType]],9,FALSE),BotLevelWorld[#Headers],0),FALSE)) + (IFERROR(VLOOKUP(VLOOKUP(E$1,Enemies[[Name]:[SpawnedType]],11,FALSE), Enemies[[Name]:[BotLevelType]], 3, FALSE) * VLOOKUP($A83,BotLevelWorld[#All],MATCH("HP Ratio - " &amp; VLOOKUP(VLOOKUP(E$1,Enemies[[Name]:[SpawnedType]],11,FALSE),Enemies[[#All],[Name]:[BotLevelType]],9,FALSE),BotLevelWorld[#Headers],0),FALSE) * VLOOKUP(E$1,Enemies[[Name]:[SpawnedType]],10,FALSE),0))</f>
        <v>2800</v>
      </c>
      <c r="F83" s="10">
        <f>(VLOOKUP(F$1,Enemies[[Name]:[BotLevelType]],3,FALSE) * VLOOKUP($A83,BotLevelWorld[#All],MATCH("HP Ratio - " &amp; VLOOKUP(F$1,Enemies[[#All],[Name]:[BotLevelType]],9,FALSE),BotLevelWorld[#Headers],0),FALSE)) + (IFERROR(VLOOKUP(VLOOKUP(F$1,Enemies[[Name]:[SpawnedType]],11,FALSE), Enemies[[Name]:[BotLevelType]], 3, FALSE) * VLOOKUP($A83,BotLevelWorld[#All],MATCH("HP Ratio - " &amp; VLOOKUP(VLOOKUP(F$1,Enemies[[Name]:[SpawnedType]],11,FALSE),Enemies[[#All],[Name]:[BotLevelType]],9,FALSE),BotLevelWorld[#Headers],0),FALSE) * VLOOKUP(F$1,Enemies[[Name]:[SpawnedType]],10,FALSE),0))</f>
        <v>10000</v>
      </c>
      <c r="G83" s="10">
        <f>(VLOOKUP(G$1,Enemies[[Name]:[BotLevelType]],3,FALSE) * VLOOKUP($A83,BotLevelWorld[#All],MATCH("HP Ratio - " &amp; VLOOKUP(G$1,Enemies[[#All],[Name]:[BotLevelType]],9,FALSE),BotLevelWorld[#Headers],0),FALSE)) + (IFERROR(VLOOKUP(VLOOKUP(G$1,Enemies[[Name]:[SpawnedType]],11,FALSE), Enemies[[Name]:[BotLevelType]], 3, FALSE) * VLOOKUP($A83,BotLevelWorld[#All],MATCH("HP Ratio - " &amp; VLOOKUP(VLOOKUP(G$1,Enemies[[Name]:[SpawnedType]],11,FALSE),Enemies[[#All],[Name]:[BotLevelType]],9,FALSE),BotLevelWorld[#Headers],0),FALSE) * VLOOKUP(G$1,Enemies[[Name]:[SpawnedType]],10,FALSE),0))</f>
        <v>20000</v>
      </c>
      <c r="H83" s="10">
        <f>(VLOOKUP(H$1,Enemies[[Name]:[BotLevelType]],3,FALSE) * VLOOKUP($A83,BotLevelWorld[#All],MATCH("HP Ratio - " &amp; VLOOKUP(H$1,Enemies[[#All],[Name]:[BotLevelType]],9,FALSE),BotLevelWorld[#Headers],0),FALSE)) + (IFERROR(VLOOKUP(VLOOKUP(H$1,Enemies[[Name]:[SpawnedType]],11,FALSE), Enemies[[Name]:[BotLevelType]], 3, FALSE) * VLOOKUP($A83,BotLevelWorld[#All],MATCH("HP Ratio - " &amp; VLOOKUP(VLOOKUP(H$1,Enemies[[Name]:[SpawnedType]],11,FALSE),Enemies[[#All],[Name]:[BotLevelType]],9,FALSE),BotLevelWorld[#Headers],0),FALSE) * VLOOKUP(H$1,Enemies[[Name]:[SpawnedType]],10,FALSE),0))</f>
        <v>880</v>
      </c>
      <c r="I83" s="10">
        <f>(VLOOKUP(I$1,Enemies[[Name]:[BotLevelType]],3,FALSE) * VLOOKUP($A83,BotLevelWorld[#All],MATCH("HP Ratio - " &amp; VLOOKUP(I$1,Enemies[[#All],[Name]:[BotLevelType]],9,FALSE),BotLevelWorld[#Headers],0),FALSE)) + (IFERROR(VLOOKUP(VLOOKUP(I$1,Enemies[[Name]:[SpawnedType]],11,FALSE), Enemies[[Name]:[BotLevelType]], 3, FALSE) * VLOOKUP($A83,BotLevelWorld[#All],MATCH("HP Ratio - " &amp; VLOOKUP(VLOOKUP(I$1,Enemies[[Name]:[SpawnedType]],11,FALSE),Enemies[[#All],[Name]:[BotLevelType]],9,FALSE),BotLevelWorld[#Headers],0),FALSE) * VLOOKUP(I$1,Enemies[[Name]:[SpawnedType]],10,FALSE),0))</f>
        <v>30</v>
      </c>
      <c r="J83" s="10">
        <f>(VLOOKUP(J$1,Enemies[[Name]:[BotLevelType]],3,FALSE) * VLOOKUP($A83,BotLevelWorld[#All],MATCH("HP Ratio - " &amp; VLOOKUP(J$1,Enemies[[#All],[Name]:[BotLevelType]],9,FALSE),BotLevelWorld[#Headers],0),FALSE)) + (IFERROR(VLOOKUP(VLOOKUP(J$1,Enemies[[Name]:[SpawnedType]],11,FALSE), Enemies[[Name]:[BotLevelType]], 3, FALSE) * VLOOKUP($A83,BotLevelWorld[#All],MATCH("HP Ratio - " &amp; VLOOKUP(VLOOKUP(J$1,Enemies[[Name]:[SpawnedType]],11,FALSE),Enemies[[#All],[Name]:[BotLevelType]],9,FALSE),BotLevelWorld[#Headers],0),FALSE) * VLOOKUP(J$1,Enemies[[Name]:[SpawnedType]],10,FALSE),0))</f>
        <v>500</v>
      </c>
      <c r="K83" s="10">
        <f>(VLOOKUP(K$1,Enemies[[Name]:[BotLevelType]],3,FALSE) * VLOOKUP($A83,BotLevelWorld[#All],MATCH("HP Ratio - " &amp; VLOOKUP(K$1,Enemies[[#All],[Name]:[BotLevelType]],9,FALSE),BotLevelWorld[#Headers],0),FALSE)) + (IFERROR(VLOOKUP(VLOOKUP(K$1,Enemies[[Name]:[SpawnedType]],11,FALSE), Enemies[[Name]:[BotLevelType]], 3, FALSE) * VLOOKUP($A83,BotLevelWorld[#All],MATCH("HP Ratio - " &amp; VLOOKUP(VLOOKUP(K$1,Enemies[[Name]:[SpawnedType]],11,FALSE),Enemies[[#All],[Name]:[BotLevelType]],9,FALSE),BotLevelWorld[#Headers],0),FALSE) * VLOOKUP(K$1,Enemies[[Name]:[SpawnedType]],10,FALSE),0))</f>
        <v>125</v>
      </c>
      <c r="L83" s="10">
        <f>(VLOOKUP(L$1,Enemies[[Name]:[BotLevelType]],3,FALSE) * VLOOKUP($A83,BotLevelWorld[#All],MATCH("HP Ratio - " &amp; VLOOKUP(L$1,Enemies[[#All],[Name]:[BotLevelType]],9,FALSE),BotLevelWorld[#Headers],0),FALSE)) + (IFERROR(VLOOKUP(VLOOKUP(L$1,Enemies[[Name]:[SpawnedType]],11,FALSE), Enemies[[Name]:[BotLevelType]], 3, FALSE) * VLOOKUP($A83,BotLevelWorld[#All],MATCH("HP Ratio - " &amp; VLOOKUP(VLOOKUP(L$1,Enemies[[Name]:[SpawnedType]],11,FALSE),Enemies[[#All],[Name]:[BotLevelType]],9,FALSE),BotLevelWorld[#Headers],0),FALSE) * VLOOKUP(L$1,Enemies[[Name]:[SpawnedType]],10,FALSE),0))</f>
        <v>6000</v>
      </c>
      <c r="M83" s="10">
        <f>(VLOOKUP(M$1,Enemies[[Name]:[BotLevelType]],3,FALSE) * VLOOKUP($A83,BotLevelWorld[#All],MATCH("HP Ratio - " &amp; VLOOKUP(M$1,Enemies[[#All],[Name]:[BotLevelType]],9,FALSE),BotLevelWorld[#Headers],0),FALSE)) + (IFERROR(VLOOKUP(VLOOKUP(M$1,Enemies[[Name]:[SpawnedType]],11,FALSE), Enemies[[Name]:[BotLevelType]], 3, FALSE) * VLOOKUP($A83,BotLevelWorld[#All],MATCH("HP Ratio - " &amp; VLOOKUP(VLOOKUP(M$1,Enemies[[Name]:[SpawnedType]],11,FALSE),Enemies[[#All],[Name]:[BotLevelType]],9,FALSE),BotLevelWorld[#Headers],0),FALSE) * VLOOKUP(M$1,Enemies[[Name]:[SpawnedType]],10,FALSE),0))</f>
        <v>14000</v>
      </c>
      <c r="N83" s="10">
        <f>(VLOOKUP(N$1,Enemies[[Name]:[BotLevelType]],3,FALSE) * VLOOKUP($A83,BotLevelWorld[#All],MATCH("HP Ratio - " &amp; VLOOKUP(N$1,Enemies[[#All],[Name]:[BotLevelType]],9,FALSE),BotLevelWorld[#Headers],0),FALSE)) + (IFERROR(VLOOKUP(VLOOKUP(N$1,Enemies[[Name]:[SpawnedType]],11,FALSE), Enemies[[Name]:[BotLevelType]], 3, FALSE) * VLOOKUP($A83,BotLevelWorld[#All],MATCH("HP Ratio - " &amp; VLOOKUP(VLOOKUP(N$1,Enemies[[Name]:[SpawnedType]],11,FALSE),Enemies[[#All],[Name]:[BotLevelType]],9,FALSE),BotLevelWorld[#Headers],0),FALSE) * VLOOKUP(N$1,Enemies[[Name]:[SpawnedType]],10,FALSE),0))</f>
        <v>10000</v>
      </c>
      <c r="O83" s="10">
        <f>(VLOOKUP(O$1,Enemies[[Name]:[BotLevelType]],3,FALSE) * VLOOKUP($A83,BotLevelWorld[#All],MATCH("HP Ratio - " &amp; VLOOKUP(O$1,Enemies[[#All],[Name]:[BotLevelType]],9,FALSE),BotLevelWorld[#Headers],0),FALSE)) + (IFERROR(VLOOKUP(VLOOKUP(O$1,Enemies[[Name]:[SpawnedType]],11,FALSE), Enemies[[Name]:[BotLevelType]], 3, FALSE) * VLOOKUP($A83,BotLevelWorld[#All],MATCH("HP Ratio - " &amp; VLOOKUP(VLOOKUP(O$1,Enemies[[Name]:[SpawnedType]],11,FALSE),Enemies[[#All],[Name]:[BotLevelType]],9,FALSE),BotLevelWorld[#Headers],0),FALSE) * VLOOKUP(O$1,Enemies[[Name]:[SpawnedType]],10,FALSE),0))</f>
        <v>3850</v>
      </c>
      <c r="P83" s="10">
        <f>(VLOOKUP(P$1,Enemies[[Name]:[BotLevelType]],3,FALSE) * VLOOKUP($A83,BotLevelWorld[#All],MATCH("HP Ratio - " &amp; VLOOKUP(P$1,Enemies[[#All],[Name]:[BotLevelType]],9,FALSE),BotLevelWorld[#Headers],0),FALSE)) + (IFERROR(VLOOKUP(VLOOKUP(P$1,Enemies[[Name]:[SpawnedType]],11,FALSE), Enemies[[Name]:[BotLevelType]], 3, FALSE) * VLOOKUP($A83,BotLevelWorld[#All],MATCH("HP Ratio - " &amp; VLOOKUP(VLOOKUP(P$1,Enemies[[Name]:[SpawnedType]],11,FALSE),Enemies[[#All],[Name]:[BotLevelType]],9,FALSE),BotLevelWorld[#Headers],0),FALSE) * VLOOKUP(P$1,Enemies[[Name]:[SpawnedType]],10,FALSE),0))</f>
        <v>40000</v>
      </c>
      <c r="Q83" s="10">
        <f>(VLOOKUP(Q$1,Enemies[[Name]:[BotLevelType]],3,FALSE) * VLOOKUP($A83,BotLevelWorld[#All],MATCH("HP Ratio - " &amp; VLOOKUP(Q$1,Enemies[[#All],[Name]:[BotLevelType]],9,FALSE),BotLevelWorld[#Headers],0),FALSE)) + (IFERROR(VLOOKUP(VLOOKUP(Q$1,Enemies[[Name]:[SpawnedType]],11,FALSE), Enemies[[Name]:[BotLevelType]], 3, FALSE) * VLOOKUP($A83,BotLevelWorld[#All],MATCH("HP Ratio - " &amp; VLOOKUP(VLOOKUP(Q$1,Enemies[[Name]:[SpawnedType]],11,FALSE),Enemies[[#All],[Name]:[BotLevelType]],9,FALSE),BotLevelWorld[#Headers],0),FALSE) * VLOOKUP(Q$1,Enemies[[Name]:[SpawnedType]],10,FALSE),0))</f>
        <v>11000</v>
      </c>
      <c r="R83" s="10">
        <f>(VLOOKUP(R$1,Enemies[[Name]:[BotLevelType]],3,FALSE) * VLOOKUP($A83,BotLevelWorld[#All],MATCH("HP Ratio - " &amp; VLOOKUP(R$1,Enemies[[#All],[Name]:[BotLevelType]],9,FALSE),BotLevelWorld[#Headers],0),FALSE)) + (IFERROR(VLOOKUP(VLOOKUP(R$1,Enemies[[Name]:[SpawnedType]],11,FALSE), Enemies[[Name]:[BotLevelType]], 3, FALSE) * VLOOKUP($A83,BotLevelWorld[#All],MATCH("HP Ratio - " &amp; VLOOKUP(VLOOKUP(R$1,Enemies[[Name]:[SpawnedType]],11,FALSE),Enemies[[#All],[Name]:[BotLevelType]],9,FALSE),BotLevelWorld[#Headers],0),FALSE) * VLOOKUP(R$1,Enemies[[Name]:[SpawnedType]],10,FALSE),0))</f>
        <v>55000</v>
      </c>
      <c r="S83" s="10">
        <f>(VLOOKUP(S$1,Enemies[[Name]:[BotLevelType]],3,FALSE) * VLOOKUP($A83,BotLevelWorld[#All],MATCH("HP Ratio - " &amp; VLOOKUP(S$1,Enemies[[#All],[Name]:[BotLevelType]],9,FALSE),BotLevelWorld[#Headers],0),FALSE)) + (IFERROR(VLOOKUP(VLOOKUP(S$1,Enemies[[Name]:[SpawnedType]],11,FALSE), Enemies[[Name]:[BotLevelType]], 3, FALSE) * VLOOKUP($A83,BotLevelWorld[#All],MATCH("HP Ratio - " &amp; VLOOKUP(VLOOKUP(S$1,Enemies[[Name]:[SpawnedType]],11,FALSE),Enemies[[#All],[Name]:[BotLevelType]],9,FALSE),BotLevelWorld[#Headers],0),FALSE) * VLOOKUP(S$1,Enemies[[Name]:[SpawnedType]],10,FALSE),0))</f>
        <v>4620</v>
      </c>
      <c r="T83" s="10">
        <f>(VLOOKUP(T$1,Enemies[[Name]:[BotLevelType]],3,FALSE) * VLOOKUP($A83,BotLevelWorld[#All],MATCH("HP Ratio - " &amp; VLOOKUP(T$1,Enemies[[#All],[Name]:[BotLevelType]],9,FALSE),BotLevelWorld[#Headers],0),FALSE)) + (IFERROR(VLOOKUP(VLOOKUP(T$1,Enemies[[Name]:[SpawnedType]],11,FALSE), Enemies[[Name]:[BotLevelType]], 3, FALSE) * VLOOKUP($A83,BotLevelWorld[#All],MATCH("HP Ratio - " &amp; VLOOKUP(VLOOKUP(T$1,Enemies[[Name]:[SpawnedType]],11,FALSE),Enemies[[#All],[Name]:[BotLevelType]],9,FALSE),BotLevelWorld[#Headers],0),FALSE) * VLOOKUP(T$1,Enemies[[Name]:[SpawnedType]],10,FALSE),0))</f>
        <v>17600</v>
      </c>
      <c r="U83" s="10">
        <f>(VLOOKUP(U$1,Enemies[[Name]:[BotLevelType]],3,FALSE) * VLOOKUP($A83,BotLevelWorld[#All],MATCH("HP Ratio - " &amp; VLOOKUP(U$1,Enemies[[#All],[Name]:[BotLevelType]],9,FALSE),BotLevelWorld[#Headers],0),FALSE)) + (IFERROR(VLOOKUP(VLOOKUP(U$1,Enemies[[Name]:[SpawnedType]],11,FALSE), Enemies[[Name]:[BotLevelType]], 3, FALSE) * VLOOKUP($A83,BotLevelWorld[#All],MATCH("HP Ratio - " &amp; VLOOKUP(VLOOKUP(U$1,Enemies[[Name]:[SpawnedType]],11,FALSE),Enemies[[#All],[Name]:[BotLevelType]],9,FALSE),BotLevelWorld[#Headers],0),FALSE) * VLOOKUP(U$1,Enemies[[Name]:[SpawnedType]],10,FALSE),0))</f>
        <v>8800</v>
      </c>
      <c r="V83" s="10">
        <f>(VLOOKUP(V$1,Enemies[[Name]:[BotLevelType]],3,FALSE) * VLOOKUP($A83,BotLevelWorld[#All],MATCH("HP Ratio - " &amp; VLOOKUP(V$1,Enemies[[#All],[Name]:[BotLevelType]],9,FALSE),BotLevelWorld[#Headers],0),FALSE)) + (IFERROR(VLOOKUP(VLOOKUP(V$1,Enemies[[Name]:[SpawnedType]],11,FALSE), Enemies[[Name]:[BotLevelType]], 3, FALSE) * VLOOKUP($A83,BotLevelWorld[#All],MATCH("HP Ratio - " &amp; VLOOKUP(VLOOKUP(V$1,Enemies[[Name]:[SpawnedType]],11,FALSE),Enemies[[#All],[Name]:[BotLevelType]],9,FALSE),BotLevelWorld[#Headers],0),FALSE) * VLOOKUP(V$1,Enemies[[Name]:[SpawnedType]],10,FALSE),0))</f>
        <v>4400</v>
      </c>
      <c r="W83" s="10">
        <f>(VLOOKUP(W$1,Enemies[[Name]:[BotLevelType]],3,FALSE) * VLOOKUP($A83,BotLevelWorld[#All],MATCH("HP Ratio - " &amp; VLOOKUP(W$1,Enemies[[#All],[Name]:[BotLevelType]],9,FALSE),BotLevelWorld[#Headers],0),FALSE)) + (IFERROR(VLOOKUP(VLOOKUP(W$1,Enemies[[Name]:[SpawnedType]],11,FALSE), Enemies[[Name]:[BotLevelType]], 3, FALSE) * VLOOKUP($A83,BotLevelWorld[#All],MATCH("HP Ratio - " &amp; VLOOKUP(VLOOKUP(W$1,Enemies[[Name]:[SpawnedType]],11,FALSE),Enemies[[#All],[Name]:[BotLevelType]],9,FALSE),BotLevelWorld[#Headers],0),FALSE) * VLOOKUP(W$1,Enemies[[Name]:[SpawnedType]],10,FALSE),0))</f>
        <v>1100</v>
      </c>
      <c r="X83" s="10">
        <f>(VLOOKUP(X$1,Enemies[[Name]:[BotLevelType]],3,FALSE) * VLOOKUP($A83,BotLevelWorld[#All],MATCH("HP Ratio - " &amp; VLOOKUP(X$1,Enemies[[#All],[Name]:[BotLevelType]],9,FALSE),BotLevelWorld[#Headers],0),FALSE)) + (IFERROR(VLOOKUP(VLOOKUP(X$1,Enemies[[Name]:[SpawnedType]],11,FALSE), Enemies[[Name]:[BotLevelType]], 3, FALSE) * VLOOKUP($A83,BotLevelWorld[#All],MATCH("HP Ratio - " &amp; VLOOKUP(VLOOKUP(X$1,Enemies[[Name]:[SpawnedType]],11,FALSE),Enemies[[#All],[Name]:[BotLevelType]],9,FALSE),BotLevelWorld[#Headers],0),FALSE) * VLOOKUP(X$1,Enemies[[Name]:[SpawnedType]],10,FALSE),0))</f>
        <v>880</v>
      </c>
      <c r="Y83" s="10">
        <f>(VLOOKUP(Y$1,Enemies[[Name]:[BotLevelType]],3,FALSE) * VLOOKUP($A83,BotLevelWorld[#All],MATCH("HP Ratio - " &amp; VLOOKUP(Y$1,Enemies[[#All],[Name]:[BotLevelType]],9,FALSE),BotLevelWorld[#Headers],0),FALSE)) + (IFERROR(VLOOKUP(VLOOKUP(Y$1,Enemies[[Name]:[SpawnedType]],11,FALSE), Enemies[[Name]:[BotLevelType]], 3, FALSE) * VLOOKUP($A83,BotLevelWorld[#All],MATCH("HP Ratio - " &amp; VLOOKUP(VLOOKUP(Y$1,Enemies[[Name]:[SpawnedType]],11,FALSE),Enemies[[#All],[Name]:[BotLevelType]],9,FALSE),BotLevelWorld[#Headers],0),FALSE) * VLOOKUP(Y$1,Enemies[[Name]:[SpawnedType]],10,FALSE),0))</f>
        <v>20000</v>
      </c>
      <c r="Z83" s="10">
        <f>(VLOOKUP(Z$1,Enemies[[Name]:[BotLevelType]],3,FALSE) * VLOOKUP($A83,BotLevelWorld[#All],MATCH("HP Ratio - " &amp; VLOOKUP(Z$1,Enemies[[#All],[Name]:[BotLevelType]],9,FALSE),BotLevelWorld[#Headers],0),FALSE)) + (IFERROR(VLOOKUP(VLOOKUP(Z$1,Enemies[[Name]:[SpawnedType]],11,FALSE), Enemies[[Name]:[BotLevelType]], 3, FALSE) * VLOOKUP($A83,BotLevelWorld[#All],MATCH("HP Ratio - " &amp; VLOOKUP(VLOOKUP(Z$1,Enemies[[Name]:[SpawnedType]],11,FALSE),Enemies[[#All],[Name]:[BotLevelType]],9,FALSE),BotLevelWorld[#Headers],0),FALSE) * VLOOKUP(Z$1,Enemies[[Name]:[SpawnedType]],10,FALSE),0))</f>
        <v>8000</v>
      </c>
      <c r="AA83" s="10">
        <f>(VLOOKUP(AA$1,Enemies[[Name]:[BotLevelType]],3,FALSE) * VLOOKUP($A83,BotLevelWorld[#All],MATCH("HP Ratio - " &amp; VLOOKUP(AA$1,Enemies[[#All],[Name]:[BotLevelType]],9,FALSE),BotLevelWorld[#Headers],0),FALSE)) + (IFERROR(VLOOKUP(VLOOKUP(AA$1,Enemies[[Name]:[SpawnedType]],11,FALSE), Enemies[[Name]:[BotLevelType]], 3, FALSE) * VLOOKUP($A83,BotLevelWorld[#All],MATCH("HP Ratio - " &amp; VLOOKUP(VLOOKUP(AA$1,Enemies[[Name]:[SpawnedType]],11,FALSE),Enemies[[#All],[Name]:[BotLevelType]],9,FALSE),BotLevelWorld[#Headers],0),FALSE) * VLOOKUP(AA$1,Enemies[[Name]:[SpawnedType]],10,FALSE),0))</f>
        <v>4000</v>
      </c>
      <c r="AB83" s="10">
        <f>(VLOOKUP(AB$1,Enemies[[Name]:[BotLevelType]],3,FALSE) * VLOOKUP($A83,BotLevelWorld[#All],MATCH("HP Ratio - " &amp; VLOOKUP(AB$1,Enemies[[#All],[Name]:[BotLevelType]],9,FALSE),BotLevelWorld[#Headers],0),FALSE)) + (IFERROR(VLOOKUP(VLOOKUP(AB$1,Enemies[[Name]:[SpawnedType]],11,FALSE), Enemies[[Name]:[BotLevelType]], 3, FALSE) * VLOOKUP($A83,BotLevelWorld[#All],MATCH("HP Ratio - " &amp; VLOOKUP(VLOOKUP(AB$1,Enemies[[Name]:[SpawnedType]],11,FALSE),Enemies[[#All],[Name]:[BotLevelType]],9,FALSE),BotLevelWorld[#Headers],0),FALSE) * VLOOKUP(AB$1,Enemies[[Name]:[SpawnedType]],10,FALSE),0))</f>
        <v>1960</v>
      </c>
      <c r="AC83" s="10">
        <f>(VLOOKUP(AC$1,Enemies[[Name]:[BotLevelType]],3,FALSE) * VLOOKUP($A83,BotLevelWorld[#All],MATCH("HP Ratio - " &amp; VLOOKUP(AC$1,Enemies[[#All],[Name]:[BotLevelType]],9,FALSE),BotLevelWorld[#Headers],0),FALSE)) + (IFERROR(VLOOKUP(VLOOKUP(AC$1,Enemies[[Name]:[SpawnedType]],11,FALSE), Enemies[[Name]:[BotLevelType]], 3, FALSE) * VLOOKUP($A83,BotLevelWorld[#All],MATCH("HP Ratio - " &amp; VLOOKUP(VLOOKUP(AC$1,Enemies[[Name]:[SpawnedType]],11,FALSE),Enemies[[#All],[Name]:[BotLevelType]],9,FALSE),BotLevelWorld[#Headers],0),FALSE) * VLOOKUP(AC$1,Enemies[[Name]:[SpawnedType]],10,FALSE),0))</f>
        <v>960</v>
      </c>
      <c r="AD83" s="10">
        <f>(VLOOKUP(AD$1,Enemies[[Name]:[BotLevelType]],3,FALSE) * VLOOKUP($A83,BotLevelWorld[#All],MATCH("HP Ratio - " &amp; VLOOKUP(AD$1,Enemies[[#All],[Name]:[BotLevelType]],9,FALSE),BotLevelWorld[#Headers],0),FALSE)) + (IFERROR(VLOOKUP(VLOOKUP(AD$1,Enemies[[Name]:[SpawnedType]],11,FALSE), Enemies[[Name]:[BotLevelType]], 3, FALSE) * VLOOKUP($A83,BotLevelWorld[#All],MATCH("HP Ratio - " &amp; VLOOKUP(VLOOKUP(AD$1,Enemies[[Name]:[SpawnedType]],11,FALSE),Enemies[[#All],[Name]:[BotLevelType]],9,FALSE),BotLevelWorld[#Headers],0),FALSE) * VLOOKUP(AD$1,Enemies[[Name]:[SpawnedType]],10,FALSE),0))</f>
        <v>240</v>
      </c>
      <c r="AE83" s="10">
        <f>(VLOOKUP(AE$1,Enemies[[Name]:[BotLevelType]],3,FALSE) * VLOOKUP($A83,BotLevelWorld[#All],MATCH("HP Ratio - " &amp; VLOOKUP(AE$1,Enemies[[#All],[Name]:[BotLevelType]],9,FALSE),BotLevelWorld[#Headers],0),FALSE)) + (IFERROR(VLOOKUP(VLOOKUP(AE$1,Enemies[[Name]:[SpawnedType]],11,FALSE), Enemies[[Name]:[BotLevelType]], 3, FALSE) * VLOOKUP($A83,BotLevelWorld[#All],MATCH("HP Ratio - " &amp; VLOOKUP(VLOOKUP(AE$1,Enemies[[Name]:[SpawnedType]],11,FALSE),Enemies[[#All],[Name]:[BotLevelType]],9,FALSE),BotLevelWorld[#Headers],0),FALSE) * VLOOKUP(AE$1,Enemies[[Name]:[SpawnedType]],10,FALSE),0))</f>
        <v>7000</v>
      </c>
      <c r="AF83" s="10">
        <f>(VLOOKUP(AF$1,Enemies[[Name]:[BotLevelType]],3,FALSE) * VLOOKUP($A83,BotLevelWorld[#All],MATCH("HP Ratio - " &amp; VLOOKUP(AF$1,Enemies[[#All],[Name]:[BotLevelType]],9,FALSE),BotLevelWorld[#Headers],0),FALSE)) + (IFERROR(VLOOKUP(VLOOKUP(AF$1,Enemies[[Name]:[SpawnedType]],11,FALSE), Enemies[[Name]:[BotLevelType]], 3, FALSE) * VLOOKUP($A83,BotLevelWorld[#All],MATCH("HP Ratio - " &amp; VLOOKUP(VLOOKUP(AF$1,Enemies[[Name]:[SpawnedType]],11,FALSE),Enemies[[#All],[Name]:[BotLevelType]],9,FALSE),BotLevelWorld[#Headers],0),FALSE) * VLOOKUP(AF$1,Enemies[[Name]:[SpawnedType]],10,FALSE),0))</f>
        <v>1600</v>
      </c>
      <c r="AG83" s="10">
        <f>(VLOOKUP(AG$1,Enemies[[Name]:[BotLevelType]],3,FALSE) * VLOOKUP($A83,BotLevelWorld[#All],MATCH("HP Ratio - " &amp; VLOOKUP(AG$1,Enemies[[#All],[Name]:[BotLevelType]],9,FALSE),BotLevelWorld[#Headers],0),FALSE)) + (IFERROR(VLOOKUP(VLOOKUP(AG$1,Enemies[[Name]:[SpawnedType]],11,FALSE), Enemies[[Name]:[BotLevelType]], 3, FALSE) * VLOOKUP($A83,BotLevelWorld[#All],MATCH("HP Ratio - " &amp; VLOOKUP(VLOOKUP(AG$1,Enemies[[Name]:[SpawnedType]],11,FALSE),Enemies[[#All],[Name]:[BotLevelType]],9,FALSE),BotLevelWorld[#Headers],0),FALSE) * VLOOKUP(AG$1,Enemies[[Name]:[SpawnedType]],10,FALSE),0))</f>
        <v>8470</v>
      </c>
      <c r="AH83" s="10">
        <f>(VLOOKUP(AH$1,Enemies[[Name]:[BotLevelType]],3,FALSE) * VLOOKUP($A83,BotLevelWorld[#All],MATCH("HP Ratio - " &amp; VLOOKUP(AH$1,Enemies[[#All],[Name]:[BotLevelType]],9,FALSE),BotLevelWorld[#Headers],0),FALSE)) + (IFERROR(VLOOKUP(VLOOKUP(AH$1,Enemies[[Name]:[SpawnedType]],11,FALSE), Enemies[[Name]:[BotLevelType]], 3, FALSE) * VLOOKUP($A83,BotLevelWorld[#All],MATCH("HP Ratio - " &amp; VLOOKUP(VLOOKUP(AH$1,Enemies[[Name]:[SpawnedType]],11,FALSE),Enemies[[#All],[Name]:[BotLevelType]],9,FALSE),BotLevelWorld[#Headers],0),FALSE) * VLOOKUP(AH$1,Enemies[[Name]:[SpawnedType]],10,FALSE),0))</f>
        <v>880</v>
      </c>
      <c r="AI83" s="10">
        <f>(VLOOKUP(AI$1,Enemies[[Name]:[BotLevelType]],3,FALSE) * VLOOKUP($A83,BotLevelWorld[#All],MATCH("HP Ratio - " &amp; VLOOKUP(AI$1,Enemies[[#All],[Name]:[BotLevelType]],9,FALSE),BotLevelWorld[#Headers],0),FALSE)) + (IFERROR(VLOOKUP(VLOOKUP(AI$1,Enemies[[Name]:[SpawnedType]],11,FALSE), Enemies[[Name]:[BotLevelType]], 3, FALSE) * VLOOKUP($A83,BotLevelWorld[#All],MATCH("HP Ratio - " &amp; VLOOKUP(VLOOKUP(AI$1,Enemies[[Name]:[SpawnedType]],11,FALSE),Enemies[[#All],[Name]:[BotLevelType]],9,FALSE),BotLevelWorld[#Headers],0),FALSE) * VLOOKUP(AI$1,Enemies[[Name]:[SpawnedType]],10,FALSE),0))</f>
        <v>12000</v>
      </c>
      <c r="AJ83" s="10">
        <f>(VLOOKUP(AJ$1,Enemies[[Name]:[BotLevelType]],3,FALSE) * VLOOKUP($A83,BotLevelWorld[#All],MATCH("HP Ratio - " &amp; VLOOKUP(AJ$1,Enemies[[#All],[Name]:[BotLevelType]],9,FALSE),BotLevelWorld[#Headers],0),FALSE)) + (IFERROR(VLOOKUP(VLOOKUP(AJ$1,Enemies[[Name]:[SpawnedType]],11,FALSE), Enemies[[Name]:[BotLevelType]], 3, FALSE) * VLOOKUP($A83,BotLevelWorld[#All],MATCH("HP Ratio - " &amp; VLOOKUP(VLOOKUP(AJ$1,Enemies[[Name]:[SpawnedType]],11,FALSE),Enemies[[#All],[Name]:[BotLevelType]],9,FALSE),BotLevelWorld[#Headers],0),FALSE) * VLOOKUP(AJ$1,Enemies[[Name]:[SpawnedType]],10,FALSE),0))</f>
        <v>880</v>
      </c>
      <c r="AK83" s="10">
        <f>(VLOOKUP(AK$1,Enemies[[Name]:[BotLevelType]],3,FALSE) * VLOOKUP($A83,BotLevelWorld[#All],MATCH("HP Ratio - " &amp; VLOOKUP(AK$1,Enemies[[#All],[Name]:[BotLevelType]],9,FALSE),BotLevelWorld[#Headers],0),FALSE)) + (IFERROR(VLOOKUP(VLOOKUP(AK$1,Enemies[[Name]:[SpawnedType]],11,FALSE), Enemies[[Name]:[BotLevelType]], 3, FALSE) * VLOOKUP($A83,BotLevelWorld[#All],MATCH("HP Ratio - " &amp; VLOOKUP(VLOOKUP(AK$1,Enemies[[Name]:[SpawnedType]],11,FALSE),Enemies[[#All],[Name]:[BotLevelType]],9,FALSE),BotLevelWorld[#Headers],0),FALSE) * VLOOKUP(AK$1,Enemies[[Name]:[SpawnedType]],10,FALSE),0))</f>
        <v>880</v>
      </c>
      <c r="AL83" s="10">
        <f>(VLOOKUP(AL$1,Enemies[[Name]:[BotLevelType]],3,FALSE) * VLOOKUP($A83,BotLevelWorld[#All],MATCH("HP Ratio - " &amp; VLOOKUP(AL$1,Enemies[[#All],[Name]:[BotLevelType]],9,FALSE),BotLevelWorld[#Headers],0),FALSE)) + (IFERROR(VLOOKUP(VLOOKUP(AL$1,Enemies[[Name]:[SpawnedType]],11,FALSE), Enemies[[Name]:[BotLevelType]], 3, FALSE) * VLOOKUP($A83,BotLevelWorld[#All],MATCH("HP Ratio - " &amp; VLOOKUP(VLOOKUP(AL$1,Enemies[[Name]:[SpawnedType]],11,FALSE),Enemies[[#All],[Name]:[BotLevelType]],9,FALSE),BotLevelWorld[#Headers],0),FALSE) * VLOOKUP(AL$1,Enemies[[Name]:[SpawnedType]],10,FALSE),0))</f>
        <v>1100</v>
      </c>
      <c r="AM83" s="10">
        <f>(VLOOKUP(AM$1,Enemies[[Name]:[BotLevelType]],3,FALSE) * VLOOKUP($A83,BotLevelWorld[#All],MATCH("HP Ratio - " &amp; VLOOKUP(AM$1,Enemies[[#All],[Name]:[BotLevelType]],9,FALSE),BotLevelWorld[#Headers],0),FALSE)) + (IFERROR(VLOOKUP(VLOOKUP(AM$1,Enemies[[Name]:[SpawnedType]],11,FALSE), Enemies[[Name]:[BotLevelType]], 3, FALSE) * VLOOKUP($A83,BotLevelWorld[#All],MATCH("HP Ratio - " &amp; VLOOKUP(VLOOKUP(AM$1,Enemies[[Name]:[SpawnedType]],11,FALSE),Enemies[[#All],[Name]:[BotLevelType]],9,FALSE),BotLevelWorld[#Headers],0),FALSE) * VLOOKUP(AM$1,Enemies[[Name]:[SpawnedType]],10,FALSE),0))</f>
        <v>20000</v>
      </c>
      <c r="AN83" s="10">
        <f>(VLOOKUP(AN$1,Enemies[[Name]:[BotLevelType]],3,FALSE) * VLOOKUP($A83,BotLevelWorld[#All],MATCH("HP Ratio - " &amp; VLOOKUP(AN$1,Enemies[[#All],[Name]:[BotLevelType]],9,FALSE),BotLevelWorld[#Headers],0),FALSE)) + (IFERROR(VLOOKUP(VLOOKUP(AN$1,Enemies[[Name]:[SpawnedType]],11,FALSE), Enemies[[Name]:[BotLevelType]], 3, FALSE) * VLOOKUP($A83,BotLevelWorld[#All],MATCH("HP Ratio - " &amp; VLOOKUP(VLOOKUP(AN$1,Enemies[[Name]:[SpawnedType]],11,FALSE),Enemies[[#All],[Name]:[BotLevelType]],9,FALSE),BotLevelWorld[#Headers],0),FALSE) * VLOOKUP(AN$1,Enemies[[Name]:[SpawnedType]],10,FALSE),0))</f>
        <v>5500</v>
      </c>
      <c r="AO83" s="10">
        <f>(VLOOKUP(AO$1,Enemies[[Name]:[BotLevelType]],3,FALSE) * VLOOKUP($A83,BotLevelWorld[#All],MATCH("HP Ratio - " &amp; VLOOKUP(AO$1,Enemies[[#All],[Name]:[BotLevelType]],9,FALSE),BotLevelWorld[#Headers],0),FALSE)) + (IFERROR(VLOOKUP(VLOOKUP(AO$1,Enemies[[Name]:[SpawnedType]],11,FALSE), Enemies[[Name]:[BotLevelType]], 3, FALSE) * VLOOKUP($A83,BotLevelWorld[#All],MATCH("HP Ratio - " &amp; VLOOKUP(VLOOKUP(AO$1,Enemies[[Name]:[SpawnedType]],11,FALSE),Enemies[[#All],[Name]:[BotLevelType]],9,FALSE),BotLevelWorld[#Headers],0),FALSE) * VLOOKUP(AO$1,Enemies[[Name]:[SpawnedType]],10,FALSE),0))</f>
        <v>9460</v>
      </c>
      <c r="AP83" s="10">
        <f>(VLOOKUP(AP$1,Enemies[[Name]:[BotLevelType]],3,FALSE) * VLOOKUP($A83,BotLevelWorld[#All],MATCH("HP Ratio - " &amp; VLOOKUP(AP$1,Enemies[[#All],[Name]:[BotLevelType]],9,FALSE),BotLevelWorld[#Headers],0),FALSE)) + (IFERROR(VLOOKUP(VLOOKUP(AP$1,Enemies[[Name]:[SpawnedType]],11,FALSE), Enemies[[Name]:[BotLevelType]], 3, FALSE) * VLOOKUP($A83,BotLevelWorld[#All],MATCH("HP Ratio - " &amp; VLOOKUP(VLOOKUP(AP$1,Enemies[[Name]:[SpawnedType]],11,FALSE),Enemies[[#All],[Name]:[BotLevelType]],9,FALSE),BotLevelWorld[#Headers],0),FALSE) * VLOOKUP(AP$1,Enemies[[Name]:[SpawnedType]],10,FALSE),0))</f>
        <v>9460</v>
      </c>
      <c r="AQ83" s="10">
        <f>(VLOOKUP(AQ$1,Enemies[[Name]:[BotLevelType]],3,FALSE) * VLOOKUP($A83,BotLevelWorld[#All],MATCH("HP Ratio - " &amp; VLOOKUP(AQ$1,Enemies[[#All],[Name]:[BotLevelType]],9,FALSE),BotLevelWorld[#Headers],0),FALSE)) + (IFERROR(VLOOKUP(VLOOKUP(AQ$1,Enemies[[Name]:[SpawnedType]],11,FALSE), Enemies[[Name]:[BotLevelType]], 3, FALSE) * VLOOKUP($A83,BotLevelWorld[#All],MATCH("HP Ratio - " &amp; VLOOKUP(VLOOKUP(AQ$1,Enemies[[Name]:[SpawnedType]],11,FALSE),Enemies[[#All],[Name]:[BotLevelType]],9,FALSE),BotLevelWorld[#Headers],0),FALSE) * VLOOKUP(AQ$1,Enemies[[Name]:[SpawnedType]],10,FALSE),0))</f>
        <v>9460</v>
      </c>
      <c r="AR83" s="10">
        <f>(VLOOKUP(AR$1,Enemies[[Name]:[BotLevelType]],3,FALSE) * VLOOKUP($A83,BotLevelWorld[#All],MATCH("HP Ratio - " &amp; VLOOKUP(AR$1,Enemies[[#All],[Name]:[BotLevelType]],9,FALSE),BotLevelWorld[#Headers],0),FALSE)) + (IFERROR(VLOOKUP(VLOOKUP(AR$1,Enemies[[Name]:[SpawnedType]],11,FALSE), Enemies[[Name]:[BotLevelType]], 3, FALSE) * VLOOKUP($A83,BotLevelWorld[#All],MATCH("HP Ratio - " &amp; VLOOKUP(VLOOKUP(AR$1,Enemies[[Name]:[SpawnedType]],11,FALSE),Enemies[[#All],[Name]:[BotLevelType]],9,FALSE),BotLevelWorld[#Headers],0),FALSE) * VLOOKUP(AR$1,Enemies[[Name]:[SpawnedType]],10,FALSE),0))</f>
        <v>88000</v>
      </c>
      <c r="AS83" s="10">
        <f>(VLOOKUP(AS$1,Enemies[[Name]:[BotLevelType]],3,FALSE) * VLOOKUP($A83,BotLevelWorld[#All],MATCH("HP Ratio - " &amp; VLOOKUP(AS$1,Enemies[[#All],[Name]:[BotLevelType]],9,FALSE),BotLevelWorld[#Headers],0),FALSE)) + (IFERROR(VLOOKUP(VLOOKUP(AS$1,Enemies[[Name]:[SpawnedType]],11,FALSE), Enemies[[Name]:[BotLevelType]], 3, FALSE) * VLOOKUP($A83,BotLevelWorld[#All],MATCH("HP Ratio - " &amp; VLOOKUP(VLOOKUP(AS$1,Enemies[[Name]:[SpawnedType]],11,FALSE),Enemies[[#All],[Name]:[BotLevelType]],9,FALSE),BotLevelWorld[#Headers],0),FALSE) * VLOOKUP(AS$1,Enemies[[Name]:[SpawnedType]],10,FALSE),0))</f>
        <v>60000</v>
      </c>
      <c r="AT83" s="10">
        <f>(VLOOKUP(AT$1,Enemies[[Name]:[BotLevelType]],3,FALSE) * VLOOKUP($A83,BotLevelWorld[#All],MATCH("HP Ratio - " &amp; VLOOKUP(AT$1,Enemies[[#All],[Name]:[BotLevelType]],9,FALSE),BotLevelWorld[#Headers],0),FALSE)) + (IFERROR(VLOOKUP(VLOOKUP(AT$1,Enemies[[Name]:[SpawnedType]],11,FALSE), Enemies[[Name]:[BotLevelType]], 3, FALSE) * VLOOKUP($A83,BotLevelWorld[#All],MATCH("HP Ratio - " &amp; VLOOKUP(VLOOKUP(AT$1,Enemies[[Name]:[SpawnedType]],11,FALSE),Enemies[[#All],[Name]:[BotLevelType]],9,FALSE),BotLevelWorld[#Headers],0),FALSE) * VLOOKUP(AT$1,Enemies[[Name]:[SpawnedType]],10,FALSE),0))</f>
        <v>53200</v>
      </c>
    </row>
    <row r="84" spans="1:46" x14ac:dyDescent="0.25">
      <c r="A84" s="1">
        <v>82</v>
      </c>
      <c r="B84" s="10">
        <f>(VLOOKUP(B$1,Enemies[[Name]:[BotLevelType]],3,FALSE) * VLOOKUP($A84,BotLevelWorld[#All],MATCH("HP Ratio - " &amp; VLOOKUP(B$1,Enemies[[#All],[Name]:[BotLevelType]],9,FALSE),BotLevelWorld[#Headers],0),FALSE)) + (IFERROR(VLOOKUP(VLOOKUP(B$1,Enemies[[Name]:[SpawnedType]],11,FALSE), Enemies[[Name]:[BotLevelType]], 3, FALSE) * VLOOKUP($A84,BotLevelWorld[#All],MATCH("HP Ratio - " &amp; VLOOKUP(VLOOKUP(B$1,Enemies[[Name]:[SpawnedType]],11,FALSE),Enemies[[#All],[Name]:[BotLevelType]],9,FALSE),BotLevelWorld[#Headers],0),FALSE) * VLOOKUP(B$1,Enemies[[Name]:[SpawnedType]],10,FALSE),0))</f>
        <v>330</v>
      </c>
      <c r="C84" s="10">
        <f>(VLOOKUP(C$1,Enemies[[Name]:[BotLevelType]],3,FALSE) * VLOOKUP($A84,BotLevelWorld[#All],MATCH("HP Ratio - " &amp; VLOOKUP(C$1,Enemies[[#All],[Name]:[BotLevelType]],9,FALSE),BotLevelWorld[#Headers],0),FALSE)) + (IFERROR(VLOOKUP(VLOOKUP(C$1,Enemies[[Name]:[SpawnedType]],11,FALSE), Enemies[[Name]:[BotLevelType]], 3, FALSE) * VLOOKUP($A84,BotLevelWorld[#All],MATCH("HP Ratio - " &amp; VLOOKUP(VLOOKUP(C$1,Enemies[[Name]:[SpawnedType]],11,FALSE),Enemies[[#All],[Name]:[BotLevelType]],9,FALSE),BotLevelWorld[#Headers],0),FALSE) * VLOOKUP(C$1,Enemies[[Name]:[SpawnedType]],10,FALSE),0))</f>
        <v>8470</v>
      </c>
      <c r="D84" s="10">
        <f>(VLOOKUP(D$1,Enemies[[Name]:[BotLevelType]],3,FALSE) * VLOOKUP($A84,BotLevelWorld[#All],MATCH("HP Ratio - " &amp; VLOOKUP(D$1,Enemies[[#All],[Name]:[BotLevelType]],9,FALSE),BotLevelWorld[#Headers],0),FALSE)) + (IFERROR(VLOOKUP(VLOOKUP(D$1,Enemies[[Name]:[SpawnedType]],11,FALSE), Enemies[[Name]:[BotLevelType]], 3, FALSE) * VLOOKUP($A84,BotLevelWorld[#All],MATCH("HP Ratio - " &amp; VLOOKUP(VLOOKUP(D$1,Enemies[[Name]:[SpawnedType]],11,FALSE),Enemies[[#All],[Name]:[BotLevelType]],9,FALSE),BotLevelWorld[#Headers],0),FALSE) * VLOOKUP(D$1,Enemies[[Name]:[SpawnedType]],10,FALSE),0))</f>
        <v>19800</v>
      </c>
      <c r="E84" s="10">
        <f>(VLOOKUP(E$1,Enemies[[Name]:[BotLevelType]],3,FALSE) * VLOOKUP($A84,BotLevelWorld[#All],MATCH("HP Ratio - " &amp; VLOOKUP(E$1,Enemies[[#All],[Name]:[BotLevelType]],9,FALSE),BotLevelWorld[#Headers],0),FALSE)) + (IFERROR(VLOOKUP(VLOOKUP(E$1,Enemies[[Name]:[SpawnedType]],11,FALSE), Enemies[[Name]:[BotLevelType]], 3, FALSE) * VLOOKUP($A84,BotLevelWorld[#All],MATCH("HP Ratio - " &amp; VLOOKUP(VLOOKUP(E$1,Enemies[[Name]:[SpawnedType]],11,FALSE),Enemies[[#All],[Name]:[BotLevelType]],9,FALSE),BotLevelWorld[#Headers],0),FALSE) * VLOOKUP(E$1,Enemies[[Name]:[SpawnedType]],10,FALSE),0))</f>
        <v>2800</v>
      </c>
      <c r="F84" s="10">
        <f>(VLOOKUP(F$1,Enemies[[Name]:[BotLevelType]],3,FALSE) * VLOOKUP($A84,BotLevelWorld[#All],MATCH("HP Ratio - " &amp; VLOOKUP(F$1,Enemies[[#All],[Name]:[BotLevelType]],9,FALSE),BotLevelWorld[#Headers],0),FALSE)) + (IFERROR(VLOOKUP(VLOOKUP(F$1,Enemies[[Name]:[SpawnedType]],11,FALSE), Enemies[[Name]:[BotLevelType]], 3, FALSE) * VLOOKUP($A84,BotLevelWorld[#All],MATCH("HP Ratio - " &amp; VLOOKUP(VLOOKUP(F$1,Enemies[[Name]:[SpawnedType]],11,FALSE),Enemies[[#All],[Name]:[BotLevelType]],9,FALSE),BotLevelWorld[#Headers],0),FALSE) * VLOOKUP(F$1,Enemies[[Name]:[SpawnedType]],10,FALSE),0))</f>
        <v>10000</v>
      </c>
      <c r="G84" s="10">
        <f>(VLOOKUP(G$1,Enemies[[Name]:[BotLevelType]],3,FALSE) * VLOOKUP($A84,BotLevelWorld[#All],MATCH("HP Ratio - " &amp; VLOOKUP(G$1,Enemies[[#All],[Name]:[BotLevelType]],9,FALSE),BotLevelWorld[#Headers],0),FALSE)) + (IFERROR(VLOOKUP(VLOOKUP(G$1,Enemies[[Name]:[SpawnedType]],11,FALSE), Enemies[[Name]:[BotLevelType]], 3, FALSE) * VLOOKUP($A84,BotLevelWorld[#All],MATCH("HP Ratio - " &amp; VLOOKUP(VLOOKUP(G$1,Enemies[[Name]:[SpawnedType]],11,FALSE),Enemies[[#All],[Name]:[BotLevelType]],9,FALSE),BotLevelWorld[#Headers],0),FALSE) * VLOOKUP(G$1,Enemies[[Name]:[SpawnedType]],10,FALSE),0))</f>
        <v>20000</v>
      </c>
      <c r="H84" s="10">
        <f>(VLOOKUP(H$1,Enemies[[Name]:[BotLevelType]],3,FALSE) * VLOOKUP($A84,BotLevelWorld[#All],MATCH("HP Ratio - " &amp; VLOOKUP(H$1,Enemies[[#All],[Name]:[BotLevelType]],9,FALSE),BotLevelWorld[#Headers],0),FALSE)) + (IFERROR(VLOOKUP(VLOOKUP(H$1,Enemies[[Name]:[SpawnedType]],11,FALSE), Enemies[[Name]:[BotLevelType]], 3, FALSE) * VLOOKUP($A84,BotLevelWorld[#All],MATCH("HP Ratio - " &amp; VLOOKUP(VLOOKUP(H$1,Enemies[[Name]:[SpawnedType]],11,FALSE),Enemies[[#All],[Name]:[BotLevelType]],9,FALSE),BotLevelWorld[#Headers],0),FALSE) * VLOOKUP(H$1,Enemies[[Name]:[SpawnedType]],10,FALSE),0))</f>
        <v>880</v>
      </c>
      <c r="I84" s="10">
        <f>(VLOOKUP(I$1,Enemies[[Name]:[BotLevelType]],3,FALSE) * VLOOKUP($A84,BotLevelWorld[#All],MATCH("HP Ratio - " &amp; VLOOKUP(I$1,Enemies[[#All],[Name]:[BotLevelType]],9,FALSE),BotLevelWorld[#Headers],0),FALSE)) + (IFERROR(VLOOKUP(VLOOKUP(I$1,Enemies[[Name]:[SpawnedType]],11,FALSE), Enemies[[Name]:[BotLevelType]], 3, FALSE) * VLOOKUP($A84,BotLevelWorld[#All],MATCH("HP Ratio - " &amp; VLOOKUP(VLOOKUP(I$1,Enemies[[Name]:[SpawnedType]],11,FALSE),Enemies[[#All],[Name]:[BotLevelType]],9,FALSE),BotLevelWorld[#Headers],0),FALSE) * VLOOKUP(I$1,Enemies[[Name]:[SpawnedType]],10,FALSE),0))</f>
        <v>30</v>
      </c>
      <c r="J84" s="10">
        <f>(VLOOKUP(J$1,Enemies[[Name]:[BotLevelType]],3,FALSE) * VLOOKUP($A84,BotLevelWorld[#All],MATCH("HP Ratio - " &amp; VLOOKUP(J$1,Enemies[[#All],[Name]:[BotLevelType]],9,FALSE),BotLevelWorld[#Headers],0),FALSE)) + (IFERROR(VLOOKUP(VLOOKUP(J$1,Enemies[[Name]:[SpawnedType]],11,FALSE), Enemies[[Name]:[BotLevelType]], 3, FALSE) * VLOOKUP($A84,BotLevelWorld[#All],MATCH("HP Ratio - " &amp; VLOOKUP(VLOOKUP(J$1,Enemies[[Name]:[SpawnedType]],11,FALSE),Enemies[[#All],[Name]:[BotLevelType]],9,FALSE),BotLevelWorld[#Headers],0),FALSE) * VLOOKUP(J$1,Enemies[[Name]:[SpawnedType]],10,FALSE),0))</f>
        <v>500</v>
      </c>
      <c r="K84" s="10">
        <f>(VLOOKUP(K$1,Enemies[[Name]:[BotLevelType]],3,FALSE) * VLOOKUP($A84,BotLevelWorld[#All],MATCH("HP Ratio - " &amp; VLOOKUP(K$1,Enemies[[#All],[Name]:[BotLevelType]],9,FALSE),BotLevelWorld[#Headers],0),FALSE)) + (IFERROR(VLOOKUP(VLOOKUP(K$1,Enemies[[Name]:[SpawnedType]],11,FALSE), Enemies[[Name]:[BotLevelType]], 3, FALSE) * VLOOKUP($A84,BotLevelWorld[#All],MATCH("HP Ratio - " &amp; VLOOKUP(VLOOKUP(K$1,Enemies[[Name]:[SpawnedType]],11,FALSE),Enemies[[#All],[Name]:[BotLevelType]],9,FALSE),BotLevelWorld[#Headers],0),FALSE) * VLOOKUP(K$1,Enemies[[Name]:[SpawnedType]],10,FALSE),0))</f>
        <v>125</v>
      </c>
      <c r="L84" s="10">
        <f>(VLOOKUP(L$1,Enemies[[Name]:[BotLevelType]],3,FALSE) * VLOOKUP($A84,BotLevelWorld[#All],MATCH("HP Ratio - " &amp; VLOOKUP(L$1,Enemies[[#All],[Name]:[BotLevelType]],9,FALSE),BotLevelWorld[#Headers],0),FALSE)) + (IFERROR(VLOOKUP(VLOOKUP(L$1,Enemies[[Name]:[SpawnedType]],11,FALSE), Enemies[[Name]:[BotLevelType]], 3, FALSE) * VLOOKUP($A84,BotLevelWorld[#All],MATCH("HP Ratio - " &amp; VLOOKUP(VLOOKUP(L$1,Enemies[[Name]:[SpawnedType]],11,FALSE),Enemies[[#All],[Name]:[BotLevelType]],9,FALSE),BotLevelWorld[#Headers],0),FALSE) * VLOOKUP(L$1,Enemies[[Name]:[SpawnedType]],10,FALSE),0))</f>
        <v>6000</v>
      </c>
      <c r="M84" s="10">
        <f>(VLOOKUP(M$1,Enemies[[Name]:[BotLevelType]],3,FALSE) * VLOOKUP($A84,BotLevelWorld[#All],MATCH("HP Ratio - " &amp; VLOOKUP(M$1,Enemies[[#All],[Name]:[BotLevelType]],9,FALSE),BotLevelWorld[#Headers],0),FALSE)) + (IFERROR(VLOOKUP(VLOOKUP(M$1,Enemies[[Name]:[SpawnedType]],11,FALSE), Enemies[[Name]:[BotLevelType]], 3, FALSE) * VLOOKUP($A84,BotLevelWorld[#All],MATCH("HP Ratio - " &amp; VLOOKUP(VLOOKUP(M$1,Enemies[[Name]:[SpawnedType]],11,FALSE),Enemies[[#All],[Name]:[BotLevelType]],9,FALSE),BotLevelWorld[#Headers],0),FALSE) * VLOOKUP(M$1,Enemies[[Name]:[SpawnedType]],10,FALSE),0))</f>
        <v>14000</v>
      </c>
      <c r="N84" s="10">
        <f>(VLOOKUP(N$1,Enemies[[Name]:[BotLevelType]],3,FALSE) * VLOOKUP($A84,BotLevelWorld[#All],MATCH("HP Ratio - " &amp; VLOOKUP(N$1,Enemies[[#All],[Name]:[BotLevelType]],9,FALSE),BotLevelWorld[#Headers],0),FALSE)) + (IFERROR(VLOOKUP(VLOOKUP(N$1,Enemies[[Name]:[SpawnedType]],11,FALSE), Enemies[[Name]:[BotLevelType]], 3, FALSE) * VLOOKUP($A84,BotLevelWorld[#All],MATCH("HP Ratio - " &amp; VLOOKUP(VLOOKUP(N$1,Enemies[[Name]:[SpawnedType]],11,FALSE),Enemies[[#All],[Name]:[BotLevelType]],9,FALSE),BotLevelWorld[#Headers],0),FALSE) * VLOOKUP(N$1,Enemies[[Name]:[SpawnedType]],10,FALSE),0))</f>
        <v>10000</v>
      </c>
      <c r="O84" s="10">
        <f>(VLOOKUP(O$1,Enemies[[Name]:[BotLevelType]],3,FALSE) * VLOOKUP($A84,BotLevelWorld[#All],MATCH("HP Ratio - " &amp; VLOOKUP(O$1,Enemies[[#All],[Name]:[BotLevelType]],9,FALSE),BotLevelWorld[#Headers],0),FALSE)) + (IFERROR(VLOOKUP(VLOOKUP(O$1,Enemies[[Name]:[SpawnedType]],11,FALSE), Enemies[[Name]:[BotLevelType]], 3, FALSE) * VLOOKUP($A84,BotLevelWorld[#All],MATCH("HP Ratio - " &amp; VLOOKUP(VLOOKUP(O$1,Enemies[[Name]:[SpawnedType]],11,FALSE),Enemies[[#All],[Name]:[BotLevelType]],9,FALSE),BotLevelWorld[#Headers],0),FALSE) * VLOOKUP(O$1,Enemies[[Name]:[SpawnedType]],10,FALSE),0))</f>
        <v>3850</v>
      </c>
      <c r="P84" s="10">
        <f>(VLOOKUP(P$1,Enemies[[Name]:[BotLevelType]],3,FALSE) * VLOOKUP($A84,BotLevelWorld[#All],MATCH("HP Ratio - " &amp; VLOOKUP(P$1,Enemies[[#All],[Name]:[BotLevelType]],9,FALSE),BotLevelWorld[#Headers],0),FALSE)) + (IFERROR(VLOOKUP(VLOOKUP(P$1,Enemies[[Name]:[SpawnedType]],11,FALSE), Enemies[[Name]:[BotLevelType]], 3, FALSE) * VLOOKUP($A84,BotLevelWorld[#All],MATCH("HP Ratio - " &amp; VLOOKUP(VLOOKUP(P$1,Enemies[[Name]:[SpawnedType]],11,FALSE),Enemies[[#All],[Name]:[BotLevelType]],9,FALSE),BotLevelWorld[#Headers],0),FALSE) * VLOOKUP(P$1,Enemies[[Name]:[SpawnedType]],10,FALSE),0))</f>
        <v>40000</v>
      </c>
      <c r="Q84" s="10">
        <f>(VLOOKUP(Q$1,Enemies[[Name]:[BotLevelType]],3,FALSE) * VLOOKUP($A84,BotLevelWorld[#All],MATCH("HP Ratio - " &amp; VLOOKUP(Q$1,Enemies[[#All],[Name]:[BotLevelType]],9,FALSE),BotLevelWorld[#Headers],0),FALSE)) + (IFERROR(VLOOKUP(VLOOKUP(Q$1,Enemies[[Name]:[SpawnedType]],11,FALSE), Enemies[[Name]:[BotLevelType]], 3, FALSE) * VLOOKUP($A84,BotLevelWorld[#All],MATCH("HP Ratio - " &amp; VLOOKUP(VLOOKUP(Q$1,Enemies[[Name]:[SpawnedType]],11,FALSE),Enemies[[#All],[Name]:[BotLevelType]],9,FALSE),BotLevelWorld[#Headers],0),FALSE) * VLOOKUP(Q$1,Enemies[[Name]:[SpawnedType]],10,FALSE),0))</f>
        <v>11000</v>
      </c>
      <c r="R84" s="10">
        <f>(VLOOKUP(R$1,Enemies[[Name]:[BotLevelType]],3,FALSE) * VLOOKUP($A84,BotLevelWorld[#All],MATCH("HP Ratio - " &amp; VLOOKUP(R$1,Enemies[[#All],[Name]:[BotLevelType]],9,FALSE),BotLevelWorld[#Headers],0),FALSE)) + (IFERROR(VLOOKUP(VLOOKUP(R$1,Enemies[[Name]:[SpawnedType]],11,FALSE), Enemies[[Name]:[BotLevelType]], 3, FALSE) * VLOOKUP($A84,BotLevelWorld[#All],MATCH("HP Ratio - " &amp; VLOOKUP(VLOOKUP(R$1,Enemies[[Name]:[SpawnedType]],11,FALSE),Enemies[[#All],[Name]:[BotLevelType]],9,FALSE),BotLevelWorld[#Headers],0),FALSE) * VLOOKUP(R$1,Enemies[[Name]:[SpawnedType]],10,FALSE),0))</f>
        <v>55000</v>
      </c>
      <c r="S84" s="10">
        <f>(VLOOKUP(S$1,Enemies[[Name]:[BotLevelType]],3,FALSE) * VLOOKUP($A84,BotLevelWorld[#All],MATCH("HP Ratio - " &amp; VLOOKUP(S$1,Enemies[[#All],[Name]:[BotLevelType]],9,FALSE),BotLevelWorld[#Headers],0),FALSE)) + (IFERROR(VLOOKUP(VLOOKUP(S$1,Enemies[[Name]:[SpawnedType]],11,FALSE), Enemies[[Name]:[BotLevelType]], 3, FALSE) * VLOOKUP($A84,BotLevelWorld[#All],MATCH("HP Ratio - " &amp; VLOOKUP(VLOOKUP(S$1,Enemies[[Name]:[SpawnedType]],11,FALSE),Enemies[[#All],[Name]:[BotLevelType]],9,FALSE),BotLevelWorld[#Headers],0),FALSE) * VLOOKUP(S$1,Enemies[[Name]:[SpawnedType]],10,FALSE),0))</f>
        <v>4620</v>
      </c>
      <c r="T84" s="10">
        <f>(VLOOKUP(T$1,Enemies[[Name]:[BotLevelType]],3,FALSE) * VLOOKUP($A84,BotLevelWorld[#All],MATCH("HP Ratio - " &amp; VLOOKUP(T$1,Enemies[[#All],[Name]:[BotLevelType]],9,FALSE),BotLevelWorld[#Headers],0),FALSE)) + (IFERROR(VLOOKUP(VLOOKUP(T$1,Enemies[[Name]:[SpawnedType]],11,FALSE), Enemies[[Name]:[BotLevelType]], 3, FALSE) * VLOOKUP($A84,BotLevelWorld[#All],MATCH("HP Ratio - " &amp; VLOOKUP(VLOOKUP(T$1,Enemies[[Name]:[SpawnedType]],11,FALSE),Enemies[[#All],[Name]:[BotLevelType]],9,FALSE),BotLevelWorld[#Headers],0),FALSE) * VLOOKUP(T$1,Enemies[[Name]:[SpawnedType]],10,FALSE),0))</f>
        <v>17600</v>
      </c>
      <c r="U84" s="10">
        <f>(VLOOKUP(U$1,Enemies[[Name]:[BotLevelType]],3,FALSE) * VLOOKUP($A84,BotLevelWorld[#All],MATCH("HP Ratio - " &amp; VLOOKUP(U$1,Enemies[[#All],[Name]:[BotLevelType]],9,FALSE),BotLevelWorld[#Headers],0),FALSE)) + (IFERROR(VLOOKUP(VLOOKUP(U$1,Enemies[[Name]:[SpawnedType]],11,FALSE), Enemies[[Name]:[BotLevelType]], 3, FALSE) * VLOOKUP($A84,BotLevelWorld[#All],MATCH("HP Ratio - " &amp; VLOOKUP(VLOOKUP(U$1,Enemies[[Name]:[SpawnedType]],11,FALSE),Enemies[[#All],[Name]:[BotLevelType]],9,FALSE),BotLevelWorld[#Headers],0),FALSE) * VLOOKUP(U$1,Enemies[[Name]:[SpawnedType]],10,FALSE),0))</f>
        <v>8800</v>
      </c>
      <c r="V84" s="10">
        <f>(VLOOKUP(V$1,Enemies[[Name]:[BotLevelType]],3,FALSE) * VLOOKUP($A84,BotLevelWorld[#All],MATCH("HP Ratio - " &amp; VLOOKUP(V$1,Enemies[[#All],[Name]:[BotLevelType]],9,FALSE),BotLevelWorld[#Headers],0),FALSE)) + (IFERROR(VLOOKUP(VLOOKUP(V$1,Enemies[[Name]:[SpawnedType]],11,FALSE), Enemies[[Name]:[BotLevelType]], 3, FALSE) * VLOOKUP($A84,BotLevelWorld[#All],MATCH("HP Ratio - " &amp; VLOOKUP(VLOOKUP(V$1,Enemies[[Name]:[SpawnedType]],11,FALSE),Enemies[[#All],[Name]:[BotLevelType]],9,FALSE),BotLevelWorld[#Headers],0),FALSE) * VLOOKUP(V$1,Enemies[[Name]:[SpawnedType]],10,FALSE),0))</f>
        <v>4400</v>
      </c>
      <c r="W84" s="10">
        <f>(VLOOKUP(W$1,Enemies[[Name]:[BotLevelType]],3,FALSE) * VLOOKUP($A84,BotLevelWorld[#All],MATCH("HP Ratio - " &amp; VLOOKUP(W$1,Enemies[[#All],[Name]:[BotLevelType]],9,FALSE),BotLevelWorld[#Headers],0),FALSE)) + (IFERROR(VLOOKUP(VLOOKUP(W$1,Enemies[[Name]:[SpawnedType]],11,FALSE), Enemies[[Name]:[BotLevelType]], 3, FALSE) * VLOOKUP($A84,BotLevelWorld[#All],MATCH("HP Ratio - " &amp; VLOOKUP(VLOOKUP(W$1,Enemies[[Name]:[SpawnedType]],11,FALSE),Enemies[[#All],[Name]:[BotLevelType]],9,FALSE),BotLevelWorld[#Headers],0),FALSE) * VLOOKUP(W$1,Enemies[[Name]:[SpawnedType]],10,FALSE),0))</f>
        <v>1100</v>
      </c>
      <c r="X84" s="10">
        <f>(VLOOKUP(X$1,Enemies[[Name]:[BotLevelType]],3,FALSE) * VLOOKUP($A84,BotLevelWorld[#All],MATCH("HP Ratio - " &amp; VLOOKUP(X$1,Enemies[[#All],[Name]:[BotLevelType]],9,FALSE),BotLevelWorld[#Headers],0),FALSE)) + (IFERROR(VLOOKUP(VLOOKUP(X$1,Enemies[[Name]:[SpawnedType]],11,FALSE), Enemies[[Name]:[BotLevelType]], 3, FALSE) * VLOOKUP($A84,BotLevelWorld[#All],MATCH("HP Ratio - " &amp; VLOOKUP(VLOOKUP(X$1,Enemies[[Name]:[SpawnedType]],11,FALSE),Enemies[[#All],[Name]:[BotLevelType]],9,FALSE),BotLevelWorld[#Headers],0),FALSE) * VLOOKUP(X$1,Enemies[[Name]:[SpawnedType]],10,FALSE),0))</f>
        <v>880</v>
      </c>
      <c r="Y84" s="10">
        <f>(VLOOKUP(Y$1,Enemies[[Name]:[BotLevelType]],3,FALSE) * VLOOKUP($A84,BotLevelWorld[#All],MATCH("HP Ratio - " &amp; VLOOKUP(Y$1,Enemies[[#All],[Name]:[BotLevelType]],9,FALSE),BotLevelWorld[#Headers],0),FALSE)) + (IFERROR(VLOOKUP(VLOOKUP(Y$1,Enemies[[Name]:[SpawnedType]],11,FALSE), Enemies[[Name]:[BotLevelType]], 3, FALSE) * VLOOKUP($A84,BotLevelWorld[#All],MATCH("HP Ratio - " &amp; VLOOKUP(VLOOKUP(Y$1,Enemies[[Name]:[SpawnedType]],11,FALSE),Enemies[[#All],[Name]:[BotLevelType]],9,FALSE),BotLevelWorld[#Headers],0),FALSE) * VLOOKUP(Y$1,Enemies[[Name]:[SpawnedType]],10,FALSE),0))</f>
        <v>20000</v>
      </c>
      <c r="Z84" s="10">
        <f>(VLOOKUP(Z$1,Enemies[[Name]:[BotLevelType]],3,FALSE) * VLOOKUP($A84,BotLevelWorld[#All],MATCH("HP Ratio - " &amp; VLOOKUP(Z$1,Enemies[[#All],[Name]:[BotLevelType]],9,FALSE),BotLevelWorld[#Headers],0),FALSE)) + (IFERROR(VLOOKUP(VLOOKUP(Z$1,Enemies[[Name]:[SpawnedType]],11,FALSE), Enemies[[Name]:[BotLevelType]], 3, FALSE) * VLOOKUP($A84,BotLevelWorld[#All],MATCH("HP Ratio - " &amp; VLOOKUP(VLOOKUP(Z$1,Enemies[[Name]:[SpawnedType]],11,FALSE),Enemies[[#All],[Name]:[BotLevelType]],9,FALSE),BotLevelWorld[#Headers],0),FALSE) * VLOOKUP(Z$1,Enemies[[Name]:[SpawnedType]],10,FALSE),0))</f>
        <v>8000</v>
      </c>
      <c r="AA84" s="10">
        <f>(VLOOKUP(AA$1,Enemies[[Name]:[BotLevelType]],3,FALSE) * VLOOKUP($A84,BotLevelWorld[#All],MATCH("HP Ratio - " &amp; VLOOKUP(AA$1,Enemies[[#All],[Name]:[BotLevelType]],9,FALSE),BotLevelWorld[#Headers],0),FALSE)) + (IFERROR(VLOOKUP(VLOOKUP(AA$1,Enemies[[Name]:[SpawnedType]],11,FALSE), Enemies[[Name]:[BotLevelType]], 3, FALSE) * VLOOKUP($A84,BotLevelWorld[#All],MATCH("HP Ratio - " &amp; VLOOKUP(VLOOKUP(AA$1,Enemies[[Name]:[SpawnedType]],11,FALSE),Enemies[[#All],[Name]:[BotLevelType]],9,FALSE),BotLevelWorld[#Headers],0),FALSE) * VLOOKUP(AA$1,Enemies[[Name]:[SpawnedType]],10,FALSE),0))</f>
        <v>4000</v>
      </c>
      <c r="AB84" s="10">
        <f>(VLOOKUP(AB$1,Enemies[[Name]:[BotLevelType]],3,FALSE) * VLOOKUP($A84,BotLevelWorld[#All],MATCH("HP Ratio - " &amp; VLOOKUP(AB$1,Enemies[[#All],[Name]:[BotLevelType]],9,FALSE),BotLevelWorld[#Headers],0),FALSE)) + (IFERROR(VLOOKUP(VLOOKUP(AB$1,Enemies[[Name]:[SpawnedType]],11,FALSE), Enemies[[Name]:[BotLevelType]], 3, FALSE) * VLOOKUP($A84,BotLevelWorld[#All],MATCH("HP Ratio - " &amp; VLOOKUP(VLOOKUP(AB$1,Enemies[[Name]:[SpawnedType]],11,FALSE),Enemies[[#All],[Name]:[BotLevelType]],9,FALSE),BotLevelWorld[#Headers],0),FALSE) * VLOOKUP(AB$1,Enemies[[Name]:[SpawnedType]],10,FALSE),0))</f>
        <v>1960</v>
      </c>
      <c r="AC84" s="10">
        <f>(VLOOKUP(AC$1,Enemies[[Name]:[BotLevelType]],3,FALSE) * VLOOKUP($A84,BotLevelWorld[#All],MATCH("HP Ratio - " &amp; VLOOKUP(AC$1,Enemies[[#All],[Name]:[BotLevelType]],9,FALSE),BotLevelWorld[#Headers],0),FALSE)) + (IFERROR(VLOOKUP(VLOOKUP(AC$1,Enemies[[Name]:[SpawnedType]],11,FALSE), Enemies[[Name]:[BotLevelType]], 3, FALSE) * VLOOKUP($A84,BotLevelWorld[#All],MATCH("HP Ratio - " &amp; VLOOKUP(VLOOKUP(AC$1,Enemies[[Name]:[SpawnedType]],11,FALSE),Enemies[[#All],[Name]:[BotLevelType]],9,FALSE),BotLevelWorld[#Headers],0),FALSE) * VLOOKUP(AC$1,Enemies[[Name]:[SpawnedType]],10,FALSE),0))</f>
        <v>960</v>
      </c>
      <c r="AD84" s="10">
        <f>(VLOOKUP(AD$1,Enemies[[Name]:[BotLevelType]],3,FALSE) * VLOOKUP($A84,BotLevelWorld[#All],MATCH("HP Ratio - " &amp; VLOOKUP(AD$1,Enemies[[#All],[Name]:[BotLevelType]],9,FALSE),BotLevelWorld[#Headers],0),FALSE)) + (IFERROR(VLOOKUP(VLOOKUP(AD$1,Enemies[[Name]:[SpawnedType]],11,FALSE), Enemies[[Name]:[BotLevelType]], 3, FALSE) * VLOOKUP($A84,BotLevelWorld[#All],MATCH("HP Ratio - " &amp; VLOOKUP(VLOOKUP(AD$1,Enemies[[Name]:[SpawnedType]],11,FALSE),Enemies[[#All],[Name]:[BotLevelType]],9,FALSE),BotLevelWorld[#Headers],0),FALSE) * VLOOKUP(AD$1,Enemies[[Name]:[SpawnedType]],10,FALSE),0))</f>
        <v>240</v>
      </c>
      <c r="AE84" s="10">
        <f>(VLOOKUP(AE$1,Enemies[[Name]:[BotLevelType]],3,FALSE) * VLOOKUP($A84,BotLevelWorld[#All],MATCH("HP Ratio - " &amp; VLOOKUP(AE$1,Enemies[[#All],[Name]:[BotLevelType]],9,FALSE),BotLevelWorld[#Headers],0),FALSE)) + (IFERROR(VLOOKUP(VLOOKUP(AE$1,Enemies[[Name]:[SpawnedType]],11,FALSE), Enemies[[Name]:[BotLevelType]], 3, FALSE) * VLOOKUP($A84,BotLevelWorld[#All],MATCH("HP Ratio - " &amp; VLOOKUP(VLOOKUP(AE$1,Enemies[[Name]:[SpawnedType]],11,FALSE),Enemies[[#All],[Name]:[BotLevelType]],9,FALSE),BotLevelWorld[#Headers],0),FALSE) * VLOOKUP(AE$1,Enemies[[Name]:[SpawnedType]],10,FALSE),0))</f>
        <v>7000</v>
      </c>
      <c r="AF84" s="10">
        <f>(VLOOKUP(AF$1,Enemies[[Name]:[BotLevelType]],3,FALSE) * VLOOKUP($A84,BotLevelWorld[#All],MATCH("HP Ratio - " &amp; VLOOKUP(AF$1,Enemies[[#All],[Name]:[BotLevelType]],9,FALSE),BotLevelWorld[#Headers],0),FALSE)) + (IFERROR(VLOOKUP(VLOOKUP(AF$1,Enemies[[Name]:[SpawnedType]],11,FALSE), Enemies[[Name]:[BotLevelType]], 3, FALSE) * VLOOKUP($A84,BotLevelWorld[#All],MATCH("HP Ratio - " &amp; VLOOKUP(VLOOKUP(AF$1,Enemies[[Name]:[SpawnedType]],11,FALSE),Enemies[[#All],[Name]:[BotLevelType]],9,FALSE),BotLevelWorld[#Headers],0),FALSE) * VLOOKUP(AF$1,Enemies[[Name]:[SpawnedType]],10,FALSE),0))</f>
        <v>1600</v>
      </c>
      <c r="AG84" s="10">
        <f>(VLOOKUP(AG$1,Enemies[[Name]:[BotLevelType]],3,FALSE) * VLOOKUP($A84,BotLevelWorld[#All],MATCH("HP Ratio - " &amp; VLOOKUP(AG$1,Enemies[[#All],[Name]:[BotLevelType]],9,FALSE),BotLevelWorld[#Headers],0),FALSE)) + (IFERROR(VLOOKUP(VLOOKUP(AG$1,Enemies[[Name]:[SpawnedType]],11,FALSE), Enemies[[Name]:[BotLevelType]], 3, FALSE) * VLOOKUP($A84,BotLevelWorld[#All],MATCH("HP Ratio - " &amp; VLOOKUP(VLOOKUP(AG$1,Enemies[[Name]:[SpawnedType]],11,FALSE),Enemies[[#All],[Name]:[BotLevelType]],9,FALSE),BotLevelWorld[#Headers],0),FALSE) * VLOOKUP(AG$1,Enemies[[Name]:[SpawnedType]],10,FALSE),0))</f>
        <v>8470</v>
      </c>
      <c r="AH84" s="10">
        <f>(VLOOKUP(AH$1,Enemies[[Name]:[BotLevelType]],3,FALSE) * VLOOKUP($A84,BotLevelWorld[#All],MATCH("HP Ratio - " &amp; VLOOKUP(AH$1,Enemies[[#All],[Name]:[BotLevelType]],9,FALSE),BotLevelWorld[#Headers],0),FALSE)) + (IFERROR(VLOOKUP(VLOOKUP(AH$1,Enemies[[Name]:[SpawnedType]],11,FALSE), Enemies[[Name]:[BotLevelType]], 3, FALSE) * VLOOKUP($A84,BotLevelWorld[#All],MATCH("HP Ratio - " &amp; VLOOKUP(VLOOKUP(AH$1,Enemies[[Name]:[SpawnedType]],11,FALSE),Enemies[[#All],[Name]:[BotLevelType]],9,FALSE),BotLevelWorld[#Headers],0),FALSE) * VLOOKUP(AH$1,Enemies[[Name]:[SpawnedType]],10,FALSE),0))</f>
        <v>880</v>
      </c>
      <c r="AI84" s="10">
        <f>(VLOOKUP(AI$1,Enemies[[Name]:[BotLevelType]],3,FALSE) * VLOOKUP($A84,BotLevelWorld[#All],MATCH("HP Ratio - " &amp; VLOOKUP(AI$1,Enemies[[#All],[Name]:[BotLevelType]],9,FALSE),BotLevelWorld[#Headers],0),FALSE)) + (IFERROR(VLOOKUP(VLOOKUP(AI$1,Enemies[[Name]:[SpawnedType]],11,FALSE), Enemies[[Name]:[BotLevelType]], 3, FALSE) * VLOOKUP($A84,BotLevelWorld[#All],MATCH("HP Ratio - " &amp; VLOOKUP(VLOOKUP(AI$1,Enemies[[Name]:[SpawnedType]],11,FALSE),Enemies[[#All],[Name]:[BotLevelType]],9,FALSE),BotLevelWorld[#Headers],0),FALSE) * VLOOKUP(AI$1,Enemies[[Name]:[SpawnedType]],10,FALSE),0))</f>
        <v>12000</v>
      </c>
      <c r="AJ84" s="10">
        <f>(VLOOKUP(AJ$1,Enemies[[Name]:[BotLevelType]],3,FALSE) * VLOOKUP($A84,BotLevelWorld[#All],MATCH("HP Ratio - " &amp; VLOOKUP(AJ$1,Enemies[[#All],[Name]:[BotLevelType]],9,FALSE),BotLevelWorld[#Headers],0),FALSE)) + (IFERROR(VLOOKUP(VLOOKUP(AJ$1,Enemies[[Name]:[SpawnedType]],11,FALSE), Enemies[[Name]:[BotLevelType]], 3, FALSE) * VLOOKUP($A84,BotLevelWorld[#All],MATCH("HP Ratio - " &amp; VLOOKUP(VLOOKUP(AJ$1,Enemies[[Name]:[SpawnedType]],11,FALSE),Enemies[[#All],[Name]:[BotLevelType]],9,FALSE),BotLevelWorld[#Headers],0),FALSE) * VLOOKUP(AJ$1,Enemies[[Name]:[SpawnedType]],10,FALSE),0))</f>
        <v>880</v>
      </c>
      <c r="AK84" s="10">
        <f>(VLOOKUP(AK$1,Enemies[[Name]:[BotLevelType]],3,FALSE) * VLOOKUP($A84,BotLevelWorld[#All],MATCH("HP Ratio - " &amp; VLOOKUP(AK$1,Enemies[[#All],[Name]:[BotLevelType]],9,FALSE),BotLevelWorld[#Headers],0),FALSE)) + (IFERROR(VLOOKUP(VLOOKUP(AK$1,Enemies[[Name]:[SpawnedType]],11,FALSE), Enemies[[Name]:[BotLevelType]], 3, FALSE) * VLOOKUP($A84,BotLevelWorld[#All],MATCH("HP Ratio - " &amp; VLOOKUP(VLOOKUP(AK$1,Enemies[[Name]:[SpawnedType]],11,FALSE),Enemies[[#All],[Name]:[BotLevelType]],9,FALSE),BotLevelWorld[#Headers],0),FALSE) * VLOOKUP(AK$1,Enemies[[Name]:[SpawnedType]],10,FALSE),0))</f>
        <v>880</v>
      </c>
      <c r="AL84" s="10">
        <f>(VLOOKUP(AL$1,Enemies[[Name]:[BotLevelType]],3,FALSE) * VLOOKUP($A84,BotLevelWorld[#All],MATCH("HP Ratio - " &amp; VLOOKUP(AL$1,Enemies[[#All],[Name]:[BotLevelType]],9,FALSE),BotLevelWorld[#Headers],0),FALSE)) + (IFERROR(VLOOKUP(VLOOKUP(AL$1,Enemies[[Name]:[SpawnedType]],11,FALSE), Enemies[[Name]:[BotLevelType]], 3, FALSE) * VLOOKUP($A84,BotLevelWorld[#All],MATCH("HP Ratio - " &amp; VLOOKUP(VLOOKUP(AL$1,Enemies[[Name]:[SpawnedType]],11,FALSE),Enemies[[#All],[Name]:[BotLevelType]],9,FALSE),BotLevelWorld[#Headers],0),FALSE) * VLOOKUP(AL$1,Enemies[[Name]:[SpawnedType]],10,FALSE),0))</f>
        <v>1100</v>
      </c>
      <c r="AM84" s="10">
        <f>(VLOOKUP(AM$1,Enemies[[Name]:[BotLevelType]],3,FALSE) * VLOOKUP($A84,BotLevelWorld[#All],MATCH("HP Ratio - " &amp; VLOOKUP(AM$1,Enemies[[#All],[Name]:[BotLevelType]],9,FALSE),BotLevelWorld[#Headers],0),FALSE)) + (IFERROR(VLOOKUP(VLOOKUP(AM$1,Enemies[[Name]:[SpawnedType]],11,FALSE), Enemies[[Name]:[BotLevelType]], 3, FALSE) * VLOOKUP($A84,BotLevelWorld[#All],MATCH("HP Ratio - " &amp; VLOOKUP(VLOOKUP(AM$1,Enemies[[Name]:[SpawnedType]],11,FALSE),Enemies[[#All],[Name]:[BotLevelType]],9,FALSE),BotLevelWorld[#Headers],0),FALSE) * VLOOKUP(AM$1,Enemies[[Name]:[SpawnedType]],10,FALSE),0))</f>
        <v>20000</v>
      </c>
      <c r="AN84" s="10">
        <f>(VLOOKUP(AN$1,Enemies[[Name]:[BotLevelType]],3,FALSE) * VLOOKUP($A84,BotLevelWorld[#All],MATCH("HP Ratio - " &amp; VLOOKUP(AN$1,Enemies[[#All],[Name]:[BotLevelType]],9,FALSE),BotLevelWorld[#Headers],0),FALSE)) + (IFERROR(VLOOKUP(VLOOKUP(AN$1,Enemies[[Name]:[SpawnedType]],11,FALSE), Enemies[[Name]:[BotLevelType]], 3, FALSE) * VLOOKUP($A84,BotLevelWorld[#All],MATCH("HP Ratio - " &amp; VLOOKUP(VLOOKUP(AN$1,Enemies[[Name]:[SpawnedType]],11,FALSE),Enemies[[#All],[Name]:[BotLevelType]],9,FALSE),BotLevelWorld[#Headers],0),FALSE) * VLOOKUP(AN$1,Enemies[[Name]:[SpawnedType]],10,FALSE),0))</f>
        <v>5500</v>
      </c>
      <c r="AO84" s="10">
        <f>(VLOOKUP(AO$1,Enemies[[Name]:[BotLevelType]],3,FALSE) * VLOOKUP($A84,BotLevelWorld[#All],MATCH("HP Ratio - " &amp; VLOOKUP(AO$1,Enemies[[#All],[Name]:[BotLevelType]],9,FALSE),BotLevelWorld[#Headers],0),FALSE)) + (IFERROR(VLOOKUP(VLOOKUP(AO$1,Enemies[[Name]:[SpawnedType]],11,FALSE), Enemies[[Name]:[BotLevelType]], 3, FALSE) * VLOOKUP($A84,BotLevelWorld[#All],MATCH("HP Ratio - " &amp; VLOOKUP(VLOOKUP(AO$1,Enemies[[Name]:[SpawnedType]],11,FALSE),Enemies[[#All],[Name]:[BotLevelType]],9,FALSE),BotLevelWorld[#Headers],0),FALSE) * VLOOKUP(AO$1,Enemies[[Name]:[SpawnedType]],10,FALSE),0))</f>
        <v>9460</v>
      </c>
      <c r="AP84" s="10">
        <f>(VLOOKUP(AP$1,Enemies[[Name]:[BotLevelType]],3,FALSE) * VLOOKUP($A84,BotLevelWorld[#All],MATCH("HP Ratio - " &amp; VLOOKUP(AP$1,Enemies[[#All],[Name]:[BotLevelType]],9,FALSE),BotLevelWorld[#Headers],0),FALSE)) + (IFERROR(VLOOKUP(VLOOKUP(AP$1,Enemies[[Name]:[SpawnedType]],11,FALSE), Enemies[[Name]:[BotLevelType]], 3, FALSE) * VLOOKUP($A84,BotLevelWorld[#All],MATCH("HP Ratio - " &amp; VLOOKUP(VLOOKUP(AP$1,Enemies[[Name]:[SpawnedType]],11,FALSE),Enemies[[#All],[Name]:[BotLevelType]],9,FALSE),BotLevelWorld[#Headers],0),FALSE) * VLOOKUP(AP$1,Enemies[[Name]:[SpawnedType]],10,FALSE),0))</f>
        <v>9460</v>
      </c>
      <c r="AQ84" s="10">
        <f>(VLOOKUP(AQ$1,Enemies[[Name]:[BotLevelType]],3,FALSE) * VLOOKUP($A84,BotLevelWorld[#All],MATCH("HP Ratio - " &amp; VLOOKUP(AQ$1,Enemies[[#All],[Name]:[BotLevelType]],9,FALSE),BotLevelWorld[#Headers],0),FALSE)) + (IFERROR(VLOOKUP(VLOOKUP(AQ$1,Enemies[[Name]:[SpawnedType]],11,FALSE), Enemies[[Name]:[BotLevelType]], 3, FALSE) * VLOOKUP($A84,BotLevelWorld[#All],MATCH("HP Ratio - " &amp; VLOOKUP(VLOOKUP(AQ$1,Enemies[[Name]:[SpawnedType]],11,FALSE),Enemies[[#All],[Name]:[BotLevelType]],9,FALSE),BotLevelWorld[#Headers],0),FALSE) * VLOOKUP(AQ$1,Enemies[[Name]:[SpawnedType]],10,FALSE),0))</f>
        <v>9460</v>
      </c>
      <c r="AR84" s="10">
        <f>(VLOOKUP(AR$1,Enemies[[Name]:[BotLevelType]],3,FALSE) * VLOOKUP($A84,BotLevelWorld[#All],MATCH("HP Ratio - " &amp; VLOOKUP(AR$1,Enemies[[#All],[Name]:[BotLevelType]],9,FALSE),BotLevelWorld[#Headers],0),FALSE)) + (IFERROR(VLOOKUP(VLOOKUP(AR$1,Enemies[[Name]:[SpawnedType]],11,FALSE), Enemies[[Name]:[BotLevelType]], 3, FALSE) * VLOOKUP($A84,BotLevelWorld[#All],MATCH("HP Ratio - " &amp; VLOOKUP(VLOOKUP(AR$1,Enemies[[Name]:[SpawnedType]],11,FALSE),Enemies[[#All],[Name]:[BotLevelType]],9,FALSE),BotLevelWorld[#Headers],0),FALSE) * VLOOKUP(AR$1,Enemies[[Name]:[SpawnedType]],10,FALSE),0))</f>
        <v>88000</v>
      </c>
      <c r="AS84" s="10">
        <f>(VLOOKUP(AS$1,Enemies[[Name]:[BotLevelType]],3,FALSE) * VLOOKUP($A84,BotLevelWorld[#All],MATCH("HP Ratio - " &amp; VLOOKUP(AS$1,Enemies[[#All],[Name]:[BotLevelType]],9,FALSE),BotLevelWorld[#Headers],0),FALSE)) + (IFERROR(VLOOKUP(VLOOKUP(AS$1,Enemies[[Name]:[SpawnedType]],11,FALSE), Enemies[[Name]:[BotLevelType]], 3, FALSE) * VLOOKUP($A84,BotLevelWorld[#All],MATCH("HP Ratio - " &amp; VLOOKUP(VLOOKUP(AS$1,Enemies[[Name]:[SpawnedType]],11,FALSE),Enemies[[#All],[Name]:[BotLevelType]],9,FALSE),BotLevelWorld[#Headers],0),FALSE) * VLOOKUP(AS$1,Enemies[[Name]:[SpawnedType]],10,FALSE),0))</f>
        <v>60000</v>
      </c>
      <c r="AT84" s="10">
        <f>(VLOOKUP(AT$1,Enemies[[Name]:[BotLevelType]],3,FALSE) * VLOOKUP($A84,BotLevelWorld[#All],MATCH("HP Ratio - " &amp; VLOOKUP(AT$1,Enemies[[#All],[Name]:[BotLevelType]],9,FALSE),BotLevelWorld[#Headers],0),FALSE)) + (IFERROR(VLOOKUP(VLOOKUP(AT$1,Enemies[[Name]:[SpawnedType]],11,FALSE), Enemies[[Name]:[BotLevelType]], 3, FALSE) * VLOOKUP($A84,BotLevelWorld[#All],MATCH("HP Ratio - " &amp; VLOOKUP(VLOOKUP(AT$1,Enemies[[Name]:[SpawnedType]],11,FALSE),Enemies[[#All],[Name]:[BotLevelType]],9,FALSE),BotLevelWorld[#Headers],0),FALSE) * VLOOKUP(AT$1,Enemies[[Name]:[SpawnedType]],10,FALSE),0))</f>
        <v>53200</v>
      </c>
    </row>
    <row r="85" spans="1:46" x14ac:dyDescent="0.25">
      <c r="A85" s="1">
        <v>83</v>
      </c>
      <c r="B85" s="10">
        <f>(VLOOKUP(B$1,Enemies[[Name]:[BotLevelType]],3,FALSE) * VLOOKUP($A85,BotLevelWorld[#All],MATCH("HP Ratio - " &amp; VLOOKUP(B$1,Enemies[[#All],[Name]:[BotLevelType]],9,FALSE),BotLevelWorld[#Headers],0),FALSE)) + (IFERROR(VLOOKUP(VLOOKUP(B$1,Enemies[[Name]:[SpawnedType]],11,FALSE), Enemies[[Name]:[BotLevelType]], 3, FALSE) * VLOOKUP($A85,BotLevelWorld[#All],MATCH("HP Ratio - " &amp; VLOOKUP(VLOOKUP(B$1,Enemies[[Name]:[SpawnedType]],11,FALSE),Enemies[[#All],[Name]:[BotLevelType]],9,FALSE),BotLevelWorld[#Headers],0),FALSE) * VLOOKUP(B$1,Enemies[[Name]:[SpawnedType]],10,FALSE),0))</f>
        <v>330</v>
      </c>
      <c r="C85" s="10">
        <f>(VLOOKUP(C$1,Enemies[[Name]:[BotLevelType]],3,FALSE) * VLOOKUP($A85,BotLevelWorld[#All],MATCH("HP Ratio - " &amp; VLOOKUP(C$1,Enemies[[#All],[Name]:[BotLevelType]],9,FALSE),BotLevelWorld[#Headers],0),FALSE)) + (IFERROR(VLOOKUP(VLOOKUP(C$1,Enemies[[Name]:[SpawnedType]],11,FALSE), Enemies[[Name]:[BotLevelType]], 3, FALSE) * VLOOKUP($A85,BotLevelWorld[#All],MATCH("HP Ratio - " &amp; VLOOKUP(VLOOKUP(C$1,Enemies[[Name]:[SpawnedType]],11,FALSE),Enemies[[#All],[Name]:[BotLevelType]],9,FALSE),BotLevelWorld[#Headers],0),FALSE) * VLOOKUP(C$1,Enemies[[Name]:[SpawnedType]],10,FALSE),0))</f>
        <v>8470</v>
      </c>
      <c r="D85" s="10">
        <f>(VLOOKUP(D$1,Enemies[[Name]:[BotLevelType]],3,FALSE) * VLOOKUP($A85,BotLevelWorld[#All],MATCH("HP Ratio - " &amp; VLOOKUP(D$1,Enemies[[#All],[Name]:[BotLevelType]],9,FALSE),BotLevelWorld[#Headers],0),FALSE)) + (IFERROR(VLOOKUP(VLOOKUP(D$1,Enemies[[Name]:[SpawnedType]],11,FALSE), Enemies[[Name]:[BotLevelType]], 3, FALSE) * VLOOKUP($A85,BotLevelWorld[#All],MATCH("HP Ratio - " &amp; VLOOKUP(VLOOKUP(D$1,Enemies[[Name]:[SpawnedType]],11,FALSE),Enemies[[#All],[Name]:[BotLevelType]],9,FALSE),BotLevelWorld[#Headers],0),FALSE) * VLOOKUP(D$1,Enemies[[Name]:[SpawnedType]],10,FALSE),0))</f>
        <v>19800</v>
      </c>
      <c r="E85" s="10">
        <f>(VLOOKUP(E$1,Enemies[[Name]:[BotLevelType]],3,FALSE) * VLOOKUP($A85,BotLevelWorld[#All],MATCH("HP Ratio - " &amp; VLOOKUP(E$1,Enemies[[#All],[Name]:[BotLevelType]],9,FALSE),BotLevelWorld[#Headers],0),FALSE)) + (IFERROR(VLOOKUP(VLOOKUP(E$1,Enemies[[Name]:[SpawnedType]],11,FALSE), Enemies[[Name]:[BotLevelType]], 3, FALSE) * VLOOKUP($A85,BotLevelWorld[#All],MATCH("HP Ratio - " &amp; VLOOKUP(VLOOKUP(E$1,Enemies[[Name]:[SpawnedType]],11,FALSE),Enemies[[#All],[Name]:[BotLevelType]],9,FALSE),BotLevelWorld[#Headers],0),FALSE) * VLOOKUP(E$1,Enemies[[Name]:[SpawnedType]],10,FALSE),0))</f>
        <v>2800</v>
      </c>
      <c r="F85" s="10">
        <f>(VLOOKUP(F$1,Enemies[[Name]:[BotLevelType]],3,FALSE) * VLOOKUP($A85,BotLevelWorld[#All],MATCH("HP Ratio - " &amp; VLOOKUP(F$1,Enemies[[#All],[Name]:[BotLevelType]],9,FALSE),BotLevelWorld[#Headers],0),FALSE)) + (IFERROR(VLOOKUP(VLOOKUP(F$1,Enemies[[Name]:[SpawnedType]],11,FALSE), Enemies[[Name]:[BotLevelType]], 3, FALSE) * VLOOKUP($A85,BotLevelWorld[#All],MATCH("HP Ratio - " &amp; VLOOKUP(VLOOKUP(F$1,Enemies[[Name]:[SpawnedType]],11,FALSE),Enemies[[#All],[Name]:[BotLevelType]],9,FALSE),BotLevelWorld[#Headers],0),FALSE) * VLOOKUP(F$1,Enemies[[Name]:[SpawnedType]],10,FALSE),0))</f>
        <v>10000</v>
      </c>
      <c r="G85" s="10">
        <f>(VLOOKUP(G$1,Enemies[[Name]:[BotLevelType]],3,FALSE) * VLOOKUP($A85,BotLevelWorld[#All],MATCH("HP Ratio - " &amp; VLOOKUP(G$1,Enemies[[#All],[Name]:[BotLevelType]],9,FALSE),BotLevelWorld[#Headers],0),FALSE)) + (IFERROR(VLOOKUP(VLOOKUP(G$1,Enemies[[Name]:[SpawnedType]],11,FALSE), Enemies[[Name]:[BotLevelType]], 3, FALSE) * VLOOKUP($A85,BotLevelWorld[#All],MATCH("HP Ratio - " &amp; VLOOKUP(VLOOKUP(G$1,Enemies[[Name]:[SpawnedType]],11,FALSE),Enemies[[#All],[Name]:[BotLevelType]],9,FALSE),BotLevelWorld[#Headers],0),FALSE) * VLOOKUP(G$1,Enemies[[Name]:[SpawnedType]],10,FALSE),0))</f>
        <v>20000</v>
      </c>
      <c r="H85" s="10">
        <f>(VLOOKUP(H$1,Enemies[[Name]:[BotLevelType]],3,FALSE) * VLOOKUP($A85,BotLevelWorld[#All],MATCH("HP Ratio - " &amp; VLOOKUP(H$1,Enemies[[#All],[Name]:[BotLevelType]],9,FALSE),BotLevelWorld[#Headers],0),FALSE)) + (IFERROR(VLOOKUP(VLOOKUP(H$1,Enemies[[Name]:[SpawnedType]],11,FALSE), Enemies[[Name]:[BotLevelType]], 3, FALSE) * VLOOKUP($A85,BotLevelWorld[#All],MATCH("HP Ratio - " &amp; VLOOKUP(VLOOKUP(H$1,Enemies[[Name]:[SpawnedType]],11,FALSE),Enemies[[#All],[Name]:[BotLevelType]],9,FALSE),BotLevelWorld[#Headers],0),FALSE) * VLOOKUP(H$1,Enemies[[Name]:[SpawnedType]],10,FALSE),0))</f>
        <v>880</v>
      </c>
      <c r="I85" s="10">
        <f>(VLOOKUP(I$1,Enemies[[Name]:[BotLevelType]],3,FALSE) * VLOOKUP($A85,BotLevelWorld[#All],MATCH("HP Ratio - " &amp; VLOOKUP(I$1,Enemies[[#All],[Name]:[BotLevelType]],9,FALSE),BotLevelWorld[#Headers],0),FALSE)) + (IFERROR(VLOOKUP(VLOOKUP(I$1,Enemies[[Name]:[SpawnedType]],11,FALSE), Enemies[[Name]:[BotLevelType]], 3, FALSE) * VLOOKUP($A85,BotLevelWorld[#All],MATCH("HP Ratio - " &amp; VLOOKUP(VLOOKUP(I$1,Enemies[[Name]:[SpawnedType]],11,FALSE),Enemies[[#All],[Name]:[BotLevelType]],9,FALSE),BotLevelWorld[#Headers],0),FALSE) * VLOOKUP(I$1,Enemies[[Name]:[SpawnedType]],10,FALSE),0))</f>
        <v>30</v>
      </c>
      <c r="J85" s="10">
        <f>(VLOOKUP(J$1,Enemies[[Name]:[BotLevelType]],3,FALSE) * VLOOKUP($A85,BotLevelWorld[#All],MATCH("HP Ratio - " &amp; VLOOKUP(J$1,Enemies[[#All],[Name]:[BotLevelType]],9,FALSE),BotLevelWorld[#Headers],0),FALSE)) + (IFERROR(VLOOKUP(VLOOKUP(J$1,Enemies[[Name]:[SpawnedType]],11,FALSE), Enemies[[Name]:[BotLevelType]], 3, FALSE) * VLOOKUP($A85,BotLevelWorld[#All],MATCH("HP Ratio - " &amp; VLOOKUP(VLOOKUP(J$1,Enemies[[Name]:[SpawnedType]],11,FALSE),Enemies[[#All],[Name]:[BotLevelType]],9,FALSE),BotLevelWorld[#Headers],0),FALSE) * VLOOKUP(J$1,Enemies[[Name]:[SpawnedType]],10,FALSE),0))</f>
        <v>500</v>
      </c>
      <c r="K85" s="10">
        <f>(VLOOKUP(K$1,Enemies[[Name]:[BotLevelType]],3,FALSE) * VLOOKUP($A85,BotLevelWorld[#All],MATCH("HP Ratio - " &amp; VLOOKUP(K$1,Enemies[[#All],[Name]:[BotLevelType]],9,FALSE),BotLevelWorld[#Headers],0),FALSE)) + (IFERROR(VLOOKUP(VLOOKUP(K$1,Enemies[[Name]:[SpawnedType]],11,FALSE), Enemies[[Name]:[BotLevelType]], 3, FALSE) * VLOOKUP($A85,BotLevelWorld[#All],MATCH("HP Ratio - " &amp; VLOOKUP(VLOOKUP(K$1,Enemies[[Name]:[SpawnedType]],11,FALSE),Enemies[[#All],[Name]:[BotLevelType]],9,FALSE),BotLevelWorld[#Headers],0),FALSE) * VLOOKUP(K$1,Enemies[[Name]:[SpawnedType]],10,FALSE),0))</f>
        <v>125</v>
      </c>
      <c r="L85" s="10">
        <f>(VLOOKUP(L$1,Enemies[[Name]:[BotLevelType]],3,FALSE) * VLOOKUP($A85,BotLevelWorld[#All],MATCH("HP Ratio - " &amp; VLOOKUP(L$1,Enemies[[#All],[Name]:[BotLevelType]],9,FALSE),BotLevelWorld[#Headers],0),FALSE)) + (IFERROR(VLOOKUP(VLOOKUP(L$1,Enemies[[Name]:[SpawnedType]],11,FALSE), Enemies[[Name]:[BotLevelType]], 3, FALSE) * VLOOKUP($A85,BotLevelWorld[#All],MATCH("HP Ratio - " &amp; VLOOKUP(VLOOKUP(L$1,Enemies[[Name]:[SpawnedType]],11,FALSE),Enemies[[#All],[Name]:[BotLevelType]],9,FALSE),BotLevelWorld[#Headers],0),FALSE) * VLOOKUP(L$1,Enemies[[Name]:[SpawnedType]],10,FALSE),0))</f>
        <v>6000</v>
      </c>
      <c r="M85" s="10">
        <f>(VLOOKUP(M$1,Enemies[[Name]:[BotLevelType]],3,FALSE) * VLOOKUP($A85,BotLevelWorld[#All],MATCH("HP Ratio - " &amp; VLOOKUP(M$1,Enemies[[#All],[Name]:[BotLevelType]],9,FALSE),BotLevelWorld[#Headers],0),FALSE)) + (IFERROR(VLOOKUP(VLOOKUP(M$1,Enemies[[Name]:[SpawnedType]],11,FALSE), Enemies[[Name]:[BotLevelType]], 3, FALSE) * VLOOKUP($A85,BotLevelWorld[#All],MATCH("HP Ratio - " &amp; VLOOKUP(VLOOKUP(M$1,Enemies[[Name]:[SpawnedType]],11,FALSE),Enemies[[#All],[Name]:[BotLevelType]],9,FALSE),BotLevelWorld[#Headers],0),FALSE) * VLOOKUP(M$1,Enemies[[Name]:[SpawnedType]],10,FALSE),0))</f>
        <v>14000</v>
      </c>
      <c r="N85" s="10">
        <f>(VLOOKUP(N$1,Enemies[[Name]:[BotLevelType]],3,FALSE) * VLOOKUP($A85,BotLevelWorld[#All],MATCH("HP Ratio - " &amp; VLOOKUP(N$1,Enemies[[#All],[Name]:[BotLevelType]],9,FALSE),BotLevelWorld[#Headers],0),FALSE)) + (IFERROR(VLOOKUP(VLOOKUP(N$1,Enemies[[Name]:[SpawnedType]],11,FALSE), Enemies[[Name]:[BotLevelType]], 3, FALSE) * VLOOKUP($A85,BotLevelWorld[#All],MATCH("HP Ratio - " &amp; VLOOKUP(VLOOKUP(N$1,Enemies[[Name]:[SpawnedType]],11,FALSE),Enemies[[#All],[Name]:[BotLevelType]],9,FALSE),BotLevelWorld[#Headers],0),FALSE) * VLOOKUP(N$1,Enemies[[Name]:[SpawnedType]],10,FALSE),0))</f>
        <v>10000</v>
      </c>
      <c r="O85" s="10">
        <f>(VLOOKUP(O$1,Enemies[[Name]:[BotLevelType]],3,FALSE) * VLOOKUP($A85,BotLevelWorld[#All],MATCH("HP Ratio - " &amp; VLOOKUP(O$1,Enemies[[#All],[Name]:[BotLevelType]],9,FALSE),BotLevelWorld[#Headers],0),FALSE)) + (IFERROR(VLOOKUP(VLOOKUP(O$1,Enemies[[Name]:[SpawnedType]],11,FALSE), Enemies[[Name]:[BotLevelType]], 3, FALSE) * VLOOKUP($A85,BotLevelWorld[#All],MATCH("HP Ratio - " &amp; VLOOKUP(VLOOKUP(O$1,Enemies[[Name]:[SpawnedType]],11,FALSE),Enemies[[#All],[Name]:[BotLevelType]],9,FALSE),BotLevelWorld[#Headers],0),FALSE) * VLOOKUP(O$1,Enemies[[Name]:[SpawnedType]],10,FALSE),0))</f>
        <v>3850</v>
      </c>
      <c r="P85" s="10">
        <f>(VLOOKUP(P$1,Enemies[[Name]:[BotLevelType]],3,FALSE) * VLOOKUP($A85,BotLevelWorld[#All],MATCH("HP Ratio - " &amp; VLOOKUP(P$1,Enemies[[#All],[Name]:[BotLevelType]],9,FALSE),BotLevelWorld[#Headers],0),FALSE)) + (IFERROR(VLOOKUP(VLOOKUP(P$1,Enemies[[Name]:[SpawnedType]],11,FALSE), Enemies[[Name]:[BotLevelType]], 3, FALSE) * VLOOKUP($A85,BotLevelWorld[#All],MATCH("HP Ratio - " &amp; VLOOKUP(VLOOKUP(P$1,Enemies[[Name]:[SpawnedType]],11,FALSE),Enemies[[#All],[Name]:[BotLevelType]],9,FALSE),BotLevelWorld[#Headers],0),FALSE) * VLOOKUP(P$1,Enemies[[Name]:[SpawnedType]],10,FALSE),0))</f>
        <v>40000</v>
      </c>
      <c r="Q85" s="10">
        <f>(VLOOKUP(Q$1,Enemies[[Name]:[BotLevelType]],3,FALSE) * VLOOKUP($A85,BotLevelWorld[#All],MATCH("HP Ratio - " &amp; VLOOKUP(Q$1,Enemies[[#All],[Name]:[BotLevelType]],9,FALSE),BotLevelWorld[#Headers],0),FALSE)) + (IFERROR(VLOOKUP(VLOOKUP(Q$1,Enemies[[Name]:[SpawnedType]],11,FALSE), Enemies[[Name]:[BotLevelType]], 3, FALSE) * VLOOKUP($A85,BotLevelWorld[#All],MATCH("HP Ratio - " &amp; VLOOKUP(VLOOKUP(Q$1,Enemies[[Name]:[SpawnedType]],11,FALSE),Enemies[[#All],[Name]:[BotLevelType]],9,FALSE),BotLevelWorld[#Headers],0),FALSE) * VLOOKUP(Q$1,Enemies[[Name]:[SpawnedType]],10,FALSE),0))</f>
        <v>11000</v>
      </c>
      <c r="R85" s="10">
        <f>(VLOOKUP(R$1,Enemies[[Name]:[BotLevelType]],3,FALSE) * VLOOKUP($A85,BotLevelWorld[#All],MATCH("HP Ratio - " &amp; VLOOKUP(R$1,Enemies[[#All],[Name]:[BotLevelType]],9,FALSE),BotLevelWorld[#Headers],0),FALSE)) + (IFERROR(VLOOKUP(VLOOKUP(R$1,Enemies[[Name]:[SpawnedType]],11,FALSE), Enemies[[Name]:[BotLevelType]], 3, FALSE) * VLOOKUP($A85,BotLevelWorld[#All],MATCH("HP Ratio - " &amp; VLOOKUP(VLOOKUP(R$1,Enemies[[Name]:[SpawnedType]],11,FALSE),Enemies[[#All],[Name]:[BotLevelType]],9,FALSE),BotLevelWorld[#Headers],0),FALSE) * VLOOKUP(R$1,Enemies[[Name]:[SpawnedType]],10,FALSE),0))</f>
        <v>55000</v>
      </c>
      <c r="S85" s="10">
        <f>(VLOOKUP(S$1,Enemies[[Name]:[BotLevelType]],3,FALSE) * VLOOKUP($A85,BotLevelWorld[#All],MATCH("HP Ratio - " &amp; VLOOKUP(S$1,Enemies[[#All],[Name]:[BotLevelType]],9,FALSE),BotLevelWorld[#Headers],0),FALSE)) + (IFERROR(VLOOKUP(VLOOKUP(S$1,Enemies[[Name]:[SpawnedType]],11,FALSE), Enemies[[Name]:[BotLevelType]], 3, FALSE) * VLOOKUP($A85,BotLevelWorld[#All],MATCH("HP Ratio - " &amp; VLOOKUP(VLOOKUP(S$1,Enemies[[Name]:[SpawnedType]],11,FALSE),Enemies[[#All],[Name]:[BotLevelType]],9,FALSE),BotLevelWorld[#Headers],0),FALSE) * VLOOKUP(S$1,Enemies[[Name]:[SpawnedType]],10,FALSE),0))</f>
        <v>4620</v>
      </c>
      <c r="T85" s="10">
        <f>(VLOOKUP(T$1,Enemies[[Name]:[BotLevelType]],3,FALSE) * VLOOKUP($A85,BotLevelWorld[#All],MATCH("HP Ratio - " &amp; VLOOKUP(T$1,Enemies[[#All],[Name]:[BotLevelType]],9,FALSE),BotLevelWorld[#Headers],0),FALSE)) + (IFERROR(VLOOKUP(VLOOKUP(T$1,Enemies[[Name]:[SpawnedType]],11,FALSE), Enemies[[Name]:[BotLevelType]], 3, FALSE) * VLOOKUP($A85,BotLevelWorld[#All],MATCH("HP Ratio - " &amp; VLOOKUP(VLOOKUP(T$1,Enemies[[Name]:[SpawnedType]],11,FALSE),Enemies[[#All],[Name]:[BotLevelType]],9,FALSE),BotLevelWorld[#Headers],0),FALSE) * VLOOKUP(T$1,Enemies[[Name]:[SpawnedType]],10,FALSE),0))</f>
        <v>17600</v>
      </c>
      <c r="U85" s="10">
        <f>(VLOOKUP(U$1,Enemies[[Name]:[BotLevelType]],3,FALSE) * VLOOKUP($A85,BotLevelWorld[#All],MATCH("HP Ratio - " &amp; VLOOKUP(U$1,Enemies[[#All],[Name]:[BotLevelType]],9,FALSE),BotLevelWorld[#Headers],0),FALSE)) + (IFERROR(VLOOKUP(VLOOKUP(U$1,Enemies[[Name]:[SpawnedType]],11,FALSE), Enemies[[Name]:[BotLevelType]], 3, FALSE) * VLOOKUP($A85,BotLevelWorld[#All],MATCH("HP Ratio - " &amp; VLOOKUP(VLOOKUP(U$1,Enemies[[Name]:[SpawnedType]],11,FALSE),Enemies[[#All],[Name]:[BotLevelType]],9,FALSE),BotLevelWorld[#Headers],0),FALSE) * VLOOKUP(U$1,Enemies[[Name]:[SpawnedType]],10,FALSE),0))</f>
        <v>8800</v>
      </c>
      <c r="V85" s="10">
        <f>(VLOOKUP(V$1,Enemies[[Name]:[BotLevelType]],3,FALSE) * VLOOKUP($A85,BotLevelWorld[#All],MATCH("HP Ratio - " &amp; VLOOKUP(V$1,Enemies[[#All],[Name]:[BotLevelType]],9,FALSE),BotLevelWorld[#Headers],0),FALSE)) + (IFERROR(VLOOKUP(VLOOKUP(V$1,Enemies[[Name]:[SpawnedType]],11,FALSE), Enemies[[Name]:[BotLevelType]], 3, FALSE) * VLOOKUP($A85,BotLevelWorld[#All],MATCH("HP Ratio - " &amp; VLOOKUP(VLOOKUP(V$1,Enemies[[Name]:[SpawnedType]],11,FALSE),Enemies[[#All],[Name]:[BotLevelType]],9,FALSE),BotLevelWorld[#Headers],0),FALSE) * VLOOKUP(V$1,Enemies[[Name]:[SpawnedType]],10,FALSE),0))</f>
        <v>4400</v>
      </c>
      <c r="W85" s="10">
        <f>(VLOOKUP(W$1,Enemies[[Name]:[BotLevelType]],3,FALSE) * VLOOKUP($A85,BotLevelWorld[#All],MATCH("HP Ratio - " &amp; VLOOKUP(W$1,Enemies[[#All],[Name]:[BotLevelType]],9,FALSE),BotLevelWorld[#Headers],0),FALSE)) + (IFERROR(VLOOKUP(VLOOKUP(W$1,Enemies[[Name]:[SpawnedType]],11,FALSE), Enemies[[Name]:[BotLevelType]], 3, FALSE) * VLOOKUP($A85,BotLevelWorld[#All],MATCH("HP Ratio - " &amp; VLOOKUP(VLOOKUP(W$1,Enemies[[Name]:[SpawnedType]],11,FALSE),Enemies[[#All],[Name]:[BotLevelType]],9,FALSE),BotLevelWorld[#Headers],0),FALSE) * VLOOKUP(W$1,Enemies[[Name]:[SpawnedType]],10,FALSE),0))</f>
        <v>1100</v>
      </c>
      <c r="X85" s="10">
        <f>(VLOOKUP(X$1,Enemies[[Name]:[BotLevelType]],3,FALSE) * VLOOKUP($A85,BotLevelWorld[#All],MATCH("HP Ratio - " &amp; VLOOKUP(X$1,Enemies[[#All],[Name]:[BotLevelType]],9,FALSE),BotLevelWorld[#Headers],0),FALSE)) + (IFERROR(VLOOKUP(VLOOKUP(X$1,Enemies[[Name]:[SpawnedType]],11,FALSE), Enemies[[Name]:[BotLevelType]], 3, FALSE) * VLOOKUP($A85,BotLevelWorld[#All],MATCH("HP Ratio - " &amp; VLOOKUP(VLOOKUP(X$1,Enemies[[Name]:[SpawnedType]],11,FALSE),Enemies[[#All],[Name]:[BotLevelType]],9,FALSE),BotLevelWorld[#Headers],0),FALSE) * VLOOKUP(X$1,Enemies[[Name]:[SpawnedType]],10,FALSE),0))</f>
        <v>880</v>
      </c>
      <c r="Y85" s="10">
        <f>(VLOOKUP(Y$1,Enemies[[Name]:[BotLevelType]],3,FALSE) * VLOOKUP($A85,BotLevelWorld[#All],MATCH("HP Ratio - " &amp; VLOOKUP(Y$1,Enemies[[#All],[Name]:[BotLevelType]],9,FALSE),BotLevelWorld[#Headers],0),FALSE)) + (IFERROR(VLOOKUP(VLOOKUP(Y$1,Enemies[[Name]:[SpawnedType]],11,FALSE), Enemies[[Name]:[BotLevelType]], 3, FALSE) * VLOOKUP($A85,BotLevelWorld[#All],MATCH("HP Ratio - " &amp; VLOOKUP(VLOOKUP(Y$1,Enemies[[Name]:[SpawnedType]],11,FALSE),Enemies[[#All],[Name]:[BotLevelType]],9,FALSE),BotLevelWorld[#Headers],0),FALSE) * VLOOKUP(Y$1,Enemies[[Name]:[SpawnedType]],10,FALSE),0))</f>
        <v>20000</v>
      </c>
      <c r="Z85" s="10">
        <f>(VLOOKUP(Z$1,Enemies[[Name]:[BotLevelType]],3,FALSE) * VLOOKUP($A85,BotLevelWorld[#All],MATCH("HP Ratio - " &amp; VLOOKUP(Z$1,Enemies[[#All],[Name]:[BotLevelType]],9,FALSE),BotLevelWorld[#Headers],0),FALSE)) + (IFERROR(VLOOKUP(VLOOKUP(Z$1,Enemies[[Name]:[SpawnedType]],11,FALSE), Enemies[[Name]:[BotLevelType]], 3, FALSE) * VLOOKUP($A85,BotLevelWorld[#All],MATCH("HP Ratio - " &amp; VLOOKUP(VLOOKUP(Z$1,Enemies[[Name]:[SpawnedType]],11,FALSE),Enemies[[#All],[Name]:[BotLevelType]],9,FALSE),BotLevelWorld[#Headers],0),FALSE) * VLOOKUP(Z$1,Enemies[[Name]:[SpawnedType]],10,FALSE),0))</f>
        <v>8000</v>
      </c>
      <c r="AA85" s="10">
        <f>(VLOOKUP(AA$1,Enemies[[Name]:[BotLevelType]],3,FALSE) * VLOOKUP($A85,BotLevelWorld[#All],MATCH("HP Ratio - " &amp; VLOOKUP(AA$1,Enemies[[#All],[Name]:[BotLevelType]],9,FALSE),BotLevelWorld[#Headers],0),FALSE)) + (IFERROR(VLOOKUP(VLOOKUP(AA$1,Enemies[[Name]:[SpawnedType]],11,FALSE), Enemies[[Name]:[BotLevelType]], 3, FALSE) * VLOOKUP($A85,BotLevelWorld[#All],MATCH("HP Ratio - " &amp; VLOOKUP(VLOOKUP(AA$1,Enemies[[Name]:[SpawnedType]],11,FALSE),Enemies[[#All],[Name]:[BotLevelType]],9,FALSE),BotLevelWorld[#Headers],0),FALSE) * VLOOKUP(AA$1,Enemies[[Name]:[SpawnedType]],10,FALSE),0))</f>
        <v>4000</v>
      </c>
      <c r="AB85" s="10">
        <f>(VLOOKUP(AB$1,Enemies[[Name]:[BotLevelType]],3,FALSE) * VLOOKUP($A85,BotLevelWorld[#All],MATCH("HP Ratio - " &amp; VLOOKUP(AB$1,Enemies[[#All],[Name]:[BotLevelType]],9,FALSE),BotLevelWorld[#Headers],0),FALSE)) + (IFERROR(VLOOKUP(VLOOKUP(AB$1,Enemies[[Name]:[SpawnedType]],11,FALSE), Enemies[[Name]:[BotLevelType]], 3, FALSE) * VLOOKUP($A85,BotLevelWorld[#All],MATCH("HP Ratio - " &amp; VLOOKUP(VLOOKUP(AB$1,Enemies[[Name]:[SpawnedType]],11,FALSE),Enemies[[#All],[Name]:[BotLevelType]],9,FALSE),BotLevelWorld[#Headers],0),FALSE) * VLOOKUP(AB$1,Enemies[[Name]:[SpawnedType]],10,FALSE),0))</f>
        <v>1960</v>
      </c>
      <c r="AC85" s="10">
        <f>(VLOOKUP(AC$1,Enemies[[Name]:[BotLevelType]],3,FALSE) * VLOOKUP($A85,BotLevelWorld[#All],MATCH("HP Ratio - " &amp; VLOOKUP(AC$1,Enemies[[#All],[Name]:[BotLevelType]],9,FALSE),BotLevelWorld[#Headers],0),FALSE)) + (IFERROR(VLOOKUP(VLOOKUP(AC$1,Enemies[[Name]:[SpawnedType]],11,FALSE), Enemies[[Name]:[BotLevelType]], 3, FALSE) * VLOOKUP($A85,BotLevelWorld[#All],MATCH("HP Ratio - " &amp; VLOOKUP(VLOOKUP(AC$1,Enemies[[Name]:[SpawnedType]],11,FALSE),Enemies[[#All],[Name]:[BotLevelType]],9,FALSE),BotLevelWorld[#Headers],0),FALSE) * VLOOKUP(AC$1,Enemies[[Name]:[SpawnedType]],10,FALSE),0))</f>
        <v>960</v>
      </c>
      <c r="AD85" s="10">
        <f>(VLOOKUP(AD$1,Enemies[[Name]:[BotLevelType]],3,FALSE) * VLOOKUP($A85,BotLevelWorld[#All],MATCH("HP Ratio - " &amp; VLOOKUP(AD$1,Enemies[[#All],[Name]:[BotLevelType]],9,FALSE),BotLevelWorld[#Headers],0),FALSE)) + (IFERROR(VLOOKUP(VLOOKUP(AD$1,Enemies[[Name]:[SpawnedType]],11,FALSE), Enemies[[Name]:[BotLevelType]], 3, FALSE) * VLOOKUP($A85,BotLevelWorld[#All],MATCH("HP Ratio - " &amp; VLOOKUP(VLOOKUP(AD$1,Enemies[[Name]:[SpawnedType]],11,FALSE),Enemies[[#All],[Name]:[BotLevelType]],9,FALSE),BotLevelWorld[#Headers],0),FALSE) * VLOOKUP(AD$1,Enemies[[Name]:[SpawnedType]],10,FALSE),0))</f>
        <v>240</v>
      </c>
      <c r="AE85" s="10">
        <f>(VLOOKUP(AE$1,Enemies[[Name]:[BotLevelType]],3,FALSE) * VLOOKUP($A85,BotLevelWorld[#All],MATCH("HP Ratio - " &amp; VLOOKUP(AE$1,Enemies[[#All],[Name]:[BotLevelType]],9,FALSE),BotLevelWorld[#Headers],0),FALSE)) + (IFERROR(VLOOKUP(VLOOKUP(AE$1,Enemies[[Name]:[SpawnedType]],11,FALSE), Enemies[[Name]:[BotLevelType]], 3, FALSE) * VLOOKUP($A85,BotLevelWorld[#All],MATCH("HP Ratio - " &amp; VLOOKUP(VLOOKUP(AE$1,Enemies[[Name]:[SpawnedType]],11,FALSE),Enemies[[#All],[Name]:[BotLevelType]],9,FALSE),BotLevelWorld[#Headers],0),FALSE) * VLOOKUP(AE$1,Enemies[[Name]:[SpawnedType]],10,FALSE),0))</f>
        <v>7000</v>
      </c>
      <c r="AF85" s="10">
        <f>(VLOOKUP(AF$1,Enemies[[Name]:[BotLevelType]],3,FALSE) * VLOOKUP($A85,BotLevelWorld[#All],MATCH("HP Ratio - " &amp; VLOOKUP(AF$1,Enemies[[#All],[Name]:[BotLevelType]],9,FALSE),BotLevelWorld[#Headers],0),FALSE)) + (IFERROR(VLOOKUP(VLOOKUP(AF$1,Enemies[[Name]:[SpawnedType]],11,FALSE), Enemies[[Name]:[BotLevelType]], 3, FALSE) * VLOOKUP($A85,BotLevelWorld[#All],MATCH("HP Ratio - " &amp; VLOOKUP(VLOOKUP(AF$1,Enemies[[Name]:[SpawnedType]],11,FALSE),Enemies[[#All],[Name]:[BotLevelType]],9,FALSE),BotLevelWorld[#Headers],0),FALSE) * VLOOKUP(AF$1,Enemies[[Name]:[SpawnedType]],10,FALSE),0))</f>
        <v>1600</v>
      </c>
      <c r="AG85" s="10">
        <f>(VLOOKUP(AG$1,Enemies[[Name]:[BotLevelType]],3,FALSE) * VLOOKUP($A85,BotLevelWorld[#All],MATCH("HP Ratio - " &amp; VLOOKUP(AG$1,Enemies[[#All],[Name]:[BotLevelType]],9,FALSE),BotLevelWorld[#Headers],0),FALSE)) + (IFERROR(VLOOKUP(VLOOKUP(AG$1,Enemies[[Name]:[SpawnedType]],11,FALSE), Enemies[[Name]:[BotLevelType]], 3, FALSE) * VLOOKUP($A85,BotLevelWorld[#All],MATCH("HP Ratio - " &amp; VLOOKUP(VLOOKUP(AG$1,Enemies[[Name]:[SpawnedType]],11,FALSE),Enemies[[#All],[Name]:[BotLevelType]],9,FALSE),BotLevelWorld[#Headers],0),FALSE) * VLOOKUP(AG$1,Enemies[[Name]:[SpawnedType]],10,FALSE),0))</f>
        <v>8470</v>
      </c>
      <c r="AH85" s="10">
        <f>(VLOOKUP(AH$1,Enemies[[Name]:[BotLevelType]],3,FALSE) * VLOOKUP($A85,BotLevelWorld[#All],MATCH("HP Ratio - " &amp; VLOOKUP(AH$1,Enemies[[#All],[Name]:[BotLevelType]],9,FALSE),BotLevelWorld[#Headers],0),FALSE)) + (IFERROR(VLOOKUP(VLOOKUP(AH$1,Enemies[[Name]:[SpawnedType]],11,FALSE), Enemies[[Name]:[BotLevelType]], 3, FALSE) * VLOOKUP($A85,BotLevelWorld[#All],MATCH("HP Ratio - " &amp; VLOOKUP(VLOOKUP(AH$1,Enemies[[Name]:[SpawnedType]],11,FALSE),Enemies[[#All],[Name]:[BotLevelType]],9,FALSE),BotLevelWorld[#Headers],0),FALSE) * VLOOKUP(AH$1,Enemies[[Name]:[SpawnedType]],10,FALSE),0))</f>
        <v>880</v>
      </c>
      <c r="AI85" s="10">
        <f>(VLOOKUP(AI$1,Enemies[[Name]:[BotLevelType]],3,FALSE) * VLOOKUP($A85,BotLevelWorld[#All],MATCH("HP Ratio - " &amp; VLOOKUP(AI$1,Enemies[[#All],[Name]:[BotLevelType]],9,FALSE),BotLevelWorld[#Headers],0),FALSE)) + (IFERROR(VLOOKUP(VLOOKUP(AI$1,Enemies[[Name]:[SpawnedType]],11,FALSE), Enemies[[Name]:[BotLevelType]], 3, FALSE) * VLOOKUP($A85,BotLevelWorld[#All],MATCH("HP Ratio - " &amp; VLOOKUP(VLOOKUP(AI$1,Enemies[[Name]:[SpawnedType]],11,FALSE),Enemies[[#All],[Name]:[BotLevelType]],9,FALSE),BotLevelWorld[#Headers],0),FALSE) * VLOOKUP(AI$1,Enemies[[Name]:[SpawnedType]],10,FALSE),0))</f>
        <v>12000</v>
      </c>
      <c r="AJ85" s="10">
        <f>(VLOOKUP(AJ$1,Enemies[[Name]:[BotLevelType]],3,FALSE) * VLOOKUP($A85,BotLevelWorld[#All],MATCH("HP Ratio - " &amp; VLOOKUP(AJ$1,Enemies[[#All],[Name]:[BotLevelType]],9,FALSE),BotLevelWorld[#Headers],0),FALSE)) + (IFERROR(VLOOKUP(VLOOKUP(AJ$1,Enemies[[Name]:[SpawnedType]],11,FALSE), Enemies[[Name]:[BotLevelType]], 3, FALSE) * VLOOKUP($A85,BotLevelWorld[#All],MATCH("HP Ratio - " &amp; VLOOKUP(VLOOKUP(AJ$1,Enemies[[Name]:[SpawnedType]],11,FALSE),Enemies[[#All],[Name]:[BotLevelType]],9,FALSE),BotLevelWorld[#Headers],0),FALSE) * VLOOKUP(AJ$1,Enemies[[Name]:[SpawnedType]],10,FALSE),0))</f>
        <v>880</v>
      </c>
      <c r="AK85" s="10">
        <f>(VLOOKUP(AK$1,Enemies[[Name]:[BotLevelType]],3,FALSE) * VLOOKUP($A85,BotLevelWorld[#All],MATCH("HP Ratio - " &amp; VLOOKUP(AK$1,Enemies[[#All],[Name]:[BotLevelType]],9,FALSE),BotLevelWorld[#Headers],0),FALSE)) + (IFERROR(VLOOKUP(VLOOKUP(AK$1,Enemies[[Name]:[SpawnedType]],11,FALSE), Enemies[[Name]:[BotLevelType]], 3, FALSE) * VLOOKUP($A85,BotLevelWorld[#All],MATCH("HP Ratio - " &amp; VLOOKUP(VLOOKUP(AK$1,Enemies[[Name]:[SpawnedType]],11,FALSE),Enemies[[#All],[Name]:[BotLevelType]],9,FALSE),BotLevelWorld[#Headers],0),FALSE) * VLOOKUP(AK$1,Enemies[[Name]:[SpawnedType]],10,FALSE),0))</f>
        <v>880</v>
      </c>
      <c r="AL85" s="10">
        <f>(VLOOKUP(AL$1,Enemies[[Name]:[BotLevelType]],3,FALSE) * VLOOKUP($A85,BotLevelWorld[#All],MATCH("HP Ratio - " &amp; VLOOKUP(AL$1,Enemies[[#All],[Name]:[BotLevelType]],9,FALSE),BotLevelWorld[#Headers],0),FALSE)) + (IFERROR(VLOOKUP(VLOOKUP(AL$1,Enemies[[Name]:[SpawnedType]],11,FALSE), Enemies[[Name]:[BotLevelType]], 3, FALSE) * VLOOKUP($A85,BotLevelWorld[#All],MATCH("HP Ratio - " &amp; VLOOKUP(VLOOKUP(AL$1,Enemies[[Name]:[SpawnedType]],11,FALSE),Enemies[[#All],[Name]:[BotLevelType]],9,FALSE),BotLevelWorld[#Headers],0),FALSE) * VLOOKUP(AL$1,Enemies[[Name]:[SpawnedType]],10,FALSE),0))</f>
        <v>1100</v>
      </c>
      <c r="AM85" s="10">
        <f>(VLOOKUP(AM$1,Enemies[[Name]:[BotLevelType]],3,FALSE) * VLOOKUP($A85,BotLevelWorld[#All],MATCH("HP Ratio - " &amp; VLOOKUP(AM$1,Enemies[[#All],[Name]:[BotLevelType]],9,FALSE),BotLevelWorld[#Headers],0),FALSE)) + (IFERROR(VLOOKUP(VLOOKUP(AM$1,Enemies[[Name]:[SpawnedType]],11,FALSE), Enemies[[Name]:[BotLevelType]], 3, FALSE) * VLOOKUP($A85,BotLevelWorld[#All],MATCH("HP Ratio - " &amp; VLOOKUP(VLOOKUP(AM$1,Enemies[[Name]:[SpawnedType]],11,FALSE),Enemies[[#All],[Name]:[BotLevelType]],9,FALSE),BotLevelWorld[#Headers],0),FALSE) * VLOOKUP(AM$1,Enemies[[Name]:[SpawnedType]],10,FALSE),0))</f>
        <v>20000</v>
      </c>
      <c r="AN85" s="10">
        <f>(VLOOKUP(AN$1,Enemies[[Name]:[BotLevelType]],3,FALSE) * VLOOKUP($A85,BotLevelWorld[#All],MATCH("HP Ratio - " &amp; VLOOKUP(AN$1,Enemies[[#All],[Name]:[BotLevelType]],9,FALSE),BotLevelWorld[#Headers],0),FALSE)) + (IFERROR(VLOOKUP(VLOOKUP(AN$1,Enemies[[Name]:[SpawnedType]],11,FALSE), Enemies[[Name]:[BotLevelType]], 3, FALSE) * VLOOKUP($A85,BotLevelWorld[#All],MATCH("HP Ratio - " &amp; VLOOKUP(VLOOKUP(AN$1,Enemies[[Name]:[SpawnedType]],11,FALSE),Enemies[[#All],[Name]:[BotLevelType]],9,FALSE),BotLevelWorld[#Headers],0),FALSE) * VLOOKUP(AN$1,Enemies[[Name]:[SpawnedType]],10,FALSE),0))</f>
        <v>5500</v>
      </c>
      <c r="AO85" s="10">
        <f>(VLOOKUP(AO$1,Enemies[[Name]:[BotLevelType]],3,FALSE) * VLOOKUP($A85,BotLevelWorld[#All],MATCH("HP Ratio - " &amp; VLOOKUP(AO$1,Enemies[[#All],[Name]:[BotLevelType]],9,FALSE),BotLevelWorld[#Headers],0),FALSE)) + (IFERROR(VLOOKUP(VLOOKUP(AO$1,Enemies[[Name]:[SpawnedType]],11,FALSE), Enemies[[Name]:[BotLevelType]], 3, FALSE) * VLOOKUP($A85,BotLevelWorld[#All],MATCH("HP Ratio - " &amp; VLOOKUP(VLOOKUP(AO$1,Enemies[[Name]:[SpawnedType]],11,FALSE),Enemies[[#All],[Name]:[BotLevelType]],9,FALSE),BotLevelWorld[#Headers],0),FALSE) * VLOOKUP(AO$1,Enemies[[Name]:[SpawnedType]],10,FALSE),0))</f>
        <v>9460</v>
      </c>
      <c r="AP85" s="10">
        <f>(VLOOKUP(AP$1,Enemies[[Name]:[BotLevelType]],3,FALSE) * VLOOKUP($A85,BotLevelWorld[#All],MATCH("HP Ratio - " &amp; VLOOKUP(AP$1,Enemies[[#All],[Name]:[BotLevelType]],9,FALSE),BotLevelWorld[#Headers],0),FALSE)) + (IFERROR(VLOOKUP(VLOOKUP(AP$1,Enemies[[Name]:[SpawnedType]],11,FALSE), Enemies[[Name]:[BotLevelType]], 3, FALSE) * VLOOKUP($A85,BotLevelWorld[#All],MATCH("HP Ratio - " &amp; VLOOKUP(VLOOKUP(AP$1,Enemies[[Name]:[SpawnedType]],11,FALSE),Enemies[[#All],[Name]:[BotLevelType]],9,FALSE),BotLevelWorld[#Headers],0),FALSE) * VLOOKUP(AP$1,Enemies[[Name]:[SpawnedType]],10,FALSE),0))</f>
        <v>9460</v>
      </c>
      <c r="AQ85" s="10">
        <f>(VLOOKUP(AQ$1,Enemies[[Name]:[BotLevelType]],3,FALSE) * VLOOKUP($A85,BotLevelWorld[#All],MATCH("HP Ratio - " &amp; VLOOKUP(AQ$1,Enemies[[#All],[Name]:[BotLevelType]],9,FALSE),BotLevelWorld[#Headers],0),FALSE)) + (IFERROR(VLOOKUP(VLOOKUP(AQ$1,Enemies[[Name]:[SpawnedType]],11,FALSE), Enemies[[Name]:[BotLevelType]], 3, FALSE) * VLOOKUP($A85,BotLevelWorld[#All],MATCH("HP Ratio - " &amp; VLOOKUP(VLOOKUP(AQ$1,Enemies[[Name]:[SpawnedType]],11,FALSE),Enemies[[#All],[Name]:[BotLevelType]],9,FALSE),BotLevelWorld[#Headers],0),FALSE) * VLOOKUP(AQ$1,Enemies[[Name]:[SpawnedType]],10,FALSE),0))</f>
        <v>9460</v>
      </c>
      <c r="AR85" s="10">
        <f>(VLOOKUP(AR$1,Enemies[[Name]:[BotLevelType]],3,FALSE) * VLOOKUP($A85,BotLevelWorld[#All],MATCH("HP Ratio - " &amp; VLOOKUP(AR$1,Enemies[[#All],[Name]:[BotLevelType]],9,FALSE),BotLevelWorld[#Headers],0),FALSE)) + (IFERROR(VLOOKUP(VLOOKUP(AR$1,Enemies[[Name]:[SpawnedType]],11,FALSE), Enemies[[Name]:[BotLevelType]], 3, FALSE) * VLOOKUP($A85,BotLevelWorld[#All],MATCH("HP Ratio - " &amp; VLOOKUP(VLOOKUP(AR$1,Enemies[[Name]:[SpawnedType]],11,FALSE),Enemies[[#All],[Name]:[BotLevelType]],9,FALSE),BotLevelWorld[#Headers],0),FALSE) * VLOOKUP(AR$1,Enemies[[Name]:[SpawnedType]],10,FALSE),0))</f>
        <v>88000</v>
      </c>
      <c r="AS85" s="10">
        <f>(VLOOKUP(AS$1,Enemies[[Name]:[BotLevelType]],3,FALSE) * VLOOKUP($A85,BotLevelWorld[#All],MATCH("HP Ratio - " &amp; VLOOKUP(AS$1,Enemies[[#All],[Name]:[BotLevelType]],9,FALSE),BotLevelWorld[#Headers],0),FALSE)) + (IFERROR(VLOOKUP(VLOOKUP(AS$1,Enemies[[Name]:[SpawnedType]],11,FALSE), Enemies[[Name]:[BotLevelType]], 3, FALSE) * VLOOKUP($A85,BotLevelWorld[#All],MATCH("HP Ratio - " &amp; VLOOKUP(VLOOKUP(AS$1,Enemies[[Name]:[SpawnedType]],11,FALSE),Enemies[[#All],[Name]:[BotLevelType]],9,FALSE),BotLevelWorld[#Headers],0),FALSE) * VLOOKUP(AS$1,Enemies[[Name]:[SpawnedType]],10,FALSE),0))</f>
        <v>60000</v>
      </c>
      <c r="AT85" s="10">
        <f>(VLOOKUP(AT$1,Enemies[[Name]:[BotLevelType]],3,FALSE) * VLOOKUP($A85,BotLevelWorld[#All],MATCH("HP Ratio - " &amp; VLOOKUP(AT$1,Enemies[[#All],[Name]:[BotLevelType]],9,FALSE),BotLevelWorld[#Headers],0),FALSE)) + (IFERROR(VLOOKUP(VLOOKUP(AT$1,Enemies[[Name]:[SpawnedType]],11,FALSE), Enemies[[Name]:[BotLevelType]], 3, FALSE) * VLOOKUP($A85,BotLevelWorld[#All],MATCH("HP Ratio - " &amp; VLOOKUP(VLOOKUP(AT$1,Enemies[[Name]:[SpawnedType]],11,FALSE),Enemies[[#All],[Name]:[BotLevelType]],9,FALSE),BotLevelWorld[#Headers],0),FALSE) * VLOOKUP(AT$1,Enemies[[Name]:[SpawnedType]],10,FALSE),0))</f>
        <v>53200</v>
      </c>
    </row>
    <row r="86" spans="1:46" x14ac:dyDescent="0.25">
      <c r="A86" s="1">
        <v>84</v>
      </c>
      <c r="B86" s="10">
        <f>(VLOOKUP(B$1,Enemies[[Name]:[BotLevelType]],3,FALSE) * VLOOKUP($A86,BotLevelWorld[#All],MATCH("HP Ratio - " &amp; VLOOKUP(B$1,Enemies[[#All],[Name]:[BotLevelType]],9,FALSE),BotLevelWorld[#Headers],0),FALSE)) + (IFERROR(VLOOKUP(VLOOKUP(B$1,Enemies[[Name]:[SpawnedType]],11,FALSE), Enemies[[Name]:[BotLevelType]], 3, FALSE) * VLOOKUP($A86,BotLevelWorld[#All],MATCH("HP Ratio - " &amp; VLOOKUP(VLOOKUP(B$1,Enemies[[Name]:[SpawnedType]],11,FALSE),Enemies[[#All],[Name]:[BotLevelType]],9,FALSE),BotLevelWorld[#Headers],0),FALSE) * VLOOKUP(B$1,Enemies[[Name]:[SpawnedType]],10,FALSE),0))</f>
        <v>330</v>
      </c>
      <c r="C86" s="10">
        <f>(VLOOKUP(C$1,Enemies[[Name]:[BotLevelType]],3,FALSE) * VLOOKUP($A86,BotLevelWorld[#All],MATCH("HP Ratio - " &amp; VLOOKUP(C$1,Enemies[[#All],[Name]:[BotLevelType]],9,FALSE),BotLevelWorld[#Headers],0),FALSE)) + (IFERROR(VLOOKUP(VLOOKUP(C$1,Enemies[[Name]:[SpawnedType]],11,FALSE), Enemies[[Name]:[BotLevelType]], 3, FALSE) * VLOOKUP($A86,BotLevelWorld[#All],MATCH("HP Ratio - " &amp; VLOOKUP(VLOOKUP(C$1,Enemies[[Name]:[SpawnedType]],11,FALSE),Enemies[[#All],[Name]:[BotLevelType]],9,FALSE),BotLevelWorld[#Headers],0),FALSE) * VLOOKUP(C$1,Enemies[[Name]:[SpawnedType]],10,FALSE),0))</f>
        <v>8470</v>
      </c>
      <c r="D86" s="10">
        <f>(VLOOKUP(D$1,Enemies[[Name]:[BotLevelType]],3,FALSE) * VLOOKUP($A86,BotLevelWorld[#All],MATCH("HP Ratio - " &amp; VLOOKUP(D$1,Enemies[[#All],[Name]:[BotLevelType]],9,FALSE),BotLevelWorld[#Headers],0),FALSE)) + (IFERROR(VLOOKUP(VLOOKUP(D$1,Enemies[[Name]:[SpawnedType]],11,FALSE), Enemies[[Name]:[BotLevelType]], 3, FALSE) * VLOOKUP($A86,BotLevelWorld[#All],MATCH("HP Ratio - " &amp; VLOOKUP(VLOOKUP(D$1,Enemies[[Name]:[SpawnedType]],11,FALSE),Enemies[[#All],[Name]:[BotLevelType]],9,FALSE),BotLevelWorld[#Headers],0),FALSE) * VLOOKUP(D$1,Enemies[[Name]:[SpawnedType]],10,FALSE),0))</f>
        <v>19800</v>
      </c>
      <c r="E86" s="10">
        <f>(VLOOKUP(E$1,Enemies[[Name]:[BotLevelType]],3,FALSE) * VLOOKUP($A86,BotLevelWorld[#All],MATCH("HP Ratio - " &amp; VLOOKUP(E$1,Enemies[[#All],[Name]:[BotLevelType]],9,FALSE),BotLevelWorld[#Headers],0),FALSE)) + (IFERROR(VLOOKUP(VLOOKUP(E$1,Enemies[[Name]:[SpawnedType]],11,FALSE), Enemies[[Name]:[BotLevelType]], 3, FALSE) * VLOOKUP($A86,BotLevelWorld[#All],MATCH("HP Ratio - " &amp; VLOOKUP(VLOOKUP(E$1,Enemies[[Name]:[SpawnedType]],11,FALSE),Enemies[[#All],[Name]:[BotLevelType]],9,FALSE),BotLevelWorld[#Headers],0),FALSE) * VLOOKUP(E$1,Enemies[[Name]:[SpawnedType]],10,FALSE),0))</f>
        <v>2800</v>
      </c>
      <c r="F86" s="10">
        <f>(VLOOKUP(F$1,Enemies[[Name]:[BotLevelType]],3,FALSE) * VLOOKUP($A86,BotLevelWorld[#All],MATCH("HP Ratio - " &amp; VLOOKUP(F$1,Enemies[[#All],[Name]:[BotLevelType]],9,FALSE),BotLevelWorld[#Headers],0),FALSE)) + (IFERROR(VLOOKUP(VLOOKUP(F$1,Enemies[[Name]:[SpawnedType]],11,FALSE), Enemies[[Name]:[BotLevelType]], 3, FALSE) * VLOOKUP($A86,BotLevelWorld[#All],MATCH("HP Ratio - " &amp; VLOOKUP(VLOOKUP(F$1,Enemies[[Name]:[SpawnedType]],11,FALSE),Enemies[[#All],[Name]:[BotLevelType]],9,FALSE),BotLevelWorld[#Headers],0),FALSE) * VLOOKUP(F$1,Enemies[[Name]:[SpawnedType]],10,FALSE),0))</f>
        <v>10000</v>
      </c>
      <c r="G86" s="10">
        <f>(VLOOKUP(G$1,Enemies[[Name]:[BotLevelType]],3,FALSE) * VLOOKUP($A86,BotLevelWorld[#All],MATCH("HP Ratio - " &amp; VLOOKUP(G$1,Enemies[[#All],[Name]:[BotLevelType]],9,FALSE),BotLevelWorld[#Headers],0),FALSE)) + (IFERROR(VLOOKUP(VLOOKUP(G$1,Enemies[[Name]:[SpawnedType]],11,FALSE), Enemies[[Name]:[BotLevelType]], 3, FALSE) * VLOOKUP($A86,BotLevelWorld[#All],MATCH("HP Ratio - " &amp; VLOOKUP(VLOOKUP(G$1,Enemies[[Name]:[SpawnedType]],11,FALSE),Enemies[[#All],[Name]:[BotLevelType]],9,FALSE),BotLevelWorld[#Headers],0),FALSE) * VLOOKUP(G$1,Enemies[[Name]:[SpawnedType]],10,FALSE),0))</f>
        <v>20000</v>
      </c>
      <c r="H86" s="10">
        <f>(VLOOKUP(H$1,Enemies[[Name]:[BotLevelType]],3,FALSE) * VLOOKUP($A86,BotLevelWorld[#All],MATCH("HP Ratio - " &amp; VLOOKUP(H$1,Enemies[[#All],[Name]:[BotLevelType]],9,FALSE),BotLevelWorld[#Headers],0),FALSE)) + (IFERROR(VLOOKUP(VLOOKUP(H$1,Enemies[[Name]:[SpawnedType]],11,FALSE), Enemies[[Name]:[BotLevelType]], 3, FALSE) * VLOOKUP($A86,BotLevelWorld[#All],MATCH("HP Ratio - " &amp; VLOOKUP(VLOOKUP(H$1,Enemies[[Name]:[SpawnedType]],11,FALSE),Enemies[[#All],[Name]:[BotLevelType]],9,FALSE),BotLevelWorld[#Headers],0),FALSE) * VLOOKUP(H$1,Enemies[[Name]:[SpawnedType]],10,FALSE),0))</f>
        <v>880</v>
      </c>
      <c r="I86" s="10">
        <f>(VLOOKUP(I$1,Enemies[[Name]:[BotLevelType]],3,FALSE) * VLOOKUP($A86,BotLevelWorld[#All],MATCH("HP Ratio - " &amp; VLOOKUP(I$1,Enemies[[#All],[Name]:[BotLevelType]],9,FALSE),BotLevelWorld[#Headers],0),FALSE)) + (IFERROR(VLOOKUP(VLOOKUP(I$1,Enemies[[Name]:[SpawnedType]],11,FALSE), Enemies[[Name]:[BotLevelType]], 3, FALSE) * VLOOKUP($A86,BotLevelWorld[#All],MATCH("HP Ratio - " &amp; VLOOKUP(VLOOKUP(I$1,Enemies[[Name]:[SpawnedType]],11,FALSE),Enemies[[#All],[Name]:[BotLevelType]],9,FALSE),BotLevelWorld[#Headers],0),FALSE) * VLOOKUP(I$1,Enemies[[Name]:[SpawnedType]],10,FALSE),0))</f>
        <v>30</v>
      </c>
      <c r="J86" s="10">
        <f>(VLOOKUP(J$1,Enemies[[Name]:[BotLevelType]],3,FALSE) * VLOOKUP($A86,BotLevelWorld[#All],MATCH("HP Ratio - " &amp; VLOOKUP(J$1,Enemies[[#All],[Name]:[BotLevelType]],9,FALSE),BotLevelWorld[#Headers],0),FALSE)) + (IFERROR(VLOOKUP(VLOOKUP(J$1,Enemies[[Name]:[SpawnedType]],11,FALSE), Enemies[[Name]:[BotLevelType]], 3, FALSE) * VLOOKUP($A86,BotLevelWorld[#All],MATCH("HP Ratio - " &amp; VLOOKUP(VLOOKUP(J$1,Enemies[[Name]:[SpawnedType]],11,FALSE),Enemies[[#All],[Name]:[BotLevelType]],9,FALSE),BotLevelWorld[#Headers],0),FALSE) * VLOOKUP(J$1,Enemies[[Name]:[SpawnedType]],10,FALSE),0))</f>
        <v>500</v>
      </c>
      <c r="K86" s="10">
        <f>(VLOOKUP(K$1,Enemies[[Name]:[BotLevelType]],3,FALSE) * VLOOKUP($A86,BotLevelWorld[#All],MATCH("HP Ratio - " &amp; VLOOKUP(K$1,Enemies[[#All],[Name]:[BotLevelType]],9,FALSE),BotLevelWorld[#Headers],0),FALSE)) + (IFERROR(VLOOKUP(VLOOKUP(K$1,Enemies[[Name]:[SpawnedType]],11,FALSE), Enemies[[Name]:[BotLevelType]], 3, FALSE) * VLOOKUP($A86,BotLevelWorld[#All],MATCH("HP Ratio - " &amp; VLOOKUP(VLOOKUP(K$1,Enemies[[Name]:[SpawnedType]],11,FALSE),Enemies[[#All],[Name]:[BotLevelType]],9,FALSE),BotLevelWorld[#Headers],0),FALSE) * VLOOKUP(K$1,Enemies[[Name]:[SpawnedType]],10,FALSE),0))</f>
        <v>125</v>
      </c>
      <c r="L86" s="10">
        <f>(VLOOKUP(L$1,Enemies[[Name]:[BotLevelType]],3,FALSE) * VLOOKUP($A86,BotLevelWorld[#All],MATCH("HP Ratio - " &amp; VLOOKUP(L$1,Enemies[[#All],[Name]:[BotLevelType]],9,FALSE),BotLevelWorld[#Headers],0),FALSE)) + (IFERROR(VLOOKUP(VLOOKUP(L$1,Enemies[[Name]:[SpawnedType]],11,FALSE), Enemies[[Name]:[BotLevelType]], 3, FALSE) * VLOOKUP($A86,BotLevelWorld[#All],MATCH("HP Ratio - " &amp; VLOOKUP(VLOOKUP(L$1,Enemies[[Name]:[SpawnedType]],11,FALSE),Enemies[[#All],[Name]:[BotLevelType]],9,FALSE),BotLevelWorld[#Headers],0),FALSE) * VLOOKUP(L$1,Enemies[[Name]:[SpawnedType]],10,FALSE),0))</f>
        <v>6000</v>
      </c>
      <c r="M86" s="10">
        <f>(VLOOKUP(M$1,Enemies[[Name]:[BotLevelType]],3,FALSE) * VLOOKUP($A86,BotLevelWorld[#All],MATCH("HP Ratio - " &amp; VLOOKUP(M$1,Enemies[[#All],[Name]:[BotLevelType]],9,FALSE),BotLevelWorld[#Headers],0),FALSE)) + (IFERROR(VLOOKUP(VLOOKUP(M$1,Enemies[[Name]:[SpawnedType]],11,FALSE), Enemies[[Name]:[BotLevelType]], 3, FALSE) * VLOOKUP($A86,BotLevelWorld[#All],MATCH("HP Ratio - " &amp; VLOOKUP(VLOOKUP(M$1,Enemies[[Name]:[SpawnedType]],11,FALSE),Enemies[[#All],[Name]:[BotLevelType]],9,FALSE),BotLevelWorld[#Headers],0),FALSE) * VLOOKUP(M$1,Enemies[[Name]:[SpawnedType]],10,FALSE),0))</f>
        <v>14000</v>
      </c>
      <c r="N86" s="10">
        <f>(VLOOKUP(N$1,Enemies[[Name]:[BotLevelType]],3,FALSE) * VLOOKUP($A86,BotLevelWorld[#All],MATCH("HP Ratio - " &amp; VLOOKUP(N$1,Enemies[[#All],[Name]:[BotLevelType]],9,FALSE),BotLevelWorld[#Headers],0),FALSE)) + (IFERROR(VLOOKUP(VLOOKUP(N$1,Enemies[[Name]:[SpawnedType]],11,FALSE), Enemies[[Name]:[BotLevelType]], 3, FALSE) * VLOOKUP($A86,BotLevelWorld[#All],MATCH("HP Ratio - " &amp; VLOOKUP(VLOOKUP(N$1,Enemies[[Name]:[SpawnedType]],11,FALSE),Enemies[[#All],[Name]:[BotLevelType]],9,FALSE),BotLevelWorld[#Headers],0),FALSE) * VLOOKUP(N$1,Enemies[[Name]:[SpawnedType]],10,FALSE),0))</f>
        <v>10000</v>
      </c>
      <c r="O86" s="10">
        <f>(VLOOKUP(O$1,Enemies[[Name]:[BotLevelType]],3,FALSE) * VLOOKUP($A86,BotLevelWorld[#All],MATCH("HP Ratio - " &amp; VLOOKUP(O$1,Enemies[[#All],[Name]:[BotLevelType]],9,FALSE),BotLevelWorld[#Headers],0),FALSE)) + (IFERROR(VLOOKUP(VLOOKUP(O$1,Enemies[[Name]:[SpawnedType]],11,FALSE), Enemies[[Name]:[BotLevelType]], 3, FALSE) * VLOOKUP($A86,BotLevelWorld[#All],MATCH("HP Ratio - " &amp; VLOOKUP(VLOOKUP(O$1,Enemies[[Name]:[SpawnedType]],11,FALSE),Enemies[[#All],[Name]:[BotLevelType]],9,FALSE),BotLevelWorld[#Headers],0),FALSE) * VLOOKUP(O$1,Enemies[[Name]:[SpawnedType]],10,FALSE),0))</f>
        <v>3850</v>
      </c>
      <c r="P86" s="10">
        <f>(VLOOKUP(P$1,Enemies[[Name]:[BotLevelType]],3,FALSE) * VLOOKUP($A86,BotLevelWorld[#All],MATCH("HP Ratio - " &amp; VLOOKUP(P$1,Enemies[[#All],[Name]:[BotLevelType]],9,FALSE),BotLevelWorld[#Headers],0),FALSE)) + (IFERROR(VLOOKUP(VLOOKUP(P$1,Enemies[[Name]:[SpawnedType]],11,FALSE), Enemies[[Name]:[BotLevelType]], 3, FALSE) * VLOOKUP($A86,BotLevelWorld[#All],MATCH("HP Ratio - " &amp; VLOOKUP(VLOOKUP(P$1,Enemies[[Name]:[SpawnedType]],11,FALSE),Enemies[[#All],[Name]:[BotLevelType]],9,FALSE),BotLevelWorld[#Headers],0),FALSE) * VLOOKUP(P$1,Enemies[[Name]:[SpawnedType]],10,FALSE),0))</f>
        <v>40000</v>
      </c>
      <c r="Q86" s="10">
        <f>(VLOOKUP(Q$1,Enemies[[Name]:[BotLevelType]],3,FALSE) * VLOOKUP($A86,BotLevelWorld[#All],MATCH("HP Ratio - " &amp; VLOOKUP(Q$1,Enemies[[#All],[Name]:[BotLevelType]],9,FALSE),BotLevelWorld[#Headers],0),FALSE)) + (IFERROR(VLOOKUP(VLOOKUP(Q$1,Enemies[[Name]:[SpawnedType]],11,FALSE), Enemies[[Name]:[BotLevelType]], 3, FALSE) * VLOOKUP($A86,BotLevelWorld[#All],MATCH("HP Ratio - " &amp; VLOOKUP(VLOOKUP(Q$1,Enemies[[Name]:[SpawnedType]],11,FALSE),Enemies[[#All],[Name]:[BotLevelType]],9,FALSE),BotLevelWorld[#Headers],0),FALSE) * VLOOKUP(Q$1,Enemies[[Name]:[SpawnedType]],10,FALSE),0))</f>
        <v>11000</v>
      </c>
      <c r="R86" s="10">
        <f>(VLOOKUP(R$1,Enemies[[Name]:[BotLevelType]],3,FALSE) * VLOOKUP($A86,BotLevelWorld[#All],MATCH("HP Ratio - " &amp; VLOOKUP(R$1,Enemies[[#All],[Name]:[BotLevelType]],9,FALSE),BotLevelWorld[#Headers],0),FALSE)) + (IFERROR(VLOOKUP(VLOOKUP(R$1,Enemies[[Name]:[SpawnedType]],11,FALSE), Enemies[[Name]:[BotLevelType]], 3, FALSE) * VLOOKUP($A86,BotLevelWorld[#All],MATCH("HP Ratio - " &amp; VLOOKUP(VLOOKUP(R$1,Enemies[[Name]:[SpawnedType]],11,FALSE),Enemies[[#All],[Name]:[BotLevelType]],9,FALSE),BotLevelWorld[#Headers],0),FALSE) * VLOOKUP(R$1,Enemies[[Name]:[SpawnedType]],10,FALSE),0))</f>
        <v>55000</v>
      </c>
      <c r="S86" s="10">
        <f>(VLOOKUP(S$1,Enemies[[Name]:[BotLevelType]],3,FALSE) * VLOOKUP($A86,BotLevelWorld[#All],MATCH("HP Ratio - " &amp; VLOOKUP(S$1,Enemies[[#All],[Name]:[BotLevelType]],9,FALSE),BotLevelWorld[#Headers],0),FALSE)) + (IFERROR(VLOOKUP(VLOOKUP(S$1,Enemies[[Name]:[SpawnedType]],11,FALSE), Enemies[[Name]:[BotLevelType]], 3, FALSE) * VLOOKUP($A86,BotLevelWorld[#All],MATCH("HP Ratio - " &amp; VLOOKUP(VLOOKUP(S$1,Enemies[[Name]:[SpawnedType]],11,FALSE),Enemies[[#All],[Name]:[BotLevelType]],9,FALSE),BotLevelWorld[#Headers],0),FALSE) * VLOOKUP(S$1,Enemies[[Name]:[SpawnedType]],10,FALSE),0))</f>
        <v>4620</v>
      </c>
      <c r="T86" s="10">
        <f>(VLOOKUP(T$1,Enemies[[Name]:[BotLevelType]],3,FALSE) * VLOOKUP($A86,BotLevelWorld[#All],MATCH("HP Ratio - " &amp; VLOOKUP(T$1,Enemies[[#All],[Name]:[BotLevelType]],9,FALSE),BotLevelWorld[#Headers],0),FALSE)) + (IFERROR(VLOOKUP(VLOOKUP(T$1,Enemies[[Name]:[SpawnedType]],11,FALSE), Enemies[[Name]:[BotLevelType]], 3, FALSE) * VLOOKUP($A86,BotLevelWorld[#All],MATCH("HP Ratio - " &amp; VLOOKUP(VLOOKUP(T$1,Enemies[[Name]:[SpawnedType]],11,FALSE),Enemies[[#All],[Name]:[BotLevelType]],9,FALSE),BotLevelWorld[#Headers],0),FALSE) * VLOOKUP(T$1,Enemies[[Name]:[SpawnedType]],10,FALSE),0))</f>
        <v>17600</v>
      </c>
      <c r="U86" s="10">
        <f>(VLOOKUP(U$1,Enemies[[Name]:[BotLevelType]],3,FALSE) * VLOOKUP($A86,BotLevelWorld[#All],MATCH("HP Ratio - " &amp; VLOOKUP(U$1,Enemies[[#All],[Name]:[BotLevelType]],9,FALSE),BotLevelWorld[#Headers],0),FALSE)) + (IFERROR(VLOOKUP(VLOOKUP(U$1,Enemies[[Name]:[SpawnedType]],11,FALSE), Enemies[[Name]:[BotLevelType]], 3, FALSE) * VLOOKUP($A86,BotLevelWorld[#All],MATCH("HP Ratio - " &amp; VLOOKUP(VLOOKUP(U$1,Enemies[[Name]:[SpawnedType]],11,FALSE),Enemies[[#All],[Name]:[BotLevelType]],9,FALSE),BotLevelWorld[#Headers],0),FALSE) * VLOOKUP(U$1,Enemies[[Name]:[SpawnedType]],10,FALSE),0))</f>
        <v>8800</v>
      </c>
      <c r="V86" s="10">
        <f>(VLOOKUP(V$1,Enemies[[Name]:[BotLevelType]],3,FALSE) * VLOOKUP($A86,BotLevelWorld[#All],MATCH("HP Ratio - " &amp; VLOOKUP(V$1,Enemies[[#All],[Name]:[BotLevelType]],9,FALSE),BotLevelWorld[#Headers],0),FALSE)) + (IFERROR(VLOOKUP(VLOOKUP(V$1,Enemies[[Name]:[SpawnedType]],11,FALSE), Enemies[[Name]:[BotLevelType]], 3, FALSE) * VLOOKUP($A86,BotLevelWorld[#All],MATCH("HP Ratio - " &amp; VLOOKUP(VLOOKUP(V$1,Enemies[[Name]:[SpawnedType]],11,FALSE),Enemies[[#All],[Name]:[BotLevelType]],9,FALSE),BotLevelWorld[#Headers],0),FALSE) * VLOOKUP(V$1,Enemies[[Name]:[SpawnedType]],10,FALSE),0))</f>
        <v>4400</v>
      </c>
      <c r="W86" s="10">
        <f>(VLOOKUP(W$1,Enemies[[Name]:[BotLevelType]],3,FALSE) * VLOOKUP($A86,BotLevelWorld[#All],MATCH("HP Ratio - " &amp; VLOOKUP(W$1,Enemies[[#All],[Name]:[BotLevelType]],9,FALSE),BotLevelWorld[#Headers],0),FALSE)) + (IFERROR(VLOOKUP(VLOOKUP(W$1,Enemies[[Name]:[SpawnedType]],11,FALSE), Enemies[[Name]:[BotLevelType]], 3, FALSE) * VLOOKUP($A86,BotLevelWorld[#All],MATCH("HP Ratio - " &amp; VLOOKUP(VLOOKUP(W$1,Enemies[[Name]:[SpawnedType]],11,FALSE),Enemies[[#All],[Name]:[BotLevelType]],9,FALSE),BotLevelWorld[#Headers],0),FALSE) * VLOOKUP(W$1,Enemies[[Name]:[SpawnedType]],10,FALSE),0))</f>
        <v>1100</v>
      </c>
      <c r="X86" s="10">
        <f>(VLOOKUP(X$1,Enemies[[Name]:[BotLevelType]],3,FALSE) * VLOOKUP($A86,BotLevelWorld[#All],MATCH("HP Ratio - " &amp; VLOOKUP(X$1,Enemies[[#All],[Name]:[BotLevelType]],9,FALSE),BotLevelWorld[#Headers],0),FALSE)) + (IFERROR(VLOOKUP(VLOOKUP(X$1,Enemies[[Name]:[SpawnedType]],11,FALSE), Enemies[[Name]:[BotLevelType]], 3, FALSE) * VLOOKUP($A86,BotLevelWorld[#All],MATCH("HP Ratio - " &amp; VLOOKUP(VLOOKUP(X$1,Enemies[[Name]:[SpawnedType]],11,FALSE),Enemies[[#All],[Name]:[BotLevelType]],9,FALSE),BotLevelWorld[#Headers],0),FALSE) * VLOOKUP(X$1,Enemies[[Name]:[SpawnedType]],10,FALSE),0))</f>
        <v>880</v>
      </c>
      <c r="Y86" s="10">
        <f>(VLOOKUP(Y$1,Enemies[[Name]:[BotLevelType]],3,FALSE) * VLOOKUP($A86,BotLevelWorld[#All],MATCH("HP Ratio - " &amp; VLOOKUP(Y$1,Enemies[[#All],[Name]:[BotLevelType]],9,FALSE),BotLevelWorld[#Headers],0),FALSE)) + (IFERROR(VLOOKUP(VLOOKUP(Y$1,Enemies[[Name]:[SpawnedType]],11,FALSE), Enemies[[Name]:[BotLevelType]], 3, FALSE) * VLOOKUP($A86,BotLevelWorld[#All],MATCH("HP Ratio - " &amp; VLOOKUP(VLOOKUP(Y$1,Enemies[[Name]:[SpawnedType]],11,FALSE),Enemies[[#All],[Name]:[BotLevelType]],9,FALSE),BotLevelWorld[#Headers],0),FALSE) * VLOOKUP(Y$1,Enemies[[Name]:[SpawnedType]],10,FALSE),0))</f>
        <v>20000</v>
      </c>
      <c r="Z86" s="10">
        <f>(VLOOKUP(Z$1,Enemies[[Name]:[BotLevelType]],3,FALSE) * VLOOKUP($A86,BotLevelWorld[#All],MATCH("HP Ratio - " &amp; VLOOKUP(Z$1,Enemies[[#All],[Name]:[BotLevelType]],9,FALSE),BotLevelWorld[#Headers],0),FALSE)) + (IFERROR(VLOOKUP(VLOOKUP(Z$1,Enemies[[Name]:[SpawnedType]],11,FALSE), Enemies[[Name]:[BotLevelType]], 3, FALSE) * VLOOKUP($A86,BotLevelWorld[#All],MATCH("HP Ratio - " &amp; VLOOKUP(VLOOKUP(Z$1,Enemies[[Name]:[SpawnedType]],11,FALSE),Enemies[[#All],[Name]:[BotLevelType]],9,FALSE),BotLevelWorld[#Headers],0),FALSE) * VLOOKUP(Z$1,Enemies[[Name]:[SpawnedType]],10,FALSE),0))</f>
        <v>8000</v>
      </c>
      <c r="AA86" s="10">
        <f>(VLOOKUP(AA$1,Enemies[[Name]:[BotLevelType]],3,FALSE) * VLOOKUP($A86,BotLevelWorld[#All],MATCH("HP Ratio - " &amp; VLOOKUP(AA$1,Enemies[[#All],[Name]:[BotLevelType]],9,FALSE),BotLevelWorld[#Headers],0),FALSE)) + (IFERROR(VLOOKUP(VLOOKUP(AA$1,Enemies[[Name]:[SpawnedType]],11,FALSE), Enemies[[Name]:[BotLevelType]], 3, FALSE) * VLOOKUP($A86,BotLevelWorld[#All],MATCH("HP Ratio - " &amp; VLOOKUP(VLOOKUP(AA$1,Enemies[[Name]:[SpawnedType]],11,FALSE),Enemies[[#All],[Name]:[BotLevelType]],9,FALSE),BotLevelWorld[#Headers],0),FALSE) * VLOOKUP(AA$1,Enemies[[Name]:[SpawnedType]],10,FALSE),0))</f>
        <v>4000</v>
      </c>
      <c r="AB86" s="10">
        <f>(VLOOKUP(AB$1,Enemies[[Name]:[BotLevelType]],3,FALSE) * VLOOKUP($A86,BotLevelWorld[#All],MATCH("HP Ratio - " &amp; VLOOKUP(AB$1,Enemies[[#All],[Name]:[BotLevelType]],9,FALSE),BotLevelWorld[#Headers],0),FALSE)) + (IFERROR(VLOOKUP(VLOOKUP(AB$1,Enemies[[Name]:[SpawnedType]],11,FALSE), Enemies[[Name]:[BotLevelType]], 3, FALSE) * VLOOKUP($A86,BotLevelWorld[#All],MATCH("HP Ratio - " &amp; VLOOKUP(VLOOKUP(AB$1,Enemies[[Name]:[SpawnedType]],11,FALSE),Enemies[[#All],[Name]:[BotLevelType]],9,FALSE),BotLevelWorld[#Headers],0),FALSE) * VLOOKUP(AB$1,Enemies[[Name]:[SpawnedType]],10,FALSE),0))</f>
        <v>1960</v>
      </c>
      <c r="AC86" s="10">
        <f>(VLOOKUP(AC$1,Enemies[[Name]:[BotLevelType]],3,FALSE) * VLOOKUP($A86,BotLevelWorld[#All],MATCH("HP Ratio - " &amp; VLOOKUP(AC$1,Enemies[[#All],[Name]:[BotLevelType]],9,FALSE),BotLevelWorld[#Headers],0),FALSE)) + (IFERROR(VLOOKUP(VLOOKUP(AC$1,Enemies[[Name]:[SpawnedType]],11,FALSE), Enemies[[Name]:[BotLevelType]], 3, FALSE) * VLOOKUP($A86,BotLevelWorld[#All],MATCH("HP Ratio - " &amp; VLOOKUP(VLOOKUP(AC$1,Enemies[[Name]:[SpawnedType]],11,FALSE),Enemies[[#All],[Name]:[BotLevelType]],9,FALSE),BotLevelWorld[#Headers],0),FALSE) * VLOOKUP(AC$1,Enemies[[Name]:[SpawnedType]],10,FALSE),0))</f>
        <v>960</v>
      </c>
      <c r="AD86" s="10">
        <f>(VLOOKUP(AD$1,Enemies[[Name]:[BotLevelType]],3,FALSE) * VLOOKUP($A86,BotLevelWorld[#All],MATCH("HP Ratio - " &amp; VLOOKUP(AD$1,Enemies[[#All],[Name]:[BotLevelType]],9,FALSE),BotLevelWorld[#Headers],0),FALSE)) + (IFERROR(VLOOKUP(VLOOKUP(AD$1,Enemies[[Name]:[SpawnedType]],11,FALSE), Enemies[[Name]:[BotLevelType]], 3, FALSE) * VLOOKUP($A86,BotLevelWorld[#All],MATCH("HP Ratio - " &amp; VLOOKUP(VLOOKUP(AD$1,Enemies[[Name]:[SpawnedType]],11,FALSE),Enemies[[#All],[Name]:[BotLevelType]],9,FALSE),BotLevelWorld[#Headers],0),FALSE) * VLOOKUP(AD$1,Enemies[[Name]:[SpawnedType]],10,FALSE),0))</f>
        <v>240</v>
      </c>
      <c r="AE86" s="10">
        <f>(VLOOKUP(AE$1,Enemies[[Name]:[BotLevelType]],3,FALSE) * VLOOKUP($A86,BotLevelWorld[#All],MATCH("HP Ratio - " &amp; VLOOKUP(AE$1,Enemies[[#All],[Name]:[BotLevelType]],9,FALSE),BotLevelWorld[#Headers],0),FALSE)) + (IFERROR(VLOOKUP(VLOOKUP(AE$1,Enemies[[Name]:[SpawnedType]],11,FALSE), Enemies[[Name]:[BotLevelType]], 3, FALSE) * VLOOKUP($A86,BotLevelWorld[#All],MATCH("HP Ratio - " &amp; VLOOKUP(VLOOKUP(AE$1,Enemies[[Name]:[SpawnedType]],11,FALSE),Enemies[[#All],[Name]:[BotLevelType]],9,FALSE),BotLevelWorld[#Headers],0),FALSE) * VLOOKUP(AE$1,Enemies[[Name]:[SpawnedType]],10,FALSE),0))</f>
        <v>7000</v>
      </c>
      <c r="AF86" s="10">
        <f>(VLOOKUP(AF$1,Enemies[[Name]:[BotLevelType]],3,FALSE) * VLOOKUP($A86,BotLevelWorld[#All],MATCH("HP Ratio - " &amp; VLOOKUP(AF$1,Enemies[[#All],[Name]:[BotLevelType]],9,FALSE),BotLevelWorld[#Headers],0),FALSE)) + (IFERROR(VLOOKUP(VLOOKUP(AF$1,Enemies[[Name]:[SpawnedType]],11,FALSE), Enemies[[Name]:[BotLevelType]], 3, FALSE) * VLOOKUP($A86,BotLevelWorld[#All],MATCH("HP Ratio - " &amp; VLOOKUP(VLOOKUP(AF$1,Enemies[[Name]:[SpawnedType]],11,FALSE),Enemies[[#All],[Name]:[BotLevelType]],9,FALSE),BotLevelWorld[#Headers],0),FALSE) * VLOOKUP(AF$1,Enemies[[Name]:[SpawnedType]],10,FALSE),0))</f>
        <v>1600</v>
      </c>
      <c r="AG86" s="10">
        <f>(VLOOKUP(AG$1,Enemies[[Name]:[BotLevelType]],3,FALSE) * VLOOKUP($A86,BotLevelWorld[#All],MATCH("HP Ratio - " &amp; VLOOKUP(AG$1,Enemies[[#All],[Name]:[BotLevelType]],9,FALSE),BotLevelWorld[#Headers],0),FALSE)) + (IFERROR(VLOOKUP(VLOOKUP(AG$1,Enemies[[Name]:[SpawnedType]],11,FALSE), Enemies[[Name]:[BotLevelType]], 3, FALSE) * VLOOKUP($A86,BotLevelWorld[#All],MATCH("HP Ratio - " &amp; VLOOKUP(VLOOKUP(AG$1,Enemies[[Name]:[SpawnedType]],11,FALSE),Enemies[[#All],[Name]:[BotLevelType]],9,FALSE),BotLevelWorld[#Headers],0),FALSE) * VLOOKUP(AG$1,Enemies[[Name]:[SpawnedType]],10,FALSE),0))</f>
        <v>8470</v>
      </c>
      <c r="AH86" s="10">
        <f>(VLOOKUP(AH$1,Enemies[[Name]:[BotLevelType]],3,FALSE) * VLOOKUP($A86,BotLevelWorld[#All],MATCH("HP Ratio - " &amp; VLOOKUP(AH$1,Enemies[[#All],[Name]:[BotLevelType]],9,FALSE),BotLevelWorld[#Headers],0),FALSE)) + (IFERROR(VLOOKUP(VLOOKUP(AH$1,Enemies[[Name]:[SpawnedType]],11,FALSE), Enemies[[Name]:[BotLevelType]], 3, FALSE) * VLOOKUP($A86,BotLevelWorld[#All],MATCH("HP Ratio - " &amp; VLOOKUP(VLOOKUP(AH$1,Enemies[[Name]:[SpawnedType]],11,FALSE),Enemies[[#All],[Name]:[BotLevelType]],9,FALSE),BotLevelWorld[#Headers],0),FALSE) * VLOOKUP(AH$1,Enemies[[Name]:[SpawnedType]],10,FALSE),0))</f>
        <v>880</v>
      </c>
      <c r="AI86" s="10">
        <f>(VLOOKUP(AI$1,Enemies[[Name]:[BotLevelType]],3,FALSE) * VLOOKUP($A86,BotLevelWorld[#All],MATCH("HP Ratio - " &amp; VLOOKUP(AI$1,Enemies[[#All],[Name]:[BotLevelType]],9,FALSE),BotLevelWorld[#Headers],0),FALSE)) + (IFERROR(VLOOKUP(VLOOKUP(AI$1,Enemies[[Name]:[SpawnedType]],11,FALSE), Enemies[[Name]:[BotLevelType]], 3, FALSE) * VLOOKUP($A86,BotLevelWorld[#All],MATCH("HP Ratio - " &amp; VLOOKUP(VLOOKUP(AI$1,Enemies[[Name]:[SpawnedType]],11,FALSE),Enemies[[#All],[Name]:[BotLevelType]],9,FALSE),BotLevelWorld[#Headers],0),FALSE) * VLOOKUP(AI$1,Enemies[[Name]:[SpawnedType]],10,FALSE),0))</f>
        <v>12000</v>
      </c>
      <c r="AJ86" s="10">
        <f>(VLOOKUP(AJ$1,Enemies[[Name]:[BotLevelType]],3,FALSE) * VLOOKUP($A86,BotLevelWorld[#All],MATCH("HP Ratio - " &amp; VLOOKUP(AJ$1,Enemies[[#All],[Name]:[BotLevelType]],9,FALSE),BotLevelWorld[#Headers],0),FALSE)) + (IFERROR(VLOOKUP(VLOOKUP(AJ$1,Enemies[[Name]:[SpawnedType]],11,FALSE), Enemies[[Name]:[BotLevelType]], 3, FALSE) * VLOOKUP($A86,BotLevelWorld[#All],MATCH("HP Ratio - " &amp; VLOOKUP(VLOOKUP(AJ$1,Enemies[[Name]:[SpawnedType]],11,FALSE),Enemies[[#All],[Name]:[BotLevelType]],9,FALSE),BotLevelWorld[#Headers],0),FALSE) * VLOOKUP(AJ$1,Enemies[[Name]:[SpawnedType]],10,FALSE),0))</f>
        <v>880</v>
      </c>
      <c r="AK86" s="10">
        <f>(VLOOKUP(AK$1,Enemies[[Name]:[BotLevelType]],3,FALSE) * VLOOKUP($A86,BotLevelWorld[#All],MATCH("HP Ratio - " &amp; VLOOKUP(AK$1,Enemies[[#All],[Name]:[BotLevelType]],9,FALSE),BotLevelWorld[#Headers],0),FALSE)) + (IFERROR(VLOOKUP(VLOOKUP(AK$1,Enemies[[Name]:[SpawnedType]],11,FALSE), Enemies[[Name]:[BotLevelType]], 3, FALSE) * VLOOKUP($A86,BotLevelWorld[#All],MATCH("HP Ratio - " &amp; VLOOKUP(VLOOKUP(AK$1,Enemies[[Name]:[SpawnedType]],11,FALSE),Enemies[[#All],[Name]:[BotLevelType]],9,FALSE),BotLevelWorld[#Headers],0),FALSE) * VLOOKUP(AK$1,Enemies[[Name]:[SpawnedType]],10,FALSE),0))</f>
        <v>880</v>
      </c>
      <c r="AL86" s="10">
        <f>(VLOOKUP(AL$1,Enemies[[Name]:[BotLevelType]],3,FALSE) * VLOOKUP($A86,BotLevelWorld[#All],MATCH("HP Ratio - " &amp; VLOOKUP(AL$1,Enemies[[#All],[Name]:[BotLevelType]],9,FALSE),BotLevelWorld[#Headers],0),FALSE)) + (IFERROR(VLOOKUP(VLOOKUP(AL$1,Enemies[[Name]:[SpawnedType]],11,FALSE), Enemies[[Name]:[BotLevelType]], 3, FALSE) * VLOOKUP($A86,BotLevelWorld[#All],MATCH("HP Ratio - " &amp; VLOOKUP(VLOOKUP(AL$1,Enemies[[Name]:[SpawnedType]],11,FALSE),Enemies[[#All],[Name]:[BotLevelType]],9,FALSE),BotLevelWorld[#Headers],0),FALSE) * VLOOKUP(AL$1,Enemies[[Name]:[SpawnedType]],10,FALSE),0))</f>
        <v>1100</v>
      </c>
      <c r="AM86" s="10">
        <f>(VLOOKUP(AM$1,Enemies[[Name]:[BotLevelType]],3,FALSE) * VLOOKUP($A86,BotLevelWorld[#All],MATCH("HP Ratio - " &amp; VLOOKUP(AM$1,Enemies[[#All],[Name]:[BotLevelType]],9,FALSE),BotLevelWorld[#Headers],0),FALSE)) + (IFERROR(VLOOKUP(VLOOKUP(AM$1,Enemies[[Name]:[SpawnedType]],11,FALSE), Enemies[[Name]:[BotLevelType]], 3, FALSE) * VLOOKUP($A86,BotLevelWorld[#All],MATCH("HP Ratio - " &amp; VLOOKUP(VLOOKUP(AM$1,Enemies[[Name]:[SpawnedType]],11,FALSE),Enemies[[#All],[Name]:[BotLevelType]],9,FALSE),BotLevelWorld[#Headers],0),FALSE) * VLOOKUP(AM$1,Enemies[[Name]:[SpawnedType]],10,FALSE),0))</f>
        <v>20000</v>
      </c>
      <c r="AN86" s="10">
        <f>(VLOOKUP(AN$1,Enemies[[Name]:[BotLevelType]],3,FALSE) * VLOOKUP($A86,BotLevelWorld[#All],MATCH("HP Ratio - " &amp; VLOOKUP(AN$1,Enemies[[#All],[Name]:[BotLevelType]],9,FALSE),BotLevelWorld[#Headers],0),FALSE)) + (IFERROR(VLOOKUP(VLOOKUP(AN$1,Enemies[[Name]:[SpawnedType]],11,FALSE), Enemies[[Name]:[BotLevelType]], 3, FALSE) * VLOOKUP($A86,BotLevelWorld[#All],MATCH("HP Ratio - " &amp; VLOOKUP(VLOOKUP(AN$1,Enemies[[Name]:[SpawnedType]],11,FALSE),Enemies[[#All],[Name]:[BotLevelType]],9,FALSE),BotLevelWorld[#Headers],0),FALSE) * VLOOKUP(AN$1,Enemies[[Name]:[SpawnedType]],10,FALSE),0))</f>
        <v>5500</v>
      </c>
      <c r="AO86" s="10">
        <f>(VLOOKUP(AO$1,Enemies[[Name]:[BotLevelType]],3,FALSE) * VLOOKUP($A86,BotLevelWorld[#All],MATCH("HP Ratio - " &amp; VLOOKUP(AO$1,Enemies[[#All],[Name]:[BotLevelType]],9,FALSE),BotLevelWorld[#Headers],0),FALSE)) + (IFERROR(VLOOKUP(VLOOKUP(AO$1,Enemies[[Name]:[SpawnedType]],11,FALSE), Enemies[[Name]:[BotLevelType]], 3, FALSE) * VLOOKUP($A86,BotLevelWorld[#All],MATCH("HP Ratio - " &amp; VLOOKUP(VLOOKUP(AO$1,Enemies[[Name]:[SpawnedType]],11,FALSE),Enemies[[#All],[Name]:[BotLevelType]],9,FALSE),BotLevelWorld[#Headers],0),FALSE) * VLOOKUP(AO$1,Enemies[[Name]:[SpawnedType]],10,FALSE),0))</f>
        <v>9460</v>
      </c>
      <c r="AP86" s="10">
        <f>(VLOOKUP(AP$1,Enemies[[Name]:[BotLevelType]],3,FALSE) * VLOOKUP($A86,BotLevelWorld[#All],MATCH("HP Ratio - " &amp; VLOOKUP(AP$1,Enemies[[#All],[Name]:[BotLevelType]],9,FALSE),BotLevelWorld[#Headers],0),FALSE)) + (IFERROR(VLOOKUP(VLOOKUP(AP$1,Enemies[[Name]:[SpawnedType]],11,FALSE), Enemies[[Name]:[BotLevelType]], 3, FALSE) * VLOOKUP($A86,BotLevelWorld[#All],MATCH("HP Ratio - " &amp; VLOOKUP(VLOOKUP(AP$1,Enemies[[Name]:[SpawnedType]],11,FALSE),Enemies[[#All],[Name]:[BotLevelType]],9,FALSE),BotLevelWorld[#Headers],0),FALSE) * VLOOKUP(AP$1,Enemies[[Name]:[SpawnedType]],10,FALSE),0))</f>
        <v>9460</v>
      </c>
      <c r="AQ86" s="10">
        <f>(VLOOKUP(AQ$1,Enemies[[Name]:[BotLevelType]],3,FALSE) * VLOOKUP($A86,BotLevelWorld[#All],MATCH("HP Ratio - " &amp; VLOOKUP(AQ$1,Enemies[[#All],[Name]:[BotLevelType]],9,FALSE),BotLevelWorld[#Headers],0),FALSE)) + (IFERROR(VLOOKUP(VLOOKUP(AQ$1,Enemies[[Name]:[SpawnedType]],11,FALSE), Enemies[[Name]:[BotLevelType]], 3, FALSE) * VLOOKUP($A86,BotLevelWorld[#All],MATCH("HP Ratio - " &amp; VLOOKUP(VLOOKUP(AQ$1,Enemies[[Name]:[SpawnedType]],11,FALSE),Enemies[[#All],[Name]:[BotLevelType]],9,FALSE),BotLevelWorld[#Headers],0),FALSE) * VLOOKUP(AQ$1,Enemies[[Name]:[SpawnedType]],10,FALSE),0))</f>
        <v>9460</v>
      </c>
      <c r="AR86" s="10">
        <f>(VLOOKUP(AR$1,Enemies[[Name]:[BotLevelType]],3,FALSE) * VLOOKUP($A86,BotLevelWorld[#All],MATCH("HP Ratio - " &amp; VLOOKUP(AR$1,Enemies[[#All],[Name]:[BotLevelType]],9,FALSE),BotLevelWorld[#Headers],0),FALSE)) + (IFERROR(VLOOKUP(VLOOKUP(AR$1,Enemies[[Name]:[SpawnedType]],11,FALSE), Enemies[[Name]:[BotLevelType]], 3, FALSE) * VLOOKUP($A86,BotLevelWorld[#All],MATCH("HP Ratio - " &amp; VLOOKUP(VLOOKUP(AR$1,Enemies[[Name]:[SpawnedType]],11,FALSE),Enemies[[#All],[Name]:[BotLevelType]],9,FALSE),BotLevelWorld[#Headers],0),FALSE) * VLOOKUP(AR$1,Enemies[[Name]:[SpawnedType]],10,FALSE),0))</f>
        <v>88000</v>
      </c>
      <c r="AS86" s="10">
        <f>(VLOOKUP(AS$1,Enemies[[Name]:[BotLevelType]],3,FALSE) * VLOOKUP($A86,BotLevelWorld[#All],MATCH("HP Ratio - " &amp; VLOOKUP(AS$1,Enemies[[#All],[Name]:[BotLevelType]],9,FALSE),BotLevelWorld[#Headers],0),FALSE)) + (IFERROR(VLOOKUP(VLOOKUP(AS$1,Enemies[[Name]:[SpawnedType]],11,FALSE), Enemies[[Name]:[BotLevelType]], 3, FALSE) * VLOOKUP($A86,BotLevelWorld[#All],MATCH("HP Ratio - " &amp; VLOOKUP(VLOOKUP(AS$1,Enemies[[Name]:[SpawnedType]],11,FALSE),Enemies[[#All],[Name]:[BotLevelType]],9,FALSE),BotLevelWorld[#Headers],0),FALSE) * VLOOKUP(AS$1,Enemies[[Name]:[SpawnedType]],10,FALSE),0))</f>
        <v>60000</v>
      </c>
      <c r="AT86" s="10">
        <f>(VLOOKUP(AT$1,Enemies[[Name]:[BotLevelType]],3,FALSE) * VLOOKUP($A86,BotLevelWorld[#All],MATCH("HP Ratio - " &amp; VLOOKUP(AT$1,Enemies[[#All],[Name]:[BotLevelType]],9,FALSE),BotLevelWorld[#Headers],0),FALSE)) + (IFERROR(VLOOKUP(VLOOKUP(AT$1,Enemies[[Name]:[SpawnedType]],11,FALSE), Enemies[[Name]:[BotLevelType]], 3, FALSE) * VLOOKUP($A86,BotLevelWorld[#All],MATCH("HP Ratio - " &amp; VLOOKUP(VLOOKUP(AT$1,Enemies[[Name]:[SpawnedType]],11,FALSE),Enemies[[#All],[Name]:[BotLevelType]],9,FALSE),BotLevelWorld[#Headers],0),FALSE) * VLOOKUP(AT$1,Enemies[[Name]:[SpawnedType]],10,FALSE),0))</f>
        <v>53200</v>
      </c>
    </row>
    <row r="87" spans="1:46" x14ac:dyDescent="0.25">
      <c r="A87" s="1">
        <v>85</v>
      </c>
      <c r="B87" s="10">
        <f>(VLOOKUP(B$1,Enemies[[Name]:[BotLevelType]],3,FALSE) * VLOOKUP($A87,BotLevelWorld[#All],MATCH("HP Ratio - " &amp; VLOOKUP(B$1,Enemies[[#All],[Name]:[BotLevelType]],9,FALSE),BotLevelWorld[#Headers],0),FALSE)) + (IFERROR(VLOOKUP(VLOOKUP(B$1,Enemies[[Name]:[SpawnedType]],11,FALSE), Enemies[[Name]:[BotLevelType]], 3, FALSE) * VLOOKUP($A87,BotLevelWorld[#All],MATCH("HP Ratio - " &amp; VLOOKUP(VLOOKUP(B$1,Enemies[[Name]:[SpawnedType]],11,FALSE),Enemies[[#All],[Name]:[BotLevelType]],9,FALSE),BotLevelWorld[#Headers],0),FALSE) * VLOOKUP(B$1,Enemies[[Name]:[SpawnedType]],10,FALSE),0))</f>
        <v>330</v>
      </c>
      <c r="C87" s="10">
        <f>(VLOOKUP(C$1,Enemies[[Name]:[BotLevelType]],3,FALSE) * VLOOKUP($A87,BotLevelWorld[#All],MATCH("HP Ratio - " &amp; VLOOKUP(C$1,Enemies[[#All],[Name]:[BotLevelType]],9,FALSE),BotLevelWorld[#Headers],0),FALSE)) + (IFERROR(VLOOKUP(VLOOKUP(C$1,Enemies[[Name]:[SpawnedType]],11,FALSE), Enemies[[Name]:[BotLevelType]], 3, FALSE) * VLOOKUP($A87,BotLevelWorld[#All],MATCH("HP Ratio - " &amp; VLOOKUP(VLOOKUP(C$1,Enemies[[Name]:[SpawnedType]],11,FALSE),Enemies[[#All],[Name]:[BotLevelType]],9,FALSE),BotLevelWorld[#Headers],0),FALSE) * VLOOKUP(C$1,Enemies[[Name]:[SpawnedType]],10,FALSE),0))</f>
        <v>8470</v>
      </c>
      <c r="D87" s="10">
        <f>(VLOOKUP(D$1,Enemies[[Name]:[BotLevelType]],3,FALSE) * VLOOKUP($A87,BotLevelWorld[#All],MATCH("HP Ratio - " &amp; VLOOKUP(D$1,Enemies[[#All],[Name]:[BotLevelType]],9,FALSE),BotLevelWorld[#Headers],0),FALSE)) + (IFERROR(VLOOKUP(VLOOKUP(D$1,Enemies[[Name]:[SpawnedType]],11,FALSE), Enemies[[Name]:[BotLevelType]], 3, FALSE) * VLOOKUP($A87,BotLevelWorld[#All],MATCH("HP Ratio - " &amp; VLOOKUP(VLOOKUP(D$1,Enemies[[Name]:[SpawnedType]],11,FALSE),Enemies[[#All],[Name]:[BotLevelType]],9,FALSE),BotLevelWorld[#Headers],0),FALSE) * VLOOKUP(D$1,Enemies[[Name]:[SpawnedType]],10,FALSE),0))</f>
        <v>19800</v>
      </c>
      <c r="E87" s="10">
        <f>(VLOOKUP(E$1,Enemies[[Name]:[BotLevelType]],3,FALSE) * VLOOKUP($A87,BotLevelWorld[#All],MATCH("HP Ratio - " &amp; VLOOKUP(E$1,Enemies[[#All],[Name]:[BotLevelType]],9,FALSE),BotLevelWorld[#Headers],0),FALSE)) + (IFERROR(VLOOKUP(VLOOKUP(E$1,Enemies[[Name]:[SpawnedType]],11,FALSE), Enemies[[Name]:[BotLevelType]], 3, FALSE) * VLOOKUP($A87,BotLevelWorld[#All],MATCH("HP Ratio - " &amp; VLOOKUP(VLOOKUP(E$1,Enemies[[Name]:[SpawnedType]],11,FALSE),Enemies[[#All],[Name]:[BotLevelType]],9,FALSE),BotLevelWorld[#Headers],0),FALSE) * VLOOKUP(E$1,Enemies[[Name]:[SpawnedType]],10,FALSE),0))</f>
        <v>2800</v>
      </c>
      <c r="F87" s="10">
        <f>(VLOOKUP(F$1,Enemies[[Name]:[BotLevelType]],3,FALSE) * VLOOKUP($A87,BotLevelWorld[#All],MATCH("HP Ratio - " &amp; VLOOKUP(F$1,Enemies[[#All],[Name]:[BotLevelType]],9,FALSE),BotLevelWorld[#Headers],0),FALSE)) + (IFERROR(VLOOKUP(VLOOKUP(F$1,Enemies[[Name]:[SpawnedType]],11,FALSE), Enemies[[Name]:[BotLevelType]], 3, FALSE) * VLOOKUP($A87,BotLevelWorld[#All],MATCH("HP Ratio - " &amp; VLOOKUP(VLOOKUP(F$1,Enemies[[Name]:[SpawnedType]],11,FALSE),Enemies[[#All],[Name]:[BotLevelType]],9,FALSE),BotLevelWorld[#Headers],0),FALSE) * VLOOKUP(F$1,Enemies[[Name]:[SpawnedType]],10,FALSE),0))</f>
        <v>10000</v>
      </c>
      <c r="G87" s="10">
        <f>(VLOOKUP(G$1,Enemies[[Name]:[BotLevelType]],3,FALSE) * VLOOKUP($A87,BotLevelWorld[#All],MATCH("HP Ratio - " &amp; VLOOKUP(G$1,Enemies[[#All],[Name]:[BotLevelType]],9,FALSE),BotLevelWorld[#Headers],0),FALSE)) + (IFERROR(VLOOKUP(VLOOKUP(G$1,Enemies[[Name]:[SpawnedType]],11,FALSE), Enemies[[Name]:[BotLevelType]], 3, FALSE) * VLOOKUP($A87,BotLevelWorld[#All],MATCH("HP Ratio - " &amp; VLOOKUP(VLOOKUP(G$1,Enemies[[Name]:[SpawnedType]],11,FALSE),Enemies[[#All],[Name]:[BotLevelType]],9,FALSE),BotLevelWorld[#Headers],0),FALSE) * VLOOKUP(G$1,Enemies[[Name]:[SpawnedType]],10,FALSE),0))</f>
        <v>20000</v>
      </c>
      <c r="H87" s="10">
        <f>(VLOOKUP(H$1,Enemies[[Name]:[BotLevelType]],3,FALSE) * VLOOKUP($A87,BotLevelWorld[#All],MATCH("HP Ratio - " &amp; VLOOKUP(H$1,Enemies[[#All],[Name]:[BotLevelType]],9,FALSE),BotLevelWorld[#Headers],0),FALSE)) + (IFERROR(VLOOKUP(VLOOKUP(H$1,Enemies[[Name]:[SpawnedType]],11,FALSE), Enemies[[Name]:[BotLevelType]], 3, FALSE) * VLOOKUP($A87,BotLevelWorld[#All],MATCH("HP Ratio - " &amp; VLOOKUP(VLOOKUP(H$1,Enemies[[Name]:[SpawnedType]],11,FALSE),Enemies[[#All],[Name]:[BotLevelType]],9,FALSE),BotLevelWorld[#Headers],0),FALSE) * VLOOKUP(H$1,Enemies[[Name]:[SpawnedType]],10,FALSE),0))</f>
        <v>880</v>
      </c>
      <c r="I87" s="10">
        <f>(VLOOKUP(I$1,Enemies[[Name]:[BotLevelType]],3,FALSE) * VLOOKUP($A87,BotLevelWorld[#All],MATCH("HP Ratio - " &amp; VLOOKUP(I$1,Enemies[[#All],[Name]:[BotLevelType]],9,FALSE),BotLevelWorld[#Headers],0),FALSE)) + (IFERROR(VLOOKUP(VLOOKUP(I$1,Enemies[[Name]:[SpawnedType]],11,FALSE), Enemies[[Name]:[BotLevelType]], 3, FALSE) * VLOOKUP($A87,BotLevelWorld[#All],MATCH("HP Ratio - " &amp; VLOOKUP(VLOOKUP(I$1,Enemies[[Name]:[SpawnedType]],11,FALSE),Enemies[[#All],[Name]:[BotLevelType]],9,FALSE),BotLevelWorld[#Headers],0),FALSE) * VLOOKUP(I$1,Enemies[[Name]:[SpawnedType]],10,FALSE),0))</f>
        <v>30</v>
      </c>
      <c r="J87" s="10">
        <f>(VLOOKUP(J$1,Enemies[[Name]:[BotLevelType]],3,FALSE) * VLOOKUP($A87,BotLevelWorld[#All],MATCH("HP Ratio - " &amp; VLOOKUP(J$1,Enemies[[#All],[Name]:[BotLevelType]],9,FALSE),BotLevelWorld[#Headers],0),FALSE)) + (IFERROR(VLOOKUP(VLOOKUP(J$1,Enemies[[Name]:[SpawnedType]],11,FALSE), Enemies[[Name]:[BotLevelType]], 3, FALSE) * VLOOKUP($A87,BotLevelWorld[#All],MATCH("HP Ratio - " &amp; VLOOKUP(VLOOKUP(J$1,Enemies[[Name]:[SpawnedType]],11,FALSE),Enemies[[#All],[Name]:[BotLevelType]],9,FALSE),BotLevelWorld[#Headers],0),FALSE) * VLOOKUP(J$1,Enemies[[Name]:[SpawnedType]],10,FALSE),0))</f>
        <v>500</v>
      </c>
      <c r="K87" s="10">
        <f>(VLOOKUP(K$1,Enemies[[Name]:[BotLevelType]],3,FALSE) * VLOOKUP($A87,BotLevelWorld[#All],MATCH("HP Ratio - " &amp; VLOOKUP(K$1,Enemies[[#All],[Name]:[BotLevelType]],9,FALSE),BotLevelWorld[#Headers],0),FALSE)) + (IFERROR(VLOOKUP(VLOOKUP(K$1,Enemies[[Name]:[SpawnedType]],11,FALSE), Enemies[[Name]:[BotLevelType]], 3, FALSE) * VLOOKUP($A87,BotLevelWorld[#All],MATCH("HP Ratio - " &amp; VLOOKUP(VLOOKUP(K$1,Enemies[[Name]:[SpawnedType]],11,FALSE),Enemies[[#All],[Name]:[BotLevelType]],9,FALSE),BotLevelWorld[#Headers],0),FALSE) * VLOOKUP(K$1,Enemies[[Name]:[SpawnedType]],10,FALSE),0))</f>
        <v>125</v>
      </c>
      <c r="L87" s="10">
        <f>(VLOOKUP(L$1,Enemies[[Name]:[BotLevelType]],3,FALSE) * VLOOKUP($A87,BotLevelWorld[#All],MATCH("HP Ratio - " &amp; VLOOKUP(L$1,Enemies[[#All],[Name]:[BotLevelType]],9,FALSE),BotLevelWorld[#Headers],0),FALSE)) + (IFERROR(VLOOKUP(VLOOKUP(L$1,Enemies[[Name]:[SpawnedType]],11,FALSE), Enemies[[Name]:[BotLevelType]], 3, FALSE) * VLOOKUP($A87,BotLevelWorld[#All],MATCH("HP Ratio - " &amp; VLOOKUP(VLOOKUP(L$1,Enemies[[Name]:[SpawnedType]],11,FALSE),Enemies[[#All],[Name]:[BotLevelType]],9,FALSE),BotLevelWorld[#Headers],0),FALSE) * VLOOKUP(L$1,Enemies[[Name]:[SpawnedType]],10,FALSE),0))</f>
        <v>6000</v>
      </c>
      <c r="M87" s="10">
        <f>(VLOOKUP(M$1,Enemies[[Name]:[BotLevelType]],3,FALSE) * VLOOKUP($A87,BotLevelWorld[#All],MATCH("HP Ratio - " &amp; VLOOKUP(M$1,Enemies[[#All],[Name]:[BotLevelType]],9,FALSE),BotLevelWorld[#Headers],0),FALSE)) + (IFERROR(VLOOKUP(VLOOKUP(M$1,Enemies[[Name]:[SpawnedType]],11,FALSE), Enemies[[Name]:[BotLevelType]], 3, FALSE) * VLOOKUP($A87,BotLevelWorld[#All],MATCH("HP Ratio - " &amp; VLOOKUP(VLOOKUP(M$1,Enemies[[Name]:[SpawnedType]],11,FALSE),Enemies[[#All],[Name]:[BotLevelType]],9,FALSE),BotLevelWorld[#Headers],0),FALSE) * VLOOKUP(M$1,Enemies[[Name]:[SpawnedType]],10,FALSE),0))</f>
        <v>14000</v>
      </c>
      <c r="N87" s="10">
        <f>(VLOOKUP(N$1,Enemies[[Name]:[BotLevelType]],3,FALSE) * VLOOKUP($A87,BotLevelWorld[#All],MATCH("HP Ratio - " &amp; VLOOKUP(N$1,Enemies[[#All],[Name]:[BotLevelType]],9,FALSE),BotLevelWorld[#Headers],0),FALSE)) + (IFERROR(VLOOKUP(VLOOKUP(N$1,Enemies[[Name]:[SpawnedType]],11,FALSE), Enemies[[Name]:[BotLevelType]], 3, FALSE) * VLOOKUP($A87,BotLevelWorld[#All],MATCH("HP Ratio - " &amp; VLOOKUP(VLOOKUP(N$1,Enemies[[Name]:[SpawnedType]],11,FALSE),Enemies[[#All],[Name]:[BotLevelType]],9,FALSE),BotLevelWorld[#Headers],0),FALSE) * VLOOKUP(N$1,Enemies[[Name]:[SpawnedType]],10,FALSE),0))</f>
        <v>10000</v>
      </c>
      <c r="O87" s="10">
        <f>(VLOOKUP(O$1,Enemies[[Name]:[BotLevelType]],3,FALSE) * VLOOKUP($A87,BotLevelWorld[#All],MATCH("HP Ratio - " &amp; VLOOKUP(O$1,Enemies[[#All],[Name]:[BotLevelType]],9,FALSE),BotLevelWorld[#Headers],0),FALSE)) + (IFERROR(VLOOKUP(VLOOKUP(O$1,Enemies[[Name]:[SpawnedType]],11,FALSE), Enemies[[Name]:[BotLevelType]], 3, FALSE) * VLOOKUP($A87,BotLevelWorld[#All],MATCH("HP Ratio - " &amp; VLOOKUP(VLOOKUP(O$1,Enemies[[Name]:[SpawnedType]],11,FALSE),Enemies[[#All],[Name]:[BotLevelType]],9,FALSE),BotLevelWorld[#Headers],0),FALSE) * VLOOKUP(O$1,Enemies[[Name]:[SpawnedType]],10,FALSE),0))</f>
        <v>3850</v>
      </c>
      <c r="P87" s="10">
        <f>(VLOOKUP(P$1,Enemies[[Name]:[BotLevelType]],3,FALSE) * VLOOKUP($A87,BotLevelWorld[#All],MATCH("HP Ratio - " &amp; VLOOKUP(P$1,Enemies[[#All],[Name]:[BotLevelType]],9,FALSE),BotLevelWorld[#Headers],0),FALSE)) + (IFERROR(VLOOKUP(VLOOKUP(P$1,Enemies[[Name]:[SpawnedType]],11,FALSE), Enemies[[Name]:[BotLevelType]], 3, FALSE) * VLOOKUP($A87,BotLevelWorld[#All],MATCH("HP Ratio - " &amp; VLOOKUP(VLOOKUP(P$1,Enemies[[Name]:[SpawnedType]],11,FALSE),Enemies[[#All],[Name]:[BotLevelType]],9,FALSE),BotLevelWorld[#Headers],0),FALSE) * VLOOKUP(P$1,Enemies[[Name]:[SpawnedType]],10,FALSE),0))</f>
        <v>40000</v>
      </c>
      <c r="Q87" s="10">
        <f>(VLOOKUP(Q$1,Enemies[[Name]:[BotLevelType]],3,FALSE) * VLOOKUP($A87,BotLevelWorld[#All],MATCH("HP Ratio - " &amp; VLOOKUP(Q$1,Enemies[[#All],[Name]:[BotLevelType]],9,FALSE),BotLevelWorld[#Headers],0),FALSE)) + (IFERROR(VLOOKUP(VLOOKUP(Q$1,Enemies[[Name]:[SpawnedType]],11,FALSE), Enemies[[Name]:[BotLevelType]], 3, FALSE) * VLOOKUP($A87,BotLevelWorld[#All],MATCH("HP Ratio - " &amp; VLOOKUP(VLOOKUP(Q$1,Enemies[[Name]:[SpawnedType]],11,FALSE),Enemies[[#All],[Name]:[BotLevelType]],9,FALSE),BotLevelWorld[#Headers],0),FALSE) * VLOOKUP(Q$1,Enemies[[Name]:[SpawnedType]],10,FALSE),0))</f>
        <v>11000</v>
      </c>
      <c r="R87" s="10">
        <f>(VLOOKUP(R$1,Enemies[[Name]:[BotLevelType]],3,FALSE) * VLOOKUP($A87,BotLevelWorld[#All],MATCH("HP Ratio - " &amp; VLOOKUP(R$1,Enemies[[#All],[Name]:[BotLevelType]],9,FALSE),BotLevelWorld[#Headers],0),FALSE)) + (IFERROR(VLOOKUP(VLOOKUP(R$1,Enemies[[Name]:[SpawnedType]],11,FALSE), Enemies[[Name]:[BotLevelType]], 3, FALSE) * VLOOKUP($A87,BotLevelWorld[#All],MATCH("HP Ratio - " &amp; VLOOKUP(VLOOKUP(R$1,Enemies[[Name]:[SpawnedType]],11,FALSE),Enemies[[#All],[Name]:[BotLevelType]],9,FALSE),BotLevelWorld[#Headers],0),FALSE) * VLOOKUP(R$1,Enemies[[Name]:[SpawnedType]],10,FALSE),0))</f>
        <v>55000</v>
      </c>
      <c r="S87" s="10">
        <f>(VLOOKUP(S$1,Enemies[[Name]:[BotLevelType]],3,FALSE) * VLOOKUP($A87,BotLevelWorld[#All],MATCH("HP Ratio - " &amp; VLOOKUP(S$1,Enemies[[#All],[Name]:[BotLevelType]],9,FALSE),BotLevelWorld[#Headers],0),FALSE)) + (IFERROR(VLOOKUP(VLOOKUP(S$1,Enemies[[Name]:[SpawnedType]],11,FALSE), Enemies[[Name]:[BotLevelType]], 3, FALSE) * VLOOKUP($A87,BotLevelWorld[#All],MATCH("HP Ratio - " &amp; VLOOKUP(VLOOKUP(S$1,Enemies[[Name]:[SpawnedType]],11,FALSE),Enemies[[#All],[Name]:[BotLevelType]],9,FALSE),BotLevelWorld[#Headers],0),FALSE) * VLOOKUP(S$1,Enemies[[Name]:[SpawnedType]],10,FALSE),0))</f>
        <v>4620</v>
      </c>
      <c r="T87" s="10">
        <f>(VLOOKUP(T$1,Enemies[[Name]:[BotLevelType]],3,FALSE) * VLOOKUP($A87,BotLevelWorld[#All],MATCH("HP Ratio - " &amp; VLOOKUP(T$1,Enemies[[#All],[Name]:[BotLevelType]],9,FALSE),BotLevelWorld[#Headers],0),FALSE)) + (IFERROR(VLOOKUP(VLOOKUP(T$1,Enemies[[Name]:[SpawnedType]],11,FALSE), Enemies[[Name]:[BotLevelType]], 3, FALSE) * VLOOKUP($A87,BotLevelWorld[#All],MATCH("HP Ratio - " &amp; VLOOKUP(VLOOKUP(T$1,Enemies[[Name]:[SpawnedType]],11,FALSE),Enemies[[#All],[Name]:[BotLevelType]],9,FALSE),BotLevelWorld[#Headers],0),FALSE) * VLOOKUP(T$1,Enemies[[Name]:[SpawnedType]],10,FALSE),0))</f>
        <v>17600</v>
      </c>
      <c r="U87" s="10">
        <f>(VLOOKUP(U$1,Enemies[[Name]:[BotLevelType]],3,FALSE) * VLOOKUP($A87,BotLevelWorld[#All],MATCH("HP Ratio - " &amp; VLOOKUP(U$1,Enemies[[#All],[Name]:[BotLevelType]],9,FALSE),BotLevelWorld[#Headers],0),FALSE)) + (IFERROR(VLOOKUP(VLOOKUP(U$1,Enemies[[Name]:[SpawnedType]],11,FALSE), Enemies[[Name]:[BotLevelType]], 3, FALSE) * VLOOKUP($A87,BotLevelWorld[#All],MATCH("HP Ratio - " &amp; VLOOKUP(VLOOKUP(U$1,Enemies[[Name]:[SpawnedType]],11,FALSE),Enemies[[#All],[Name]:[BotLevelType]],9,FALSE),BotLevelWorld[#Headers],0),FALSE) * VLOOKUP(U$1,Enemies[[Name]:[SpawnedType]],10,FALSE),0))</f>
        <v>8800</v>
      </c>
      <c r="V87" s="10">
        <f>(VLOOKUP(V$1,Enemies[[Name]:[BotLevelType]],3,FALSE) * VLOOKUP($A87,BotLevelWorld[#All],MATCH("HP Ratio - " &amp; VLOOKUP(V$1,Enemies[[#All],[Name]:[BotLevelType]],9,FALSE),BotLevelWorld[#Headers],0),FALSE)) + (IFERROR(VLOOKUP(VLOOKUP(V$1,Enemies[[Name]:[SpawnedType]],11,FALSE), Enemies[[Name]:[BotLevelType]], 3, FALSE) * VLOOKUP($A87,BotLevelWorld[#All],MATCH("HP Ratio - " &amp; VLOOKUP(VLOOKUP(V$1,Enemies[[Name]:[SpawnedType]],11,FALSE),Enemies[[#All],[Name]:[BotLevelType]],9,FALSE),BotLevelWorld[#Headers],0),FALSE) * VLOOKUP(V$1,Enemies[[Name]:[SpawnedType]],10,FALSE),0))</f>
        <v>4400</v>
      </c>
      <c r="W87" s="10">
        <f>(VLOOKUP(W$1,Enemies[[Name]:[BotLevelType]],3,FALSE) * VLOOKUP($A87,BotLevelWorld[#All],MATCH("HP Ratio - " &amp; VLOOKUP(W$1,Enemies[[#All],[Name]:[BotLevelType]],9,FALSE),BotLevelWorld[#Headers],0),FALSE)) + (IFERROR(VLOOKUP(VLOOKUP(W$1,Enemies[[Name]:[SpawnedType]],11,FALSE), Enemies[[Name]:[BotLevelType]], 3, FALSE) * VLOOKUP($A87,BotLevelWorld[#All],MATCH("HP Ratio - " &amp; VLOOKUP(VLOOKUP(W$1,Enemies[[Name]:[SpawnedType]],11,FALSE),Enemies[[#All],[Name]:[BotLevelType]],9,FALSE),BotLevelWorld[#Headers],0),FALSE) * VLOOKUP(W$1,Enemies[[Name]:[SpawnedType]],10,FALSE),0))</f>
        <v>1100</v>
      </c>
      <c r="X87" s="10">
        <f>(VLOOKUP(X$1,Enemies[[Name]:[BotLevelType]],3,FALSE) * VLOOKUP($A87,BotLevelWorld[#All],MATCH("HP Ratio - " &amp; VLOOKUP(X$1,Enemies[[#All],[Name]:[BotLevelType]],9,FALSE),BotLevelWorld[#Headers],0),FALSE)) + (IFERROR(VLOOKUP(VLOOKUP(X$1,Enemies[[Name]:[SpawnedType]],11,FALSE), Enemies[[Name]:[BotLevelType]], 3, FALSE) * VLOOKUP($A87,BotLevelWorld[#All],MATCH("HP Ratio - " &amp; VLOOKUP(VLOOKUP(X$1,Enemies[[Name]:[SpawnedType]],11,FALSE),Enemies[[#All],[Name]:[BotLevelType]],9,FALSE),BotLevelWorld[#Headers],0),FALSE) * VLOOKUP(X$1,Enemies[[Name]:[SpawnedType]],10,FALSE),0))</f>
        <v>880</v>
      </c>
      <c r="Y87" s="10">
        <f>(VLOOKUP(Y$1,Enemies[[Name]:[BotLevelType]],3,FALSE) * VLOOKUP($A87,BotLevelWorld[#All],MATCH("HP Ratio - " &amp; VLOOKUP(Y$1,Enemies[[#All],[Name]:[BotLevelType]],9,FALSE),BotLevelWorld[#Headers],0),FALSE)) + (IFERROR(VLOOKUP(VLOOKUP(Y$1,Enemies[[Name]:[SpawnedType]],11,FALSE), Enemies[[Name]:[BotLevelType]], 3, FALSE) * VLOOKUP($A87,BotLevelWorld[#All],MATCH("HP Ratio - " &amp; VLOOKUP(VLOOKUP(Y$1,Enemies[[Name]:[SpawnedType]],11,FALSE),Enemies[[#All],[Name]:[BotLevelType]],9,FALSE),BotLevelWorld[#Headers],0),FALSE) * VLOOKUP(Y$1,Enemies[[Name]:[SpawnedType]],10,FALSE),0))</f>
        <v>20000</v>
      </c>
      <c r="Z87" s="10">
        <f>(VLOOKUP(Z$1,Enemies[[Name]:[BotLevelType]],3,FALSE) * VLOOKUP($A87,BotLevelWorld[#All],MATCH("HP Ratio - " &amp; VLOOKUP(Z$1,Enemies[[#All],[Name]:[BotLevelType]],9,FALSE),BotLevelWorld[#Headers],0),FALSE)) + (IFERROR(VLOOKUP(VLOOKUP(Z$1,Enemies[[Name]:[SpawnedType]],11,FALSE), Enemies[[Name]:[BotLevelType]], 3, FALSE) * VLOOKUP($A87,BotLevelWorld[#All],MATCH("HP Ratio - " &amp; VLOOKUP(VLOOKUP(Z$1,Enemies[[Name]:[SpawnedType]],11,FALSE),Enemies[[#All],[Name]:[BotLevelType]],9,FALSE),BotLevelWorld[#Headers],0),FALSE) * VLOOKUP(Z$1,Enemies[[Name]:[SpawnedType]],10,FALSE),0))</f>
        <v>8000</v>
      </c>
      <c r="AA87" s="10">
        <f>(VLOOKUP(AA$1,Enemies[[Name]:[BotLevelType]],3,FALSE) * VLOOKUP($A87,BotLevelWorld[#All],MATCH("HP Ratio - " &amp; VLOOKUP(AA$1,Enemies[[#All],[Name]:[BotLevelType]],9,FALSE),BotLevelWorld[#Headers],0),FALSE)) + (IFERROR(VLOOKUP(VLOOKUP(AA$1,Enemies[[Name]:[SpawnedType]],11,FALSE), Enemies[[Name]:[BotLevelType]], 3, FALSE) * VLOOKUP($A87,BotLevelWorld[#All],MATCH("HP Ratio - " &amp; VLOOKUP(VLOOKUP(AA$1,Enemies[[Name]:[SpawnedType]],11,FALSE),Enemies[[#All],[Name]:[BotLevelType]],9,FALSE),BotLevelWorld[#Headers],0),FALSE) * VLOOKUP(AA$1,Enemies[[Name]:[SpawnedType]],10,FALSE),0))</f>
        <v>4000</v>
      </c>
      <c r="AB87" s="10">
        <f>(VLOOKUP(AB$1,Enemies[[Name]:[BotLevelType]],3,FALSE) * VLOOKUP($A87,BotLevelWorld[#All],MATCH("HP Ratio - " &amp; VLOOKUP(AB$1,Enemies[[#All],[Name]:[BotLevelType]],9,FALSE),BotLevelWorld[#Headers],0),FALSE)) + (IFERROR(VLOOKUP(VLOOKUP(AB$1,Enemies[[Name]:[SpawnedType]],11,FALSE), Enemies[[Name]:[BotLevelType]], 3, FALSE) * VLOOKUP($A87,BotLevelWorld[#All],MATCH("HP Ratio - " &amp; VLOOKUP(VLOOKUP(AB$1,Enemies[[Name]:[SpawnedType]],11,FALSE),Enemies[[#All],[Name]:[BotLevelType]],9,FALSE),BotLevelWorld[#Headers],0),FALSE) * VLOOKUP(AB$1,Enemies[[Name]:[SpawnedType]],10,FALSE),0))</f>
        <v>1960</v>
      </c>
      <c r="AC87" s="10">
        <f>(VLOOKUP(AC$1,Enemies[[Name]:[BotLevelType]],3,FALSE) * VLOOKUP($A87,BotLevelWorld[#All],MATCH("HP Ratio - " &amp; VLOOKUP(AC$1,Enemies[[#All],[Name]:[BotLevelType]],9,FALSE),BotLevelWorld[#Headers],0),FALSE)) + (IFERROR(VLOOKUP(VLOOKUP(AC$1,Enemies[[Name]:[SpawnedType]],11,FALSE), Enemies[[Name]:[BotLevelType]], 3, FALSE) * VLOOKUP($A87,BotLevelWorld[#All],MATCH("HP Ratio - " &amp; VLOOKUP(VLOOKUP(AC$1,Enemies[[Name]:[SpawnedType]],11,FALSE),Enemies[[#All],[Name]:[BotLevelType]],9,FALSE),BotLevelWorld[#Headers],0),FALSE) * VLOOKUP(AC$1,Enemies[[Name]:[SpawnedType]],10,FALSE),0))</f>
        <v>960</v>
      </c>
      <c r="AD87" s="10">
        <f>(VLOOKUP(AD$1,Enemies[[Name]:[BotLevelType]],3,FALSE) * VLOOKUP($A87,BotLevelWorld[#All],MATCH("HP Ratio - " &amp; VLOOKUP(AD$1,Enemies[[#All],[Name]:[BotLevelType]],9,FALSE),BotLevelWorld[#Headers],0),FALSE)) + (IFERROR(VLOOKUP(VLOOKUP(AD$1,Enemies[[Name]:[SpawnedType]],11,FALSE), Enemies[[Name]:[BotLevelType]], 3, FALSE) * VLOOKUP($A87,BotLevelWorld[#All],MATCH("HP Ratio - " &amp; VLOOKUP(VLOOKUP(AD$1,Enemies[[Name]:[SpawnedType]],11,FALSE),Enemies[[#All],[Name]:[BotLevelType]],9,FALSE),BotLevelWorld[#Headers],0),FALSE) * VLOOKUP(AD$1,Enemies[[Name]:[SpawnedType]],10,FALSE),0))</f>
        <v>240</v>
      </c>
      <c r="AE87" s="10">
        <f>(VLOOKUP(AE$1,Enemies[[Name]:[BotLevelType]],3,FALSE) * VLOOKUP($A87,BotLevelWorld[#All],MATCH("HP Ratio - " &amp; VLOOKUP(AE$1,Enemies[[#All],[Name]:[BotLevelType]],9,FALSE),BotLevelWorld[#Headers],0),FALSE)) + (IFERROR(VLOOKUP(VLOOKUP(AE$1,Enemies[[Name]:[SpawnedType]],11,FALSE), Enemies[[Name]:[BotLevelType]], 3, FALSE) * VLOOKUP($A87,BotLevelWorld[#All],MATCH("HP Ratio - " &amp; VLOOKUP(VLOOKUP(AE$1,Enemies[[Name]:[SpawnedType]],11,FALSE),Enemies[[#All],[Name]:[BotLevelType]],9,FALSE),BotLevelWorld[#Headers],0),FALSE) * VLOOKUP(AE$1,Enemies[[Name]:[SpawnedType]],10,FALSE),0))</f>
        <v>7000</v>
      </c>
      <c r="AF87" s="10">
        <f>(VLOOKUP(AF$1,Enemies[[Name]:[BotLevelType]],3,FALSE) * VLOOKUP($A87,BotLevelWorld[#All],MATCH("HP Ratio - " &amp; VLOOKUP(AF$1,Enemies[[#All],[Name]:[BotLevelType]],9,FALSE),BotLevelWorld[#Headers],0),FALSE)) + (IFERROR(VLOOKUP(VLOOKUP(AF$1,Enemies[[Name]:[SpawnedType]],11,FALSE), Enemies[[Name]:[BotLevelType]], 3, FALSE) * VLOOKUP($A87,BotLevelWorld[#All],MATCH("HP Ratio - " &amp; VLOOKUP(VLOOKUP(AF$1,Enemies[[Name]:[SpawnedType]],11,FALSE),Enemies[[#All],[Name]:[BotLevelType]],9,FALSE),BotLevelWorld[#Headers],0),FALSE) * VLOOKUP(AF$1,Enemies[[Name]:[SpawnedType]],10,FALSE),0))</f>
        <v>1600</v>
      </c>
      <c r="AG87" s="10">
        <f>(VLOOKUP(AG$1,Enemies[[Name]:[BotLevelType]],3,FALSE) * VLOOKUP($A87,BotLevelWorld[#All],MATCH("HP Ratio - " &amp; VLOOKUP(AG$1,Enemies[[#All],[Name]:[BotLevelType]],9,FALSE),BotLevelWorld[#Headers],0),FALSE)) + (IFERROR(VLOOKUP(VLOOKUP(AG$1,Enemies[[Name]:[SpawnedType]],11,FALSE), Enemies[[Name]:[BotLevelType]], 3, FALSE) * VLOOKUP($A87,BotLevelWorld[#All],MATCH("HP Ratio - " &amp; VLOOKUP(VLOOKUP(AG$1,Enemies[[Name]:[SpawnedType]],11,FALSE),Enemies[[#All],[Name]:[BotLevelType]],9,FALSE),BotLevelWorld[#Headers],0),FALSE) * VLOOKUP(AG$1,Enemies[[Name]:[SpawnedType]],10,FALSE),0))</f>
        <v>8470</v>
      </c>
      <c r="AH87" s="10">
        <f>(VLOOKUP(AH$1,Enemies[[Name]:[BotLevelType]],3,FALSE) * VLOOKUP($A87,BotLevelWorld[#All],MATCH("HP Ratio - " &amp; VLOOKUP(AH$1,Enemies[[#All],[Name]:[BotLevelType]],9,FALSE),BotLevelWorld[#Headers],0),FALSE)) + (IFERROR(VLOOKUP(VLOOKUP(AH$1,Enemies[[Name]:[SpawnedType]],11,FALSE), Enemies[[Name]:[BotLevelType]], 3, FALSE) * VLOOKUP($A87,BotLevelWorld[#All],MATCH("HP Ratio - " &amp; VLOOKUP(VLOOKUP(AH$1,Enemies[[Name]:[SpawnedType]],11,FALSE),Enemies[[#All],[Name]:[BotLevelType]],9,FALSE),BotLevelWorld[#Headers],0),FALSE) * VLOOKUP(AH$1,Enemies[[Name]:[SpawnedType]],10,FALSE),0))</f>
        <v>880</v>
      </c>
      <c r="AI87" s="10">
        <f>(VLOOKUP(AI$1,Enemies[[Name]:[BotLevelType]],3,FALSE) * VLOOKUP($A87,BotLevelWorld[#All],MATCH("HP Ratio - " &amp; VLOOKUP(AI$1,Enemies[[#All],[Name]:[BotLevelType]],9,FALSE),BotLevelWorld[#Headers],0),FALSE)) + (IFERROR(VLOOKUP(VLOOKUP(AI$1,Enemies[[Name]:[SpawnedType]],11,FALSE), Enemies[[Name]:[BotLevelType]], 3, FALSE) * VLOOKUP($A87,BotLevelWorld[#All],MATCH("HP Ratio - " &amp; VLOOKUP(VLOOKUP(AI$1,Enemies[[Name]:[SpawnedType]],11,FALSE),Enemies[[#All],[Name]:[BotLevelType]],9,FALSE),BotLevelWorld[#Headers],0),FALSE) * VLOOKUP(AI$1,Enemies[[Name]:[SpawnedType]],10,FALSE),0))</f>
        <v>12000</v>
      </c>
      <c r="AJ87" s="10">
        <f>(VLOOKUP(AJ$1,Enemies[[Name]:[BotLevelType]],3,FALSE) * VLOOKUP($A87,BotLevelWorld[#All],MATCH("HP Ratio - " &amp; VLOOKUP(AJ$1,Enemies[[#All],[Name]:[BotLevelType]],9,FALSE),BotLevelWorld[#Headers],0),FALSE)) + (IFERROR(VLOOKUP(VLOOKUP(AJ$1,Enemies[[Name]:[SpawnedType]],11,FALSE), Enemies[[Name]:[BotLevelType]], 3, FALSE) * VLOOKUP($A87,BotLevelWorld[#All],MATCH("HP Ratio - " &amp; VLOOKUP(VLOOKUP(AJ$1,Enemies[[Name]:[SpawnedType]],11,FALSE),Enemies[[#All],[Name]:[BotLevelType]],9,FALSE),BotLevelWorld[#Headers],0),FALSE) * VLOOKUP(AJ$1,Enemies[[Name]:[SpawnedType]],10,FALSE),0))</f>
        <v>880</v>
      </c>
      <c r="AK87" s="10">
        <f>(VLOOKUP(AK$1,Enemies[[Name]:[BotLevelType]],3,FALSE) * VLOOKUP($A87,BotLevelWorld[#All],MATCH("HP Ratio - " &amp; VLOOKUP(AK$1,Enemies[[#All],[Name]:[BotLevelType]],9,FALSE),BotLevelWorld[#Headers],0),FALSE)) + (IFERROR(VLOOKUP(VLOOKUP(AK$1,Enemies[[Name]:[SpawnedType]],11,FALSE), Enemies[[Name]:[BotLevelType]], 3, FALSE) * VLOOKUP($A87,BotLevelWorld[#All],MATCH("HP Ratio - " &amp; VLOOKUP(VLOOKUP(AK$1,Enemies[[Name]:[SpawnedType]],11,FALSE),Enemies[[#All],[Name]:[BotLevelType]],9,FALSE),BotLevelWorld[#Headers],0),FALSE) * VLOOKUP(AK$1,Enemies[[Name]:[SpawnedType]],10,FALSE),0))</f>
        <v>880</v>
      </c>
      <c r="AL87" s="10">
        <f>(VLOOKUP(AL$1,Enemies[[Name]:[BotLevelType]],3,FALSE) * VLOOKUP($A87,BotLevelWorld[#All],MATCH("HP Ratio - " &amp; VLOOKUP(AL$1,Enemies[[#All],[Name]:[BotLevelType]],9,FALSE),BotLevelWorld[#Headers],0),FALSE)) + (IFERROR(VLOOKUP(VLOOKUP(AL$1,Enemies[[Name]:[SpawnedType]],11,FALSE), Enemies[[Name]:[BotLevelType]], 3, FALSE) * VLOOKUP($A87,BotLevelWorld[#All],MATCH("HP Ratio - " &amp; VLOOKUP(VLOOKUP(AL$1,Enemies[[Name]:[SpawnedType]],11,FALSE),Enemies[[#All],[Name]:[BotLevelType]],9,FALSE),BotLevelWorld[#Headers],0),FALSE) * VLOOKUP(AL$1,Enemies[[Name]:[SpawnedType]],10,FALSE),0))</f>
        <v>1100</v>
      </c>
      <c r="AM87" s="10">
        <f>(VLOOKUP(AM$1,Enemies[[Name]:[BotLevelType]],3,FALSE) * VLOOKUP($A87,BotLevelWorld[#All],MATCH("HP Ratio - " &amp; VLOOKUP(AM$1,Enemies[[#All],[Name]:[BotLevelType]],9,FALSE),BotLevelWorld[#Headers],0),FALSE)) + (IFERROR(VLOOKUP(VLOOKUP(AM$1,Enemies[[Name]:[SpawnedType]],11,FALSE), Enemies[[Name]:[BotLevelType]], 3, FALSE) * VLOOKUP($A87,BotLevelWorld[#All],MATCH("HP Ratio - " &amp; VLOOKUP(VLOOKUP(AM$1,Enemies[[Name]:[SpawnedType]],11,FALSE),Enemies[[#All],[Name]:[BotLevelType]],9,FALSE),BotLevelWorld[#Headers],0),FALSE) * VLOOKUP(AM$1,Enemies[[Name]:[SpawnedType]],10,FALSE),0))</f>
        <v>20000</v>
      </c>
      <c r="AN87" s="10">
        <f>(VLOOKUP(AN$1,Enemies[[Name]:[BotLevelType]],3,FALSE) * VLOOKUP($A87,BotLevelWorld[#All],MATCH("HP Ratio - " &amp; VLOOKUP(AN$1,Enemies[[#All],[Name]:[BotLevelType]],9,FALSE),BotLevelWorld[#Headers],0),FALSE)) + (IFERROR(VLOOKUP(VLOOKUP(AN$1,Enemies[[Name]:[SpawnedType]],11,FALSE), Enemies[[Name]:[BotLevelType]], 3, FALSE) * VLOOKUP($A87,BotLevelWorld[#All],MATCH("HP Ratio - " &amp; VLOOKUP(VLOOKUP(AN$1,Enemies[[Name]:[SpawnedType]],11,FALSE),Enemies[[#All],[Name]:[BotLevelType]],9,FALSE),BotLevelWorld[#Headers],0),FALSE) * VLOOKUP(AN$1,Enemies[[Name]:[SpawnedType]],10,FALSE),0))</f>
        <v>5500</v>
      </c>
      <c r="AO87" s="10">
        <f>(VLOOKUP(AO$1,Enemies[[Name]:[BotLevelType]],3,FALSE) * VLOOKUP($A87,BotLevelWorld[#All],MATCH("HP Ratio - " &amp; VLOOKUP(AO$1,Enemies[[#All],[Name]:[BotLevelType]],9,FALSE),BotLevelWorld[#Headers],0),FALSE)) + (IFERROR(VLOOKUP(VLOOKUP(AO$1,Enemies[[Name]:[SpawnedType]],11,FALSE), Enemies[[Name]:[BotLevelType]], 3, FALSE) * VLOOKUP($A87,BotLevelWorld[#All],MATCH("HP Ratio - " &amp; VLOOKUP(VLOOKUP(AO$1,Enemies[[Name]:[SpawnedType]],11,FALSE),Enemies[[#All],[Name]:[BotLevelType]],9,FALSE),BotLevelWorld[#Headers],0),FALSE) * VLOOKUP(AO$1,Enemies[[Name]:[SpawnedType]],10,FALSE),0))</f>
        <v>9460</v>
      </c>
      <c r="AP87" s="10">
        <f>(VLOOKUP(AP$1,Enemies[[Name]:[BotLevelType]],3,FALSE) * VLOOKUP($A87,BotLevelWorld[#All],MATCH("HP Ratio - " &amp; VLOOKUP(AP$1,Enemies[[#All],[Name]:[BotLevelType]],9,FALSE),BotLevelWorld[#Headers],0),FALSE)) + (IFERROR(VLOOKUP(VLOOKUP(AP$1,Enemies[[Name]:[SpawnedType]],11,FALSE), Enemies[[Name]:[BotLevelType]], 3, FALSE) * VLOOKUP($A87,BotLevelWorld[#All],MATCH("HP Ratio - " &amp; VLOOKUP(VLOOKUP(AP$1,Enemies[[Name]:[SpawnedType]],11,FALSE),Enemies[[#All],[Name]:[BotLevelType]],9,FALSE),BotLevelWorld[#Headers],0),FALSE) * VLOOKUP(AP$1,Enemies[[Name]:[SpawnedType]],10,FALSE),0))</f>
        <v>9460</v>
      </c>
      <c r="AQ87" s="10">
        <f>(VLOOKUP(AQ$1,Enemies[[Name]:[BotLevelType]],3,FALSE) * VLOOKUP($A87,BotLevelWorld[#All],MATCH("HP Ratio - " &amp; VLOOKUP(AQ$1,Enemies[[#All],[Name]:[BotLevelType]],9,FALSE),BotLevelWorld[#Headers],0),FALSE)) + (IFERROR(VLOOKUP(VLOOKUP(AQ$1,Enemies[[Name]:[SpawnedType]],11,FALSE), Enemies[[Name]:[BotLevelType]], 3, FALSE) * VLOOKUP($A87,BotLevelWorld[#All],MATCH("HP Ratio - " &amp; VLOOKUP(VLOOKUP(AQ$1,Enemies[[Name]:[SpawnedType]],11,FALSE),Enemies[[#All],[Name]:[BotLevelType]],9,FALSE),BotLevelWorld[#Headers],0),FALSE) * VLOOKUP(AQ$1,Enemies[[Name]:[SpawnedType]],10,FALSE),0))</f>
        <v>9460</v>
      </c>
      <c r="AR87" s="10">
        <f>(VLOOKUP(AR$1,Enemies[[Name]:[BotLevelType]],3,FALSE) * VLOOKUP($A87,BotLevelWorld[#All],MATCH("HP Ratio - " &amp; VLOOKUP(AR$1,Enemies[[#All],[Name]:[BotLevelType]],9,FALSE),BotLevelWorld[#Headers],0),FALSE)) + (IFERROR(VLOOKUP(VLOOKUP(AR$1,Enemies[[Name]:[SpawnedType]],11,FALSE), Enemies[[Name]:[BotLevelType]], 3, FALSE) * VLOOKUP($A87,BotLevelWorld[#All],MATCH("HP Ratio - " &amp; VLOOKUP(VLOOKUP(AR$1,Enemies[[Name]:[SpawnedType]],11,FALSE),Enemies[[#All],[Name]:[BotLevelType]],9,FALSE),BotLevelWorld[#Headers],0),FALSE) * VLOOKUP(AR$1,Enemies[[Name]:[SpawnedType]],10,FALSE),0))</f>
        <v>88000</v>
      </c>
      <c r="AS87" s="10">
        <f>(VLOOKUP(AS$1,Enemies[[Name]:[BotLevelType]],3,FALSE) * VLOOKUP($A87,BotLevelWorld[#All],MATCH("HP Ratio - " &amp; VLOOKUP(AS$1,Enemies[[#All],[Name]:[BotLevelType]],9,FALSE),BotLevelWorld[#Headers],0),FALSE)) + (IFERROR(VLOOKUP(VLOOKUP(AS$1,Enemies[[Name]:[SpawnedType]],11,FALSE), Enemies[[Name]:[BotLevelType]], 3, FALSE) * VLOOKUP($A87,BotLevelWorld[#All],MATCH("HP Ratio - " &amp; VLOOKUP(VLOOKUP(AS$1,Enemies[[Name]:[SpawnedType]],11,FALSE),Enemies[[#All],[Name]:[BotLevelType]],9,FALSE),BotLevelWorld[#Headers],0),FALSE) * VLOOKUP(AS$1,Enemies[[Name]:[SpawnedType]],10,FALSE),0))</f>
        <v>60000</v>
      </c>
      <c r="AT87" s="10">
        <f>(VLOOKUP(AT$1,Enemies[[Name]:[BotLevelType]],3,FALSE) * VLOOKUP($A87,BotLevelWorld[#All],MATCH("HP Ratio - " &amp; VLOOKUP(AT$1,Enemies[[#All],[Name]:[BotLevelType]],9,FALSE),BotLevelWorld[#Headers],0),FALSE)) + (IFERROR(VLOOKUP(VLOOKUP(AT$1,Enemies[[Name]:[SpawnedType]],11,FALSE), Enemies[[Name]:[BotLevelType]], 3, FALSE) * VLOOKUP($A87,BotLevelWorld[#All],MATCH("HP Ratio - " &amp; VLOOKUP(VLOOKUP(AT$1,Enemies[[Name]:[SpawnedType]],11,FALSE),Enemies[[#All],[Name]:[BotLevelType]],9,FALSE),BotLevelWorld[#Headers],0),FALSE) * VLOOKUP(AT$1,Enemies[[Name]:[SpawnedType]],10,FALSE),0))</f>
        <v>53200</v>
      </c>
    </row>
    <row r="88" spans="1:46" x14ac:dyDescent="0.25">
      <c r="A88" s="1">
        <v>86</v>
      </c>
      <c r="B88" s="10">
        <f>(VLOOKUP(B$1,Enemies[[Name]:[BotLevelType]],3,FALSE) * VLOOKUP($A88,BotLevelWorld[#All],MATCH("HP Ratio - " &amp; VLOOKUP(B$1,Enemies[[#All],[Name]:[BotLevelType]],9,FALSE),BotLevelWorld[#Headers],0),FALSE)) + (IFERROR(VLOOKUP(VLOOKUP(B$1,Enemies[[Name]:[SpawnedType]],11,FALSE), Enemies[[Name]:[BotLevelType]], 3, FALSE) * VLOOKUP($A88,BotLevelWorld[#All],MATCH("HP Ratio - " &amp; VLOOKUP(VLOOKUP(B$1,Enemies[[Name]:[SpawnedType]],11,FALSE),Enemies[[#All],[Name]:[BotLevelType]],9,FALSE),BotLevelWorld[#Headers],0),FALSE) * VLOOKUP(B$1,Enemies[[Name]:[SpawnedType]],10,FALSE),0))</f>
        <v>330</v>
      </c>
      <c r="C88" s="10">
        <f>(VLOOKUP(C$1,Enemies[[Name]:[BotLevelType]],3,FALSE) * VLOOKUP($A88,BotLevelWorld[#All],MATCH("HP Ratio - " &amp; VLOOKUP(C$1,Enemies[[#All],[Name]:[BotLevelType]],9,FALSE),BotLevelWorld[#Headers],0),FALSE)) + (IFERROR(VLOOKUP(VLOOKUP(C$1,Enemies[[Name]:[SpawnedType]],11,FALSE), Enemies[[Name]:[BotLevelType]], 3, FALSE) * VLOOKUP($A88,BotLevelWorld[#All],MATCH("HP Ratio - " &amp; VLOOKUP(VLOOKUP(C$1,Enemies[[Name]:[SpawnedType]],11,FALSE),Enemies[[#All],[Name]:[BotLevelType]],9,FALSE),BotLevelWorld[#Headers],0),FALSE) * VLOOKUP(C$1,Enemies[[Name]:[SpawnedType]],10,FALSE),0))</f>
        <v>8470</v>
      </c>
      <c r="D88" s="10">
        <f>(VLOOKUP(D$1,Enemies[[Name]:[BotLevelType]],3,FALSE) * VLOOKUP($A88,BotLevelWorld[#All],MATCH("HP Ratio - " &amp; VLOOKUP(D$1,Enemies[[#All],[Name]:[BotLevelType]],9,FALSE),BotLevelWorld[#Headers],0),FALSE)) + (IFERROR(VLOOKUP(VLOOKUP(D$1,Enemies[[Name]:[SpawnedType]],11,FALSE), Enemies[[Name]:[BotLevelType]], 3, FALSE) * VLOOKUP($A88,BotLevelWorld[#All],MATCH("HP Ratio - " &amp; VLOOKUP(VLOOKUP(D$1,Enemies[[Name]:[SpawnedType]],11,FALSE),Enemies[[#All],[Name]:[BotLevelType]],9,FALSE),BotLevelWorld[#Headers],0),FALSE) * VLOOKUP(D$1,Enemies[[Name]:[SpawnedType]],10,FALSE),0))</f>
        <v>19800</v>
      </c>
      <c r="E88" s="10">
        <f>(VLOOKUP(E$1,Enemies[[Name]:[BotLevelType]],3,FALSE) * VLOOKUP($A88,BotLevelWorld[#All],MATCH("HP Ratio - " &amp; VLOOKUP(E$1,Enemies[[#All],[Name]:[BotLevelType]],9,FALSE),BotLevelWorld[#Headers],0),FALSE)) + (IFERROR(VLOOKUP(VLOOKUP(E$1,Enemies[[Name]:[SpawnedType]],11,FALSE), Enemies[[Name]:[BotLevelType]], 3, FALSE) * VLOOKUP($A88,BotLevelWorld[#All],MATCH("HP Ratio - " &amp; VLOOKUP(VLOOKUP(E$1,Enemies[[Name]:[SpawnedType]],11,FALSE),Enemies[[#All],[Name]:[BotLevelType]],9,FALSE),BotLevelWorld[#Headers],0),FALSE) * VLOOKUP(E$1,Enemies[[Name]:[SpawnedType]],10,FALSE),0))</f>
        <v>2800</v>
      </c>
      <c r="F88" s="10">
        <f>(VLOOKUP(F$1,Enemies[[Name]:[BotLevelType]],3,FALSE) * VLOOKUP($A88,BotLevelWorld[#All],MATCH("HP Ratio - " &amp; VLOOKUP(F$1,Enemies[[#All],[Name]:[BotLevelType]],9,FALSE),BotLevelWorld[#Headers],0),FALSE)) + (IFERROR(VLOOKUP(VLOOKUP(F$1,Enemies[[Name]:[SpawnedType]],11,FALSE), Enemies[[Name]:[BotLevelType]], 3, FALSE) * VLOOKUP($A88,BotLevelWorld[#All],MATCH("HP Ratio - " &amp; VLOOKUP(VLOOKUP(F$1,Enemies[[Name]:[SpawnedType]],11,FALSE),Enemies[[#All],[Name]:[BotLevelType]],9,FALSE),BotLevelWorld[#Headers],0),FALSE) * VLOOKUP(F$1,Enemies[[Name]:[SpawnedType]],10,FALSE),0))</f>
        <v>10000</v>
      </c>
      <c r="G88" s="10">
        <f>(VLOOKUP(G$1,Enemies[[Name]:[BotLevelType]],3,FALSE) * VLOOKUP($A88,BotLevelWorld[#All],MATCH("HP Ratio - " &amp; VLOOKUP(G$1,Enemies[[#All],[Name]:[BotLevelType]],9,FALSE),BotLevelWorld[#Headers],0),FALSE)) + (IFERROR(VLOOKUP(VLOOKUP(G$1,Enemies[[Name]:[SpawnedType]],11,FALSE), Enemies[[Name]:[BotLevelType]], 3, FALSE) * VLOOKUP($A88,BotLevelWorld[#All],MATCH("HP Ratio - " &amp; VLOOKUP(VLOOKUP(G$1,Enemies[[Name]:[SpawnedType]],11,FALSE),Enemies[[#All],[Name]:[BotLevelType]],9,FALSE),BotLevelWorld[#Headers],0),FALSE) * VLOOKUP(G$1,Enemies[[Name]:[SpawnedType]],10,FALSE),0))</f>
        <v>20000</v>
      </c>
      <c r="H88" s="10">
        <f>(VLOOKUP(H$1,Enemies[[Name]:[BotLevelType]],3,FALSE) * VLOOKUP($A88,BotLevelWorld[#All],MATCH("HP Ratio - " &amp; VLOOKUP(H$1,Enemies[[#All],[Name]:[BotLevelType]],9,FALSE),BotLevelWorld[#Headers],0),FALSE)) + (IFERROR(VLOOKUP(VLOOKUP(H$1,Enemies[[Name]:[SpawnedType]],11,FALSE), Enemies[[Name]:[BotLevelType]], 3, FALSE) * VLOOKUP($A88,BotLevelWorld[#All],MATCH("HP Ratio - " &amp; VLOOKUP(VLOOKUP(H$1,Enemies[[Name]:[SpawnedType]],11,FALSE),Enemies[[#All],[Name]:[BotLevelType]],9,FALSE),BotLevelWorld[#Headers],0),FALSE) * VLOOKUP(H$1,Enemies[[Name]:[SpawnedType]],10,FALSE),0))</f>
        <v>880</v>
      </c>
      <c r="I88" s="10">
        <f>(VLOOKUP(I$1,Enemies[[Name]:[BotLevelType]],3,FALSE) * VLOOKUP($A88,BotLevelWorld[#All],MATCH("HP Ratio - " &amp; VLOOKUP(I$1,Enemies[[#All],[Name]:[BotLevelType]],9,FALSE),BotLevelWorld[#Headers],0),FALSE)) + (IFERROR(VLOOKUP(VLOOKUP(I$1,Enemies[[Name]:[SpawnedType]],11,FALSE), Enemies[[Name]:[BotLevelType]], 3, FALSE) * VLOOKUP($A88,BotLevelWorld[#All],MATCH("HP Ratio - " &amp; VLOOKUP(VLOOKUP(I$1,Enemies[[Name]:[SpawnedType]],11,FALSE),Enemies[[#All],[Name]:[BotLevelType]],9,FALSE),BotLevelWorld[#Headers],0),FALSE) * VLOOKUP(I$1,Enemies[[Name]:[SpawnedType]],10,FALSE),0))</f>
        <v>30</v>
      </c>
      <c r="J88" s="10">
        <f>(VLOOKUP(J$1,Enemies[[Name]:[BotLevelType]],3,FALSE) * VLOOKUP($A88,BotLevelWorld[#All],MATCH("HP Ratio - " &amp; VLOOKUP(J$1,Enemies[[#All],[Name]:[BotLevelType]],9,FALSE),BotLevelWorld[#Headers],0),FALSE)) + (IFERROR(VLOOKUP(VLOOKUP(J$1,Enemies[[Name]:[SpawnedType]],11,FALSE), Enemies[[Name]:[BotLevelType]], 3, FALSE) * VLOOKUP($A88,BotLevelWorld[#All],MATCH("HP Ratio - " &amp; VLOOKUP(VLOOKUP(J$1,Enemies[[Name]:[SpawnedType]],11,FALSE),Enemies[[#All],[Name]:[BotLevelType]],9,FALSE),BotLevelWorld[#Headers],0),FALSE) * VLOOKUP(J$1,Enemies[[Name]:[SpawnedType]],10,FALSE),0))</f>
        <v>500</v>
      </c>
      <c r="K88" s="10">
        <f>(VLOOKUP(K$1,Enemies[[Name]:[BotLevelType]],3,FALSE) * VLOOKUP($A88,BotLevelWorld[#All],MATCH("HP Ratio - " &amp; VLOOKUP(K$1,Enemies[[#All],[Name]:[BotLevelType]],9,FALSE),BotLevelWorld[#Headers],0),FALSE)) + (IFERROR(VLOOKUP(VLOOKUP(K$1,Enemies[[Name]:[SpawnedType]],11,FALSE), Enemies[[Name]:[BotLevelType]], 3, FALSE) * VLOOKUP($A88,BotLevelWorld[#All],MATCH("HP Ratio - " &amp; VLOOKUP(VLOOKUP(K$1,Enemies[[Name]:[SpawnedType]],11,FALSE),Enemies[[#All],[Name]:[BotLevelType]],9,FALSE),BotLevelWorld[#Headers],0),FALSE) * VLOOKUP(K$1,Enemies[[Name]:[SpawnedType]],10,FALSE),0))</f>
        <v>125</v>
      </c>
      <c r="L88" s="10">
        <f>(VLOOKUP(L$1,Enemies[[Name]:[BotLevelType]],3,FALSE) * VLOOKUP($A88,BotLevelWorld[#All],MATCH("HP Ratio - " &amp; VLOOKUP(L$1,Enemies[[#All],[Name]:[BotLevelType]],9,FALSE),BotLevelWorld[#Headers],0),FALSE)) + (IFERROR(VLOOKUP(VLOOKUP(L$1,Enemies[[Name]:[SpawnedType]],11,FALSE), Enemies[[Name]:[BotLevelType]], 3, FALSE) * VLOOKUP($A88,BotLevelWorld[#All],MATCH("HP Ratio - " &amp; VLOOKUP(VLOOKUP(L$1,Enemies[[Name]:[SpawnedType]],11,FALSE),Enemies[[#All],[Name]:[BotLevelType]],9,FALSE),BotLevelWorld[#Headers],0),FALSE) * VLOOKUP(L$1,Enemies[[Name]:[SpawnedType]],10,FALSE),0))</f>
        <v>6000</v>
      </c>
      <c r="M88" s="10">
        <f>(VLOOKUP(M$1,Enemies[[Name]:[BotLevelType]],3,FALSE) * VLOOKUP($A88,BotLevelWorld[#All],MATCH("HP Ratio - " &amp; VLOOKUP(M$1,Enemies[[#All],[Name]:[BotLevelType]],9,FALSE),BotLevelWorld[#Headers],0),FALSE)) + (IFERROR(VLOOKUP(VLOOKUP(M$1,Enemies[[Name]:[SpawnedType]],11,FALSE), Enemies[[Name]:[BotLevelType]], 3, FALSE) * VLOOKUP($A88,BotLevelWorld[#All],MATCH("HP Ratio - " &amp; VLOOKUP(VLOOKUP(M$1,Enemies[[Name]:[SpawnedType]],11,FALSE),Enemies[[#All],[Name]:[BotLevelType]],9,FALSE),BotLevelWorld[#Headers],0),FALSE) * VLOOKUP(M$1,Enemies[[Name]:[SpawnedType]],10,FALSE),0))</f>
        <v>14000</v>
      </c>
      <c r="N88" s="10">
        <f>(VLOOKUP(N$1,Enemies[[Name]:[BotLevelType]],3,FALSE) * VLOOKUP($A88,BotLevelWorld[#All],MATCH("HP Ratio - " &amp; VLOOKUP(N$1,Enemies[[#All],[Name]:[BotLevelType]],9,FALSE),BotLevelWorld[#Headers],0),FALSE)) + (IFERROR(VLOOKUP(VLOOKUP(N$1,Enemies[[Name]:[SpawnedType]],11,FALSE), Enemies[[Name]:[BotLevelType]], 3, FALSE) * VLOOKUP($A88,BotLevelWorld[#All],MATCH("HP Ratio - " &amp; VLOOKUP(VLOOKUP(N$1,Enemies[[Name]:[SpawnedType]],11,FALSE),Enemies[[#All],[Name]:[BotLevelType]],9,FALSE),BotLevelWorld[#Headers],0),FALSE) * VLOOKUP(N$1,Enemies[[Name]:[SpawnedType]],10,FALSE),0))</f>
        <v>10000</v>
      </c>
      <c r="O88" s="10">
        <f>(VLOOKUP(O$1,Enemies[[Name]:[BotLevelType]],3,FALSE) * VLOOKUP($A88,BotLevelWorld[#All],MATCH("HP Ratio - " &amp; VLOOKUP(O$1,Enemies[[#All],[Name]:[BotLevelType]],9,FALSE),BotLevelWorld[#Headers],0),FALSE)) + (IFERROR(VLOOKUP(VLOOKUP(O$1,Enemies[[Name]:[SpawnedType]],11,FALSE), Enemies[[Name]:[BotLevelType]], 3, FALSE) * VLOOKUP($A88,BotLevelWorld[#All],MATCH("HP Ratio - " &amp; VLOOKUP(VLOOKUP(O$1,Enemies[[Name]:[SpawnedType]],11,FALSE),Enemies[[#All],[Name]:[BotLevelType]],9,FALSE),BotLevelWorld[#Headers],0),FALSE) * VLOOKUP(O$1,Enemies[[Name]:[SpawnedType]],10,FALSE),0))</f>
        <v>3850</v>
      </c>
      <c r="P88" s="10">
        <f>(VLOOKUP(P$1,Enemies[[Name]:[BotLevelType]],3,FALSE) * VLOOKUP($A88,BotLevelWorld[#All],MATCH("HP Ratio - " &amp; VLOOKUP(P$1,Enemies[[#All],[Name]:[BotLevelType]],9,FALSE),BotLevelWorld[#Headers],0),FALSE)) + (IFERROR(VLOOKUP(VLOOKUP(P$1,Enemies[[Name]:[SpawnedType]],11,FALSE), Enemies[[Name]:[BotLevelType]], 3, FALSE) * VLOOKUP($A88,BotLevelWorld[#All],MATCH("HP Ratio - " &amp; VLOOKUP(VLOOKUP(P$1,Enemies[[Name]:[SpawnedType]],11,FALSE),Enemies[[#All],[Name]:[BotLevelType]],9,FALSE),BotLevelWorld[#Headers],0),FALSE) * VLOOKUP(P$1,Enemies[[Name]:[SpawnedType]],10,FALSE),0))</f>
        <v>40000</v>
      </c>
      <c r="Q88" s="10">
        <f>(VLOOKUP(Q$1,Enemies[[Name]:[BotLevelType]],3,FALSE) * VLOOKUP($A88,BotLevelWorld[#All],MATCH("HP Ratio - " &amp; VLOOKUP(Q$1,Enemies[[#All],[Name]:[BotLevelType]],9,FALSE),BotLevelWorld[#Headers],0),FALSE)) + (IFERROR(VLOOKUP(VLOOKUP(Q$1,Enemies[[Name]:[SpawnedType]],11,FALSE), Enemies[[Name]:[BotLevelType]], 3, FALSE) * VLOOKUP($A88,BotLevelWorld[#All],MATCH("HP Ratio - " &amp; VLOOKUP(VLOOKUP(Q$1,Enemies[[Name]:[SpawnedType]],11,FALSE),Enemies[[#All],[Name]:[BotLevelType]],9,FALSE),BotLevelWorld[#Headers],0),FALSE) * VLOOKUP(Q$1,Enemies[[Name]:[SpawnedType]],10,FALSE),0))</f>
        <v>11000</v>
      </c>
      <c r="R88" s="10">
        <f>(VLOOKUP(R$1,Enemies[[Name]:[BotLevelType]],3,FALSE) * VLOOKUP($A88,BotLevelWorld[#All],MATCH("HP Ratio - " &amp; VLOOKUP(R$1,Enemies[[#All],[Name]:[BotLevelType]],9,FALSE),BotLevelWorld[#Headers],0),FALSE)) + (IFERROR(VLOOKUP(VLOOKUP(R$1,Enemies[[Name]:[SpawnedType]],11,FALSE), Enemies[[Name]:[BotLevelType]], 3, FALSE) * VLOOKUP($A88,BotLevelWorld[#All],MATCH("HP Ratio - " &amp; VLOOKUP(VLOOKUP(R$1,Enemies[[Name]:[SpawnedType]],11,FALSE),Enemies[[#All],[Name]:[BotLevelType]],9,FALSE),BotLevelWorld[#Headers],0),FALSE) * VLOOKUP(R$1,Enemies[[Name]:[SpawnedType]],10,FALSE),0))</f>
        <v>55000</v>
      </c>
      <c r="S88" s="10">
        <f>(VLOOKUP(S$1,Enemies[[Name]:[BotLevelType]],3,FALSE) * VLOOKUP($A88,BotLevelWorld[#All],MATCH("HP Ratio - " &amp; VLOOKUP(S$1,Enemies[[#All],[Name]:[BotLevelType]],9,FALSE),BotLevelWorld[#Headers],0),FALSE)) + (IFERROR(VLOOKUP(VLOOKUP(S$1,Enemies[[Name]:[SpawnedType]],11,FALSE), Enemies[[Name]:[BotLevelType]], 3, FALSE) * VLOOKUP($A88,BotLevelWorld[#All],MATCH("HP Ratio - " &amp; VLOOKUP(VLOOKUP(S$1,Enemies[[Name]:[SpawnedType]],11,FALSE),Enemies[[#All],[Name]:[BotLevelType]],9,FALSE),BotLevelWorld[#Headers],0),FALSE) * VLOOKUP(S$1,Enemies[[Name]:[SpawnedType]],10,FALSE),0))</f>
        <v>4620</v>
      </c>
      <c r="T88" s="10">
        <f>(VLOOKUP(T$1,Enemies[[Name]:[BotLevelType]],3,FALSE) * VLOOKUP($A88,BotLevelWorld[#All],MATCH("HP Ratio - " &amp; VLOOKUP(T$1,Enemies[[#All],[Name]:[BotLevelType]],9,FALSE),BotLevelWorld[#Headers],0),FALSE)) + (IFERROR(VLOOKUP(VLOOKUP(T$1,Enemies[[Name]:[SpawnedType]],11,FALSE), Enemies[[Name]:[BotLevelType]], 3, FALSE) * VLOOKUP($A88,BotLevelWorld[#All],MATCH("HP Ratio - " &amp; VLOOKUP(VLOOKUP(T$1,Enemies[[Name]:[SpawnedType]],11,FALSE),Enemies[[#All],[Name]:[BotLevelType]],9,FALSE),BotLevelWorld[#Headers],0),FALSE) * VLOOKUP(T$1,Enemies[[Name]:[SpawnedType]],10,FALSE),0))</f>
        <v>17600</v>
      </c>
      <c r="U88" s="10">
        <f>(VLOOKUP(U$1,Enemies[[Name]:[BotLevelType]],3,FALSE) * VLOOKUP($A88,BotLevelWorld[#All],MATCH("HP Ratio - " &amp; VLOOKUP(U$1,Enemies[[#All],[Name]:[BotLevelType]],9,FALSE),BotLevelWorld[#Headers],0),FALSE)) + (IFERROR(VLOOKUP(VLOOKUP(U$1,Enemies[[Name]:[SpawnedType]],11,FALSE), Enemies[[Name]:[BotLevelType]], 3, FALSE) * VLOOKUP($A88,BotLevelWorld[#All],MATCH("HP Ratio - " &amp; VLOOKUP(VLOOKUP(U$1,Enemies[[Name]:[SpawnedType]],11,FALSE),Enemies[[#All],[Name]:[BotLevelType]],9,FALSE),BotLevelWorld[#Headers],0),FALSE) * VLOOKUP(U$1,Enemies[[Name]:[SpawnedType]],10,FALSE),0))</f>
        <v>8800</v>
      </c>
      <c r="V88" s="10">
        <f>(VLOOKUP(V$1,Enemies[[Name]:[BotLevelType]],3,FALSE) * VLOOKUP($A88,BotLevelWorld[#All],MATCH("HP Ratio - " &amp; VLOOKUP(V$1,Enemies[[#All],[Name]:[BotLevelType]],9,FALSE),BotLevelWorld[#Headers],0),FALSE)) + (IFERROR(VLOOKUP(VLOOKUP(V$1,Enemies[[Name]:[SpawnedType]],11,FALSE), Enemies[[Name]:[BotLevelType]], 3, FALSE) * VLOOKUP($A88,BotLevelWorld[#All],MATCH("HP Ratio - " &amp; VLOOKUP(VLOOKUP(V$1,Enemies[[Name]:[SpawnedType]],11,FALSE),Enemies[[#All],[Name]:[BotLevelType]],9,FALSE),BotLevelWorld[#Headers],0),FALSE) * VLOOKUP(V$1,Enemies[[Name]:[SpawnedType]],10,FALSE),0))</f>
        <v>4400</v>
      </c>
      <c r="W88" s="10">
        <f>(VLOOKUP(W$1,Enemies[[Name]:[BotLevelType]],3,FALSE) * VLOOKUP($A88,BotLevelWorld[#All],MATCH("HP Ratio - " &amp; VLOOKUP(W$1,Enemies[[#All],[Name]:[BotLevelType]],9,FALSE),BotLevelWorld[#Headers],0),FALSE)) + (IFERROR(VLOOKUP(VLOOKUP(W$1,Enemies[[Name]:[SpawnedType]],11,FALSE), Enemies[[Name]:[BotLevelType]], 3, FALSE) * VLOOKUP($A88,BotLevelWorld[#All],MATCH("HP Ratio - " &amp; VLOOKUP(VLOOKUP(W$1,Enemies[[Name]:[SpawnedType]],11,FALSE),Enemies[[#All],[Name]:[BotLevelType]],9,FALSE),BotLevelWorld[#Headers],0),FALSE) * VLOOKUP(W$1,Enemies[[Name]:[SpawnedType]],10,FALSE),0))</f>
        <v>1100</v>
      </c>
      <c r="X88" s="10">
        <f>(VLOOKUP(X$1,Enemies[[Name]:[BotLevelType]],3,FALSE) * VLOOKUP($A88,BotLevelWorld[#All],MATCH("HP Ratio - " &amp; VLOOKUP(X$1,Enemies[[#All],[Name]:[BotLevelType]],9,FALSE),BotLevelWorld[#Headers],0),FALSE)) + (IFERROR(VLOOKUP(VLOOKUP(X$1,Enemies[[Name]:[SpawnedType]],11,FALSE), Enemies[[Name]:[BotLevelType]], 3, FALSE) * VLOOKUP($A88,BotLevelWorld[#All],MATCH("HP Ratio - " &amp; VLOOKUP(VLOOKUP(X$1,Enemies[[Name]:[SpawnedType]],11,FALSE),Enemies[[#All],[Name]:[BotLevelType]],9,FALSE),BotLevelWorld[#Headers],0),FALSE) * VLOOKUP(X$1,Enemies[[Name]:[SpawnedType]],10,FALSE),0))</f>
        <v>880</v>
      </c>
      <c r="Y88" s="10">
        <f>(VLOOKUP(Y$1,Enemies[[Name]:[BotLevelType]],3,FALSE) * VLOOKUP($A88,BotLevelWorld[#All],MATCH("HP Ratio - " &amp; VLOOKUP(Y$1,Enemies[[#All],[Name]:[BotLevelType]],9,FALSE),BotLevelWorld[#Headers],0),FALSE)) + (IFERROR(VLOOKUP(VLOOKUP(Y$1,Enemies[[Name]:[SpawnedType]],11,FALSE), Enemies[[Name]:[BotLevelType]], 3, FALSE) * VLOOKUP($A88,BotLevelWorld[#All],MATCH("HP Ratio - " &amp; VLOOKUP(VLOOKUP(Y$1,Enemies[[Name]:[SpawnedType]],11,FALSE),Enemies[[#All],[Name]:[BotLevelType]],9,FALSE),BotLevelWorld[#Headers],0),FALSE) * VLOOKUP(Y$1,Enemies[[Name]:[SpawnedType]],10,FALSE),0))</f>
        <v>20000</v>
      </c>
      <c r="Z88" s="10">
        <f>(VLOOKUP(Z$1,Enemies[[Name]:[BotLevelType]],3,FALSE) * VLOOKUP($A88,BotLevelWorld[#All],MATCH("HP Ratio - " &amp; VLOOKUP(Z$1,Enemies[[#All],[Name]:[BotLevelType]],9,FALSE),BotLevelWorld[#Headers],0),FALSE)) + (IFERROR(VLOOKUP(VLOOKUP(Z$1,Enemies[[Name]:[SpawnedType]],11,FALSE), Enemies[[Name]:[BotLevelType]], 3, FALSE) * VLOOKUP($A88,BotLevelWorld[#All],MATCH("HP Ratio - " &amp; VLOOKUP(VLOOKUP(Z$1,Enemies[[Name]:[SpawnedType]],11,FALSE),Enemies[[#All],[Name]:[BotLevelType]],9,FALSE),BotLevelWorld[#Headers],0),FALSE) * VLOOKUP(Z$1,Enemies[[Name]:[SpawnedType]],10,FALSE),0))</f>
        <v>8000</v>
      </c>
      <c r="AA88" s="10">
        <f>(VLOOKUP(AA$1,Enemies[[Name]:[BotLevelType]],3,FALSE) * VLOOKUP($A88,BotLevelWorld[#All],MATCH("HP Ratio - " &amp; VLOOKUP(AA$1,Enemies[[#All],[Name]:[BotLevelType]],9,FALSE),BotLevelWorld[#Headers],0),FALSE)) + (IFERROR(VLOOKUP(VLOOKUP(AA$1,Enemies[[Name]:[SpawnedType]],11,FALSE), Enemies[[Name]:[BotLevelType]], 3, FALSE) * VLOOKUP($A88,BotLevelWorld[#All],MATCH("HP Ratio - " &amp; VLOOKUP(VLOOKUP(AA$1,Enemies[[Name]:[SpawnedType]],11,FALSE),Enemies[[#All],[Name]:[BotLevelType]],9,FALSE),BotLevelWorld[#Headers],0),FALSE) * VLOOKUP(AA$1,Enemies[[Name]:[SpawnedType]],10,FALSE),0))</f>
        <v>4000</v>
      </c>
      <c r="AB88" s="10">
        <f>(VLOOKUP(AB$1,Enemies[[Name]:[BotLevelType]],3,FALSE) * VLOOKUP($A88,BotLevelWorld[#All],MATCH("HP Ratio - " &amp; VLOOKUP(AB$1,Enemies[[#All],[Name]:[BotLevelType]],9,FALSE),BotLevelWorld[#Headers],0),FALSE)) + (IFERROR(VLOOKUP(VLOOKUP(AB$1,Enemies[[Name]:[SpawnedType]],11,FALSE), Enemies[[Name]:[BotLevelType]], 3, FALSE) * VLOOKUP($A88,BotLevelWorld[#All],MATCH("HP Ratio - " &amp; VLOOKUP(VLOOKUP(AB$1,Enemies[[Name]:[SpawnedType]],11,FALSE),Enemies[[#All],[Name]:[BotLevelType]],9,FALSE),BotLevelWorld[#Headers],0),FALSE) * VLOOKUP(AB$1,Enemies[[Name]:[SpawnedType]],10,FALSE),0))</f>
        <v>1960</v>
      </c>
      <c r="AC88" s="10">
        <f>(VLOOKUP(AC$1,Enemies[[Name]:[BotLevelType]],3,FALSE) * VLOOKUP($A88,BotLevelWorld[#All],MATCH("HP Ratio - " &amp; VLOOKUP(AC$1,Enemies[[#All],[Name]:[BotLevelType]],9,FALSE),BotLevelWorld[#Headers],0),FALSE)) + (IFERROR(VLOOKUP(VLOOKUP(AC$1,Enemies[[Name]:[SpawnedType]],11,FALSE), Enemies[[Name]:[BotLevelType]], 3, FALSE) * VLOOKUP($A88,BotLevelWorld[#All],MATCH("HP Ratio - " &amp; VLOOKUP(VLOOKUP(AC$1,Enemies[[Name]:[SpawnedType]],11,FALSE),Enemies[[#All],[Name]:[BotLevelType]],9,FALSE),BotLevelWorld[#Headers],0),FALSE) * VLOOKUP(AC$1,Enemies[[Name]:[SpawnedType]],10,FALSE),0))</f>
        <v>960</v>
      </c>
      <c r="AD88" s="10">
        <f>(VLOOKUP(AD$1,Enemies[[Name]:[BotLevelType]],3,FALSE) * VLOOKUP($A88,BotLevelWorld[#All],MATCH("HP Ratio - " &amp; VLOOKUP(AD$1,Enemies[[#All],[Name]:[BotLevelType]],9,FALSE),BotLevelWorld[#Headers],0),FALSE)) + (IFERROR(VLOOKUP(VLOOKUP(AD$1,Enemies[[Name]:[SpawnedType]],11,FALSE), Enemies[[Name]:[BotLevelType]], 3, FALSE) * VLOOKUP($A88,BotLevelWorld[#All],MATCH("HP Ratio - " &amp; VLOOKUP(VLOOKUP(AD$1,Enemies[[Name]:[SpawnedType]],11,FALSE),Enemies[[#All],[Name]:[BotLevelType]],9,FALSE),BotLevelWorld[#Headers],0),FALSE) * VLOOKUP(AD$1,Enemies[[Name]:[SpawnedType]],10,FALSE),0))</f>
        <v>240</v>
      </c>
      <c r="AE88" s="10">
        <f>(VLOOKUP(AE$1,Enemies[[Name]:[BotLevelType]],3,FALSE) * VLOOKUP($A88,BotLevelWorld[#All],MATCH("HP Ratio - " &amp; VLOOKUP(AE$1,Enemies[[#All],[Name]:[BotLevelType]],9,FALSE),BotLevelWorld[#Headers],0),FALSE)) + (IFERROR(VLOOKUP(VLOOKUP(AE$1,Enemies[[Name]:[SpawnedType]],11,FALSE), Enemies[[Name]:[BotLevelType]], 3, FALSE) * VLOOKUP($A88,BotLevelWorld[#All],MATCH("HP Ratio - " &amp; VLOOKUP(VLOOKUP(AE$1,Enemies[[Name]:[SpawnedType]],11,FALSE),Enemies[[#All],[Name]:[BotLevelType]],9,FALSE),BotLevelWorld[#Headers],0),FALSE) * VLOOKUP(AE$1,Enemies[[Name]:[SpawnedType]],10,FALSE),0))</f>
        <v>7000</v>
      </c>
      <c r="AF88" s="10">
        <f>(VLOOKUP(AF$1,Enemies[[Name]:[BotLevelType]],3,FALSE) * VLOOKUP($A88,BotLevelWorld[#All],MATCH("HP Ratio - " &amp; VLOOKUP(AF$1,Enemies[[#All],[Name]:[BotLevelType]],9,FALSE),BotLevelWorld[#Headers],0),FALSE)) + (IFERROR(VLOOKUP(VLOOKUP(AF$1,Enemies[[Name]:[SpawnedType]],11,FALSE), Enemies[[Name]:[BotLevelType]], 3, FALSE) * VLOOKUP($A88,BotLevelWorld[#All],MATCH("HP Ratio - " &amp; VLOOKUP(VLOOKUP(AF$1,Enemies[[Name]:[SpawnedType]],11,FALSE),Enemies[[#All],[Name]:[BotLevelType]],9,FALSE),BotLevelWorld[#Headers],0),FALSE) * VLOOKUP(AF$1,Enemies[[Name]:[SpawnedType]],10,FALSE),0))</f>
        <v>1600</v>
      </c>
      <c r="AG88" s="10">
        <f>(VLOOKUP(AG$1,Enemies[[Name]:[BotLevelType]],3,FALSE) * VLOOKUP($A88,BotLevelWorld[#All],MATCH("HP Ratio - " &amp; VLOOKUP(AG$1,Enemies[[#All],[Name]:[BotLevelType]],9,FALSE),BotLevelWorld[#Headers],0),FALSE)) + (IFERROR(VLOOKUP(VLOOKUP(AG$1,Enemies[[Name]:[SpawnedType]],11,FALSE), Enemies[[Name]:[BotLevelType]], 3, FALSE) * VLOOKUP($A88,BotLevelWorld[#All],MATCH("HP Ratio - " &amp; VLOOKUP(VLOOKUP(AG$1,Enemies[[Name]:[SpawnedType]],11,FALSE),Enemies[[#All],[Name]:[BotLevelType]],9,FALSE),BotLevelWorld[#Headers],0),FALSE) * VLOOKUP(AG$1,Enemies[[Name]:[SpawnedType]],10,FALSE),0))</f>
        <v>8470</v>
      </c>
      <c r="AH88" s="10">
        <f>(VLOOKUP(AH$1,Enemies[[Name]:[BotLevelType]],3,FALSE) * VLOOKUP($A88,BotLevelWorld[#All],MATCH("HP Ratio - " &amp; VLOOKUP(AH$1,Enemies[[#All],[Name]:[BotLevelType]],9,FALSE),BotLevelWorld[#Headers],0),FALSE)) + (IFERROR(VLOOKUP(VLOOKUP(AH$1,Enemies[[Name]:[SpawnedType]],11,FALSE), Enemies[[Name]:[BotLevelType]], 3, FALSE) * VLOOKUP($A88,BotLevelWorld[#All],MATCH("HP Ratio - " &amp; VLOOKUP(VLOOKUP(AH$1,Enemies[[Name]:[SpawnedType]],11,FALSE),Enemies[[#All],[Name]:[BotLevelType]],9,FALSE),BotLevelWorld[#Headers],0),FALSE) * VLOOKUP(AH$1,Enemies[[Name]:[SpawnedType]],10,FALSE),0))</f>
        <v>880</v>
      </c>
      <c r="AI88" s="10">
        <f>(VLOOKUP(AI$1,Enemies[[Name]:[BotLevelType]],3,FALSE) * VLOOKUP($A88,BotLevelWorld[#All],MATCH("HP Ratio - " &amp; VLOOKUP(AI$1,Enemies[[#All],[Name]:[BotLevelType]],9,FALSE),BotLevelWorld[#Headers],0),FALSE)) + (IFERROR(VLOOKUP(VLOOKUP(AI$1,Enemies[[Name]:[SpawnedType]],11,FALSE), Enemies[[Name]:[BotLevelType]], 3, FALSE) * VLOOKUP($A88,BotLevelWorld[#All],MATCH("HP Ratio - " &amp; VLOOKUP(VLOOKUP(AI$1,Enemies[[Name]:[SpawnedType]],11,FALSE),Enemies[[#All],[Name]:[BotLevelType]],9,FALSE),BotLevelWorld[#Headers],0),FALSE) * VLOOKUP(AI$1,Enemies[[Name]:[SpawnedType]],10,FALSE),0))</f>
        <v>12000</v>
      </c>
      <c r="AJ88" s="10">
        <f>(VLOOKUP(AJ$1,Enemies[[Name]:[BotLevelType]],3,FALSE) * VLOOKUP($A88,BotLevelWorld[#All],MATCH("HP Ratio - " &amp; VLOOKUP(AJ$1,Enemies[[#All],[Name]:[BotLevelType]],9,FALSE),BotLevelWorld[#Headers],0),FALSE)) + (IFERROR(VLOOKUP(VLOOKUP(AJ$1,Enemies[[Name]:[SpawnedType]],11,FALSE), Enemies[[Name]:[BotLevelType]], 3, FALSE) * VLOOKUP($A88,BotLevelWorld[#All],MATCH("HP Ratio - " &amp; VLOOKUP(VLOOKUP(AJ$1,Enemies[[Name]:[SpawnedType]],11,FALSE),Enemies[[#All],[Name]:[BotLevelType]],9,FALSE),BotLevelWorld[#Headers],0),FALSE) * VLOOKUP(AJ$1,Enemies[[Name]:[SpawnedType]],10,FALSE),0))</f>
        <v>880</v>
      </c>
      <c r="AK88" s="10">
        <f>(VLOOKUP(AK$1,Enemies[[Name]:[BotLevelType]],3,FALSE) * VLOOKUP($A88,BotLevelWorld[#All],MATCH("HP Ratio - " &amp; VLOOKUP(AK$1,Enemies[[#All],[Name]:[BotLevelType]],9,FALSE),BotLevelWorld[#Headers],0),FALSE)) + (IFERROR(VLOOKUP(VLOOKUP(AK$1,Enemies[[Name]:[SpawnedType]],11,FALSE), Enemies[[Name]:[BotLevelType]], 3, FALSE) * VLOOKUP($A88,BotLevelWorld[#All],MATCH("HP Ratio - " &amp; VLOOKUP(VLOOKUP(AK$1,Enemies[[Name]:[SpawnedType]],11,FALSE),Enemies[[#All],[Name]:[BotLevelType]],9,FALSE),BotLevelWorld[#Headers],0),FALSE) * VLOOKUP(AK$1,Enemies[[Name]:[SpawnedType]],10,FALSE),0))</f>
        <v>880</v>
      </c>
      <c r="AL88" s="10">
        <f>(VLOOKUP(AL$1,Enemies[[Name]:[BotLevelType]],3,FALSE) * VLOOKUP($A88,BotLevelWorld[#All],MATCH("HP Ratio - " &amp; VLOOKUP(AL$1,Enemies[[#All],[Name]:[BotLevelType]],9,FALSE),BotLevelWorld[#Headers],0),FALSE)) + (IFERROR(VLOOKUP(VLOOKUP(AL$1,Enemies[[Name]:[SpawnedType]],11,FALSE), Enemies[[Name]:[BotLevelType]], 3, FALSE) * VLOOKUP($A88,BotLevelWorld[#All],MATCH("HP Ratio - " &amp; VLOOKUP(VLOOKUP(AL$1,Enemies[[Name]:[SpawnedType]],11,FALSE),Enemies[[#All],[Name]:[BotLevelType]],9,FALSE),BotLevelWorld[#Headers],0),FALSE) * VLOOKUP(AL$1,Enemies[[Name]:[SpawnedType]],10,FALSE),0))</f>
        <v>1100</v>
      </c>
      <c r="AM88" s="10">
        <f>(VLOOKUP(AM$1,Enemies[[Name]:[BotLevelType]],3,FALSE) * VLOOKUP($A88,BotLevelWorld[#All],MATCH("HP Ratio - " &amp; VLOOKUP(AM$1,Enemies[[#All],[Name]:[BotLevelType]],9,FALSE),BotLevelWorld[#Headers],0),FALSE)) + (IFERROR(VLOOKUP(VLOOKUP(AM$1,Enemies[[Name]:[SpawnedType]],11,FALSE), Enemies[[Name]:[BotLevelType]], 3, FALSE) * VLOOKUP($A88,BotLevelWorld[#All],MATCH("HP Ratio - " &amp; VLOOKUP(VLOOKUP(AM$1,Enemies[[Name]:[SpawnedType]],11,FALSE),Enemies[[#All],[Name]:[BotLevelType]],9,FALSE),BotLevelWorld[#Headers],0),FALSE) * VLOOKUP(AM$1,Enemies[[Name]:[SpawnedType]],10,FALSE),0))</f>
        <v>20000</v>
      </c>
      <c r="AN88" s="10">
        <f>(VLOOKUP(AN$1,Enemies[[Name]:[BotLevelType]],3,FALSE) * VLOOKUP($A88,BotLevelWorld[#All],MATCH("HP Ratio - " &amp; VLOOKUP(AN$1,Enemies[[#All],[Name]:[BotLevelType]],9,FALSE),BotLevelWorld[#Headers],0),FALSE)) + (IFERROR(VLOOKUP(VLOOKUP(AN$1,Enemies[[Name]:[SpawnedType]],11,FALSE), Enemies[[Name]:[BotLevelType]], 3, FALSE) * VLOOKUP($A88,BotLevelWorld[#All],MATCH("HP Ratio - " &amp; VLOOKUP(VLOOKUP(AN$1,Enemies[[Name]:[SpawnedType]],11,FALSE),Enemies[[#All],[Name]:[BotLevelType]],9,FALSE),BotLevelWorld[#Headers],0),FALSE) * VLOOKUP(AN$1,Enemies[[Name]:[SpawnedType]],10,FALSE),0))</f>
        <v>5500</v>
      </c>
      <c r="AO88" s="10">
        <f>(VLOOKUP(AO$1,Enemies[[Name]:[BotLevelType]],3,FALSE) * VLOOKUP($A88,BotLevelWorld[#All],MATCH("HP Ratio - " &amp; VLOOKUP(AO$1,Enemies[[#All],[Name]:[BotLevelType]],9,FALSE),BotLevelWorld[#Headers],0),FALSE)) + (IFERROR(VLOOKUP(VLOOKUP(AO$1,Enemies[[Name]:[SpawnedType]],11,FALSE), Enemies[[Name]:[BotLevelType]], 3, FALSE) * VLOOKUP($A88,BotLevelWorld[#All],MATCH("HP Ratio - " &amp; VLOOKUP(VLOOKUP(AO$1,Enemies[[Name]:[SpawnedType]],11,FALSE),Enemies[[#All],[Name]:[BotLevelType]],9,FALSE),BotLevelWorld[#Headers],0),FALSE) * VLOOKUP(AO$1,Enemies[[Name]:[SpawnedType]],10,FALSE),0))</f>
        <v>9460</v>
      </c>
      <c r="AP88" s="10">
        <f>(VLOOKUP(AP$1,Enemies[[Name]:[BotLevelType]],3,FALSE) * VLOOKUP($A88,BotLevelWorld[#All],MATCH("HP Ratio - " &amp; VLOOKUP(AP$1,Enemies[[#All],[Name]:[BotLevelType]],9,FALSE),BotLevelWorld[#Headers],0),FALSE)) + (IFERROR(VLOOKUP(VLOOKUP(AP$1,Enemies[[Name]:[SpawnedType]],11,FALSE), Enemies[[Name]:[BotLevelType]], 3, FALSE) * VLOOKUP($A88,BotLevelWorld[#All],MATCH("HP Ratio - " &amp; VLOOKUP(VLOOKUP(AP$1,Enemies[[Name]:[SpawnedType]],11,FALSE),Enemies[[#All],[Name]:[BotLevelType]],9,FALSE),BotLevelWorld[#Headers],0),FALSE) * VLOOKUP(AP$1,Enemies[[Name]:[SpawnedType]],10,FALSE),0))</f>
        <v>9460</v>
      </c>
      <c r="AQ88" s="10">
        <f>(VLOOKUP(AQ$1,Enemies[[Name]:[BotLevelType]],3,FALSE) * VLOOKUP($A88,BotLevelWorld[#All],MATCH("HP Ratio - " &amp; VLOOKUP(AQ$1,Enemies[[#All],[Name]:[BotLevelType]],9,FALSE),BotLevelWorld[#Headers],0),FALSE)) + (IFERROR(VLOOKUP(VLOOKUP(AQ$1,Enemies[[Name]:[SpawnedType]],11,FALSE), Enemies[[Name]:[BotLevelType]], 3, FALSE) * VLOOKUP($A88,BotLevelWorld[#All],MATCH("HP Ratio - " &amp; VLOOKUP(VLOOKUP(AQ$1,Enemies[[Name]:[SpawnedType]],11,FALSE),Enemies[[#All],[Name]:[BotLevelType]],9,FALSE),BotLevelWorld[#Headers],0),FALSE) * VLOOKUP(AQ$1,Enemies[[Name]:[SpawnedType]],10,FALSE),0))</f>
        <v>9460</v>
      </c>
      <c r="AR88" s="10">
        <f>(VLOOKUP(AR$1,Enemies[[Name]:[BotLevelType]],3,FALSE) * VLOOKUP($A88,BotLevelWorld[#All],MATCH("HP Ratio - " &amp; VLOOKUP(AR$1,Enemies[[#All],[Name]:[BotLevelType]],9,FALSE),BotLevelWorld[#Headers],0),FALSE)) + (IFERROR(VLOOKUP(VLOOKUP(AR$1,Enemies[[Name]:[SpawnedType]],11,FALSE), Enemies[[Name]:[BotLevelType]], 3, FALSE) * VLOOKUP($A88,BotLevelWorld[#All],MATCH("HP Ratio - " &amp; VLOOKUP(VLOOKUP(AR$1,Enemies[[Name]:[SpawnedType]],11,FALSE),Enemies[[#All],[Name]:[BotLevelType]],9,FALSE),BotLevelWorld[#Headers],0),FALSE) * VLOOKUP(AR$1,Enemies[[Name]:[SpawnedType]],10,FALSE),0))</f>
        <v>88000</v>
      </c>
      <c r="AS88" s="10">
        <f>(VLOOKUP(AS$1,Enemies[[Name]:[BotLevelType]],3,FALSE) * VLOOKUP($A88,BotLevelWorld[#All],MATCH("HP Ratio - " &amp; VLOOKUP(AS$1,Enemies[[#All],[Name]:[BotLevelType]],9,FALSE),BotLevelWorld[#Headers],0),FALSE)) + (IFERROR(VLOOKUP(VLOOKUP(AS$1,Enemies[[Name]:[SpawnedType]],11,FALSE), Enemies[[Name]:[BotLevelType]], 3, FALSE) * VLOOKUP($A88,BotLevelWorld[#All],MATCH("HP Ratio - " &amp; VLOOKUP(VLOOKUP(AS$1,Enemies[[Name]:[SpawnedType]],11,FALSE),Enemies[[#All],[Name]:[BotLevelType]],9,FALSE),BotLevelWorld[#Headers],0),FALSE) * VLOOKUP(AS$1,Enemies[[Name]:[SpawnedType]],10,FALSE),0))</f>
        <v>60000</v>
      </c>
      <c r="AT88" s="10">
        <f>(VLOOKUP(AT$1,Enemies[[Name]:[BotLevelType]],3,FALSE) * VLOOKUP($A88,BotLevelWorld[#All],MATCH("HP Ratio - " &amp; VLOOKUP(AT$1,Enemies[[#All],[Name]:[BotLevelType]],9,FALSE),BotLevelWorld[#Headers],0),FALSE)) + (IFERROR(VLOOKUP(VLOOKUP(AT$1,Enemies[[Name]:[SpawnedType]],11,FALSE), Enemies[[Name]:[BotLevelType]], 3, FALSE) * VLOOKUP($A88,BotLevelWorld[#All],MATCH("HP Ratio - " &amp; VLOOKUP(VLOOKUP(AT$1,Enemies[[Name]:[SpawnedType]],11,FALSE),Enemies[[#All],[Name]:[BotLevelType]],9,FALSE),BotLevelWorld[#Headers],0),FALSE) * VLOOKUP(AT$1,Enemies[[Name]:[SpawnedType]],10,FALSE),0))</f>
        <v>53200</v>
      </c>
    </row>
    <row r="89" spans="1:46" x14ac:dyDescent="0.25">
      <c r="A89" s="1">
        <v>87</v>
      </c>
      <c r="B89" s="10">
        <f>(VLOOKUP(B$1,Enemies[[Name]:[BotLevelType]],3,FALSE) * VLOOKUP($A89,BotLevelWorld[#All],MATCH("HP Ratio - " &amp; VLOOKUP(B$1,Enemies[[#All],[Name]:[BotLevelType]],9,FALSE),BotLevelWorld[#Headers],0),FALSE)) + (IFERROR(VLOOKUP(VLOOKUP(B$1,Enemies[[Name]:[SpawnedType]],11,FALSE), Enemies[[Name]:[BotLevelType]], 3, FALSE) * VLOOKUP($A89,BotLevelWorld[#All],MATCH("HP Ratio - " &amp; VLOOKUP(VLOOKUP(B$1,Enemies[[Name]:[SpawnedType]],11,FALSE),Enemies[[#All],[Name]:[BotLevelType]],9,FALSE),BotLevelWorld[#Headers],0),FALSE) * VLOOKUP(B$1,Enemies[[Name]:[SpawnedType]],10,FALSE),0))</f>
        <v>330</v>
      </c>
      <c r="C89" s="10">
        <f>(VLOOKUP(C$1,Enemies[[Name]:[BotLevelType]],3,FALSE) * VLOOKUP($A89,BotLevelWorld[#All],MATCH("HP Ratio - " &amp; VLOOKUP(C$1,Enemies[[#All],[Name]:[BotLevelType]],9,FALSE),BotLevelWorld[#Headers],0),FALSE)) + (IFERROR(VLOOKUP(VLOOKUP(C$1,Enemies[[Name]:[SpawnedType]],11,FALSE), Enemies[[Name]:[BotLevelType]], 3, FALSE) * VLOOKUP($A89,BotLevelWorld[#All],MATCH("HP Ratio - " &amp; VLOOKUP(VLOOKUP(C$1,Enemies[[Name]:[SpawnedType]],11,FALSE),Enemies[[#All],[Name]:[BotLevelType]],9,FALSE),BotLevelWorld[#Headers],0),FALSE) * VLOOKUP(C$1,Enemies[[Name]:[SpawnedType]],10,FALSE),0))</f>
        <v>8470</v>
      </c>
      <c r="D89" s="10">
        <f>(VLOOKUP(D$1,Enemies[[Name]:[BotLevelType]],3,FALSE) * VLOOKUP($A89,BotLevelWorld[#All],MATCH("HP Ratio - " &amp; VLOOKUP(D$1,Enemies[[#All],[Name]:[BotLevelType]],9,FALSE),BotLevelWorld[#Headers],0),FALSE)) + (IFERROR(VLOOKUP(VLOOKUP(D$1,Enemies[[Name]:[SpawnedType]],11,FALSE), Enemies[[Name]:[BotLevelType]], 3, FALSE) * VLOOKUP($A89,BotLevelWorld[#All],MATCH("HP Ratio - " &amp; VLOOKUP(VLOOKUP(D$1,Enemies[[Name]:[SpawnedType]],11,FALSE),Enemies[[#All],[Name]:[BotLevelType]],9,FALSE),BotLevelWorld[#Headers],0),FALSE) * VLOOKUP(D$1,Enemies[[Name]:[SpawnedType]],10,FALSE),0))</f>
        <v>19800</v>
      </c>
      <c r="E89" s="10">
        <f>(VLOOKUP(E$1,Enemies[[Name]:[BotLevelType]],3,FALSE) * VLOOKUP($A89,BotLevelWorld[#All],MATCH("HP Ratio - " &amp; VLOOKUP(E$1,Enemies[[#All],[Name]:[BotLevelType]],9,FALSE),BotLevelWorld[#Headers],0),FALSE)) + (IFERROR(VLOOKUP(VLOOKUP(E$1,Enemies[[Name]:[SpawnedType]],11,FALSE), Enemies[[Name]:[BotLevelType]], 3, FALSE) * VLOOKUP($A89,BotLevelWorld[#All],MATCH("HP Ratio - " &amp; VLOOKUP(VLOOKUP(E$1,Enemies[[Name]:[SpawnedType]],11,FALSE),Enemies[[#All],[Name]:[BotLevelType]],9,FALSE),BotLevelWorld[#Headers],0),FALSE) * VLOOKUP(E$1,Enemies[[Name]:[SpawnedType]],10,FALSE),0))</f>
        <v>2800</v>
      </c>
      <c r="F89" s="10">
        <f>(VLOOKUP(F$1,Enemies[[Name]:[BotLevelType]],3,FALSE) * VLOOKUP($A89,BotLevelWorld[#All],MATCH("HP Ratio - " &amp; VLOOKUP(F$1,Enemies[[#All],[Name]:[BotLevelType]],9,FALSE),BotLevelWorld[#Headers],0),FALSE)) + (IFERROR(VLOOKUP(VLOOKUP(F$1,Enemies[[Name]:[SpawnedType]],11,FALSE), Enemies[[Name]:[BotLevelType]], 3, FALSE) * VLOOKUP($A89,BotLevelWorld[#All],MATCH("HP Ratio - " &amp; VLOOKUP(VLOOKUP(F$1,Enemies[[Name]:[SpawnedType]],11,FALSE),Enemies[[#All],[Name]:[BotLevelType]],9,FALSE),BotLevelWorld[#Headers],0),FALSE) * VLOOKUP(F$1,Enemies[[Name]:[SpawnedType]],10,FALSE),0))</f>
        <v>10000</v>
      </c>
      <c r="G89" s="10">
        <f>(VLOOKUP(G$1,Enemies[[Name]:[BotLevelType]],3,FALSE) * VLOOKUP($A89,BotLevelWorld[#All],MATCH("HP Ratio - " &amp; VLOOKUP(G$1,Enemies[[#All],[Name]:[BotLevelType]],9,FALSE),BotLevelWorld[#Headers],0),FALSE)) + (IFERROR(VLOOKUP(VLOOKUP(G$1,Enemies[[Name]:[SpawnedType]],11,FALSE), Enemies[[Name]:[BotLevelType]], 3, FALSE) * VLOOKUP($A89,BotLevelWorld[#All],MATCH("HP Ratio - " &amp; VLOOKUP(VLOOKUP(G$1,Enemies[[Name]:[SpawnedType]],11,FALSE),Enemies[[#All],[Name]:[BotLevelType]],9,FALSE),BotLevelWorld[#Headers],0),FALSE) * VLOOKUP(G$1,Enemies[[Name]:[SpawnedType]],10,FALSE),0))</f>
        <v>20000</v>
      </c>
      <c r="H89" s="10">
        <f>(VLOOKUP(H$1,Enemies[[Name]:[BotLevelType]],3,FALSE) * VLOOKUP($A89,BotLevelWorld[#All],MATCH("HP Ratio - " &amp; VLOOKUP(H$1,Enemies[[#All],[Name]:[BotLevelType]],9,FALSE),BotLevelWorld[#Headers],0),FALSE)) + (IFERROR(VLOOKUP(VLOOKUP(H$1,Enemies[[Name]:[SpawnedType]],11,FALSE), Enemies[[Name]:[BotLevelType]], 3, FALSE) * VLOOKUP($A89,BotLevelWorld[#All],MATCH("HP Ratio - " &amp; VLOOKUP(VLOOKUP(H$1,Enemies[[Name]:[SpawnedType]],11,FALSE),Enemies[[#All],[Name]:[BotLevelType]],9,FALSE),BotLevelWorld[#Headers],0),FALSE) * VLOOKUP(H$1,Enemies[[Name]:[SpawnedType]],10,FALSE),0))</f>
        <v>880</v>
      </c>
      <c r="I89" s="10">
        <f>(VLOOKUP(I$1,Enemies[[Name]:[BotLevelType]],3,FALSE) * VLOOKUP($A89,BotLevelWorld[#All],MATCH("HP Ratio - " &amp; VLOOKUP(I$1,Enemies[[#All],[Name]:[BotLevelType]],9,FALSE),BotLevelWorld[#Headers],0),FALSE)) + (IFERROR(VLOOKUP(VLOOKUP(I$1,Enemies[[Name]:[SpawnedType]],11,FALSE), Enemies[[Name]:[BotLevelType]], 3, FALSE) * VLOOKUP($A89,BotLevelWorld[#All],MATCH("HP Ratio - " &amp; VLOOKUP(VLOOKUP(I$1,Enemies[[Name]:[SpawnedType]],11,FALSE),Enemies[[#All],[Name]:[BotLevelType]],9,FALSE),BotLevelWorld[#Headers],0),FALSE) * VLOOKUP(I$1,Enemies[[Name]:[SpawnedType]],10,FALSE),0))</f>
        <v>30</v>
      </c>
      <c r="J89" s="10">
        <f>(VLOOKUP(J$1,Enemies[[Name]:[BotLevelType]],3,FALSE) * VLOOKUP($A89,BotLevelWorld[#All],MATCH("HP Ratio - " &amp; VLOOKUP(J$1,Enemies[[#All],[Name]:[BotLevelType]],9,FALSE),BotLevelWorld[#Headers],0),FALSE)) + (IFERROR(VLOOKUP(VLOOKUP(J$1,Enemies[[Name]:[SpawnedType]],11,FALSE), Enemies[[Name]:[BotLevelType]], 3, FALSE) * VLOOKUP($A89,BotLevelWorld[#All],MATCH("HP Ratio - " &amp; VLOOKUP(VLOOKUP(J$1,Enemies[[Name]:[SpawnedType]],11,FALSE),Enemies[[#All],[Name]:[BotLevelType]],9,FALSE),BotLevelWorld[#Headers],0),FALSE) * VLOOKUP(J$1,Enemies[[Name]:[SpawnedType]],10,FALSE),0))</f>
        <v>500</v>
      </c>
      <c r="K89" s="10">
        <f>(VLOOKUP(K$1,Enemies[[Name]:[BotLevelType]],3,FALSE) * VLOOKUP($A89,BotLevelWorld[#All],MATCH("HP Ratio - " &amp; VLOOKUP(K$1,Enemies[[#All],[Name]:[BotLevelType]],9,FALSE),BotLevelWorld[#Headers],0),FALSE)) + (IFERROR(VLOOKUP(VLOOKUP(K$1,Enemies[[Name]:[SpawnedType]],11,FALSE), Enemies[[Name]:[BotLevelType]], 3, FALSE) * VLOOKUP($A89,BotLevelWorld[#All],MATCH("HP Ratio - " &amp; VLOOKUP(VLOOKUP(K$1,Enemies[[Name]:[SpawnedType]],11,FALSE),Enemies[[#All],[Name]:[BotLevelType]],9,FALSE),BotLevelWorld[#Headers],0),FALSE) * VLOOKUP(K$1,Enemies[[Name]:[SpawnedType]],10,FALSE),0))</f>
        <v>125</v>
      </c>
      <c r="L89" s="10">
        <f>(VLOOKUP(L$1,Enemies[[Name]:[BotLevelType]],3,FALSE) * VLOOKUP($A89,BotLevelWorld[#All],MATCH("HP Ratio - " &amp; VLOOKUP(L$1,Enemies[[#All],[Name]:[BotLevelType]],9,FALSE),BotLevelWorld[#Headers],0),FALSE)) + (IFERROR(VLOOKUP(VLOOKUP(L$1,Enemies[[Name]:[SpawnedType]],11,FALSE), Enemies[[Name]:[BotLevelType]], 3, FALSE) * VLOOKUP($A89,BotLevelWorld[#All],MATCH("HP Ratio - " &amp; VLOOKUP(VLOOKUP(L$1,Enemies[[Name]:[SpawnedType]],11,FALSE),Enemies[[#All],[Name]:[BotLevelType]],9,FALSE),BotLevelWorld[#Headers],0),FALSE) * VLOOKUP(L$1,Enemies[[Name]:[SpawnedType]],10,FALSE),0))</f>
        <v>6000</v>
      </c>
      <c r="M89" s="10">
        <f>(VLOOKUP(M$1,Enemies[[Name]:[BotLevelType]],3,FALSE) * VLOOKUP($A89,BotLevelWorld[#All],MATCH("HP Ratio - " &amp; VLOOKUP(M$1,Enemies[[#All],[Name]:[BotLevelType]],9,FALSE),BotLevelWorld[#Headers],0),FALSE)) + (IFERROR(VLOOKUP(VLOOKUP(M$1,Enemies[[Name]:[SpawnedType]],11,FALSE), Enemies[[Name]:[BotLevelType]], 3, FALSE) * VLOOKUP($A89,BotLevelWorld[#All],MATCH("HP Ratio - " &amp; VLOOKUP(VLOOKUP(M$1,Enemies[[Name]:[SpawnedType]],11,FALSE),Enemies[[#All],[Name]:[BotLevelType]],9,FALSE),BotLevelWorld[#Headers],0),FALSE) * VLOOKUP(M$1,Enemies[[Name]:[SpawnedType]],10,FALSE),0))</f>
        <v>14000</v>
      </c>
      <c r="N89" s="10">
        <f>(VLOOKUP(N$1,Enemies[[Name]:[BotLevelType]],3,FALSE) * VLOOKUP($A89,BotLevelWorld[#All],MATCH("HP Ratio - " &amp; VLOOKUP(N$1,Enemies[[#All],[Name]:[BotLevelType]],9,FALSE),BotLevelWorld[#Headers],0),FALSE)) + (IFERROR(VLOOKUP(VLOOKUP(N$1,Enemies[[Name]:[SpawnedType]],11,FALSE), Enemies[[Name]:[BotLevelType]], 3, FALSE) * VLOOKUP($A89,BotLevelWorld[#All],MATCH("HP Ratio - " &amp; VLOOKUP(VLOOKUP(N$1,Enemies[[Name]:[SpawnedType]],11,FALSE),Enemies[[#All],[Name]:[BotLevelType]],9,FALSE),BotLevelWorld[#Headers],0),FALSE) * VLOOKUP(N$1,Enemies[[Name]:[SpawnedType]],10,FALSE),0))</f>
        <v>10000</v>
      </c>
      <c r="O89" s="10">
        <f>(VLOOKUP(O$1,Enemies[[Name]:[BotLevelType]],3,FALSE) * VLOOKUP($A89,BotLevelWorld[#All],MATCH("HP Ratio - " &amp; VLOOKUP(O$1,Enemies[[#All],[Name]:[BotLevelType]],9,FALSE),BotLevelWorld[#Headers],0),FALSE)) + (IFERROR(VLOOKUP(VLOOKUP(O$1,Enemies[[Name]:[SpawnedType]],11,FALSE), Enemies[[Name]:[BotLevelType]], 3, FALSE) * VLOOKUP($A89,BotLevelWorld[#All],MATCH("HP Ratio - " &amp; VLOOKUP(VLOOKUP(O$1,Enemies[[Name]:[SpawnedType]],11,FALSE),Enemies[[#All],[Name]:[BotLevelType]],9,FALSE),BotLevelWorld[#Headers],0),FALSE) * VLOOKUP(O$1,Enemies[[Name]:[SpawnedType]],10,FALSE),0))</f>
        <v>3850</v>
      </c>
      <c r="P89" s="10">
        <f>(VLOOKUP(P$1,Enemies[[Name]:[BotLevelType]],3,FALSE) * VLOOKUP($A89,BotLevelWorld[#All],MATCH("HP Ratio - " &amp; VLOOKUP(P$1,Enemies[[#All],[Name]:[BotLevelType]],9,FALSE),BotLevelWorld[#Headers],0),FALSE)) + (IFERROR(VLOOKUP(VLOOKUP(P$1,Enemies[[Name]:[SpawnedType]],11,FALSE), Enemies[[Name]:[BotLevelType]], 3, FALSE) * VLOOKUP($A89,BotLevelWorld[#All],MATCH("HP Ratio - " &amp; VLOOKUP(VLOOKUP(P$1,Enemies[[Name]:[SpawnedType]],11,FALSE),Enemies[[#All],[Name]:[BotLevelType]],9,FALSE),BotLevelWorld[#Headers],0),FALSE) * VLOOKUP(P$1,Enemies[[Name]:[SpawnedType]],10,FALSE),0))</f>
        <v>40000</v>
      </c>
      <c r="Q89" s="10">
        <f>(VLOOKUP(Q$1,Enemies[[Name]:[BotLevelType]],3,FALSE) * VLOOKUP($A89,BotLevelWorld[#All],MATCH("HP Ratio - " &amp; VLOOKUP(Q$1,Enemies[[#All],[Name]:[BotLevelType]],9,FALSE),BotLevelWorld[#Headers],0),FALSE)) + (IFERROR(VLOOKUP(VLOOKUP(Q$1,Enemies[[Name]:[SpawnedType]],11,FALSE), Enemies[[Name]:[BotLevelType]], 3, FALSE) * VLOOKUP($A89,BotLevelWorld[#All],MATCH("HP Ratio - " &amp; VLOOKUP(VLOOKUP(Q$1,Enemies[[Name]:[SpawnedType]],11,FALSE),Enemies[[#All],[Name]:[BotLevelType]],9,FALSE),BotLevelWorld[#Headers],0),FALSE) * VLOOKUP(Q$1,Enemies[[Name]:[SpawnedType]],10,FALSE),0))</f>
        <v>11000</v>
      </c>
      <c r="R89" s="10">
        <f>(VLOOKUP(R$1,Enemies[[Name]:[BotLevelType]],3,FALSE) * VLOOKUP($A89,BotLevelWorld[#All],MATCH("HP Ratio - " &amp; VLOOKUP(R$1,Enemies[[#All],[Name]:[BotLevelType]],9,FALSE),BotLevelWorld[#Headers],0),FALSE)) + (IFERROR(VLOOKUP(VLOOKUP(R$1,Enemies[[Name]:[SpawnedType]],11,FALSE), Enemies[[Name]:[BotLevelType]], 3, FALSE) * VLOOKUP($A89,BotLevelWorld[#All],MATCH("HP Ratio - " &amp; VLOOKUP(VLOOKUP(R$1,Enemies[[Name]:[SpawnedType]],11,FALSE),Enemies[[#All],[Name]:[BotLevelType]],9,FALSE),BotLevelWorld[#Headers],0),FALSE) * VLOOKUP(R$1,Enemies[[Name]:[SpawnedType]],10,FALSE),0))</f>
        <v>55000</v>
      </c>
      <c r="S89" s="10">
        <f>(VLOOKUP(S$1,Enemies[[Name]:[BotLevelType]],3,FALSE) * VLOOKUP($A89,BotLevelWorld[#All],MATCH("HP Ratio - " &amp; VLOOKUP(S$1,Enemies[[#All],[Name]:[BotLevelType]],9,FALSE),BotLevelWorld[#Headers],0),FALSE)) + (IFERROR(VLOOKUP(VLOOKUP(S$1,Enemies[[Name]:[SpawnedType]],11,FALSE), Enemies[[Name]:[BotLevelType]], 3, FALSE) * VLOOKUP($A89,BotLevelWorld[#All],MATCH("HP Ratio - " &amp; VLOOKUP(VLOOKUP(S$1,Enemies[[Name]:[SpawnedType]],11,FALSE),Enemies[[#All],[Name]:[BotLevelType]],9,FALSE),BotLevelWorld[#Headers],0),FALSE) * VLOOKUP(S$1,Enemies[[Name]:[SpawnedType]],10,FALSE),0))</f>
        <v>4620</v>
      </c>
      <c r="T89" s="10">
        <f>(VLOOKUP(T$1,Enemies[[Name]:[BotLevelType]],3,FALSE) * VLOOKUP($A89,BotLevelWorld[#All],MATCH("HP Ratio - " &amp; VLOOKUP(T$1,Enemies[[#All],[Name]:[BotLevelType]],9,FALSE),BotLevelWorld[#Headers],0),FALSE)) + (IFERROR(VLOOKUP(VLOOKUP(T$1,Enemies[[Name]:[SpawnedType]],11,FALSE), Enemies[[Name]:[BotLevelType]], 3, FALSE) * VLOOKUP($A89,BotLevelWorld[#All],MATCH("HP Ratio - " &amp; VLOOKUP(VLOOKUP(T$1,Enemies[[Name]:[SpawnedType]],11,FALSE),Enemies[[#All],[Name]:[BotLevelType]],9,FALSE),BotLevelWorld[#Headers],0),FALSE) * VLOOKUP(T$1,Enemies[[Name]:[SpawnedType]],10,FALSE),0))</f>
        <v>17600</v>
      </c>
      <c r="U89" s="10">
        <f>(VLOOKUP(U$1,Enemies[[Name]:[BotLevelType]],3,FALSE) * VLOOKUP($A89,BotLevelWorld[#All],MATCH("HP Ratio - " &amp; VLOOKUP(U$1,Enemies[[#All],[Name]:[BotLevelType]],9,FALSE),BotLevelWorld[#Headers],0),FALSE)) + (IFERROR(VLOOKUP(VLOOKUP(U$1,Enemies[[Name]:[SpawnedType]],11,FALSE), Enemies[[Name]:[BotLevelType]], 3, FALSE) * VLOOKUP($A89,BotLevelWorld[#All],MATCH("HP Ratio - " &amp; VLOOKUP(VLOOKUP(U$1,Enemies[[Name]:[SpawnedType]],11,FALSE),Enemies[[#All],[Name]:[BotLevelType]],9,FALSE),BotLevelWorld[#Headers],0),FALSE) * VLOOKUP(U$1,Enemies[[Name]:[SpawnedType]],10,FALSE),0))</f>
        <v>8800</v>
      </c>
      <c r="V89" s="10">
        <f>(VLOOKUP(V$1,Enemies[[Name]:[BotLevelType]],3,FALSE) * VLOOKUP($A89,BotLevelWorld[#All],MATCH("HP Ratio - " &amp; VLOOKUP(V$1,Enemies[[#All],[Name]:[BotLevelType]],9,FALSE),BotLevelWorld[#Headers],0),FALSE)) + (IFERROR(VLOOKUP(VLOOKUP(V$1,Enemies[[Name]:[SpawnedType]],11,FALSE), Enemies[[Name]:[BotLevelType]], 3, FALSE) * VLOOKUP($A89,BotLevelWorld[#All],MATCH("HP Ratio - " &amp; VLOOKUP(VLOOKUP(V$1,Enemies[[Name]:[SpawnedType]],11,FALSE),Enemies[[#All],[Name]:[BotLevelType]],9,FALSE),BotLevelWorld[#Headers],0),FALSE) * VLOOKUP(V$1,Enemies[[Name]:[SpawnedType]],10,FALSE),0))</f>
        <v>4400</v>
      </c>
      <c r="W89" s="10">
        <f>(VLOOKUP(W$1,Enemies[[Name]:[BotLevelType]],3,FALSE) * VLOOKUP($A89,BotLevelWorld[#All],MATCH("HP Ratio - " &amp; VLOOKUP(W$1,Enemies[[#All],[Name]:[BotLevelType]],9,FALSE),BotLevelWorld[#Headers],0),FALSE)) + (IFERROR(VLOOKUP(VLOOKUP(W$1,Enemies[[Name]:[SpawnedType]],11,FALSE), Enemies[[Name]:[BotLevelType]], 3, FALSE) * VLOOKUP($A89,BotLevelWorld[#All],MATCH("HP Ratio - " &amp; VLOOKUP(VLOOKUP(W$1,Enemies[[Name]:[SpawnedType]],11,FALSE),Enemies[[#All],[Name]:[BotLevelType]],9,FALSE),BotLevelWorld[#Headers],0),FALSE) * VLOOKUP(W$1,Enemies[[Name]:[SpawnedType]],10,FALSE),0))</f>
        <v>1100</v>
      </c>
      <c r="X89" s="10">
        <f>(VLOOKUP(X$1,Enemies[[Name]:[BotLevelType]],3,FALSE) * VLOOKUP($A89,BotLevelWorld[#All],MATCH("HP Ratio - " &amp; VLOOKUP(X$1,Enemies[[#All],[Name]:[BotLevelType]],9,FALSE),BotLevelWorld[#Headers],0),FALSE)) + (IFERROR(VLOOKUP(VLOOKUP(X$1,Enemies[[Name]:[SpawnedType]],11,FALSE), Enemies[[Name]:[BotLevelType]], 3, FALSE) * VLOOKUP($A89,BotLevelWorld[#All],MATCH("HP Ratio - " &amp; VLOOKUP(VLOOKUP(X$1,Enemies[[Name]:[SpawnedType]],11,FALSE),Enemies[[#All],[Name]:[BotLevelType]],9,FALSE),BotLevelWorld[#Headers],0),FALSE) * VLOOKUP(X$1,Enemies[[Name]:[SpawnedType]],10,FALSE),0))</f>
        <v>880</v>
      </c>
      <c r="Y89" s="10">
        <f>(VLOOKUP(Y$1,Enemies[[Name]:[BotLevelType]],3,FALSE) * VLOOKUP($A89,BotLevelWorld[#All],MATCH("HP Ratio - " &amp; VLOOKUP(Y$1,Enemies[[#All],[Name]:[BotLevelType]],9,FALSE),BotLevelWorld[#Headers],0),FALSE)) + (IFERROR(VLOOKUP(VLOOKUP(Y$1,Enemies[[Name]:[SpawnedType]],11,FALSE), Enemies[[Name]:[BotLevelType]], 3, FALSE) * VLOOKUP($A89,BotLevelWorld[#All],MATCH("HP Ratio - " &amp; VLOOKUP(VLOOKUP(Y$1,Enemies[[Name]:[SpawnedType]],11,FALSE),Enemies[[#All],[Name]:[BotLevelType]],9,FALSE),BotLevelWorld[#Headers],0),FALSE) * VLOOKUP(Y$1,Enemies[[Name]:[SpawnedType]],10,FALSE),0))</f>
        <v>20000</v>
      </c>
      <c r="Z89" s="10">
        <f>(VLOOKUP(Z$1,Enemies[[Name]:[BotLevelType]],3,FALSE) * VLOOKUP($A89,BotLevelWorld[#All],MATCH("HP Ratio - " &amp; VLOOKUP(Z$1,Enemies[[#All],[Name]:[BotLevelType]],9,FALSE),BotLevelWorld[#Headers],0),FALSE)) + (IFERROR(VLOOKUP(VLOOKUP(Z$1,Enemies[[Name]:[SpawnedType]],11,FALSE), Enemies[[Name]:[BotLevelType]], 3, FALSE) * VLOOKUP($A89,BotLevelWorld[#All],MATCH("HP Ratio - " &amp; VLOOKUP(VLOOKUP(Z$1,Enemies[[Name]:[SpawnedType]],11,FALSE),Enemies[[#All],[Name]:[BotLevelType]],9,FALSE),BotLevelWorld[#Headers],0),FALSE) * VLOOKUP(Z$1,Enemies[[Name]:[SpawnedType]],10,FALSE),0))</f>
        <v>8000</v>
      </c>
      <c r="AA89" s="10">
        <f>(VLOOKUP(AA$1,Enemies[[Name]:[BotLevelType]],3,FALSE) * VLOOKUP($A89,BotLevelWorld[#All],MATCH("HP Ratio - " &amp; VLOOKUP(AA$1,Enemies[[#All],[Name]:[BotLevelType]],9,FALSE),BotLevelWorld[#Headers],0),FALSE)) + (IFERROR(VLOOKUP(VLOOKUP(AA$1,Enemies[[Name]:[SpawnedType]],11,FALSE), Enemies[[Name]:[BotLevelType]], 3, FALSE) * VLOOKUP($A89,BotLevelWorld[#All],MATCH("HP Ratio - " &amp; VLOOKUP(VLOOKUP(AA$1,Enemies[[Name]:[SpawnedType]],11,FALSE),Enemies[[#All],[Name]:[BotLevelType]],9,FALSE),BotLevelWorld[#Headers],0),FALSE) * VLOOKUP(AA$1,Enemies[[Name]:[SpawnedType]],10,FALSE),0))</f>
        <v>4000</v>
      </c>
      <c r="AB89" s="10">
        <f>(VLOOKUP(AB$1,Enemies[[Name]:[BotLevelType]],3,FALSE) * VLOOKUP($A89,BotLevelWorld[#All],MATCH("HP Ratio - " &amp; VLOOKUP(AB$1,Enemies[[#All],[Name]:[BotLevelType]],9,FALSE),BotLevelWorld[#Headers],0),FALSE)) + (IFERROR(VLOOKUP(VLOOKUP(AB$1,Enemies[[Name]:[SpawnedType]],11,FALSE), Enemies[[Name]:[BotLevelType]], 3, FALSE) * VLOOKUP($A89,BotLevelWorld[#All],MATCH("HP Ratio - " &amp; VLOOKUP(VLOOKUP(AB$1,Enemies[[Name]:[SpawnedType]],11,FALSE),Enemies[[#All],[Name]:[BotLevelType]],9,FALSE),BotLevelWorld[#Headers],0),FALSE) * VLOOKUP(AB$1,Enemies[[Name]:[SpawnedType]],10,FALSE),0))</f>
        <v>1960</v>
      </c>
      <c r="AC89" s="10">
        <f>(VLOOKUP(AC$1,Enemies[[Name]:[BotLevelType]],3,FALSE) * VLOOKUP($A89,BotLevelWorld[#All],MATCH("HP Ratio - " &amp; VLOOKUP(AC$1,Enemies[[#All],[Name]:[BotLevelType]],9,FALSE),BotLevelWorld[#Headers],0),FALSE)) + (IFERROR(VLOOKUP(VLOOKUP(AC$1,Enemies[[Name]:[SpawnedType]],11,FALSE), Enemies[[Name]:[BotLevelType]], 3, FALSE) * VLOOKUP($A89,BotLevelWorld[#All],MATCH("HP Ratio - " &amp; VLOOKUP(VLOOKUP(AC$1,Enemies[[Name]:[SpawnedType]],11,FALSE),Enemies[[#All],[Name]:[BotLevelType]],9,FALSE),BotLevelWorld[#Headers],0),FALSE) * VLOOKUP(AC$1,Enemies[[Name]:[SpawnedType]],10,FALSE),0))</f>
        <v>960</v>
      </c>
      <c r="AD89" s="10">
        <f>(VLOOKUP(AD$1,Enemies[[Name]:[BotLevelType]],3,FALSE) * VLOOKUP($A89,BotLevelWorld[#All],MATCH("HP Ratio - " &amp; VLOOKUP(AD$1,Enemies[[#All],[Name]:[BotLevelType]],9,FALSE),BotLevelWorld[#Headers],0),FALSE)) + (IFERROR(VLOOKUP(VLOOKUP(AD$1,Enemies[[Name]:[SpawnedType]],11,FALSE), Enemies[[Name]:[BotLevelType]], 3, FALSE) * VLOOKUP($A89,BotLevelWorld[#All],MATCH("HP Ratio - " &amp; VLOOKUP(VLOOKUP(AD$1,Enemies[[Name]:[SpawnedType]],11,FALSE),Enemies[[#All],[Name]:[BotLevelType]],9,FALSE),BotLevelWorld[#Headers],0),FALSE) * VLOOKUP(AD$1,Enemies[[Name]:[SpawnedType]],10,FALSE),0))</f>
        <v>240</v>
      </c>
      <c r="AE89" s="10">
        <f>(VLOOKUP(AE$1,Enemies[[Name]:[BotLevelType]],3,FALSE) * VLOOKUP($A89,BotLevelWorld[#All],MATCH("HP Ratio - " &amp; VLOOKUP(AE$1,Enemies[[#All],[Name]:[BotLevelType]],9,FALSE),BotLevelWorld[#Headers],0),FALSE)) + (IFERROR(VLOOKUP(VLOOKUP(AE$1,Enemies[[Name]:[SpawnedType]],11,FALSE), Enemies[[Name]:[BotLevelType]], 3, FALSE) * VLOOKUP($A89,BotLevelWorld[#All],MATCH("HP Ratio - " &amp; VLOOKUP(VLOOKUP(AE$1,Enemies[[Name]:[SpawnedType]],11,FALSE),Enemies[[#All],[Name]:[BotLevelType]],9,FALSE),BotLevelWorld[#Headers],0),FALSE) * VLOOKUP(AE$1,Enemies[[Name]:[SpawnedType]],10,FALSE),0))</f>
        <v>7000</v>
      </c>
      <c r="AF89" s="10">
        <f>(VLOOKUP(AF$1,Enemies[[Name]:[BotLevelType]],3,FALSE) * VLOOKUP($A89,BotLevelWorld[#All],MATCH("HP Ratio - " &amp; VLOOKUP(AF$1,Enemies[[#All],[Name]:[BotLevelType]],9,FALSE),BotLevelWorld[#Headers],0),FALSE)) + (IFERROR(VLOOKUP(VLOOKUP(AF$1,Enemies[[Name]:[SpawnedType]],11,FALSE), Enemies[[Name]:[BotLevelType]], 3, FALSE) * VLOOKUP($A89,BotLevelWorld[#All],MATCH("HP Ratio - " &amp; VLOOKUP(VLOOKUP(AF$1,Enemies[[Name]:[SpawnedType]],11,FALSE),Enemies[[#All],[Name]:[BotLevelType]],9,FALSE),BotLevelWorld[#Headers],0),FALSE) * VLOOKUP(AF$1,Enemies[[Name]:[SpawnedType]],10,FALSE),0))</f>
        <v>1600</v>
      </c>
      <c r="AG89" s="10">
        <f>(VLOOKUP(AG$1,Enemies[[Name]:[BotLevelType]],3,FALSE) * VLOOKUP($A89,BotLevelWorld[#All],MATCH("HP Ratio - " &amp; VLOOKUP(AG$1,Enemies[[#All],[Name]:[BotLevelType]],9,FALSE),BotLevelWorld[#Headers],0),FALSE)) + (IFERROR(VLOOKUP(VLOOKUP(AG$1,Enemies[[Name]:[SpawnedType]],11,FALSE), Enemies[[Name]:[BotLevelType]], 3, FALSE) * VLOOKUP($A89,BotLevelWorld[#All],MATCH("HP Ratio - " &amp; VLOOKUP(VLOOKUP(AG$1,Enemies[[Name]:[SpawnedType]],11,FALSE),Enemies[[#All],[Name]:[BotLevelType]],9,FALSE),BotLevelWorld[#Headers],0),FALSE) * VLOOKUP(AG$1,Enemies[[Name]:[SpawnedType]],10,FALSE),0))</f>
        <v>8470</v>
      </c>
      <c r="AH89" s="10">
        <f>(VLOOKUP(AH$1,Enemies[[Name]:[BotLevelType]],3,FALSE) * VLOOKUP($A89,BotLevelWorld[#All],MATCH("HP Ratio - " &amp; VLOOKUP(AH$1,Enemies[[#All],[Name]:[BotLevelType]],9,FALSE),BotLevelWorld[#Headers],0),FALSE)) + (IFERROR(VLOOKUP(VLOOKUP(AH$1,Enemies[[Name]:[SpawnedType]],11,FALSE), Enemies[[Name]:[BotLevelType]], 3, FALSE) * VLOOKUP($A89,BotLevelWorld[#All],MATCH("HP Ratio - " &amp; VLOOKUP(VLOOKUP(AH$1,Enemies[[Name]:[SpawnedType]],11,FALSE),Enemies[[#All],[Name]:[BotLevelType]],9,FALSE),BotLevelWorld[#Headers],0),FALSE) * VLOOKUP(AH$1,Enemies[[Name]:[SpawnedType]],10,FALSE),0))</f>
        <v>880</v>
      </c>
      <c r="AI89" s="10">
        <f>(VLOOKUP(AI$1,Enemies[[Name]:[BotLevelType]],3,FALSE) * VLOOKUP($A89,BotLevelWorld[#All],MATCH("HP Ratio - " &amp; VLOOKUP(AI$1,Enemies[[#All],[Name]:[BotLevelType]],9,FALSE),BotLevelWorld[#Headers],0),FALSE)) + (IFERROR(VLOOKUP(VLOOKUP(AI$1,Enemies[[Name]:[SpawnedType]],11,FALSE), Enemies[[Name]:[BotLevelType]], 3, FALSE) * VLOOKUP($A89,BotLevelWorld[#All],MATCH("HP Ratio - " &amp; VLOOKUP(VLOOKUP(AI$1,Enemies[[Name]:[SpawnedType]],11,FALSE),Enemies[[#All],[Name]:[BotLevelType]],9,FALSE),BotLevelWorld[#Headers],0),FALSE) * VLOOKUP(AI$1,Enemies[[Name]:[SpawnedType]],10,FALSE),0))</f>
        <v>12000</v>
      </c>
      <c r="AJ89" s="10">
        <f>(VLOOKUP(AJ$1,Enemies[[Name]:[BotLevelType]],3,FALSE) * VLOOKUP($A89,BotLevelWorld[#All],MATCH("HP Ratio - " &amp; VLOOKUP(AJ$1,Enemies[[#All],[Name]:[BotLevelType]],9,FALSE),BotLevelWorld[#Headers],0),FALSE)) + (IFERROR(VLOOKUP(VLOOKUP(AJ$1,Enemies[[Name]:[SpawnedType]],11,FALSE), Enemies[[Name]:[BotLevelType]], 3, FALSE) * VLOOKUP($A89,BotLevelWorld[#All],MATCH("HP Ratio - " &amp; VLOOKUP(VLOOKUP(AJ$1,Enemies[[Name]:[SpawnedType]],11,FALSE),Enemies[[#All],[Name]:[BotLevelType]],9,FALSE),BotLevelWorld[#Headers],0),FALSE) * VLOOKUP(AJ$1,Enemies[[Name]:[SpawnedType]],10,FALSE),0))</f>
        <v>880</v>
      </c>
      <c r="AK89" s="10">
        <f>(VLOOKUP(AK$1,Enemies[[Name]:[BotLevelType]],3,FALSE) * VLOOKUP($A89,BotLevelWorld[#All],MATCH("HP Ratio - " &amp; VLOOKUP(AK$1,Enemies[[#All],[Name]:[BotLevelType]],9,FALSE),BotLevelWorld[#Headers],0),FALSE)) + (IFERROR(VLOOKUP(VLOOKUP(AK$1,Enemies[[Name]:[SpawnedType]],11,FALSE), Enemies[[Name]:[BotLevelType]], 3, FALSE) * VLOOKUP($A89,BotLevelWorld[#All],MATCH("HP Ratio - " &amp; VLOOKUP(VLOOKUP(AK$1,Enemies[[Name]:[SpawnedType]],11,FALSE),Enemies[[#All],[Name]:[BotLevelType]],9,FALSE),BotLevelWorld[#Headers],0),FALSE) * VLOOKUP(AK$1,Enemies[[Name]:[SpawnedType]],10,FALSE),0))</f>
        <v>880</v>
      </c>
      <c r="AL89" s="10">
        <f>(VLOOKUP(AL$1,Enemies[[Name]:[BotLevelType]],3,FALSE) * VLOOKUP($A89,BotLevelWorld[#All],MATCH("HP Ratio - " &amp; VLOOKUP(AL$1,Enemies[[#All],[Name]:[BotLevelType]],9,FALSE),BotLevelWorld[#Headers],0),FALSE)) + (IFERROR(VLOOKUP(VLOOKUP(AL$1,Enemies[[Name]:[SpawnedType]],11,FALSE), Enemies[[Name]:[BotLevelType]], 3, FALSE) * VLOOKUP($A89,BotLevelWorld[#All],MATCH("HP Ratio - " &amp; VLOOKUP(VLOOKUP(AL$1,Enemies[[Name]:[SpawnedType]],11,FALSE),Enemies[[#All],[Name]:[BotLevelType]],9,FALSE),BotLevelWorld[#Headers],0),FALSE) * VLOOKUP(AL$1,Enemies[[Name]:[SpawnedType]],10,FALSE),0))</f>
        <v>1100</v>
      </c>
      <c r="AM89" s="10">
        <f>(VLOOKUP(AM$1,Enemies[[Name]:[BotLevelType]],3,FALSE) * VLOOKUP($A89,BotLevelWorld[#All],MATCH("HP Ratio - " &amp; VLOOKUP(AM$1,Enemies[[#All],[Name]:[BotLevelType]],9,FALSE),BotLevelWorld[#Headers],0),FALSE)) + (IFERROR(VLOOKUP(VLOOKUP(AM$1,Enemies[[Name]:[SpawnedType]],11,FALSE), Enemies[[Name]:[BotLevelType]], 3, FALSE) * VLOOKUP($A89,BotLevelWorld[#All],MATCH("HP Ratio - " &amp; VLOOKUP(VLOOKUP(AM$1,Enemies[[Name]:[SpawnedType]],11,FALSE),Enemies[[#All],[Name]:[BotLevelType]],9,FALSE),BotLevelWorld[#Headers],0),FALSE) * VLOOKUP(AM$1,Enemies[[Name]:[SpawnedType]],10,FALSE),0))</f>
        <v>20000</v>
      </c>
      <c r="AN89" s="10">
        <f>(VLOOKUP(AN$1,Enemies[[Name]:[BotLevelType]],3,FALSE) * VLOOKUP($A89,BotLevelWorld[#All],MATCH("HP Ratio - " &amp; VLOOKUP(AN$1,Enemies[[#All],[Name]:[BotLevelType]],9,FALSE),BotLevelWorld[#Headers],0),FALSE)) + (IFERROR(VLOOKUP(VLOOKUP(AN$1,Enemies[[Name]:[SpawnedType]],11,FALSE), Enemies[[Name]:[BotLevelType]], 3, FALSE) * VLOOKUP($A89,BotLevelWorld[#All],MATCH("HP Ratio - " &amp; VLOOKUP(VLOOKUP(AN$1,Enemies[[Name]:[SpawnedType]],11,FALSE),Enemies[[#All],[Name]:[BotLevelType]],9,FALSE),BotLevelWorld[#Headers],0),FALSE) * VLOOKUP(AN$1,Enemies[[Name]:[SpawnedType]],10,FALSE),0))</f>
        <v>5500</v>
      </c>
      <c r="AO89" s="10">
        <f>(VLOOKUP(AO$1,Enemies[[Name]:[BotLevelType]],3,FALSE) * VLOOKUP($A89,BotLevelWorld[#All],MATCH("HP Ratio - " &amp; VLOOKUP(AO$1,Enemies[[#All],[Name]:[BotLevelType]],9,FALSE),BotLevelWorld[#Headers],0),FALSE)) + (IFERROR(VLOOKUP(VLOOKUP(AO$1,Enemies[[Name]:[SpawnedType]],11,FALSE), Enemies[[Name]:[BotLevelType]], 3, FALSE) * VLOOKUP($A89,BotLevelWorld[#All],MATCH("HP Ratio - " &amp; VLOOKUP(VLOOKUP(AO$1,Enemies[[Name]:[SpawnedType]],11,FALSE),Enemies[[#All],[Name]:[BotLevelType]],9,FALSE),BotLevelWorld[#Headers],0),FALSE) * VLOOKUP(AO$1,Enemies[[Name]:[SpawnedType]],10,FALSE),0))</f>
        <v>9460</v>
      </c>
      <c r="AP89" s="10">
        <f>(VLOOKUP(AP$1,Enemies[[Name]:[BotLevelType]],3,FALSE) * VLOOKUP($A89,BotLevelWorld[#All],MATCH("HP Ratio - " &amp; VLOOKUP(AP$1,Enemies[[#All],[Name]:[BotLevelType]],9,FALSE),BotLevelWorld[#Headers],0),FALSE)) + (IFERROR(VLOOKUP(VLOOKUP(AP$1,Enemies[[Name]:[SpawnedType]],11,FALSE), Enemies[[Name]:[BotLevelType]], 3, FALSE) * VLOOKUP($A89,BotLevelWorld[#All],MATCH("HP Ratio - " &amp; VLOOKUP(VLOOKUP(AP$1,Enemies[[Name]:[SpawnedType]],11,FALSE),Enemies[[#All],[Name]:[BotLevelType]],9,FALSE),BotLevelWorld[#Headers],0),FALSE) * VLOOKUP(AP$1,Enemies[[Name]:[SpawnedType]],10,FALSE),0))</f>
        <v>9460</v>
      </c>
      <c r="AQ89" s="10">
        <f>(VLOOKUP(AQ$1,Enemies[[Name]:[BotLevelType]],3,FALSE) * VLOOKUP($A89,BotLevelWorld[#All],MATCH("HP Ratio - " &amp; VLOOKUP(AQ$1,Enemies[[#All],[Name]:[BotLevelType]],9,FALSE),BotLevelWorld[#Headers],0),FALSE)) + (IFERROR(VLOOKUP(VLOOKUP(AQ$1,Enemies[[Name]:[SpawnedType]],11,FALSE), Enemies[[Name]:[BotLevelType]], 3, FALSE) * VLOOKUP($A89,BotLevelWorld[#All],MATCH("HP Ratio - " &amp; VLOOKUP(VLOOKUP(AQ$1,Enemies[[Name]:[SpawnedType]],11,FALSE),Enemies[[#All],[Name]:[BotLevelType]],9,FALSE),BotLevelWorld[#Headers],0),FALSE) * VLOOKUP(AQ$1,Enemies[[Name]:[SpawnedType]],10,FALSE),0))</f>
        <v>9460</v>
      </c>
      <c r="AR89" s="10">
        <f>(VLOOKUP(AR$1,Enemies[[Name]:[BotLevelType]],3,FALSE) * VLOOKUP($A89,BotLevelWorld[#All],MATCH("HP Ratio - " &amp; VLOOKUP(AR$1,Enemies[[#All],[Name]:[BotLevelType]],9,FALSE),BotLevelWorld[#Headers],0),FALSE)) + (IFERROR(VLOOKUP(VLOOKUP(AR$1,Enemies[[Name]:[SpawnedType]],11,FALSE), Enemies[[Name]:[BotLevelType]], 3, FALSE) * VLOOKUP($A89,BotLevelWorld[#All],MATCH("HP Ratio - " &amp; VLOOKUP(VLOOKUP(AR$1,Enemies[[Name]:[SpawnedType]],11,FALSE),Enemies[[#All],[Name]:[BotLevelType]],9,FALSE),BotLevelWorld[#Headers],0),FALSE) * VLOOKUP(AR$1,Enemies[[Name]:[SpawnedType]],10,FALSE),0))</f>
        <v>88000</v>
      </c>
      <c r="AS89" s="10">
        <f>(VLOOKUP(AS$1,Enemies[[Name]:[BotLevelType]],3,FALSE) * VLOOKUP($A89,BotLevelWorld[#All],MATCH("HP Ratio - " &amp; VLOOKUP(AS$1,Enemies[[#All],[Name]:[BotLevelType]],9,FALSE),BotLevelWorld[#Headers],0),FALSE)) + (IFERROR(VLOOKUP(VLOOKUP(AS$1,Enemies[[Name]:[SpawnedType]],11,FALSE), Enemies[[Name]:[BotLevelType]], 3, FALSE) * VLOOKUP($A89,BotLevelWorld[#All],MATCH("HP Ratio - " &amp; VLOOKUP(VLOOKUP(AS$1,Enemies[[Name]:[SpawnedType]],11,FALSE),Enemies[[#All],[Name]:[BotLevelType]],9,FALSE),BotLevelWorld[#Headers],0),FALSE) * VLOOKUP(AS$1,Enemies[[Name]:[SpawnedType]],10,FALSE),0))</f>
        <v>60000</v>
      </c>
      <c r="AT89" s="10">
        <f>(VLOOKUP(AT$1,Enemies[[Name]:[BotLevelType]],3,FALSE) * VLOOKUP($A89,BotLevelWorld[#All],MATCH("HP Ratio - " &amp; VLOOKUP(AT$1,Enemies[[#All],[Name]:[BotLevelType]],9,FALSE),BotLevelWorld[#Headers],0),FALSE)) + (IFERROR(VLOOKUP(VLOOKUP(AT$1,Enemies[[Name]:[SpawnedType]],11,FALSE), Enemies[[Name]:[BotLevelType]], 3, FALSE) * VLOOKUP($A89,BotLevelWorld[#All],MATCH("HP Ratio - " &amp; VLOOKUP(VLOOKUP(AT$1,Enemies[[Name]:[SpawnedType]],11,FALSE),Enemies[[#All],[Name]:[BotLevelType]],9,FALSE),BotLevelWorld[#Headers],0),FALSE) * VLOOKUP(AT$1,Enemies[[Name]:[SpawnedType]],10,FALSE),0))</f>
        <v>53200</v>
      </c>
    </row>
    <row r="90" spans="1:46" x14ac:dyDescent="0.25">
      <c r="A90" s="1">
        <v>88</v>
      </c>
      <c r="B90" s="10">
        <f>(VLOOKUP(B$1,Enemies[[Name]:[BotLevelType]],3,FALSE) * VLOOKUP($A90,BotLevelWorld[#All],MATCH("HP Ratio - " &amp; VLOOKUP(B$1,Enemies[[#All],[Name]:[BotLevelType]],9,FALSE),BotLevelWorld[#Headers],0),FALSE)) + (IFERROR(VLOOKUP(VLOOKUP(B$1,Enemies[[Name]:[SpawnedType]],11,FALSE), Enemies[[Name]:[BotLevelType]], 3, FALSE) * VLOOKUP($A90,BotLevelWorld[#All],MATCH("HP Ratio - " &amp; VLOOKUP(VLOOKUP(B$1,Enemies[[Name]:[SpawnedType]],11,FALSE),Enemies[[#All],[Name]:[BotLevelType]],9,FALSE),BotLevelWorld[#Headers],0),FALSE) * VLOOKUP(B$1,Enemies[[Name]:[SpawnedType]],10,FALSE),0))</f>
        <v>330</v>
      </c>
      <c r="C90" s="10">
        <f>(VLOOKUP(C$1,Enemies[[Name]:[BotLevelType]],3,FALSE) * VLOOKUP($A90,BotLevelWorld[#All],MATCH("HP Ratio - " &amp; VLOOKUP(C$1,Enemies[[#All],[Name]:[BotLevelType]],9,FALSE),BotLevelWorld[#Headers],0),FALSE)) + (IFERROR(VLOOKUP(VLOOKUP(C$1,Enemies[[Name]:[SpawnedType]],11,FALSE), Enemies[[Name]:[BotLevelType]], 3, FALSE) * VLOOKUP($A90,BotLevelWorld[#All],MATCH("HP Ratio - " &amp; VLOOKUP(VLOOKUP(C$1,Enemies[[Name]:[SpawnedType]],11,FALSE),Enemies[[#All],[Name]:[BotLevelType]],9,FALSE),BotLevelWorld[#Headers],0),FALSE) * VLOOKUP(C$1,Enemies[[Name]:[SpawnedType]],10,FALSE),0))</f>
        <v>8470</v>
      </c>
      <c r="D90" s="10">
        <f>(VLOOKUP(D$1,Enemies[[Name]:[BotLevelType]],3,FALSE) * VLOOKUP($A90,BotLevelWorld[#All],MATCH("HP Ratio - " &amp; VLOOKUP(D$1,Enemies[[#All],[Name]:[BotLevelType]],9,FALSE),BotLevelWorld[#Headers],0),FALSE)) + (IFERROR(VLOOKUP(VLOOKUP(D$1,Enemies[[Name]:[SpawnedType]],11,FALSE), Enemies[[Name]:[BotLevelType]], 3, FALSE) * VLOOKUP($A90,BotLevelWorld[#All],MATCH("HP Ratio - " &amp; VLOOKUP(VLOOKUP(D$1,Enemies[[Name]:[SpawnedType]],11,FALSE),Enemies[[#All],[Name]:[BotLevelType]],9,FALSE),BotLevelWorld[#Headers],0),FALSE) * VLOOKUP(D$1,Enemies[[Name]:[SpawnedType]],10,FALSE),0))</f>
        <v>19800</v>
      </c>
      <c r="E90" s="10">
        <f>(VLOOKUP(E$1,Enemies[[Name]:[BotLevelType]],3,FALSE) * VLOOKUP($A90,BotLevelWorld[#All],MATCH("HP Ratio - " &amp; VLOOKUP(E$1,Enemies[[#All],[Name]:[BotLevelType]],9,FALSE),BotLevelWorld[#Headers],0),FALSE)) + (IFERROR(VLOOKUP(VLOOKUP(E$1,Enemies[[Name]:[SpawnedType]],11,FALSE), Enemies[[Name]:[BotLevelType]], 3, FALSE) * VLOOKUP($A90,BotLevelWorld[#All],MATCH("HP Ratio - " &amp; VLOOKUP(VLOOKUP(E$1,Enemies[[Name]:[SpawnedType]],11,FALSE),Enemies[[#All],[Name]:[BotLevelType]],9,FALSE),BotLevelWorld[#Headers],0),FALSE) * VLOOKUP(E$1,Enemies[[Name]:[SpawnedType]],10,FALSE),0))</f>
        <v>2800</v>
      </c>
      <c r="F90" s="10">
        <f>(VLOOKUP(F$1,Enemies[[Name]:[BotLevelType]],3,FALSE) * VLOOKUP($A90,BotLevelWorld[#All],MATCH("HP Ratio - " &amp; VLOOKUP(F$1,Enemies[[#All],[Name]:[BotLevelType]],9,FALSE),BotLevelWorld[#Headers],0),FALSE)) + (IFERROR(VLOOKUP(VLOOKUP(F$1,Enemies[[Name]:[SpawnedType]],11,FALSE), Enemies[[Name]:[BotLevelType]], 3, FALSE) * VLOOKUP($A90,BotLevelWorld[#All],MATCH("HP Ratio - " &amp; VLOOKUP(VLOOKUP(F$1,Enemies[[Name]:[SpawnedType]],11,FALSE),Enemies[[#All],[Name]:[BotLevelType]],9,FALSE),BotLevelWorld[#Headers],0),FALSE) * VLOOKUP(F$1,Enemies[[Name]:[SpawnedType]],10,FALSE),0))</f>
        <v>10000</v>
      </c>
      <c r="G90" s="10">
        <f>(VLOOKUP(G$1,Enemies[[Name]:[BotLevelType]],3,FALSE) * VLOOKUP($A90,BotLevelWorld[#All],MATCH("HP Ratio - " &amp; VLOOKUP(G$1,Enemies[[#All],[Name]:[BotLevelType]],9,FALSE),BotLevelWorld[#Headers],0),FALSE)) + (IFERROR(VLOOKUP(VLOOKUP(G$1,Enemies[[Name]:[SpawnedType]],11,FALSE), Enemies[[Name]:[BotLevelType]], 3, FALSE) * VLOOKUP($A90,BotLevelWorld[#All],MATCH("HP Ratio - " &amp; VLOOKUP(VLOOKUP(G$1,Enemies[[Name]:[SpawnedType]],11,FALSE),Enemies[[#All],[Name]:[BotLevelType]],9,FALSE),BotLevelWorld[#Headers],0),FALSE) * VLOOKUP(G$1,Enemies[[Name]:[SpawnedType]],10,FALSE),0))</f>
        <v>20000</v>
      </c>
      <c r="H90" s="10">
        <f>(VLOOKUP(H$1,Enemies[[Name]:[BotLevelType]],3,FALSE) * VLOOKUP($A90,BotLevelWorld[#All],MATCH("HP Ratio - " &amp; VLOOKUP(H$1,Enemies[[#All],[Name]:[BotLevelType]],9,FALSE),BotLevelWorld[#Headers],0),FALSE)) + (IFERROR(VLOOKUP(VLOOKUP(H$1,Enemies[[Name]:[SpawnedType]],11,FALSE), Enemies[[Name]:[BotLevelType]], 3, FALSE) * VLOOKUP($A90,BotLevelWorld[#All],MATCH("HP Ratio - " &amp; VLOOKUP(VLOOKUP(H$1,Enemies[[Name]:[SpawnedType]],11,FALSE),Enemies[[#All],[Name]:[BotLevelType]],9,FALSE),BotLevelWorld[#Headers],0),FALSE) * VLOOKUP(H$1,Enemies[[Name]:[SpawnedType]],10,FALSE),0))</f>
        <v>880</v>
      </c>
      <c r="I90" s="10">
        <f>(VLOOKUP(I$1,Enemies[[Name]:[BotLevelType]],3,FALSE) * VLOOKUP($A90,BotLevelWorld[#All],MATCH("HP Ratio - " &amp; VLOOKUP(I$1,Enemies[[#All],[Name]:[BotLevelType]],9,FALSE),BotLevelWorld[#Headers],0),FALSE)) + (IFERROR(VLOOKUP(VLOOKUP(I$1,Enemies[[Name]:[SpawnedType]],11,FALSE), Enemies[[Name]:[BotLevelType]], 3, FALSE) * VLOOKUP($A90,BotLevelWorld[#All],MATCH("HP Ratio - " &amp; VLOOKUP(VLOOKUP(I$1,Enemies[[Name]:[SpawnedType]],11,FALSE),Enemies[[#All],[Name]:[BotLevelType]],9,FALSE),BotLevelWorld[#Headers],0),FALSE) * VLOOKUP(I$1,Enemies[[Name]:[SpawnedType]],10,FALSE),0))</f>
        <v>30</v>
      </c>
      <c r="J90" s="10">
        <f>(VLOOKUP(J$1,Enemies[[Name]:[BotLevelType]],3,FALSE) * VLOOKUP($A90,BotLevelWorld[#All],MATCH("HP Ratio - " &amp; VLOOKUP(J$1,Enemies[[#All],[Name]:[BotLevelType]],9,FALSE),BotLevelWorld[#Headers],0),FALSE)) + (IFERROR(VLOOKUP(VLOOKUP(J$1,Enemies[[Name]:[SpawnedType]],11,FALSE), Enemies[[Name]:[BotLevelType]], 3, FALSE) * VLOOKUP($A90,BotLevelWorld[#All],MATCH("HP Ratio - " &amp; VLOOKUP(VLOOKUP(J$1,Enemies[[Name]:[SpawnedType]],11,FALSE),Enemies[[#All],[Name]:[BotLevelType]],9,FALSE),BotLevelWorld[#Headers],0),FALSE) * VLOOKUP(J$1,Enemies[[Name]:[SpawnedType]],10,FALSE),0))</f>
        <v>500</v>
      </c>
      <c r="K90" s="10">
        <f>(VLOOKUP(K$1,Enemies[[Name]:[BotLevelType]],3,FALSE) * VLOOKUP($A90,BotLevelWorld[#All],MATCH("HP Ratio - " &amp; VLOOKUP(K$1,Enemies[[#All],[Name]:[BotLevelType]],9,FALSE),BotLevelWorld[#Headers],0),FALSE)) + (IFERROR(VLOOKUP(VLOOKUP(K$1,Enemies[[Name]:[SpawnedType]],11,FALSE), Enemies[[Name]:[BotLevelType]], 3, FALSE) * VLOOKUP($A90,BotLevelWorld[#All],MATCH("HP Ratio - " &amp; VLOOKUP(VLOOKUP(K$1,Enemies[[Name]:[SpawnedType]],11,FALSE),Enemies[[#All],[Name]:[BotLevelType]],9,FALSE),BotLevelWorld[#Headers],0),FALSE) * VLOOKUP(K$1,Enemies[[Name]:[SpawnedType]],10,FALSE),0))</f>
        <v>125</v>
      </c>
      <c r="L90" s="10">
        <f>(VLOOKUP(L$1,Enemies[[Name]:[BotLevelType]],3,FALSE) * VLOOKUP($A90,BotLevelWorld[#All],MATCH("HP Ratio - " &amp; VLOOKUP(L$1,Enemies[[#All],[Name]:[BotLevelType]],9,FALSE),BotLevelWorld[#Headers],0),FALSE)) + (IFERROR(VLOOKUP(VLOOKUP(L$1,Enemies[[Name]:[SpawnedType]],11,FALSE), Enemies[[Name]:[BotLevelType]], 3, FALSE) * VLOOKUP($A90,BotLevelWorld[#All],MATCH("HP Ratio - " &amp; VLOOKUP(VLOOKUP(L$1,Enemies[[Name]:[SpawnedType]],11,FALSE),Enemies[[#All],[Name]:[BotLevelType]],9,FALSE),BotLevelWorld[#Headers],0),FALSE) * VLOOKUP(L$1,Enemies[[Name]:[SpawnedType]],10,FALSE),0))</f>
        <v>6000</v>
      </c>
      <c r="M90" s="10">
        <f>(VLOOKUP(M$1,Enemies[[Name]:[BotLevelType]],3,FALSE) * VLOOKUP($A90,BotLevelWorld[#All],MATCH("HP Ratio - " &amp; VLOOKUP(M$1,Enemies[[#All],[Name]:[BotLevelType]],9,FALSE),BotLevelWorld[#Headers],0),FALSE)) + (IFERROR(VLOOKUP(VLOOKUP(M$1,Enemies[[Name]:[SpawnedType]],11,FALSE), Enemies[[Name]:[BotLevelType]], 3, FALSE) * VLOOKUP($A90,BotLevelWorld[#All],MATCH("HP Ratio - " &amp; VLOOKUP(VLOOKUP(M$1,Enemies[[Name]:[SpawnedType]],11,FALSE),Enemies[[#All],[Name]:[BotLevelType]],9,FALSE),BotLevelWorld[#Headers],0),FALSE) * VLOOKUP(M$1,Enemies[[Name]:[SpawnedType]],10,FALSE),0))</f>
        <v>14000</v>
      </c>
      <c r="N90" s="10">
        <f>(VLOOKUP(N$1,Enemies[[Name]:[BotLevelType]],3,FALSE) * VLOOKUP($A90,BotLevelWorld[#All],MATCH("HP Ratio - " &amp; VLOOKUP(N$1,Enemies[[#All],[Name]:[BotLevelType]],9,FALSE),BotLevelWorld[#Headers],0),FALSE)) + (IFERROR(VLOOKUP(VLOOKUP(N$1,Enemies[[Name]:[SpawnedType]],11,FALSE), Enemies[[Name]:[BotLevelType]], 3, FALSE) * VLOOKUP($A90,BotLevelWorld[#All],MATCH("HP Ratio - " &amp; VLOOKUP(VLOOKUP(N$1,Enemies[[Name]:[SpawnedType]],11,FALSE),Enemies[[#All],[Name]:[BotLevelType]],9,FALSE),BotLevelWorld[#Headers],0),FALSE) * VLOOKUP(N$1,Enemies[[Name]:[SpawnedType]],10,FALSE),0))</f>
        <v>10000</v>
      </c>
      <c r="O90" s="10">
        <f>(VLOOKUP(O$1,Enemies[[Name]:[BotLevelType]],3,FALSE) * VLOOKUP($A90,BotLevelWorld[#All],MATCH("HP Ratio - " &amp; VLOOKUP(O$1,Enemies[[#All],[Name]:[BotLevelType]],9,FALSE),BotLevelWorld[#Headers],0),FALSE)) + (IFERROR(VLOOKUP(VLOOKUP(O$1,Enemies[[Name]:[SpawnedType]],11,FALSE), Enemies[[Name]:[BotLevelType]], 3, FALSE) * VLOOKUP($A90,BotLevelWorld[#All],MATCH("HP Ratio - " &amp; VLOOKUP(VLOOKUP(O$1,Enemies[[Name]:[SpawnedType]],11,FALSE),Enemies[[#All],[Name]:[BotLevelType]],9,FALSE),BotLevelWorld[#Headers],0),FALSE) * VLOOKUP(O$1,Enemies[[Name]:[SpawnedType]],10,FALSE),0))</f>
        <v>3850</v>
      </c>
      <c r="P90" s="10">
        <f>(VLOOKUP(P$1,Enemies[[Name]:[BotLevelType]],3,FALSE) * VLOOKUP($A90,BotLevelWorld[#All],MATCH("HP Ratio - " &amp; VLOOKUP(P$1,Enemies[[#All],[Name]:[BotLevelType]],9,FALSE),BotLevelWorld[#Headers],0),FALSE)) + (IFERROR(VLOOKUP(VLOOKUP(P$1,Enemies[[Name]:[SpawnedType]],11,FALSE), Enemies[[Name]:[BotLevelType]], 3, FALSE) * VLOOKUP($A90,BotLevelWorld[#All],MATCH("HP Ratio - " &amp; VLOOKUP(VLOOKUP(P$1,Enemies[[Name]:[SpawnedType]],11,FALSE),Enemies[[#All],[Name]:[BotLevelType]],9,FALSE),BotLevelWorld[#Headers],0),FALSE) * VLOOKUP(P$1,Enemies[[Name]:[SpawnedType]],10,FALSE),0))</f>
        <v>40000</v>
      </c>
      <c r="Q90" s="10">
        <f>(VLOOKUP(Q$1,Enemies[[Name]:[BotLevelType]],3,FALSE) * VLOOKUP($A90,BotLevelWorld[#All],MATCH("HP Ratio - " &amp; VLOOKUP(Q$1,Enemies[[#All],[Name]:[BotLevelType]],9,FALSE),BotLevelWorld[#Headers],0),FALSE)) + (IFERROR(VLOOKUP(VLOOKUP(Q$1,Enemies[[Name]:[SpawnedType]],11,FALSE), Enemies[[Name]:[BotLevelType]], 3, FALSE) * VLOOKUP($A90,BotLevelWorld[#All],MATCH("HP Ratio - " &amp; VLOOKUP(VLOOKUP(Q$1,Enemies[[Name]:[SpawnedType]],11,FALSE),Enemies[[#All],[Name]:[BotLevelType]],9,FALSE),BotLevelWorld[#Headers],0),FALSE) * VLOOKUP(Q$1,Enemies[[Name]:[SpawnedType]],10,FALSE),0))</f>
        <v>11000</v>
      </c>
      <c r="R90" s="10">
        <f>(VLOOKUP(R$1,Enemies[[Name]:[BotLevelType]],3,FALSE) * VLOOKUP($A90,BotLevelWorld[#All],MATCH("HP Ratio - " &amp; VLOOKUP(R$1,Enemies[[#All],[Name]:[BotLevelType]],9,FALSE),BotLevelWorld[#Headers],0),FALSE)) + (IFERROR(VLOOKUP(VLOOKUP(R$1,Enemies[[Name]:[SpawnedType]],11,FALSE), Enemies[[Name]:[BotLevelType]], 3, FALSE) * VLOOKUP($A90,BotLevelWorld[#All],MATCH("HP Ratio - " &amp; VLOOKUP(VLOOKUP(R$1,Enemies[[Name]:[SpawnedType]],11,FALSE),Enemies[[#All],[Name]:[BotLevelType]],9,FALSE),BotLevelWorld[#Headers],0),FALSE) * VLOOKUP(R$1,Enemies[[Name]:[SpawnedType]],10,FALSE),0))</f>
        <v>55000</v>
      </c>
      <c r="S90" s="10">
        <f>(VLOOKUP(S$1,Enemies[[Name]:[BotLevelType]],3,FALSE) * VLOOKUP($A90,BotLevelWorld[#All],MATCH("HP Ratio - " &amp; VLOOKUP(S$1,Enemies[[#All],[Name]:[BotLevelType]],9,FALSE),BotLevelWorld[#Headers],0),FALSE)) + (IFERROR(VLOOKUP(VLOOKUP(S$1,Enemies[[Name]:[SpawnedType]],11,FALSE), Enemies[[Name]:[BotLevelType]], 3, FALSE) * VLOOKUP($A90,BotLevelWorld[#All],MATCH("HP Ratio - " &amp; VLOOKUP(VLOOKUP(S$1,Enemies[[Name]:[SpawnedType]],11,FALSE),Enemies[[#All],[Name]:[BotLevelType]],9,FALSE),BotLevelWorld[#Headers],0),FALSE) * VLOOKUP(S$1,Enemies[[Name]:[SpawnedType]],10,FALSE),0))</f>
        <v>4620</v>
      </c>
      <c r="T90" s="10">
        <f>(VLOOKUP(T$1,Enemies[[Name]:[BotLevelType]],3,FALSE) * VLOOKUP($A90,BotLevelWorld[#All],MATCH("HP Ratio - " &amp; VLOOKUP(T$1,Enemies[[#All],[Name]:[BotLevelType]],9,FALSE),BotLevelWorld[#Headers],0),FALSE)) + (IFERROR(VLOOKUP(VLOOKUP(T$1,Enemies[[Name]:[SpawnedType]],11,FALSE), Enemies[[Name]:[BotLevelType]], 3, FALSE) * VLOOKUP($A90,BotLevelWorld[#All],MATCH("HP Ratio - " &amp; VLOOKUP(VLOOKUP(T$1,Enemies[[Name]:[SpawnedType]],11,FALSE),Enemies[[#All],[Name]:[BotLevelType]],9,FALSE),BotLevelWorld[#Headers],0),FALSE) * VLOOKUP(T$1,Enemies[[Name]:[SpawnedType]],10,FALSE),0))</f>
        <v>17600</v>
      </c>
      <c r="U90" s="10">
        <f>(VLOOKUP(U$1,Enemies[[Name]:[BotLevelType]],3,FALSE) * VLOOKUP($A90,BotLevelWorld[#All],MATCH("HP Ratio - " &amp; VLOOKUP(U$1,Enemies[[#All],[Name]:[BotLevelType]],9,FALSE),BotLevelWorld[#Headers],0),FALSE)) + (IFERROR(VLOOKUP(VLOOKUP(U$1,Enemies[[Name]:[SpawnedType]],11,FALSE), Enemies[[Name]:[BotLevelType]], 3, FALSE) * VLOOKUP($A90,BotLevelWorld[#All],MATCH("HP Ratio - " &amp; VLOOKUP(VLOOKUP(U$1,Enemies[[Name]:[SpawnedType]],11,FALSE),Enemies[[#All],[Name]:[BotLevelType]],9,FALSE),BotLevelWorld[#Headers],0),FALSE) * VLOOKUP(U$1,Enemies[[Name]:[SpawnedType]],10,FALSE),0))</f>
        <v>8800</v>
      </c>
      <c r="V90" s="10">
        <f>(VLOOKUP(V$1,Enemies[[Name]:[BotLevelType]],3,FALSE) * VLOOKUP($A90,BotLevelWorld[#All],MATCH("HP Ratio - " &amp; VLOOKUP(V$1,Enemies[[#All],[Name]:[BotLevelType]],9,FALSE),BotLevelWorld[#Headers],0),FALSE)) + (IFERROR(VLOOKUP(VLOOKUP(V$1,Enemies[[Name]:[SpawnedType]],11,FALSE), Enemies[[Name]:[BotLevelType]], 3, FALSE) * VLOOKUP($A90,BotLevelWorld[#All],MATCH("HP Ratio - " &amp; VLOOKUP(VLOOKUP(V$1,Enemies[[Name]:[SpawnedType]],11,FALSE),Enemies[[#All],[Name]:[BotLevelType]],9,FALSE),BotLevelWorld[#Headers],0),FALSE) * VLOOKUP(V$1,Enemies[[Name]:[SpawnedType]],10,FALSE),0))</f>
        <v>4400</v>
      </c>
      <c r="W90" s="10">
        <f>(VLOOKUP(W$1,Enemies[[Name]:[BotLevelType]],3,FALSE) * VLOOKUP($A90,BotLevelWorld[#All],MATCH("HP Ratio - " &amp; VLOOKUP(W$1,Enemies[[#All],[Name]:[BotLevelType]],9,FALSE),BotLevelWorld[#Headers],0),FALSE)) + (IFERROR(VLOOKUP(VLOOKUP(W$1,Enemies[[Name]:[SpawnedType]],11,FALSE), Enemies[[Name]:[BotLevelType]], 3, FALSE) * VLOOKUP($A90,BotLevelWorld[#All],MATCH("HP Ratio - " &amp; VLOOKUP(VLOOKUP(W$1,Enemies[[Name]:[SpawnedType]],11,FALSE),Enemies[[#All],[Name]:[BotLevelType]],9,FALSE),BotLevelWorld[#Headers],0),FALSE) * VLOOKUP(W$1,Enemies[[Name]:[SpawnedType]],10,FALSE),0))</f>
        <v>1100</v>
      </c>
      <c r="X90" s="10">
        <f>(VLOOKUP(X$1,Enemies[[Name]:[BotLevelType]],3,FALSE) * VLOOKUP($A90,BotLevelWorld[#All],MATCH("HP Ratio - " &amp; VLOOKUP(X$1,Enemies[[#All],[Name]:[BotLevelType]],9,FALSE),BotLevelWorld[#Headers],0),FALSE)) + (IFERROR(VLOOKUP(VLOOKUP(X$1,Enemies[[Name]:[SpawnedType]],11,FALSE), Enemies[[Name]:[BotLevelType]], 3, FALSE) * VLOOKUP($A90,BotLevelWorld[#All],MATCH("HP Ratio - " &amp; VLOOKUP(VLOOKUP(X$1,Enemies[[Name]:[SpawnedType]],11,FALSE),Enemies[[#All],[Name]:[BotLevelType]],9,FALSE),BotLevelWorld[#Headers],0),FALSE) * VLOOKUP(X$1,Enemies[[Name]:[SpawnedType]],10,FALSE),0))</f>
        <v>880</v>
      </c>
      <c r="Y90" s="10">
        <f>(VLOOKUP(Y$1,Enemies[[Name]:[BotLevelType]],3,FALSE) * VLOOKUP($A90,BotLevelWorld[#All],MATCH("HP Ratio - " &amp; VLOOKUP(Y$1,Enemies[[#All],[Name]:[BotLevelType]],9,FALSE),BotLevelWorld[#Headers],0),FALSE)) + (IFERROR(VLOOKUP(VLOOKUP(Y$1,Enemies[[Name]:[SpawnedType]],11,FALSE), Enemies[[Name]:[BotLevelType]], 3, FALSE) * VLOOKUP($A90,BotLevelWorld[#All],MATCH("HP Ratio - " &amp; VLOOKUP(VLOOKUP(Y$1,Enemies[[Name]:[SpawnedType]],11,FALSE),Enemies[[#All],[Name]:[BotLevelType]],9,FALSE),BotLevelWorld[#Headers],0),FALSE) * VLOOKUP(Y$1,Enemies[[Name]:[SpawnedType]],10,FALSE),0))</f>
        <v>20000</v>
      </c>
      <c r="Z90" s="10">
        <f>(VLOOKUP(Z$1,Enemies[[Name]:[BotLevelType]],3,FALSE) * VLOOKUP($A90,BotLevelWorld[#All],MATCH("HP Ratio - " &amp; VLOOKUP(Z$1,Enemies[[#All],[Name]:[BotLevelType]],9,FALSE),BotLevelWorld[#Headers],0),FALSE)) + (IFERROR(VLOOKUP(VLOOKUP(Z$1,Enemies[[Name]:[SpawnedType]],11,FALSE), Enemies[[Name]:[BotLevelType]], 3, FALSE) * VLOOKUP($A90,BotLevelWorld[#All],MATCH("HP Ratio - " &amp; VLOOKUP(VLOOKUP(Z$1,Enemies[[Name]:[SpawnedType]],11,FALSE),Enemies[[#All],[Name]:[BotLevelType]],9,FALSE),BotLevelWorld[#Headers],0),FALSE) * VLOOKUP(Z$1,Enemies[[Name]:[SpawnedType]],10,FALSE),0))</f>
        <v>8000</v>
      </c>
      <c r="AA90" s="10">
        <f>(VLOOKUP(AA$1,Enemies[[Name]:[BotLevelType]],3,FALSE) * VLOOKUP($A90,BotLevelWorld[#All],MATCH("HP Ratio - " &amp; VLOOKUP(AA$1,Enemies[[#All],[Name]:[BotLevelType]],9,FALSE),BotLevelWorld[#Headers],0),FALSE)) + (IFERROR(VLOOKUP(VLOOKUP(AA$1,Enemies[[Name]:[SpawnedType]],11,FALSE), Enemies[[Name]:[BotLevelType]], 3, FALSE) * VLOOKUP($A90,BotLevelWorld[#All],MATCH("HP Ratio - " &amp; VLOOKUP(VLOOKUP(AA$1,Enemies[[Name]:[SpawnedType]],11,FALSE),Enemies[[#All],[Name]:[BotLevelType]],9,FALSE),BotLevelWorld[#Headers],0),FALSE) * VLOOKUP(AA$1,Enemies[[Name]:[SpawnedType]],10,FALSE),0))</f>
        <v>4000</v>
      </c>
      <c r="AB90" s="10">
        <f>(VLOOKUP(AB$1,Enemies[[Name]:[BotLevelType]],3,FALSE) * VLOOKUP($A90,BotLevelWorld[#All],MATCH("HP Ratio - " &amp; VLOOKUP(AB$1,Enemies[[#All],[Name]:[BotLevelType]],9,FALSE),BotLevelWorld[#Headers],0),FALSE)) + (IFERROR(VLOOKUP(VLOOKUP(AB$1,Enemies[[Name]:[SpawnedType]],11,FALSE), Enemies[[Name]:[BotLevelType]], 3, FALSE) * VLOOKUP($A90,BotLevelWorld[#All],MATCH("HP Ratio - " &amp; VLOOKUP(VLOOKUP(AB$1,Enemies[[Name]:[SpawnedType]],11,FALSE),Enemies[[#All],[Name]:[BotLevelType]],9,FALSE),BotLevelWorld[#Headers],0),FALSE) * VLOOKUP(AB$1,Enemies[[Name]:[SpawnedType]],10,FALSE),0))</f>
        <v>1960</v>
      </c>
      <c r="AC90" s="10">
        <f>(VLOOKUP(AC$1,Enemies[[Name]:[BotLevelType]],3,FALSE) * VLOOKUP($A90,BotLevelWorld[#All],MATCH("HP Ratio - " &amp; VLOOKUP(AC$1,Enemies[[#All],[Name]:[BotLevelType]],9,FALSE),BotLevelWorld[#Headers],0),FALSE)) + (IFERROR(VLOOKUP(VLOOKUP(AC$1,Enemies[[Name]:[SpawnedType]],11,FALSE), Enemies[[Name]:[BotLevelType]], 3, FALSE) * VLOOKUP($A90,BotLevelWorld[#All],MATCH("HP Ratio - " &amp; VLOOKUP(VLOOKUP(AC$1,Enemies[[Name]:[SpawnedType]],11,FALSE),Enemies[[#All],[Name]:[BotLevelType]],9,FALSE),BotLevelWorld[#Headers],0),FALSE) * VLOOKUP(AC$1,Enemies[[Name]:[SpawnedType]],10,FALSE),0))</f>
        <v>960</v>
      </c>
      <c r="AD90" s="10">
        <f>(VLOOKUP(AD$1,Enemies[[Name]:[BotLevelType]],3,FALSE) * VLOOKUP($A90,BotLevelWorld[#All],MATCH("HP Ratio - " &amp; VLOOKUP(AD$1,Enemies[[#All],[Name]:[BotLevelType]],9,FALSE),BotLevelWorld[#Headers],0),FALSE)) + (IFERROR(VLOOKUP(VLOOKUP(AD$1,Enemies[[Name]:[SpawnedType]],11,FALSE), Enemies[[Name]:[BotLevelType]], 3, FALSE) * VLOOKUP($A90,BotLevelWorld[#All],MATCH("HP Ratio - " &amp; VLOOKUP(VLOOKUP(AD$1,Enemies[[Name]:[SpawnedType]],11,FALSE),Enemies[[#All],[Name]:[BotLevelType]],9,FALSE),BotLevelWorld[#Headers],0),FALSE) * VLOOKUP(AD$1,Enemies[[Name]:[SpawnedType]],10,FALSE),0))</f>
        <v>240</v>
      </c>
      <c r="AE90" s="10">
        <f>(VLOOKUP(AE$1,Enemies[[Name]:[BotLevelType]],3,FALSE) * VLOOKUP($A90,BotLevelWorld[#All],MATCH("HP Ratio - " &amp; VLOOKUP(AE$1,Enemies[[#All],[Name]:[BotLevelType]],9,FALSE),BotLevelWorld[#Headers],0),FALSE)) + (IFERROR(VLOOKUP(VLOOKUP(AE$1,Enemies[[Name]:[SpawnedType]],11,FALSE), Enemies[[Name]:[BotLevelType]], 3, FALSE) * VLOOKUP($A90,BotLevelWorld[#All],MATCH("HP Ratio - " &amp; VLOOKUP(VLOOKUP(AE$1,Enemies[[Name]:[SpawnedType]],11,FALSE),Enemies[[#All],[Name]:[BotLevelType]],9,FALSE),BotLevelWorld[#Headers],0),FALSE) * VLOOKUP(AE$1,Enemies[[Name]:[SpawnedType]],10,FALSE),0))</f>
        <v>7000</v>
      </c>
      <c r="AF90" s="10">
        <f>(VLOOKUP(AF$1,Enemies[[Name]:[BotLevelType]],3,FALSE) * VLOOKUP($A90,BotLevelWorld[#All],MATCH("HP Ratio - " &amp; VLOOKUP(AF$1,Enemies[[#All],[Name]:[BotLevelType]],9,FALSE),BotLevelWorld[#Headers],0),FALSE)) + (IFERROR(VLOOKUP(VLOOKUP(AF$1,Enemies[[Name]:[SpawnedType]],11,FALSE), Enemies[[Name]:[BotLevelType]], 3, FALSE) * VLOOKUP($A90,BotLevelWorld[#All],MATCH("HP Ratio - " &amp; VLOOKUP(VLOOKUP(AF$1,Enemies[[Name]:[SpawnedType]],11,FALSE),Enemies[[#All],[Name]:[BotLevelType]],9,FALSE),BotLevelWorld[#Headers],0),FALSE) * VLOOKUP(AF$1,Enemies[[Name]:[SpawnedType]],10,FALSE),0))</f>
        <v>1600</v>
      </c>
      <c r="AG90" s="10">
        <f>(VLOOKUP(AG$1,Enemies[[Name]:[BotLevelType]],3,FALSE) * VLOOKUP($A90,BotLevelWorld[#All],MATCH("HP Ratio - " &amp; VLOOKUP(AG$1,Enemies[[#All],[Name]:[BotLevelType]],9,FALSE),BotLevelWorld[#Headers],0),FALSE)) + (IFERROR(VLOOKUP(VLOOKUP(AG$1,Enemies[[Name]:[SpawnedType]],11,FALSE), Enemies[[Name]:[BotLevelType]], 3, FALSE) * VLOOKUP($A90,BotLevelWorld[#All],MATCH("HP Ratio - " &amp; VLOOKUP(VLOOKUP(AG$1,Enemies[[Name]:[SpawnedType]],11,FALSE),Enemies[[#All],[Name]:[BotLevelType]],9,FALSE),BotLevelWorld[#Headers],0),FALSE) * VLOOKUP(AG$1,Enemies[[Name]:[SpawnedType]],10,FALSE),0))</f>
        <v>8470</v>
      </c>
      <c r="AH90" s="10">
        <f>(VLOOKUP(AH$1,Enemies[[Name]:[BotLevelType]],3,FALSE) * VLOOKUP($A90,BotLevelWorld[#All],MATCH("HP Ratio - " &amp; VLOOKUP(AH$1,Enemies[[#All],[Name]:[BotLevelType]],9,FALSE),BotLevelWorld[#Headers],0),FALSE)) + (IFERROR(VLOOKUP(VLOOKUP(AH$1,Enemies[[Name]:[SpawnedType]],11,FALSE), Enemies[[Name]:[BotLevelType]], 3, FALSE) * VLOOKUP($A90,BotLevelWorld[#All],MATCH("HP Ratio - " &amp; VLOOKUP(VLOOKUP(AH$1,Enemies[[Name]:[SpawnedType]],11,FALSE),Enemies[[#All],[Name]:[BotLevelType]],9,FALSE),BotLevelWorld[#Headers],0),FALSE) * VLOOKUP(AH$1,Enemies[[Name]:[SpawnedType]],10,FALSE),0))</f>
        <v>880</v>
      </c>
      <c r="AI90" s="10">
        <f>(VLOOKUP(AI$1,Enemies[[Name]:[BotLevelType]],3,FALSE) * VLOOKUP($A90,BotLevelWorld[#All],MATCH("HP Ratio - " &amp; VLOOKUP(AI$1,Enemies[[#All],[Name]:[BotLevelType]],9,FALSE),BotLevelWorld[#Headers],0),FALSE)) + (IFERROR(VLOOKUP(VLOOKUP(AI$1,Enemies[[Name]:[SpawnedType]],11,FALSE), Enemies[[Name]:[BotLevelType]], 3, FALSE) * VLOOKUP($A90,BotLevelWorld[#All],MATCH("HP Ratio - " &amp; VLOOKUP(VLOOKUP(AI$1,Enemies[[Name]:[SpawnedType]],11,FALSE),Enemies[[#All],[Name]:[BotLevelType]],9,FALSE),BotLevelWorld[#Headers],0),FALSE) * VLOOKUP(AI$1,Enemies[[Name]:[SpawnedType]],10,FALSE),0))</f>
        <v>12000</v>
      </c>
      <c r="AJ90" s="10">
        <f>(VLOOKUP(AJ$1,Enemies[[Name]:[BotLevelType]],3,FALSE) * VLOOKUP($A90,BotLevelWorld[#All],MATCH("HP Ratio - " &amp; VLOOKUP(AJ$1,Enemies[[#All],[Name]:[BotLevelType]],9,FALSE),BotLevelWorld[#Headers],0),FALSE)) + (IFERROR(VLOOKUP(VLOOKUP(AJ$1,Enemies[[Name]:[SpawnedType]],11,FALSE), Enemies[[Name]:[BotLevelType]], 3, FALSE) * VLOOKUP($A90,BotLevelWorld[#All],MATCH("HP Ratio - " &amp; VLOOKUP(VLOOKUP(AJ$1,Enemies[[Name]:[SpawnedType]],11,FALSE),Enemies[[#All],[Name]:[BotLevelType]],9,FALSE),BotLevelWorld[#Headers],0),FALSE) * VLOOKUP(AJ$1,Enemies[[Name]:[SpawnedType]],10,FALSE),0))</f>
        <v>880</v>
      </c>
      <c r="AK90" s="10">
        <f>(VLOOKUP(AK$1,Enemies[[Name]:[BotLevelType]],3,FALSE) * VLOOKUP($A90,BotLevelWorld[#All],MATCH("HP Ratio - " &amp; VLOOKUP(AK$1,Enemies[[#All],[Name]:[BotLevelType]],9,FALSE),BotLevelWorld[#Headers],0),FALSE)) + (IFERROR(VLOOKUP(VLOOKUP(AK$1,Enemies[[Name]:[SpawnedType]],11,FALSE), Enemies[[Name]:[BotLevelType]], 3, FALSE) * VLOOKUP($A90,BotLevelWorld[#All],MATCH("HP Ratio - " &amp; VLOOKUP(VLOOKUP(AK$1,Enemies[[Name]:[SpawnedType]],11,FALSE),Enemies[[#All],[Name]:[BotLevelType]],9,FALSE),BotLevelWorld[#Headers],0),FALSE) * VLOOKUP(AK$1,Enemies[[Name]:[SpawnedType]],10,FALSE),0))</f>
        <v>880</v>
      </c>
      <c r="AL90" s="10">
        <f>(VLOOKUP(AL$1,Enemies[[Name]:[BotLevelType]],3,FALSE) * VLOOKUP($A90,BotLevelWorld[#All],MATCH("HP Ratio - " &amp; VLOOKUP(AL$1,Enemies[[#All],[Name]:[BotLevelType]],9,FALSE),BotLevelWorld[#Headers],0),FALSE)) + (IFERROR(VLOOKUP(VLOOKUP(AL$1,Enemies[[Name]:[SpawnedType]],11,FALSE), Enemies[[Name]:[BotLevelType]], 3, FALSE) * VLOOKUP($A90,BotLevelWorld[#All],MATCH("HP Ratio - " &amp; VLOOKUP(VLOOKUP(AL$1,Enemies[[Name]:[SpawnedType]],11,FALSE),Enemies[[#All],[Name]:[BotLevelType]],9,FALSE),BotLevelWorld[#Headers],0),FALSE) * VLOOKUP(AL$1,Enemies[[Name]:[SpawnedType]],10,FALSE),0))</f>
        <v>1100</v>
      </c>
      <c r="AM90" s="10">
        <f>(VLOOKUP(AM$1,Enemies[[Name]:[BotLevelType]],3,FALSE) * VLOOKUP($A90,BotLevelWorld[#All],MATCH("HP Ratio - " &amp; VLOOKUP(AM$1,Enemies[[#All],[Name]:[BotLevelType]],9,FALSE),BotLevelWorld[#Headers],0),FALSE)) + (IFERROR(VLOOKUP(VLOOKUP(AM$1,Enemies[[Name]:[SpawnedType]],11,FALSE), Enemies[[Name]:[BotLevelType]], 3, FALSE) * VLOOKUP($A90,BotLevelWorld[#All],MATCH("HP Ratio - " &amp; VLOOKUP(VLOOKUP(AM$1,Enemies[[Name]:[SpawnedType]],11,FALSE),Enemies[[#All],[Name]:[BotLevelType]],9,FALSE),BotLevelWorld[#Headers],0),FALSE) * VLOOKUP(AM$1,Enemies[[Name]:[SpawnedType]],10,FALSE),0))</f>
        <v>20000</v>
      </c>
      <c r="AN90" s="10">
        <f>(VLOOKUP(AN$1,Enemies[[Name]:[BotLevelType]],3,FALSE) * VLOOKUP($A90,BotLevelWorld[#All],MATCH("HP Ratio - " &amp; VLOOKUP(AN$1,Enemies[[#All],[Name]:[BotLevelType]],9,FALSE),BotLevelWorld[#Headers],0),FALSE)) + (IFERROR(VLOOKUP(VLOOKUP(AN$1,Enemies[[Name]:[SpawnedType]],11,FALSE), Enemies[[Name]:[BotLevelType]], 3, FALSE) * VLOOKUP($A90,BotLevelWorld[#All],MATCH("HP Ratio - " &amp; VLOOKUP(VLOOKUP(AN$1,Enemies[[Name]:[SpawnedType]],11,FALSE),Enemies[[#All],[Name]:[BotLevelType]],9,FALSE),BotLevelWorld[#Headers],0),FALSE) * VLOOKUP(AN$1,Enemies[[Name]:[SpawnedType]],10,FALSE),0))</f>
        <v>5500</v>
      </c>
      <c r="AO90" s="10">
        <f>(VLOOKUP(AO$1,Enemies[[Name]:[BotLevelType]],3,FALSE) * VLOOKUP($A90,BotLevelWorld[#All],MATCH("HP Ratio - " &amp; VLOOKUP(AO$1,Enemies[[#All],[Name]:[BotLevelType]],9,FALSE),BotLevelWorld[#Headers],0),FALSE)) + (IFERROR(VLOOKUP(VLOOKUP(AO$1,Enemies[[Name]:[SpawnedType]],11,FALSE), Enemies[[Name]:[BotLevelType]], 3, FALSE) * VLOOKUP($A90,BotLevelWorld[#All],MATCH("HP Ratio - " &amp; VLOOKUP(VLOOKUP(AO$1,Enemies[[Name]:[SpawnedType]],11,FALSE),Enemies[[#All],[Name]:[BotLevelType]],9,FALSE),BotLevelWorld[#Headers],0),FALSE) * VLOOKUP(AO$1,Enemies[[Name]:[SpawnedType]],10,FALSE),0))</f>
        <v>9460</v>
      </c>
      <c r="AP90" s="10">
        <f>(VLOOKUP(AP$1,Enemies[[Name]:[BotLevelType]],3,FALSE) * VLOOKUP($A90,BotLevelWorld[#All],MATCH("HP Ratio - " &amp; VLOOKUP(AP$1,Enemies[[#All],[Name]:[BotLevelType]],9,FALSE),BotLevelWorld[#Headers],0),FALSE)) + (IFERROR(VLOOKUP(VLOOKUP(AP$1,Enemies[[Name]:[SpawnedType]],11,FALSE), Enemies[[Name]:[BotLevelType]], 3, FALSE) * VLOOKUP($A90,BotLevelWorld[#All],MATCH("HP Ratio - " &amp; VLOOKUP(VLOOKUP(AP$1,Enemies[[Name]:[SpawnedType]],11,FALSE),Enemies[[#All],[Name]:[BotLevelType]],9,FALSE),BotLevelWorld[#Headers],0),FALSE) * VLOOKUP(AP$1,Enemies[[Name]:[SpawnedType]],10,FALSE),0))</f>
        <v>9460</v>
      </c>
      <c r="AQ90" s="10">
        <f>(VLOOKUP(AQ$1,Enemies[[Name]:[BotLevelType]],3,FALSE) * VLOOKUP($A90,BotLevelWorld[#All],MATCH("HP Ratio - " &amp; VLOOKUP(AQ$1,Enemies[[#All],[Name]:[BotLevelType]],9,FALSE),BotLevelWorld[#Headers],0),FALSE)) + (IFERROR(VLOOKUP(VLOOKUP(AQ$1,Enemies[[Name]:[SpawnedType]],11,FALSE), Enemies[[Name]:[BotLevelType]], 3, FALSE) * VLOOKUP($A90,BotLevelWorld[#All],MATCH("HP Ratio - " &amp; VLOOKUP(VLOOKUP(AQ$1,Enemies[[Name]:[SpawnedType]],11,FALSE),Enemies[[#All],[Name]:[BotLevelType]],9,FALSE),BotLevelWorld[#Headers],0),FALSE) * VLOOKUP(AQ$1,Enemies[[Name]:[SpawnedType]],10,FALSE),0))</f>
        <v>9460</v>
      </c>
      <c r="AR90" s="10">
        <f>(VLOOKUP(AR$1,Enemies[[Name]:[BotLevelType]],3,FALSE) * VLOOKUP($A90,BotLevelWorld[#All],MATCH("HP Ratio - " &amp; VLOOKUP(AR$1,Enemies[[#All],[Name]:[BotLevelType]],9,FALSE),BotLevelWorld[#Headers],0),FALSE)) + (IFERROR(VLOOKUP(VLOOKUP(AR$1,Enemies[[Name]:[SpawnedType]],11,FALSE), Enemies[[Name]:[BotLevelType]], 3, FALSE) * VLOOKUP($A90,BotLevelWorld[#All],MATCH("HP Ratio - " &amp; VLOOKUP(VLOOKUP(AR$1,Enemies[[Name]:[SpawnedType]],11,FALSE),Enemies[[#All],[Name]:[BotLevelType]],9,FALSE),BotLevelWorld[#Headers],0),FALSE) * VLOOKUP(AR$1,Enemies[[Name]:[SpawnedType]],10,FALSE),0))</f>
        <v>88000</v>
      </c>
      <c r="AS90" s="10">
        <f>(VLOOKUP(AS$1,Enemies[[Name]:[BotLevelType]],3,FALSE) * VLOOKUP($A90,BotLevelWorld[#All],MATCH("HP Ratio - " &amp; VLOOKUP(AS$1,Enemies[[#All],[Name]:[BotLevelType]],9,FALSE),BotLevelWorld[#Headers],0),FALSE)) + (IFERROR(VLOOKUP(VLOOKUP(AS$1,Enemies[[Name]:[SpawnedType]],11,FALSE), Enemies[[Name]:[BotLevelType]], 3, FALSE) * VLOOKUP($A90,BotLevelWorld[#All],MATCH("HP Ratio - " &amp; VLOOKUP(VLOOKUP(AS$1,Enemies[[Name]:[SpawnedType]],11,FALSE),Enemies[[#All],[Name]:[BotLevelType]],9,FALSE),BotLevelWorld[#Headers],0),FALSE) * VLOOKUP(AS$1,Enemies[[Name]:[SpawnedType]],10,FALSE),0))</f>
        <v>60000</v>
      </c>
      <c r="AT90" s="10">
        <f>(VLOOKUP(AT$1,Enemies[[Name]:[BotLevelType]],3,FALSE) * VLOOKUP($A90,BotLevelWorld[#All],MATCH("HP Ratio - " &amp; VLOOKUP(AT$1,Enemies[[#All],[Name]:[BotLevelType]],9,FALSE),BotLevelWorld[#Headers],0),FALSE)) + (IFERROR(VLOOKUP(VLOOKUP(AT$1,Enemies[[Name]:[SpawnedType]],11,FALSE), Enemies[[Name]:[BotLevelType]], 3, FALSE) * VLOOKUP($A90,BotLevelWorld[#All],MATCH("HP Ratio - " &amp; VLOOKUP(VLOOKUP(AT$1,Enemies[[Name]:[SpawnedType]],11,FALSE),Enemies[[#All],[Name]:[BotLevelType]],9,FALSE),BotLevelWorld[#Headers],0),FALSE) * VLOOKUP(AT$1,Enemies[[Name]:[SpawnedType]],10,FALSE),0))</f>
        <v>53200</v>
      </c>
    </row>
    <row r="91" spans="1:46" x14ac:dyDescent="0.25">
      <c r="A91" s="1">
        <v>89</v>
      </c>
      <c r="B91" s="10">
        <f>(VLOOKUP(B$1,Enemies[[Name]:[BotLevelType]],3,FALSE) * VLOOKUP($A91,BotLevelWorld[#All],MATCH("HP Ratio - " &amp; VLOOKUP(B$1,Enemies[[#All],[Name]:[BotLevelType]],9,FALSE),BotLevelWorld[#Headers],0),FALSE)) + (IFERROR(VLOOKUP(VLOOKUP(B$1,Enemies[[Name]:[SpawnedType]],11,FALSE), Enemies[[Name]:[BotLevelType]], 3, FALSE) * VLOOKUP($A91,BotLevelWorld[#All],MATCH("HP Ratio - " &amp; VLOOKUP(VLOOKUP(B$1,Enemies[[Name]:[SpawnedType]],11,FALSE),Enemies[[#All],[Name]:[BotLevelType]],9,FALSE),BotLevelWorld[#Headers],0),FALSE) * VLOOKUP(B$1,Enemies[[Name]:[SpawnedType]],10,FALSE),0))</f>
        <v>330</v>
      </c>
      <c r="C91" s="10">
        <f>(VLOOKUP(C$1,Enemies[[Name]:[BotLevelType]],3,FALSE) * VLOOKUP($A91,BotLevelWorld[#All],MATCH("HP Ratio - " &amp; VLOOKUP(C$1,Enemies[[#All],[Name]:[BotLevelType]],9,FALSE),BotLevelWorld[#Headers],0),FALSE)) + (IFERROR(VLOOKUP(VLOOKUP(C$1,Enemies[[Name]:[SpawnedType]],11,FALSE), Enemies[[Name]:[BotLevelType]], 3, FALSE) * VLOOKUP($A91,BotLevelWorld[#All],MATCH("HP Ratio - " &amp; VLOOKUP(VLOOKUP(C$1,Enemies[[Name]:[SpawnedType]],11,FALSE),Enemies[[#All],[Name]:[BotLevelType]],9,FALSE),BotLevelWorld[#Headers],0),FALSE) * VLOOKUP(C$1,Enemies[[Name]:[SpawnedType]],10,FALSE),0))</f>
        <v>8470</v>
      </c>
      <c r="D91" s="10">
        <f>(VLOOKUP(D$1,Enemies[[Name]:[BotLevelType]],3,FALSE) * VLOOKUP($A91,BotLevelWorld[#All],MATCH("HP Ratio - " &amp; VLOOKUP(D$1,Enemies[[#All],[Name]:[BotLevelType]],9,FALSE),BotLevelWorld[#Headers],0),FALSE)) + (IFERROR(VLOOKUP(VLOOKUP(D$1,Enemies[[Name]:[SpawnedType]],11,FALSE), Enemies[[Name]:[BotLevelType]], 3, FALSE) * VLOOKUP($A91,BotLevelWorld[#All],MATCH("HP Ratio - " &amp; VLOOKUP(VLOOKUP(D$1,Enemies[[Name]:[SpawnedType]],11,FALSE),Enemies[[#All],[Name]:[BotLevelType]],9,FALSE),BotLevelWorld[#Headers],0),FALSE) * VLOOKUP(D$1,Enemies[[Name]:[SpawnedType]],10,FALSE),0))</f>
        <v>19800</v>
      </c>
      <c r="E91" s="10">
        <f>(VLOOKUP(E$1,Enemies[[Name]:[BotLevelType]],3,FALSE) * VLOOKUP($A91,BotLevelWorld[#All],MATCH("HP Ratio - " &amp; VLOOKUP(E$1,Enemies[[#All],[Name]:[BotLevelType]],9,FALSE),BotLevelWorld[#Headers],0),FALSE)) + (IFERROR(VLOOKUP(VLOOKUP(E$1,Enemies[[Name]:[SpawnedType]],11,FALSE), Enemies[[Name]:[BotLevelType]], 3, FALSE) * VLOOKUP($A91,BotLevelWorld[#All],MATCH("HP Ratio - " &amp; VLOOKUP(VLOOKUP(E$1,Enemies[[Name]:[SpawnedType]],11,FALSE),Enemies[[#All],[Name]:[BotLevelType]],9,FALSE),BotLevelWorld[#Headers],0),FALSE) * VLOOKUP(E$1,Enemies[[Name]:[SpawnedType]],10,FALSE),0))</f>
        <v>2800</v>
      </c>
      <c r="F91" s="10">
        <f>(VLOOKUP(F$1,Enemies[[Name]:[BotLevelType]],3,FALSE) * VLOOKUP($A91,BotLevelWorld[#All],MATCH("HP Ratio - " &amp; VLOOKUP(F$1,Enemies[[#All],[Name]:[BotLevelType]],9,FALSE),BotLevelWorld[#Headers],0),FALSE)) + (IFERROR(VLOOKUP(VLOOKUP(F$1,Enemies[[Name]:[SpawnedType]],11,FALSE), Enemies[[Name]:[BotLevelType]], 3, FALSE) * VLOOKUP($A91,BotLevelWorld[#All],MATCH("HP Ratio - " &amp; VLOOKUP(VLOOKUP(F$1,Enemies[[Name]:[SpawnedType]],11,FALSE),Enemies[[#All],[Name]:[BotLevelType]],9,FALSE),BotLevelWorld[#Headers],0),FALSE) * VLOOKUP(F$1,Enemies[[Name]:[SpawnedType]],10,FALSE),0))</f>
        <v>10000</v>
      </c>
      <c r="G91" s="10">
        <f>(VLOOKUP(G$1,Enemies[[Name]:[BotLevelType]],3,FALSE) * VLOOKUP($A91,BotLevelWorld[#All],MATCH("HP Ratio - " &amp; VLOOKUP(G$1,Enemies[[#All],[Name]:[BotLevelType]],9,FALSE),BotLevelWorld[#Headers],0),FALSE)) + (IFERROR(VLOOKUP(VLOOKUP(G$1,Enemies[[Name]:[SpawnedType]],11,FALSE), Enemies[[Name]:[BotLevelType]], 3, FALSE) * VLOOKUP($A91,BotLevelWorld[#All],MATCH("HP Ratio - " &amp; VLOOKUP(VLOOKUP(G$1,Enemies[[Name]:[SpawnedType]],11,FALSE),Enemies[[#All],[Name]:[BotLevelType]],9,FALSE),BotLevelWorld[#Headers],0),FALSE) * VLOOKUP(G$1,Enemies[[Name]:[SpawnedType]],10,FALSE),0))</f>
        <v>20000</v>
      </c>
      <c r="H91" s="10">
        <f>(VLOOKUP(H$1,Enemies[[Name]:[BotLevelType]],3,FALSE) * VLOOKUP($A91,BotLevelWorld[#All],MATCH("HP Ratio - " &amp; VLOOKUP(H$1,Enemies[[#All],[Name]:[BotLevelType]],9,FALSE),BotLevelWorld[#Headers],0),FALSE)) + (IFERROR(VLOOKUP(VLOOKUP(H$1,Enemies[[Name]:[SpawnedType]],11,FALSE), Enemies[[Name]:[BotLevelType]], 3, FALSE) * VLOOKUP($A91,BotLevelWorld[#All],MATCH("HP Ratio - " &amp; VLOOKUP(VLOOKUP(H$1,Enemies[[Name]:[SpawnedType]],11,FALSE),Enemies[[#All],[Name]:[BotLevelType]],9,FALSE),BotLevelWorld[#Headers],0),FALSE) * VLOOKUP(H$1,Enemies[[Name]:[SpawnedType]],10,FALSE),0))</f>
        <v>880</v>
      </c>
      <c r="I91" s="10">
        <f>(VLOOKUP(I$1,Enemies[[Name]:[BotLevelType]],3,FALSE) * VLOOKUP($A91,BotLevelWorld[#All],MATCH("HP Ratio - " &amp; VLOOKUP(I$1,Enemies[[#All],[Name]:[BotLevelType]],9,FALSE),BotLevelWorld[#Headers],0),FALSE)) + (IFERROR(VLOOKUP(VLOOKUP(I$1,Enemies[[Name]:[SpawnedType]],11,FALSE), Enemies[[Name]:[BotLevelType]], 3, FALSE) * VLOOKUP($A91,BotLevelWorld[#All],MATCH("HP Ratio - " &amp; VLOOKUP(VLOOKUP(I$1,Enemies[[Name]:[SpawnedType]],11,FALSE),Enemies[[#All],[Name]:[BotLevelType]],9,FALSE),BotLevelWorld[#Headers],0),FALSE) * VLOOKUP(I$1,Enemies[[Name]:[SpawnedType]],10,FALSE),0))</f>
        <v>30</v>
      </c>
      <c r="J91" s="10">
        <f>(VLOOKUP(J$1,Enemies[[Name]:[BotLevelType]],3,FALSE) * VLOOKUP($A91,BotLevelWorld[#All],MATCH("HP Ratio - " &amp; VLOOKUP(J$1,Enemies[[#All],[Name]:[BotLevelType]],9,FALSE),BotLevelWorld[#Headers],0),FALSE)) + (IFERROR(VLOOKUP(VLOOKUP(J$1,Enemies[[Name]:[SpawnedType]],11,FALSE), Enemies[[Name]:[BotLevelType]], 3, FALSE) * VLOOKUP($A91,BotLevelWorld[#All],MATCH("HP Ratio - " &amp; VLOOKUP(VLOOKUP(J$1,Enemies[[Name]:[SpawnedType]],11,FALSE),Enemies[[#All],[Name]:[BotLevelType]],9,FALSE),BotLevelWorld[#Headers],0),FALSE) * VLOOKUP(J$1,Enemies[[Name]:[SpawnedType]],10,FALSE),0))</f>
        <v>500</v>
      </c>
      <c r="K91" s="10">
        <f>(VLOOKUP(K$1,Enemies[[Name]:[BotLevelType]],3,FALSE) * VLOOKUP($A91,BotLevelWorld[#All],MATCH("HP Ratio - " &amp; VLOOKUP(K$1,Enemies[[#All],[Name]:[BotLevelType]],9,FALSE),BotLevelWorld[#Headers],0),FALSE)) + (IFERROR(VLOOKUP(VLOOKUP(K$1,Enemies[[Name]:[SpawnedType]],11,FALSE), Enemies[[Name]:[BotLevelType]], 3, FALSE) * VLOOKUP($A91,BotLevelWorld[#All],MATCH("HP Ratio - " &amp; VLOOKUP(VLOOKUP(K$1,Enemies[[Name]:[SpawnedType]],11,FALSE),Enemies[[#All],[Name]:[BotLevelType]],9,FALSE),BotLevelWorld[#Headers],0),FALSE) * VLOOKUP(K$1,Enemies[[Name]:[SpawnedType]],10,FALSE),0))</f>
        <v>125</v>
      </c>
      <c r="L91" s="10">
        <f>(VLOOKUP(L$1,Enemies[[Name]:[BotLevelType]],3,FALSE) * VLOOKUP($A91,BotLevelWorld[#All],MATCH("HP Ratio - " &amp; VLOOKUP(L$1,Enemies[[#All],[Name]:[BotLevelType]],9,FALSE),BotLevelWorld[#Headers],0),FALSE)) + (IFERROR(VLOOKUP(VLOOKUP(L$1,Enemies[[Name]:[SpawnedType]],11,FALSE), Enemies[[Name]:[BotLevelType]], 3, FALSE) * VLOOKUP($A91,BotLevelWorld[#All],MATCH("HP Ratio - " &amp; VLOOKUP(VLOOKUP(L$1,Enemies[[Name]:[SpawnedType]],11,FALSE),Enemies[[#All],[Name]:[BotLevelType]],9,FALSE),BotLevelWorld[#Headers],0),FALSE) * VLOOKUP(L$1,Enemies[[Name]:[SpawnedType]],10,FALSE),0))</f>
        <v>6000</v>
      </c>
      <c r="M91" s="10">
        <f>(VLOOKUP(M$1,Enemies[[Name]:[BotLevelType]],3,FALSE) * VLOOKUP($A91,BotLevelWorld[#All],MATCH("HP Ratio - " &amp; VLOOKUP(M$1,Enemies[[#All],[Name]:[BotLevelType]],9,FALSE),BotLevelWorld[#Headers],0),FALSE)) + (IFERROR(VLOOKUP(VLOOKUP(M$1,Enemies[[Name]:[SpawnedType]],11,FALSE), Enemies[[Name]:[BotLevelType]], 3, FALSE) * VLOOKUP($A91,BotLevelWorld[#All],MATCH("HP Ratio - " &amp; VLOOKUP(VLOOKUP(M$1,Enemies[[Name]:[SpawnedType]],11,FALSE),Enemies[[#All],[Name]:[BotLevelType]],9,FALSE),BotLevelWorld[#Headers],0),FALSE) * VLOOKUP(M$1,Enemies[[Name]:[SpawnedType]],10,FALSE),0))</f>
        <v>14000</v>
      </c>
      <c r="N91" s="10">
        <f>(VLOOKUP(N$1,Enemies[[Name]:[BotLevelType]],3,FALSE) * VLOOKUP($A91,BotLevelWorld[#All],MATCH("HP Ratio - " &amp; VLOOKUP(N$1,Enemies[[#All],[Name]:[BotLevelType]],9,FALSE),BotLevelWorld[#Headers],0),FALSE)) + (IFERROR(VLOOKUP(VLOOKUP(N$1,Enemies[[Name]:[SpawnedType]],11,FALSE), Enemies[[Name]:[BotLevelType]], 3, FALSE) * VLOOKUP($A91,BotLevelWorld[#All],MATCH("HP Ratio - " &amp; VLOOKUP(VLOOKUP(N$1,Enemies[[Name]:[SpawnedType]],11,FALSE),Enemies[[#All],[Name]:[BotLevelType]],9,FALSE),BotLevelWorld[#Headers],0),FALSE) * VLOOKUP(N$1,Enemies[[Name]:[SpawnedType]],10,FALSE),0))</f>
        <v>10000</v>
      </c>
      <c r="O91" s="10">
        <f>(VLOOKUP(O$1,Enemies[[Name]:[BotLevelType]],3,FALSE) * VLOOKUP($A91,BotLevelWorld[#All],MATCH("HP Ratio - " &amp; VLOOKUP(O$1,Enemies[[#All],[Name]:[BotLevelType]],9,FALSE),BotLevelWorld[#Headers],0),FALSE)) + (IFERROR(VLOOKUP(VLOOKUP(O$1,Enemies[[Name]:[SpawnedType]],11,FALSE), Enemies[[Name]:[BotLevelType]], 3, FALSE) * VLOOKUP($A91,BotLevelWorld[#All],MATCH("HP Ratio - " &amp; VLOOKUP(VLOOKUP(O$1,Enemies[[Name]:[SpawnedType]],11,FALSE),Enemies[[#All],[Name]:[BotLevelType]],9,FALSE),BotLevelWorld[#Headers],0),FALSE) * VLOOKUP(O$1,Enemies[[Name]:[SpawnedType]],10,FALSE),0))</f>
        <v>3850</v>
      </c>
      <c r="P91" s="10">
        <f>(VLOOKUP(P$1,Enemies[[Name]:[BotLevelType]],3,FALSE) * VLOOKUP($A91,BotLevelWorld[#All],MATCH("HP Ratio - " &amp; VLOOKUP(P$1,Enemies[[#All],[Name]:[BotLevelType]],9,FALSE),BotLevelWorld[#Headers],0),FALSE)) + (IFERROR(VLOOKUP(VLOOKUP(P$1,Enemies[[Name]:[SpawnedType]],11,FALSE), Enemies[[Name]:[BotLevelType]], 3, FALSE) * VLOOKUP($A91,BotLevelWorld[#All],MATCH("HP Ratio - " &amp; VLOOKUP(VLOOKUP(P$1,Enemies[[Name]:[SpawnedType]],11,FALSE),Enemies[[#All],[Name]:[BotLevelType]],9,FALSE),BotLevelWorld[#Headers],0),FALSE) * VLOOKUP(P$1,Enemies[[Name]:[SpawnedType]],10,FALSE),0))</f>
        <v>40000</v>
      </c>
      <c r="Q91" s="10">
        <f>(VLOOKUP(Q$1,Enemies[[Name]:[BotLevelType]],3,FALSE) * VLOOKUP($A91,BotLevelWorld[#All],MATCH("HP Ratio - " &amp; VLOOKUP(Q$1,Enemies[[#All],[Name]:[BotLevelType]],9,FALSE),BotLevelWorld[#Headers],0),FALSE)) + (IFERROR(VLOOKUP(VLOOKUP(Q$1,Enemies[[Name]:[SpawnedType]],11,FALSE), Enemies[[Name]:[BotLevelType]], 3, FALSE) * VLOOKUP($A91,BotLevelWorld[#All],MATCH("HP Ratio - " &amp; VLOOKUP(VLOOKUP(Q$1,Enemies[[Name]:[SpawnedType]],11,FALSE),Enemies[[#All],[Name]:[BotLevelType]],9,FALSE),BotLevelWorld[#Headers],0),FALSE) * VLOOKUP(Q$1,Enemies[[Name]:[SpawnedType]],10,FALSE),0))</f>
        <v>11000</v>
      </c>
      <c r="R91" s="10">
        <f>(VLOOKUP(R$1,Enemies[[Name]:[BotLevelType]],3,FALSE) * VLOOKUP($A91,BotLevelWorld[#All],MATCH("HP Ratio - " &amp; VLOOKUP(R$1,Enemies[[#All],[Name]:[BotLevelType]],9,FALSE),BotLevelWorld[#Headers],0),FALSE)) + (IFERROR(VLOOKUP(VLOOKUP(R$1,Enemies[[Name]:[SpawnedType]],11,FALSE), Enemies[[Name]:[BotLevelType]], 3, FALSE) * VLOOKUP($A91,BotLevelWorld[#All],MATCH("HP Ratio - " &amp; VLOOKUP(VLOOKUP(R$1,Enemies[[Name]:[SpawnedType]],11,FALSE),Enemies[[#All],[Name]:[BotLevelType]],9,FALSE),BotLevelWorld[#Headers],0),FALSE) * VLOOKUP(R$1,Enemies[[Name]:[SpawnedType]],10,FALSE),0))</f>
        <v>55000</v>
      </c>
      <c r="S91" s="10">
        <f>(VLOOKUP(S$1,Enemies[[Name]:[BotLevelType]],3,FALSE) * VLOOKUP($A91,BotLevelWorld[#All],MATCH("HP Ratio - " &amp; VLOOKUP(S$1,Enemies[[#All],[Name]:[BotLevelType]],9,FALSE),BotLevelWorld[#Headers],0),FALSE)) + (IFERROR(VLOOKUP(VLOOKUP(S$1,Enemies[[Name]:[SpawnedType]],11,FALSE), Enemies[[Name]:[BotLevelType]], 3, FALSE) * VLOOKUP($A91,BotLevelWorld[#All],MATCH("HP Ratio - " &amp; VLOOKUP(VLOOKUP(S$1,Enemies[[Name]:[SpawnedType]],11,FALSE),Enemies[[#All],[Name]:[BotLevelType]],9,FALSE),BotLevelWorld[#Headers],0),FALSE) * VLOOKUP(S$1,Enemies[[Name]:[SpawnedType]],10,FALSE),0))</f>
        <v>4620</v>
      </c>
      <c r="T91" s="10">
        <f>(VLOOKUP(T$1,Enemies[[Name]:[BotLevelType]],3,FALSE) * VLOOKUP($A91,BotLevelWorld[#All],MATCH("HP Ratio - " &amp; VLOOKUP(T$1,Enemies[[#All],[Name]:[BotLevelType]],9,FALSE),BotLevelWorld[#Headers],0),FALSE)) + (IFERROR(VLOOKUP(VLOOKUP(T$1,Enemies[[Name]:[SpawnedType]],11,FALSE), Enemies[[Name]:[BotLevelType]], 3, FALSE) * VLOOKUP($A91,BotLevelWorld[#All],MATCH("HP Ratio - " &amp; VLOOKUP(VLOOKUP(T$1,Enemies[[Name]:[SpawnedType]],11,FALSE),Enemies[[#All],[Name]:[BotLevelType]],9,FALSE),BotLevelWorld[#Headers],0),FALSE) * VLOOKUP(T$1,Enemies[[Name]:[SpawnedType]],10,FALSE),0))</f>
        <v>17600</v>
      </c>
      <c r="U91" s="10">
        <f>(VLOOKUP(U$1,Enemies[[Name]:[BotLevelType]],3,FALSE) * VLOOKUP($A91,BotLevelWorld[#All],MATCH("HP Ratio - " &amp; VLOOKUP(U$1,Enemies[[#All],[Name]:[BotLevelType]],9,FALSE),BotLevelWorld[#Headers],0),FALSE)) + (IFERROR(VLOOKUP(VLOOKUP(U$1,Enemies[[Name]:[SpawnedType]],11,FALSE), Enemies[[Name]:[BotLevelType]], 3, FALSE) * VLOOKUP($A91,BotLevelWorld[#All],MATCH("HP Ratio - " &amp; VLOOKUP(VLOOKUP(U$1,Enemies[[Name]:[SpawnedType]],11,FALSE),Enemies[[#All],[Name]:[BotLevelType]],9,FALSE),BotLevelWorld[#Headers],0),FALSE) * VLOOKUP(U$1,Enemies[[Name]:[SpawnedType]],10,FALSE),0))</f>
        <v>8800</v>
      </c>
      <c r="V91" s="10">
        <f>(VLOOKUP(V$1,Enemies[[Name]:[BotLevelType]],3,FALSE) * VLOOKUP($A91,BotLevelWorld[#All],MATCH("HP Ratio - " &amp; VLOOKUP(V$1,Enemies[[#All],[Name]:[BotLevelType]],9,FALSE),BotLevelWorld[#Headers],0),FALSE)) + (IFERROR(VLOOKUP(VLOOKUP(V$1,Enemies[[Name]:[SpawnedType]],11,FALSE), Enemies[[Name]:[BotLevelType]], 3, FALSE) * VLOOKUP($A91,BotLevelWorld[#All],MATCH("HP Ratio - " &amp; VLOOKUP(VLOOKUP(V$1,Enemies[[Name]:[SpawnedType]],11,FALSE),Enemies[[#All],[Name]:[BotLevelType]],9,FALSE),BotLevelWorld[#Headers],0),FALSE) * VLOOKUP(V$1,Enemies[[Name]:[SpawnedType]],10,FALSE),0))</f>
        <v>4400</v>
      </c>
      <c r="W91" s="10">
        <f>(VLOOKUP(W$1,Enemies[[Name]:[BotLevelType]],3,FALSE) * VLOOKUP($A91,BotLevelWorld[#All],MATCH("HP Ratio - " &amp; VLOOKUP(W$1,Enemies[[#All],[Name]:[BotLevelType]],9,FALSE),BotLevelWorld[#Headers],0),FALSE)) + (IFERROR(VLOOKUP(VLOOKUP(W$1,Enemies[[Name]:[SpawnedType]],11,FALSE), Enemies[[Name]:[BotLevelType]], 3, FALSE) * VLOOKUP($A91,BotLevelWorld[#All],MATCH("HP Ratio - " &amp; VLOOKUP(VLOOKUP(W$1,Enemies[[Name]:[SpawnedType]],11,FALSE),Enemies[[#All],[Name]:[BotLevelType]],9,FALSE),BotLevelWorld[#Headers],0),FALSE) * VLOOKUP(W$1,Enemies[[Name]:[SpawnedType]],10,FALSE),0))</f>
        <v>1100</v>
      </c>
      <c r="X91" s="10">
        <f>(VLOOKUP(X$1,Enemies[[Name]:[BotLevelType]],3,FALSE) * VLOOKUP($A91,BotLevelWorld[#All],MATCH("HP Ratio - " &amp; VLOOKUP(X$1,Enemies[[#All],[Name]:[BotLevelType]],9,FALSE),BotLevelWorld[#Headers],0),FALSE)) + (IFERROR(VLOOKUP(VLOOKUP(X$1,Enemies[[Name]:[SpawnedType]],11,FALSE), Enemies[[Name]:[BotLevelType]], 3, FALSE) * VLOOKUP($A91,BotLevelWorld[#All],MATCH("HP Ratio - " &amp; VLOOKUP(VLOOKUP(X$1,Enemies[[Name]:[SpawnedType]],11,FALSE),Enemies[[#All],[Name]:[BotLevelType]],9,FALSE),BotLevelWorld[#Headers],0),FALSE) * VLOOKUP(X$1,Enemies[[Name]:[SpawnedType]],10,FALSE),0))</f>
        <v>880</v>
      </c>
      <c r="Y91" s="10">
        <f>(VLOOKUP(Y$1,Enemies[[Name]:[BotLevelType]],3,FALSE) * VLOOKUP($A91,BotLevelWorld[#All],MATCH("HP Ratio - " &amp; VLOOKUP(Y$1,Enemies[[#All],[Name]:[BotLevelType]],9,FALSE),BotLevelWorld[#Headers],0),FALSE)) + (IFERROR(VLOOKUP(VLOOKUP(Y$1,Enemies[[Name]:[SpawnedType]],11,FALSE), Enemies[[Name]:[BotLevelType]], 3, FALSE) * VLOOKUP($A91,BotLevelWorld[#All],MATCH("HP Ratio - " &amp; VLOOKUP(VLOOKUP(Y$1,Enemies[[Name]:[SpawnedType]],11,FALSE),Enemies[[#All],[Name]:[BotLevelType]],9,FALSE),BotLevelWorld[#Headers],0),FALSE) * VLOOKUP(Y$1,Enemies[[Name]:[SpawnedType]],10,FALSE),0))</f>
        <v>20000</v>
      </c>
      <c r="Z91" s="10">
        <f>(VLOOKUP(Z$1,Enemies[[Name]:[BotLevelType]],3,FALSE) * VLOOKUP($A91,BotLevelWorld[#All],MATCH("HP Ratio - " &amp; VLOOKUP(Z$1,Enemies[[#All],[Name]:[BotLevelType]],9,FALSE),BotLevelWorld[#Headers],0),FALSE)) + (IFERROR(VLOOKUP(VLOOKUP(Z$1,Enemies[[Name]:[SpawnedType]],11,FALSE), Enemies[[Name]:[BotLevelType]], 3, FALSE) * VLOOKUP($A91,BotLevelWorld[#All],MATCH("HP Ratio - " &amp; VLOOKUP(VLOOKUP(Z$1,Enemies[[Name]:[SpawnedType]],11,FALSE),Enemies[[#All],[Name]:[BotLevelType]],9,FALSE),BotLevelWorld[#Headers],0),FALSE) * VLOOKUP(Z$1,Enemies[[Name]:[SpawnedType]],10,FALSE),0))</f>
        <v>8000</v>
      </c>
      <c r="AA91" s="10">
        <f>(VLOOKUP(AA$1,Enemies[[Name]:[BotLevelType]],3,FALSE) * VLOOKUP($A91,BotLevelWorld[#All],MATCH("HP Ratio - " &amp; VLOOKUP(AA$1,Enemies[[#All],[Name]:[BotLevelType]],9,FALSE),BotLevelWorld[#Headers],0),FALSE)) + (IFERROR(VLOOKUP(VLOOKUP(AA$1,Enemies[[Name]:[SpawnedType]],11,FALSE), Enemies[[Name]:[BotLevelType]], 3, FALSE) * VLOOKUP($A91,BotLevelWorld[#All],MATCH("HP Ratio - " &amp; VLOOKUP(VLOOKUP(AA$1,Enemies[[Name]:[SpawnedType]],11,FALSE),Enemies[[#All],[Name]:[BotLevelType]],9,FALSE),BotLevelWorld[#Headers],0),FALSE) * VLOOKUP(AA$1,Enemies[[Name]:[SpawnedType]],10,FALSE),0))</f>
        <v>4000</v>
      </c>
      <c r="AB91" s="10">
        <f>(VLOOKUP(AB$1,Enemies[[Name]:[BotLevelType]],3,FALSE) * VLOOKUP($A91,BotLevelWorld[#All],MATCH("HP Ratio - " &amp; VLOOKUP(AB$1,Enemies[[#All],[Name]:[BotLevelType]],9,FALSE),BotLevelWorld[#Headers],0),FALSE)) + (IFERROR(VLOOKUP(VLOOKUP(AB$1,Enemies[[Name]:[SpawnedType]],11,FALSE), Enemies[[Name]:[BotLevelType]], 3, FALSE) * VLOOKUP($A91,BotLevelWorld[#All],MATCH("HP Ratio - " &amp; VLOOKUP(VLOOKUP(AB$1,Enemies[[Name]:[SpawnedType]],11,FALSE),Enemies[[#All],[Name]:[BotLevelType]],9,FALSE),BotLevelWorld[#Headers],0),FALSE) * VLOOKUP(AB$1,Enemies[[Name]:[SpawnedType]],10,FALSE),0))</f>
        <v>1960</v>
      </c>
      <c r="AC91" s="10">
        <f>(VLOOKUP(AC$1,Enemies[[Name]:[BotLevelType]],3,FALSE) * VLOOKUP($A91,BotLevelWorld[#All],MATCH("HP Ratio - " &amp; VLOOKUP(AC$1,Enemies[[#All],[Name]:[BotLevelType]],9,FALSE),BotLevelWorld[#Headers],0),FALSE)) + (IFERROR(VLOOKUP(VLOOKUP(AC$1,Enemies[[Name]:[SpawnedType]],11,FALSE), Enemies[[Name]:[BotLevelType]], 3, FALSE) * VLOOKUP($A91,BotLevelWorld[#All],MATCH("HP Ratio - " &amp; VLOOKUP(VLOOKUP(AC$1,Enemies[[Name]:[SpawnedType]],11,FALSE),Enemies[[#All],[Name]:[BotLevelType]],9,FALSE),BotLevelWorld[#Headers],0),FALSE) * VLOOKUP(AC$1,Enemies[[Name]:[SpawnedType]],10,FALSE),0))</f>
        <v>960</v>
      </c>
      <c r="AD91" s="10">
        <f>(VLOOKUP(AD$1,Enemies[[Name]:[BotLevelType]],3,FALSE) * VLOOKUP($A91,BotLevelWorld[#All],MATCH("HP Ratio - " &amp; VLOOKUP(AD$1,Enemies[[#All],[Name]:[BotLevelType]],9,FALSE),BotLevelWorld[#Headers],0),FALSE)) + (IFERROR(VLOOKUP(VLOOKUP(AD$1,Enemies[[Name]:[SpawnedType]],11,FALSE), Enemies[[Name]:[BotLevelType]], 3, FALSE) * VLOOKUP($A91,BotLevelWorld[#All],MATCH("HP Ratio - " &amp; VLOOKUP(VLOOKUP(AD$1,Enemies[[Name]:[SpawnedType]],11,FALSE),Enemies[[#All],[Name]:[BotLevelType]],9,FALSE),BotLevelWorld[#Headers],0),FALSE) * VLOOKUP(AD$1,Enemies[[Name]:[SpawnedType]],10,FALSE),0))</f>
        <v>240</v>
      </c>
      <c r="AE91" s="10">
        <f>(VLOOKUP(AE$1,Enemies[[Name]:[BotLevelType]],3,FALSE) * VLOOKUP($A91,BotLevelWorld[#All],MATCH("HP Ratio - " &amp; VLOOKUP(AE$1,Enemies[[#All],[Name]:[BotLevelType]],9,FALSE),BotLevelWorld[#Headers],0),FALSE)) + (IFERROR(VLOOKUP(VLOOKUP(AE$1,Enemies[[Name]:[SpawnedType]],11,FALSE), Enemies[[Name]:[BotLevelType]], 3, FALSE) * VLOOKUP($A91,BotLevelWorld[#All],MATCH("HP Ratio - " &amp; VLOOKUP(VLOOKUP(AE$1,Enemies[[Name]:[SpawnedType]],11,FALSE),Enemies[[#All],[Name]:[BotLevelType]],9,FALSE),BotLevelWorld[#Headers],0),FALSE) * VLOOKUP(AE$1,Enemies[[Name]:[SpawnedType]],10,FALSE),0))</f>
        <v>7000</v>
      </c>
      <c r="AF91" s="10">
        <f>(VLOOKUP(AF$1,Enemies[[Name]:[BotLevelType]],3,FALSE) * VLOOKUP($A91,BotLevelWorld[#All],MATCH("HP Ratio - " &amp; VLOOKUP(AF$1,Enemies[[#All],[Name]:[BotLevelType]],9,FALSE),BotLevelWorld[#Headers],0),FALSE)) + (IFERROR(VLOOKUP(VLOOKUP(AF$1,Enemies[[Name]:[SpawnedType]],11,FALSE), Enemies[[Name]:[BotLevelType]], 3, FALSE) * VLOOKUP($A91,BotLevelWorld[#All],MATCH("HP Ratio - " &amp; VLOOKUP(VLOOKUP(AF$1,Enemies[[Name]:[SpawnedType]],11,FALSE),Enemies[[#All],[Name]:[BotLevelType]],9,FALSE),BotLevelWorld[#Headers],0),FALSE) * VLOOKUP(AF$1,Enemies[[Name]:[SpawnedType]],10,FALSE),0))</f>
        <v>1600</v>
      </c>
      <c r="AG91" s="10">
        <f>(VLOOKUP(AG$1,Enemies[[Name]:[BotLevelType]],3,FALSE) * VLOOKUP($A91,BotLevelWorld[#All],MATCH("HP Ratio - " &amp; VLOOKUP(AG$1,Enemies[[#All],[Name]:[BotLevelType]],9,FALSE),BotLevelWorld[#Headers],0),FALSE)) + (IFERROR(VLOOKUP(VLOOKUP(AG$1,Enemies[[Name]:[SpawnedType]],11,FALSE), Enemies[[Name]:[BotLevelType]], 3, FALSE) * VLOOKUP($A91,BotLevelWorld[#All],MATCH("HP Ratio - " &amp; VLOOKUP(VLOOKUP(AG$1,Enemies[[Name]:[SpawnedType]],11,FALSE),Enemies[[#All],[Name]:[BotLevelType]],9,FALSE),BotLevelWorld[#Headers],0),FALSE) * VLOOKUP(AG$1,Enemies[[Name]:[SpawnedType]],10,FALSE),0))</f>
        <v>8470</v>
      </c>
      <c r="AH91" s="10">
        <f>(VLOOKUP(AH$1,Enemies[[Name]:[BotLevelType]],3,FALSE) * VLOOKUP($A91,BotLevelWorld[#All],MATCH("HP Ratio - " &amp; VLOOKUP(AH$1,Enemies[[#All],[Name]:[BotLevelType]],9,FALSE),BotLevelWorld[#Headers],0),FALSE)) + (IFERROR(VLOOKUP(VLOOKUP(AH$1,Enemies[[Name]:[SpawnedType]],11,FALSE), Enemies[[Name]:[BotLevelType]], 3, FALSE) * VLOOKUP($A91,BotLevelWorld[#All],MATCH("HP Ratio - " &amp; VLOOKUP(VLOOKUP(AH$1,Enemies[[Name]:[SpawnedType]],11,FALSE),Enemies[[#All],[Name]:[BotLevelType]],9,FALSE),BotLevelWorld[#Headers],0),FALSE) * VLOOKUP(AH$1,Enemies[[Name]:[SpawnedType]],10,FALSE),0))</f>
        <v>880</v>
      </c>
      <c r="AI91" s="10">
        <f>(VLOOKUP(AI$1,Enemies[[Name]:[BotLevelType]],3,FALSE) * VLOOKUP($A91,BotLevelWorld[#All],MATCH("HP Ratio - " &amp; VLOOKUP(AI$1,Enemies[[#All],[Name]:[BotLevelType]],9,FALSE),BotLevelWorld[#Headers],0),FALSE)) + (IFERROR(VLOOKUP(VLOOKUP(AI$1,Enemies[[Name]:[SpawnedType]],11,FALSE), Enemies[[Name]:[BotLevelType]], 3, FALSE) * VLOOKUP($A91,BotLevelWorld[#All],MATCH("HP Ratio - " &amp; VLOOKUP(VLOOKUP(AI$1,Enemies[[Name]:[SpawnedType]],11,FALSE),Enemies[[#All],[Name]:[BotLevelType]],9,FALSE),BotLevelWorld[#Headers],0),FALSE) * VLOOKUP(AI$1,Enemies[[Name]:[SpawnedType]],10,FALSE),0))</f>
        <v>12000</v>
      </c>
      <c r="AJ91" s="10">
        <f>(VLOOKUP(AJ$1,Enemies[[Name]:[BotLevelType]],3,FALSE) * VLOOKUP($A91,BotLevelWorld[#All],MATCH("HP Ratio - " &amp; VLOOKUP(AJ$1,Enemies[[#All],[Name]:[BotLevelType]],9,FALSE),BotLevelWorld[#Headers],0),FALSE)) + (IFERROR(VLOOKUP(VLOOKUP(AJ$1,Enemies[[Name]:[SpawnedType]],11,FALSE), Enemies[[Name]:[BotLevelType]], 3, FALSE) * VLOOKUP($A91,BotLevelWorld[#All],MATCH("HP Ratio - " &amp; VLOOKUP(VLOOKUP(AJ$1,Enemies[[Name]:[SpawnedType]],11,FALSE),Enemies[[#All],[Name]:[BotLevelType]],9,FALSE),BotLevelWorld[#Headers],0),FALSE) * VLOOKUP(AJ$1,Enemies[[Name]:[SpawnedType]],10,FALSE),0))</f>
        <v>880</v>
      </c>
      <c r="AK91" s="10">
        <f>(VLOOKUP(AK$1,Enemies[[Name]:[BotLevelType]],3,FALSE) * VLOOKUP($A91,BotLevelWorld[#All],MATCH("HP Ratio - " &amp; VLOOKUP(AK$1,Enemies[[#All],[Name]:[BotLevelType]],9,FALSE),BotLevelWorld[#Headers],0),FALSE)) + (IFERROR(VLOOKUP(VLOOKUP(AK$1,Enemies[[Name]:[SpawnedType]],11,FALSE), Enemies[[Name]:[BotLevelType]], 3, FALSE) * VLOOKUP($A91,BotLevelWorld[#All],MATCH("HP Ratio - " &amp; VLOOKUP(VLOOKUP(AK$1,Enemies[[Name]:[SpawnedType]],11,FALSE),Enemies[[#All],[Name]:[BotLevelType]],9,FALSE),BotLevelWorld[#Headers],0),FALSE) * VLOOKUP(AK$1,Enemies[[Name]:[SpawnedType]],10,FALSE),0))</f>
        <v>880</v>
      </c>
      <c r="AL91" s="10">
        <f>(VLOOKUP(AL$1,Enemies[[Name]:[BotLevelType]],3,FALSE) * VLOOKUP($A91,BotLevelWorld[#All],MATCH("HP Ratio - " &amp; VLOOKUP(AL$1,Enemies[[#All],[Name]:[BotLevelType]],9,FALSE),BotLevelWorld[#Headers],0),FALSE)) + (IFERROR(VLOOKUP(VLOOKUP(AL$1,Enemies[[Name]:[SpawnedType]],11,FALSE), Enemies[[Name]:[BotLevelType]], 3, FALSE) * VLOOKUP($A91,BotLevelWorld[#All],MATCH("HP Ratio - " &amp; VLOOKUP(VLOOKUP(AL$1,Enemies[[Name]:[SpawnedType]],11,FALSE),Enemies[[#All],[Name]:[BotLevelType]],9,FALSE),BotLevelWorld[#Headers],0),FALSE) * VLOOKUP(AL$1,Enemies[[Name]:[SpawnedType]],10,FALSE),0))</f>
        <v>1100</v>
      </c>
      <c r="AM91" s="10">
        <f>(VLOOKUP(AM$1,Enemies[[Name]:[BotLevelType]],3,FALSE) * VLOOKUP($A91,BotLevelWorld[#All],MATCH("HP Ratio - " &amp; VLOOKUP(AM$1,Enemies[[#All],[Name]:[BotLevelType]],9,FALSE),BotLevelWorld[#Headers],0),FALSE)) + (IFERROR(VLOOKUP(VLOOKUP(AM$1,Enemies[[Name]:[SpawnedType]],11,FALSE), Enemies[[Name]:[BotLevelType]], 3, FALSE) * VLOOKUP($A91,BotLevelWorld[#All],MATCH("HP Ratio - " &amp; VLOOKUP(VLOOKUP(AM$1,Enemies[[Name]:[SpawnedType]],11,FALSE),Enemies[[#All],[Name]:[BotLevelType]],9,FALSE),BotLevelWorld[#Headers],0),FALSE) * VLOOKUP(AM$1,Enemies[[Name]:[SpawnedType]],10,FALSE),0))</f>
        <v>20000</v>
      </c>
      <c r="AN91" s="10">
        <f>(VLOOKUP(AN$1,Enemies[[Name]:[BotLevelType]],3,FALSE) * VLOOKUP($A91,BotLevelWorld[#All],MATCH("HP Ratio - " &amp; VLOOKUP(AN$1,Enemies[[#All],[Name]:[BotLevelType]],9,FALSE),BotLevelWorld[#Headers],0),FALSE)) + (IFERROR(VLOOKUP(VLOOKUP(AN$1,Enemies[[Name]:[SpawnedType]],11,FALSE), Enemies[[Name]:[BotLevelType]], 3, FALSE) * VLOOKUP($A91,BotLevelWorld[#All],MATCH("HP Ratio - " &amp; VLOOKUP(VLOOKUP(AN$1,Enemies[[Name]:[SpawnedType]],11,FALSE),Enemies[[#All],[Name]:[BotLevelType]],9,FALSE),BotLevelWorld[#Headers],0),FALSE) * VLOOKUP(AN$1,Enemies[[Name]:[SpawnedType]],10,FALSE),0))</f>
        <v>5500</v>
      </c>
      <c r="AO91" s="10">
        <f>(VLOOKUP(AO$1,Enemies[[Name]:[BotLevelType]],3,FALSE) * VLOOKUP($A91,BotLevelWorld[#All],MATCH("HP Ratio - " &amp; VLOOKUP(AO$1,Enemies[[#All],[Name]:[BotLevelType]],9,FALSE),BotLevelWorld[#Headers],0),FALSE)) + (IFERROR(VLOOKUP(VLOOKUP(AO$1,Enemies[[Name]:[SpawnedType]],11,FALSE), Enemies[[Name]:[BotLevelType]], 3, FALSE) * VLOOKUP($A91,BotLevelWorld[#All],MATCH("HP Ratio - " &amp; VLOOKUP(VLOOKUP(AO$1,Enemies[[Name]:[SpawnedType]],11,FALSE),Enemies[[#All],[Name]:[BotLevelType]],9,FALSE),BotLevelWorld[#Headers],0),FALSE) * VLOOKUP(AO$1,Enemies[[Name]:[SpawnedType]],10,FALSE),0))</f>
        <v>9460</v>
      </c>
      <c r="AP91" s="10">
        <f>(VLOOKUP(AP$1,Enemies[[Name]:[BotLevelType]],3,FALSE) * VLOOKUP($A91,BotLevelWorld[#All],MATCH("HP Ratio - " &amp; VLOOKUP(AP$1,Enemies[[#All],[Name]:[BotLevelType]],9,FALSE),BotLevelWorld[#Headers],0),FALSE)) + (IFERROR(VLOOKUP(VLOOKUP(AP$1,Enemies[[Name]:[SpawnedType]],11,FALSE), Enemies[[Name]:[BotLevelType]], 3, FALSE) * VLOOKUP($A91,BotLevelWorld[#All],MATCH("HP Ratio - " &amp; VLOOKUP(VLOOKUP(AP$1,Enemies[[Name]:[SpawnedType]],11,FALSE),Enemies[[#All],[Name]:[BotLevelType]],9,FALSE),BotLevelWorld[#Headers],0),FALSE) * VLOOKUP(AP$1,Enemies[[Name]:[SpawnedType]],10,FALSE),0))</f>
        <v>9460</v>
      </c>
      <c r="AQ91" s="10">
        <f>(VLOOKUP(AQ$1,Enemies[[Name]:[BotLevelType]],3,FALSE) * VLOOKUP($A91,BotLevelWorld[#All],MATCH("HP Ratio - " &amp; VLOOKUP(AQ$1,Enemies[[#All],[Name]:[BotLevelType]],9,FALSE),BotLevelWorld[#Headers],0),FALSE)) + (IFERROR(VLOOKUP(VLOOKUP(AQ$1,Enemies[[Name]:[SpawnedType]],11,FALSE), Enemies[[Name]:[BotLevelType]], 3, FALSE) * VLOOKUP($A91,BotLevelWorld[#All],MATCH("HP Ratio - " &amp; VLOOKUP(VLOOKUP(AQ$1,Enemies[[Name]:[SpawnedType]],11,FALSE),Enemies[[#All],[Name]:[BotLevelType]],9,FALSE),BotLevelWorld[#Headers],0),FALSE) * VLOOKUP(AQ$1,Enemies[[Name]:[SpawnedType]],10,FALSE),0))</f>
        <v>9460</v>
      </c>
      <c r="AR91" s="10">
        <f>(VLOOKUP(AR$1,Enemies[[Name]:[BotLevelType]],3,FALSE) * VLOOKUP($A91,BotLevelWorld[#All],MATCH("HP Ratio - " &amp; VLOOKUP(AR$1,Enemies[[#All],[Name]:[BotLevelType]],9,FALSE),BotLevelWorld[#Headers],0),FALSE)) + (IFERROR(VLOOKUP(VLOOKUP(AR$1,Enemies[[Name]:[SpawnedType]],11,FALSE), Enemies[[Name]:[BotLevelType]], 3, FALSE) * VLOOKUP($A91,BotLevelWorld[#All],MATCH("HP Ratio - " &amp; VLOOKUP(VLOOKUP(AR$1,Enemies[[Name]:[SpawnedType]],11,FALSE),Enemies[[#All],[Name]:[BotLevelType]],9,FALSE),BotLevelWorld[#Headers],0),FALSE) * VLOOKUP(AR$1,Enemies[[Name]:[SpawnedType]],10,FALSE),0))</f>
        <v>88000</v>
      </c>
      <c r="AS91" s="10">
        <f>(VLOOKUP(AS$1,Enemies[[Name]:[BotLevelType]],3,FALSE) * VLOOKUP($A91,BotLevelWorld[#All],MATCH("HP Ratio - " &amp; VLOOKUP(AS$1,Enemies[[#All],[Name]:[BotLevelType]],9,FALSE),BotLevelWorld[#Headers],0),FALSE)) + (IFERROR(VLOOKUP(VLOOKUP(AS$1,Enemies[[Name]:[SpawnedType]],11,FALSE), Enemies[[Name]:[BotLevelType]], 3, FALSE) * VLOOKUP($A91,BotLevelWorld[#All],MATCH("HP Ratio - " &amp; VLOOKUP(VLOOKUP(AS$1,Enemies[[Name]:[SpawnedType]],11,FALSE),Enemies[[#All],[Name]:[BotLevelType]],9,FALSE),BotLevelWorld[#Headers],0),FALSE) * VLOOKUP(AS$1,Enemies[[Name]:[SpawnedType]],10,FALSE),0))</f>
        <v>60000</v>
      </c>
      <c r="AT91" s="10">
        <f>(VLOOKUP(AT$1,Enemies[[Name]:[BotLevelType]],3,FALSE) * VLOOKUP($A91,BotLevelWorld[#All],MATCH("HP Ratio - " &amp; VLOOKUP(AT$1,Enemies[[#All],[Name]:[BotLevelType]],9,FALSE),BotLevelWorld[#Headers],0),FALSE)) + (IFERROR(VLOOKUP(VLOOKUP(AT$1,Enemies[[Name]:[SpawnedType]],11,FALSE), Enemies[[Name]:[BotLevelType]], 3, FALSE) * VLOOKUP($A91,BotLevelWorld[#All],MATCH("HP Ratio - " &amp; VLOOKUP(VLOOKUP(AT$1,Enemies[[Name]:[SpawnedType]],11,FALSE),Enemies[[#All],[Name]:[BotLevelType]],9,FALSE),BotLevelWorld[#Headers],0),FALSE) * VLOOKUP(AT$1,Enemies[[Name]:[SpawnedType]],10,FALSE),0))</f>
        <v>53200</v>
      </c>
    </row>
    <row r="92" spans="1:46" x14ac:dyDescent="0.25">
      <c r="A92" s="1">
        <v>90</v>
      </c>
      <c r="B92" s="10">
        <f>(VLOOKUP(B$1,Enemies[[Name]:[BotLevelType]],3,FALSE) * VLOOKUP($A92,BotLevelWorld[#All],MATCH("HP Ratio - " &amp; VLOOKUP(B$1,Enemies[[#All],[Name]:[BotLevelType]],9,FALSE),BotLevelWorld[#Headers],0),FALSE)) + (IFERROR(VLOOKUP(VLOOKUP(B$1,Enemies[[Name]:[SpawnedType]],11,FALSE), Enemies[[Name]:[BotLevelType]], 3, FALSE) * VLOOKUP($A92,BotLevelWorld[#All],MATCH("HP Ratio - " &amp; VLOOKUP(VLOOKUP(B$1,Enemies[[Name]:[SpawnedType]],11,FALSE),Enemies[[#All],[Name]:[BotLevelType]],9,FALSE),BotLevelWorld[#Headers],0),FALSE) * VLOOKUP(B$1,Enemies[[Name]:[SpawnedType]],10,FALSE),0))</f>
        <v>330</v>
      </c>
      <c r="C92" s="10">
        <f>(VLOOKUP(C$1,Enemies[[Name]:[BotLevelType]],3,FALSE) * VLOOKUP($A92,BotLevelWorld[#All],MATCH("HP Ratio - " &amp; VLOOKUP(C$1,Enemies[[#All],[Name]:[BotLevelType]],9,FALSE),BotLevelWorld[#Headers],0),FALSE)) + (IFERROR(VLOOKUP(VLOOKUP(C$1,Enemies[[Name]:[SpawnedType]],11,FALSE), Enemies[[Name]:[BotLevelType]], 3, FALSE) * VLOOKUP($A92,BotLevelWorld[#All],MATCH("HP Ratio - " &amp; VLOOKUP(VLOOKUP(C$1,Enemies[[Name]:[SpawnedType]],11,FALSE),Enemies[[#All],[Name]:[BotLevelType]],9,FALSE),BotLevelWorld[#Headers],0),FALSE) * VLOOKUP(C$1,Enemies[[Name]:[SpawnedType]],10,FALSE),0))</f>
        <v>8470</v>
      </c>
      <c r="D92" s="10">
        <f>(VLOOKUP(D$1,Enemies[[Name]:[BotLevelType]],3,FALSE) * VLOOKUP($A92,BotLevelWorld[#All],MATCH("HP Ratio - " &amp; VLOOKUP(D$1,Enemies[[#All],[Name]:[BotLevelType]],9,FALSE),BotLevelWorld[#Headers],0),FALSE)) + (IFERROR(VLOOKUP(VLOOKUP(D$1,Enemies[[Name]:[SpawnedType]],11,FALSE), Enemies[[Name]:[BotLevelType]], 3, FALSE) * VLOOKUP($A92,BotLevelWorld[#All],MATCH("HP Ratio - " &amp; VLOOKUP(VLOOKUP(D$1,Enemies[[Name]:[SpawnedType]],11,FALSE),Enemies[[#All],[Name]:[BotLevelType]],9,FALSE),BotLevelWorld[#Headers],0),FALSE) * VLOOKUP(D$1,Enemies[[Name]:[SpawnedType]],10,FALSE),0))</f>
        <v>19800</v>
      </c>
      <c r="E92" s="10">
        <f>(VLOOKUP(E$1,Enemies[[Name]:[BotLevelType]],3,FALSE) * VLOOKUP($A92,BotLevelWorld[#All],MATCH("HP Ratio - " &amp; VLOOKUP(E$1,Enemies[[#All],[Name]:[BotLevelType]],9,FALSE),BotLevelWorld[#Headers],0),FALSE)) + (IFERROR(VLOOKUP(VLOOKUP(E$1,Enemies[[Name]:[SpawnedType]],11,FALSE), Enemies[[Name]:[BotLevelType]], 3, FALSE) * VLOOKUP($A92,BotLevelWorld[#All],MATCH("HP Ratio - " &amp; VLOOKUP(VLOOKUP(E$1,Enemies[[Name]:[SpawnedType]],11,FALSE),Enemies[[#All],[Name]:[BotLevelType]],9,FALSE),BotLevelWorld[#Headers],0),FALSE) * VLOOKUP(E$1,Enemies[[Name]:[SpawnedType]],10,FALSE),0))</f>
        <v>2800</v>
      </c>
      <c r="F92" s="10">
        <f>(VLOOKUP(F$1,Enemies[[Name]:[BotLevelType]],3,FALSE) * VLOOKUP($A92,BotLevelWorld[#All],MATCH("HP Ratio - " &amp; VLOOKUP(F$1,Enemies[[#All],[Name]:[BotLevelType]],9,FALSE),BotLevelWorld[#Headers],0),FALSE)) + (IFERROR(VLOOKUP(VLOOKUP(F$1,Enemies[[Name]:[SpawnedType]],11,FALSE), Enemies[[Name]:[BotLevelType]], 3, FALSE) * VLOOKUP($A92,BotLevelWorld[#All],MATCH("HP Ratio - " &amp; VLOOKUP(VLOOKUP(F$1,Enemies[[Name]:[SpawnedType]],11,FALSE),Enemies[[#All],[Name]:[BotLevelType]],9,FALSE),BotLevelWorld[#Headers],0),FALSE) * VLOOKUP(F$1,Enemies[[Name]:[SpawnedType]],10,FALSE),0))</f>
        <v>10000</v>
      </c>
      <c r="G92" s="10">
        <f>(VLOOKUP(G$1,Enemies[[Name]:[BotLevelType]],3,FALSE) * VLOOKUP($A92,BotLevelWorld[#All],MATCH("HP Ratio - " &amp; VLOOKUP(G$1,Enemies[[#All],[Name]:[BotLevelType]],9,FALSE),BotLevelWorld[#Headers],0),FALSE)) + (IFERROR(VLOOKUP(VLOOKUP(G$1,Enemies[[Name]:[SpawnedType]],11,FALSE), Enemies[[Name]:[BotLevelType]], 3, FALSE) * VLOOKUP($A92,BotLevelWorld[#All],MATCH("HP Ratio - " &amp; VLOOKUP(VLOOKUP(G$1,Enemies[[Name]:[SpawnedType]],11,FALSE),Enemies[[#All],[Name]:[BotLevelType]],9,FALSE),BotLevelWorld[#Headers],0),FALSE) * VLOOKUP(G$1,Enemies[[Name]:[SpawnedType]],10,FALSE),0))</f>
        <v>20000</v>
      </c>
      <c r="H92" s="10">
        <f>(VLOOKUP(H$1,Enemies[[Name]:[BotLevelType]],3,FALSE) * VLOOKUP($A92,BotLevelWorld[#All],MATCH("HP Ratio - " &amp; VLOOKUP(H$1,Enemies[[#All],[Name]:[BotLevelType]],9,FALSE),BotLevelWorld[#Headers],0),FALSE)) + (IFERROR(VLOOKUP(VLOOKUP(H$1,Enemies[[Name]:[SpawnedType]],11,FALSE), Enemies[[Name]:[BotLevelType]], 3, FALSE) * VLOOKUP($A92,BotLevelWorld[#All],MATCH("HP Ratio - " &amp; VLOOKUP(VLOOKUP(H$1,Enemies[[Name]:[SpawnedType]],11,FALSE),Enemies[[#All],[Name]:[BotLevelType]],9,FALSE),BotLevelWorld[#Headers],0),FALSE) * VLOOKUP(H$1,Enemies[[Name]:[SpawnedType]],10,FALSE),0))</f>
        <v>880</v>
      </c>
      <c r="I92" s="10">
        <f>(VLOOKUP(I$1,Enemies[[Name]:[BotLevelType]],3,FALSE) * VLOOKUP($A92,BotLevelWorld[#All],MATCH("HP Ratio - " &amp; VLOOKUP(I$1,Enemies[[#All],[Name]:[BotLevelType]],9,FALSE),BotLevelWorld[#Headers],0),FALSE)) + (IFERROR(VLOOKUP(VLOOKUP(I$1,Enemies[[Name]:[SpawnedType]],11,FALSE), Enemies[[Name]:[BotLevelType]], 3, FALSE) * VLOOKUP($A92,BotLevelWorld[#All],MATCH("HP Ratio - " &amp; VLOOKUP(VLOOKUP(I$1,Enemies[[Name]:[SpawnedType]],11,FALSE),Enemies[[#All],[Name]:[BotLevelType]],9,FALSE),BotLevelWorld[#Headers],0),FALSE) * VLOOKUP(I$1,Enemies[[Name]:[SpawnedType]],10,FALSE),0))</f>
        <v>30</v>
      </c>
      <c r="J92" s="10">
        <f>(VLOOKUP(J$1,Enemies[[Name]:[BotLevelType]],3,FALSE) * VLOOKUP($A92,BotLevelWorld[#All],MATCH("HP Ratio - " &amp; VLOOKUP(J$1,Enemies[[#All],[Name]:[BotLevelType]],9,FALSE),BotLevelWorld[#Headers],0),FALSE)) + (IFERROR(VLOOKUP(VLOOKUP(J$1,Enemies[[Name]:[SpawnedType]],11,FALSE), Enemies[[Name]:[BotLevelType]], 3, FALSE) * VLOOKUP($A92,BotLevelWorld[#All],MATCH("HP Ratio - " &amp; VLOOKUP(VLOOKUP(J$1,Enemies[[Name]:[SpawnedType]],11,FALSE),Enemies[[#All],[Name]:[BotLevelType]],9,FALSE),BotLevelWorld[#Headers],0),FALSE) * VLOOKUP(J$1,Enemies[[Name]:[SpawnedType]],10,FALSE),0))</f>
        <v>500</v>
      </c>
      <c r="K92" s="10">
        <f>(VLOOKUP(K$1,Enemies[[Name]:[BotLevelType]],3,FALSE) * VLOOKUP($A92,BotLevelWorld[#All],MATCH("HP Ratio - " &amp; VLOOKUP(K$1,Enemies[[#All],[Name]:[BotLevelType]],9,FALSE),BotLevelWorld[#Headers],0),FALSE)) + (IFERROR(VLOOKUP(VLOOKUP(K$1,Enemies[[Name]:[SpawnedType]],11,FALSE), Enemies[[Name]:[BotLevelType]], 3, FALSE) * VLOOKUP($A92,BotLevelWorld[#All],MATCH("HP Ratio - " &amp; VLOOKUP(VLOOKUP(K$1,Enemies[[Name]:[SpawnedType]],11,FALSE),Enemies[[#All],[Name]:[BotLevelType]],9,FALSE),BotLevelWorld[#Headers],0),FALSE) * VLOOKUP(K$1,Enemies[[Name]:[SpawnedType]],10,FALSE),0))</f>
        <v>125</v>
      </c>
      <c r="L92" s="10">
        <f>(VLOOKUP(L$1,Enemies[[Name]:[BotLevelType]],3,FALSE) * VLOOKUP($A92,BotLevelWorld[#All],MATCH("HP Ratio - " &amp; VLOOKUP(L$1,Enemies[[#All],[Name]:[BotLevelType]],9,FALSE),BotLevelWorld[#Headers],0),FALSE)) + (IFERROR(VLOOKUP(VLOOKUP(L$1,Enemies[[Name]:[SpawnedType]],11,FALSE), Enemies[[Name]:[BotLevelType]], 3, FALSE) * VLOOKUP($A92,BotLevelWorld[#All],MATCH("HP Ratio - " &amp; VLOOKUP(VLOOKUP(L$1,Enemies[[Name]:[SpawnedType]],11,FALSE),Enemies[[#All],[Name]:[BotLevelType]],9,FALSE),BotLevelWorld[#Headers],0),FALSE) * VLOOKUP(L$1,Enemies[[Name]:[SpawnedType]],10,FALSE),0))</f>
        <v>6000</v>
      </c>
      <c r="M92" s="10">
        <f>(VLOOKUP(M$1,Enemies[[Name]:[BotLevelType]],3,FALSE) * VLOOKUP($A92,BotLevelWorld[#All],MATCH("HP Ratio - " &amp; VLOOKUP(M$1,Enemies[[#All],[Name]:[BotLevelType]],9,FALSE),BotLevelWorld[#Headers],0),FALSE)) + (IFERROR(VLOOKUP(VLOOKUP(M$1,Enemies[[Name]:[SpawnedType]],11,FALSE), Enemies[[Name]:[BotLevelType]], 3, FALSE) * VLOOKUP($A92,BotLevelWorld[#All],MATCH("HP Ratio - " &amp; VLOOKUP(VLOOKUP(M$1,Enemies[[Name]:[SpawnedType]],11,FALSE),Enemies[[#All],[Name]:[BotLevelType]],9,FALSE),BotLevelWorld[#Headers],0),FALSE) * VLOOKUP(M$1,Enemies[[Name]:[SpawnedType]],10,FALSE),0))</f>
        <v>14000</v>
      </c>
      <c r="N92" s="10">
        <f>(VLOOKUP(N$1,Enemies[[Name]:[BotLevelType]],3,FALSE) * VLOOKUP($A92,BotLevelWorld[#All],MATCH("HP Ratio - " &amp; VLOOKUP(N$1,Enemies[[#All],[Name]:[BotLevelType]],9,FALSE),BotLevelWorld[#Headers],0),FALSE)) + (IFERROR(VLOOKUP(VLOOKUP(N$1,Enemies[[Name]:[SpawnedType]],11,FALSE), Enemies[[Name]:[BotLevelType]], 3, FALSE) * VLOOKUP($A92,BotLevelWorld[#All],MATCH("HP Ratio - " &amp; VLOOKUP(VLOOKUP(N$1,Enemies[[Name]:[SpawnedType]],11,FALSE),Enemies[[#All],[Name]:[BotLevelType]],9,FALSE),BotLevelWorld[#Headers],0),FALSE) * VLOOKUP(N$1,Enemies[[Name]:[SpawnedType]],10,FALSE),0))</f>
        <v>10000</v>
      </c>
      <c r="O92" s="10">
        <f>(VLOOKUP(O$1,Enemies[[Name]:[BotLevelType]],3,FALSE) * VLOOKUP($A92,BotLevelWorld[#All],MATCH("HP Ratio - " &amp; VLOOKUP(O$1,Enemies[[#All],[Name]:[BotLevelType]],9,FALSE),BotLevelWorld[#Headers],0),FALSE)) + (IFERROR(VLOOKUP(VLOOKUP(O$1,Enemies[[Name]:[SpawnedType]],11,FALSE), Enemies[[Name]:[BotLevelType]], 3, FALSE) * VLOOKUP($A92,BotLevelWorld[#All],MATCH("HP Ratio - " &amp; VLOOKUP(VLOOKUP(O$1,Enemies[[Name]:[SpawnedType]],11,FALSE),Enemies[[#All],[Name]:[BotLevelType]],9,FALSE),BotLevelWorld[#Headers],0),FALSE) * VLOOKUP(O$1,Enemies[[Name]:[SpawnedType]],10,FALSE),0))</f>
        <v>3850</v>
      </c>
      <c r="P92" s="10">
        <f>(VLOOKUP(P$1,Enemies[[Name]:[BotLevelType]],3,FALSE) * VLOOKUP($A92,BotLevelWorld[#All],MATCH("HP Ratio - " &amp; VLOOKUP(P$1,Enemies[[#All],[Name]:[BotLevelType]],9,FALSE),BotLevelWorld[#Headers],0),FALSE)) + (IFERROR(VLOOKUP(VLOOKUP(P$1,Enemies[[Name]:[SpawnedType]],11,FALSE), Enemies[[Name]:[BotLevelType]], 3, FALSE) * VLOOKUP($A92,BotLevelWorld[#All],MATCH("HP Ratio - " &amp; VLOOKUP(VLOOKUP(P$1,Enemies[[Name]:[SpawnedType]],11,FALSE),Enemies[[#All],[Name]:[BotLevelType]],9,FALSE),BotLevelWorld[#Headers],0),FALSE) * VLOOKUP(P$1,Enemies[[Name]:[SpawnedType]],10,FALSE),0))</f>
        <v>40000</v>
      </c>
      <c r="Q92" s="10">
        <f>(VLOOKUP(Q$1,Enemies[[Name]:[BotLevelType]],3,FALSE) * VLOOKUP($A92,BotLevelWorld[#All],MATCH("HP Ratio - " &amp; VLOOKUP(Q$1,Enemies[[#All],[Name]:[BotLevelType]],9,FALSE),BotLevelWorld[#Headers],0),FALSE)) + (IFERROR(VLOOKUP(VLOOKUP(Q$1,Enemies[[Name]:[SpawnedType]],11,FALSE), Enemies[[Name]:[BotLevelType]], 3, FALSE) * VLOOKUP($A92,BotLevelWorld[#All],MATCH("HP Ratio - " &amp; VLOOKUP(VLOOKUP(Q$1,Enemies[[Name]:[SpawnedType]],11,FALSE),Enemies[[#All],[Name]:[BotLevelType]],9,FALSE),BotLevelWorld[#Headers],0),FALSE) * VLOOKUP(Q$1,Enemies[[Name]:[SpawnedType]],10,FALSE),0))</f>
        <v>11000</v>
      </c>
      <c r="R92" s="10">
        <f>(VLOOKUP(R$1,Enemies[[Name]:[BotLevelType]],3,FALSE) * VLOOKUP($A92,BotLevelWorld[#All],MATCH("HP Ratio - " &amp; VLOOKUP(R$1,Enemies[[#All],[Name]:[BotLevelType]],9,FALSE),BotLevelWorld[#Headers],0),FALSE)) + (IFERROR(VLOOKUP(VLOOKUP(R$1,Enemies[[Name]:[SpawnedType]],11,FALSE), Enemies[[Name]:[BotLevelType]], 3, FALSE) * VLOOKUP($A92,BotLevelWorld[#All],MATCH("HP Ratio - " &amp; VLOOKUP(VLOOKUP(R$1,Enemies[[Name]:[SpawnedType]],11,FALSE),Enemies[[#All],[Name]:[BotLevelType]],9,FALSE),BotLevelWorld[#Headers],0),FALSE) * VLOOKUP(R$1,Enemies[[Name]:[SpawnedType]],10,FALSE),0))</f>
        <v>55000</v>
      </c>
      <c r="S92" s="10">
        <f>(VLOOKUP(S$1,Enemies[[Name]:[BotLevelType]],3,FALSE) * VLOOKUP($A92,BotLevelWorld[#All],MATCH("HP Ratio - " &amp; VLOOKUP(S$1,Enemies[[#All],[Name]:[BotLevelType]],9,FALSE),BotLevelWorld[#Headers],0),FALSE)) + (IFERROR(VLOOKUP(VLOOKUP(S$1,Enemies[[Name]:[SpawnedType]],11,FALSE), Enemies[[Name]:[BotLevelType]], 3, FALSE) * VLOOKUP($A92,BotLevelWorld[#All],MATCH("HP Ratio - " &amp; VLOOKUP(VLOOKUP(S$1,Enemies[[Name]:[SpawnedType]],11,FALSE),Enemies[[#All],[Name]:[BotLevelType]],9,FALSE),BotLevelWorld[#Headers],0),FALSE) * VLOOKUP(S$1,Enemies[[Name]:[SpawnedType]],10,FALSE),0))</f>
        <v>4620</v>
      </c>
      <c r="T92" s="10">
        <f>(VLOOKUP(T$1,Enemies[[Name]:[BotLevelType]],3,FALSE) * VLOOKUP($A92,BotLevelWorld[#All],MATCH("HP Ratio - " &amp; VLOOKUP(T$1,Enemies[[#All],[Name]:[BotLevelType]],9,FALSE),BotLevelWorld[#Headers],0),FALSE)) + (IFERROR(VLOOKUP(VLOOKUP(T$1,Enemies[[Name]:[SpawnedType]],11,FALSE), Enemies[[Name]:[BotLevelType]], 3, FALSE) * VLOOKUP($A92,BotLevelWorld[#All],MATCH("HP Ratio - " &amp; VLOOKUP(VLOOKUP(T$1,Enemies[[Name]:[SpawnedType]],11,FALSE),Enemies[[#All],[Name]:[BotLevelType]],9,FALSE),BotLevelWorld[#Headers],0),FALSE) * VLOOKUP(T$1,Enemies[[Name]:[SpawnedType]],10,FALSE),0))</f>
        <v>17600</v>
      </c>
      <c r="U92" s="10">
        <f>(VLOOKUP(U$1,Enemies[[Name]:[BotLevelType]],3,FALSE) * VLOOKUP($A92,BotLevelWorld[#All],MATCH("HP Ratio - " &amp; VLOOKUP(U$1,Enemies[[#All],[Name]:[BotLevelType]],9,FALSE),BotLevelWorld[#Headers],0),FALSE)) + (IFERROR(VLOOKUP(VLOOKUP(U$1,Enemies[[Name]:[SpawnedType]],11,FALSE), Enemies[[Name]:[BotLevelType]], 3, FALSE) * VLOOKUP($A92,BotLevelWorld[#All],MATCH("HP Ratio - " &amp; VLOOKUP(VLOOKUP(U$1,Enemies[[Name]:[SpawnedType]],11,FALSE),Enemies[[#All],[Name]:[BotLevelType]],9,FALSE),BotLevelWorld[#Headers],0),FALSE) * VLOOKUP(U$1,Enemies[[Name]:[SpawnedType]],10,FALSE),0))</f>
        <v>8800</v>
      </c>
      <c r="V92" s="10">
        <f>(VLOOKUP(V$1,Enemies[[Name]:[BotLevelType]],3,FALSE) * VLOOKUP($A92,BotLevelWorld[#All],MATCH("HP Ratio - " &amp; VLOOKUP(V$1,Enemies[[#All],[Name]:[BotLevelType]],9,FALSE),BotLevelWorld[#Headers],0),FALSE)) + (IFERROR(VLOOKUP(VLOOKUP(V$1,Enemies[[Name]:[SpawnedType]],11,FALSE), Enemies[[Name]:[BotLevelType]], 3, FALSE) * VLOOKUP($A92,BotLevelWorld[#All],MATCH("HP Ratio - " &amp; VLOOKUP(VLOOKUP(V$1,Enemies[[Name]:[SpawnedType]],11,FALSE),Enemies[[#All],[Name]:[BotLevelType]],9,FALSE),BotLevelWorld[#Headers],0),FALSE) * VLOOKUP(V$1,Enemies[[Name]:[SpawnedType]],10,FALSE),0))</f>
        <v>4400</v>
      </c>
      <c r="W92" s="10">
        <f>(VLOOKUP(W$1,Enemies[[Name]:[BotLevelType]],3,FALSE) * VLOOKUP($A92,BotLevelWorld[#All],MATCH("HP Ratio - " &amp; VLOOKUP(W$1,Enemies[[#All],[Name]:[BotLevelType]],9,FALSE),BotLevelWorld[#Headers],0),FALSE)) + (IFERROR(VLOOKUP(VLOOKUP(W$1,Enemies[[Name]:[SpawnedType]],11,FALSE), Enemies[[Name]:[BotLevelType]], 3, FALSE) * VLOOKUP($A92,BotLevelWorld[#All],MATCH("HP Ratio - " &amp; VLOOKUP(VLOOKUP(W$1,Enemies[[Name]:[SpawnedType]],11,FALSE),Enemies[[#All],[Name]:[BotLevelType]],9,FALSE),BotLevelWorld[#Headers],0),FALSE) * VLOOKUP(W$1,Enemies[[Name]:[SpawnedType]],10,FALSE),0))</f>
        <v>1100</v>
      </c>
      <c r="X92" s="10">
        <f>(VLOOKUP(X$1,Enemies[[Name]:[BotLevelType]],3,FALSE) * VLOOKUP($A92,BotLevelWorld[#All],MATCH("HP Ratio - " &amp; VLOOKUP(X$1,Enemies[[#All],[Name]:[BotLevelType]],9,FALSE),BotLevelWorld[#Headers],0),FALSE)) + (IFERROR(VLOOKUP(VLOOKUP(X$1,Enemies[[Name]:[SpawnedType]],11,FALSE), Enemies[[Name]:[BotLevelType]], 3, FALSE) * VLOOKUP($A92,BotLevelWorld[#All],MATCH("HP Ratio - " &amp; VLOOKUP(VLOOKUP(X$1,Enemies[[Name]:[SpawnedType]],11,FALSE),Enemies[[#All],[Name]:[BotLevelType]],9,FALSE),BotLevelWorld[#Headers],0),FALSE) * VLOOKUP(X$1,Enemies[[Name]:[SpawnedType]],10,FALSE),0))</f>
        <v>880</v>
      </c>
      <c r="Y92" s="10">
        <f>(VLOOKUP(Y$1,Enemies[[Name]:[BotLevelType]],3,FALSE) * VLOOKUP($A92,BotLevelWorld[#All],MATCH("HP Ratio - " &amp; VLOOKUP(Y$1,Enemies[[#All],[Name]:[BotLevelType]],9,FALSE),BotLevelWorld[#Headers],0),FALSE)) + (IFERROR(VLOOKUP(VLOOKUP(Y$1,Enemies[[Name]:[SpawnedType]],11,FALSE), Enemies[[Name]:[BotLevelType]], 3, FALSE) * VLOOKUP($A92,BotLevelWorld[#All],MATCH("HP Ratio - " &amp; VLOOKUP(VLOOKUP(Y$1,Enemies[[Name]:[SpawnedType]],11,FALSE),Enemies[[#All],[Name]:[BotLevelType]],9,FALSE),BotLevelWorld[#Headers],0),FALSE) * VLOOKUP(Y$1,Enemies[[Name]:[SpawnedType]],10,FALSE),0))</f>
        <v>20000</v>
      </c>
      <c r="Z92" s="10">
        <f>(VLOOKUP(Z$1,Enemies[[Name]:[BotLevelType]],3,FALSE) * VLOOKUP($A92,BotLevelWorld[#All],MATCH("HP Ratio - " &amp; VLOOKUP(Z$1,Enemies[[#All],[Name]:[BotLevelType]],9,FALSE),BotLevelWorld[#Headers],0),FALSE)) + (IFERROR(VLOOKUP(VLOOKUP(Z$1,Enemies[[Name]:[SpawnedType]],11,FALSE), Enemies[[Name]:[BotLevelType]], 3, FALSE) * VLOOKUP($A92,BotLevelWorld[#All],MATCH("HP Ratio - " &amp; VLOOKUP(VLOOKUP(Z$1,Enemies[[Name]:[SpawnedType]],11,FALSE),Enemies[[#All],[Name]:[BotLevelType]],9,FALSE),BotLevelWorld[#Headers],0),FALSE) * VLOOKUP(Z$1,Enemies[[Name]:[SpawnedType]],10,FALSE),0))</f>
        <v>8000</v>
      </c>
      <c r="AA92" s="10">
        <f>(VLOOKUP(AA$1,Enemies[[Name]:[BotLevelType]],3,FALSE) * VLOOKUP($A92,BotLevelWorld[#All],MATCH("HP Ratio - " &amp; VLOOKUP(AA$1,Enemies[[#All],[Name]:[BotLevelType]],9,FALSE),BotLevelWorld[#Headers],0),FALSE)) + (IFERROR(VLOOKUP(VLOOKUP(AA$1,Enemies[[Name]:[SpawnedType]],11,FALSE), Enemies[[Name]:[BotLevelType]], 3, FALSE) * VLOOKUP($A92,BotLevelWorld[#All],MATCH("HP Ratio - " &amp; VLOOKUP(VLOOKUP(AA$1,Enemies[[Name]:[SpawnedType]],11,FALSE),Enemies[[#All],[Name]:[BotLevelType]],9,FALSE),BotLevelWorld[#Headers],0),FALSE) * VLOOKUP(AA$1,Enemies[[Name]:[SpawnedType]],10,FALSE),0))</f>
        <v>4000</v>
      </c>
      <c r="AB92" s="10">
        <f>(VLOOKUP(AB$1,Enemies[[Name]:[BotLevelType]],3,FALSE) * VLOOKUP($A92,BotLevelWorld[#All],MATCH("HP Ratio - " &amp; VLOOKUP(AB$1,Enemies[[#All],[Name]:[BotLevelType]],9,FALSE),BotLevelWorld[#Headers],0),FALSE)) + (IFERROR(VLOOKUP(VLOOKUP(AB$1,Enemies[[Name]:[SpawnedType]],11,FALSE), Enemies[[Name]:[BotLevelType]], 3, FALSE) * VLOOKUP($A92,BotLevelWorld[#All],MATCH("HP Ratio - " &amp; VLOOKUP(VLOOKUP(AB$1,Enemies[[Name]:[SpawnedType]],11,FALSE),Enemies[[#All],[Name]:[BotLevelType]],9,FALSE),BotLevelWorld[#Headers],0),FALSE) * VLOOKUP(AB$1,Enemies[[Name]:[SpawnedType]],10,FALSE),0))</f>
        <v>1960</v>
      </c>
      <c r="AC92" s="10">
        <f>(VLOOKUP(AC$1,Enemies[[Name]:[BotLevelType]],3,FALSE) * VLOOKUP($A92,BotLevelWorld[#All],MATCH("HP Ratio - " &amp; VLOOKUP(AC$1,Enemies[[#All],[Name]:[BotLevelType]],9,FALSE),BotLevelWorld[#Headers],0),FALSE)) + (IFERROR(VLOOKUP(VLOOKUP(AC$1,Enemies[[Name]:[SpawnedType]],11,FALSE), Enemies[[Name]:[BotLevelType]], 3, FALSE) * VLOOKUP($A92,BotLevelWorld[#All],MATCH("HP Ratio - " &amp; VLOOKUP(VLOOKUP(AC$1,Enemies[[Name]:[SpawnedType]],11,FALSE),Enemies[[#All],[Name]:[BotLevelType]],9,FALSE),BotLevelWorld[#Headers],0),FALSE) * VLOOKUP(AC$1,Enemies[[Name]:[SpawnedType]],10,FALSE),0))</f>
        <v>960</v>
      </c>
      <c r="AD92" s="10">
        <f>(VLOOKUP(AD$1,Enemies[[Name]:[BotLevelType]],3,FALSE) * VLOOKUP($A92,BotLevelWorld[#All],MATCH("HP Ratio - " &amp; VLOOKUP(AD$1,Enemies[[#All],[Name]:[BotLevelType]],9,FALSE),BotLevelWorld[#Headers],0),FALSE)) + (IFERROR(VLOOKUP(VLOOKUP(AD$1,Enemies[[Name]:[SpawnedType]],11,FALSE), Enemies[[Name]:[BotLevelType]], 3, FALSE) * VLOOKUP($A92,BotLevelWorld[#All],MATCH("HP Ratio - " &amp; VLOOKUP(VLOOKUP(AD$1,Enemies[[Name]:[SpawnedType]],11,FALSE),Enemies[[#All],[Name]:[BotLevelType]],9,FALSE),BotLevelWorld[#Headers],0),FALSE) * VLOOKUP(AD$1,Enemies[[Name]:[SpawnedType]],10,FALSE),0))</f>
        <v>240</v>
      </c>
      <c r="AE92" s="10">
        <f>(VLOOKUP(AE$1,Enemies[[Name]:[BotLevelType]],3,FALSE) * VLOOKUP($A92,BotLevelWorld[#All],MATCH("HP Ratio - " &amp; VLOOKUP(AE$1,Enemies[[#All],[Name]:[BotLevelType]],9,FALSE),BotLevelWorld[#Headers],0),FALSE)) + (IFERROR(VLOOKUP(VLOOKUP(AE$1,Enemies[[Name]:[SpawnedType]],11,FALSE), Enemies[[Name]:[BotLevelType]], 3, FALSE) * VLOOKUP($A92,BotLevelWorld[#All],MATCH("HP Ratio - " &amp; VLOOKUP(VLOOKUP(AE$1,Enemies[[Name]:[SpawnedType]],11,FALSE),Enemies[[#All],[Name]:[BotLevelType]],9,FALSE),BotLevelWorld[#Headers],0),FALSE) * VLOOKUP(AE$1,Enemies[[Name]:[SpawnedType]],10,FALSE),0))</f>
        <v>7000</v>
      </c>
      <c r="AF92" s="10">
        <f>(VLOOKUP(AF$1,Enemies[[Name]:[BotLevelType]],3,FALSE) * VLOOKUP($A92,BotLevelWorld[#All],MATCH("HP Ratio - " &amp; VLOOKUP(AF$1,Enemies[[#All],[Name]:[BotLevelType]],9,FALSE),BotLevelWorld[#Headers],0),FALSE)) + (IFERROR(VLOOKUP(VLOOKUP(AF$1,Enemies[[Name]:[SpawnedType]],11,FALSE), Enemies[[Name]:[BotLevelType]], 3, FALSE) * VLOOKUP($A92,BotLevelWorld[#All],MATCH("HP Ratio - " &amp; VLOOKUP(VLOOKUP(AF$1,Enemies[[Name]:[SpawnedType]],11,FALSE),Enemies[[#All],[Name]:[BotLevelType]],9,FALSE),BotLevelWorld[#Headers],0),FALSE) * VLOOKUP(AF$1,Enemies[[Name]:[SpawnedType]],10,FALSE),0))</f>
        <v>1600</v>
      </c>
      <c r="AG92" s="10">
        <f>(VLOOKUP(AG$1,Enemies[[Name]:[BotLevelType]],3,FALSE) * VLOOKUP($A92,BotLevelWorld[#All],MATCH("HP Ratio - " &amp; VLOOKUP(AG$1,Enemies[[#All],[Name]:[BotLevelType]],9,FALSE),BotLevelWorld[#Headers],0),FALSE)) + (IFERROR(VLOOKUP(VLOOKUP(AG$1,Enemies[[Name]:[SpawnedType]],11,FALSE), Enemies[[Name]:[BotLevelType]], 3, FALSE) * VLOOKUP($A92,BotLevelWorld[#All],MATCH("HP Ratio - " &amp; VLOOKUP(VLOOKUP(AG$1,Enemies[[Name]:[SpawnedType]],11,FALSE),Enemies[[#All],[Name]:[BotLevelType]],9,FALSE),BotLevelWorld[#Headers],0),FALSE) * VLOOKUP(AG$1,Enemies[[Name]:[SpawnedType]],10,FALSE),0))</f>
        <v>8470</v>
      </c>
      <c r="AH92" s="10">
        <f>(VLOOKUP(AH$1,Enemies[[Name]:[BotLevelType]],3,FALSE) * VLOOKUP($A92,BotLevelWorld[#All],MATCH("HP Ratio - " &amp; VLOOKUP(AH$1,Enemies[[#All],[Name]:[BotLevelType]],9,FALSE),BotLevelWorld[#Headers],0),FALSE)) + (IFERROR(VLOOKUP(VLOOKUP(AH$1,Enemies[[Name]:[SpawnedType]],11,FALSE), Enemies[[Name]:[BotLevelType]], 3, FALSE) * VLOOKUP($A92,BotLevelWorld[#All],MATCH("HP Ratio - " &amp; VLOOKUP(VLOOKUP(AH$1,Enemies[[Name]:[SpawnedType]],11,FALSE),Enemies[[#All],[Name]:[BotLevelType]],9,FALSE),BotLevelWorld[#Headers],0),FALSE) * VLOOKUP(AH$1,Enemies[[Name]:[SpawnedType]],10,FALSE),0))</f>
        <v>880</v>
      </c>
      <c r="AI92" s="10">
        <f>(VLOOKUP(AI$1,Enemies[[Name]:[BotLevelType]],3,FALSE) * VLOOKUP($A92,BotLevelWorld[#All],MATCH("HP Ratio - " &amp; VLOOKUP(AI$1,Enemies[[#All],[Name]:[BotLevelType]],9,FALSE),BotLevelWorld[#Headers],0),FALSE)) + (IFERROR(VLOOKUP(VLOOKUP(AI$1,Enemies[[Name]:[SpawnedType]],11,FALSE), Enemies[[Name]:[BotLevelType]], 3, FALSE) * VLOOKUP($A92,BotLevelWorld[#All],MATCH("HP Ratio - " &amp; VLOOKUP(VLOOKUP(AI$1,Enemies[[Name]:[SpawnedType]],11,FALSE),Enemies[[#All],[Name]:[BotLevelType]],9,FALSE),BotLevelWorld[#Headers],0),FALSE) * VLOOKUP(AI$1,Enemies[[Name]:[SpawnedType]],10,FALSE),0))</f>
        <v>12000</v>
      </c>
      <c r="AJ92" s="10">
        <f>(VLOOKUP(AJ$1,Enemies[[Name]:[BotLevelType]],3,FALSE) * VLOOKUP($A92,BotLevelWorld[#All],MATCH("HP Ratio - " &amp; VLOOKUP(AJ$1,Enemies[[#All],[Name]:[BotLevelType]],9,FALSE),BotLevelWorld[#Headers],0),FALSE)) + (IFERROR(VLOOKUP(VLOOKUP(AJ$1,Enemies[[Name]:[SpawnedType]],11,FALSE), Enemies[[Name]:[BotLevelType]], 3, FALSE) * VLOOKUP($A92,BotLevelWorld[#All],MATCH("HP Ratio - " &amp; VLOOKUP(VLOOKUP(AJ$1,Enemies[[Name]:[SpawnedType]],11,FALSE),Enemies[[#All],[Name]:[BotLevelType]],9,FALSE),BotLevelWorld[#Headers],0),FALSE) * VLOOKUP(AJ$1,Enemies[[Name]:[SpawnedType]],10,FALSE),0))</f>
        <v>880</v>
      </c>
      <c r="AK92" s="10">
        <f>(VLOOKUP(AK$1,Enemies[[Name]:[BotLevelType]],3,FALSE) * VLOOKUP($A92,BotLevelWorld[#All],MATCH("HP Ratio - " &amp; VLOOKUP(AK$1,Enemies[[#All],[Name]:[BotLevelType]],9,FALSE),BotLevelWorld[#Headers],0),FALSE)) + (IFERROR(VLOOKUP(VLOOKUP(AK$1,Enemies[[Name]:[SpawnedType]],11,FALSE), Enemies[[Name]:[BotLevelType]], 3, FALSE) * VLOOKUP($A92,BotLevelWorld[#All],MATCH("HP Ratio - " &amp; VLOOKUP(VLOOKUP(AK$1,Enemies[[Name]:[SpawnedType]],11,FALSE),Enemies[[#All],[Name]:[BotLevelType]],9,FALSE),BotLevelWorld[#Headers],0),FALSE) * VLOOKUP(AK$1,Enemies[[Name]:[SpawnedType]],10,FALSE),0))</f>
        <v>880</v>
      </c>
      <c r="AL92" s="10">
        <f>(VLOOKUP(AL$1,Enemies[[Name]:[BotLevelType]],3,FALSE) * VLOOKUP($A92,BotLevelWorld[#All],MATCH("HP Ratio - " &amp; VLOOKUP(AL$1,Enemies[[#All],[Name]:[BotLevelType]],9,FALSE),BotLevelWorld[#Headers],0),FALSE)) + (IFERROR(VLOOKUP(VLOOKUP(AL$1,Enemies[[Name]:[SpawnedType]],11,FALSE), Enemies[[Name]:[BotLevelType]], 3, FALSE) * VLOOKUP($A92,BotLevelWorld[#All],MATCH("HP Ratio - " &amp; VLOOKUP(VLOOKUP(AL$1,Enemies[[Name]:[SpawnedType]],11,FALSE),Enemies[[#All],[Name]:[BotLevelType]],9,FALSE),BotLevelWorld[#Headers],0),FALSE) * VLOOKUP(AL$1,Enemies[[Name]:[SpawnedType]],10,FALSE),0))</f>
        <v>1100</v>
      </c>
      <c r="AM92" s="10">
        <f>(VLOOKUP(AM$1,Enemies[[Name]:[BotLevelType]],3,FALSE) * VLOOKUP($A92,BotLevelWorld[#All],MATCH("HP Ratio - " &amp; VLOOKUP(AM$1,Enemies[[#All],[Name]:[BotLevelType]],9,FALSE),BotLevelWorld[#Headers],0),FALSE)) + (IFERROR(VLOOKUP(VLOOKUP(AM$1,Enemies[[Name]:[SpawnedType]],11,FALSE), Enemies[[Name]:[BotLevelType]], 3, FALSE) * VLOOKUP($A92,BotLevelWorld[#All],MATCH("HP Ratio - " &amp; VLOOKUP(VLOOKUP(AM$1,Enemies[[Name]:[SpawnedType]],11,FALSE),Enemies[[#All],[Name]:[BotLevelType]],9,FALSE),BotLevelWorld[#Headers],0),FALSE) * VLOOKUP(AM$1,Enemies[[Name]:[SpawnedType]],10,FALSE),0))</f>
        <v>20000</v>
      </c>
      <c r="AN92" s="10">
        <f>(VLOOKUP(AN$1,Enemies[[Name]:[BotLevelType]],3,FALSE) * VLOOKUP($A92,BotLevelWorld[#All],MATCH("HP Ratio - " &amp; VLOOKUP(AN$1,Enemies[[#All],[Name]:[BotLevelType]],9,FALSE),BotLevelWorld[#Headers],0),FALSE)) + (IFERROR(VLOOKUP(VLOOKUP(AN$1,Enemies[[Name]:[SpawnedType]],11,FALSE), Enemies[[Name]:[BotLevelType]], 3, FALSE) * VLOOKUP($A92,BotLevelWorld[#All],MATCH("HP Ratio - " &amp; VLOOKUP(VLOOKUP(AN$1,Enemies[[Name]:[SpawnedType]],11,FALSE),Enemies[[#All],[Name]:[BotLevelType]],9,FALSE),BotLevelWorld[#Headers],0),FALSE) * VLOOKUP(AN$1,Enemies[[Name]:[SpawnedType]],10,FALSE),0))</f>
        <v>5500</v>
      </c>
      <c r="AO92" s="10">
        <f>(VLOOKUP(AO$1,Enemies[[Name]:[BotLevelType]],3,FALSE) * VLOOKUP($A92,BotLevelWorld[#All],MATCH("HP Ratio - " &amp; VLOOKUP(AO$1,Enemies[[#All],[Name]:[BotLevelType]],9,FALSE),BotLevelWorld[#Headers],0),FALSE)) + (IFERROR(VLOOKUP(VLOOKUP(AO$1,Enemies[[Name]:[SpawnedType]],11,FALSE), Enemies[[Name]:[BotLevelType]], 3, FALSE) * VLOOKUP($A92,BotLevelWorld[#All],MATCH("HP Ratio - " &amp; VLOOKUP(VLOOKUP(AO$1,Enemies[[Name]:[SpawnedType]],11,FALSE),Enemies[[#All],[Name]:[BotLevelType]],9,FALSE),BotLevelWorld[#Headers],0),FALSE) * VLOOKUP(AO$1,Enemies[[Name]:[SpawnedType]],10,FALSE),0))</f>
        <v>9460</v>
      </c>
      <c r="AP92" s="10">
        <f>(VLOOKUP(AP$1,Enemies[[Name]:[BotLevelType]],3,FALSE) * VLOOKUP($A92,BotLevelWorld[#All],MATCH("HP Ratio - " &amp; VLOOKUP(AP$1,Enemies[[#All],[Name]:[BotLevelType]],9,FALSE),BotLevelWorld[#Headers],0),FALSE)) + (IFERROR(VLOOKUP(VLOOKUP(AP$1,Enemies[[Name]:[SpawnedType]],11,FALSE), Enemies[[Name]:[BotLevelType]], 3, FALSE) * VLOOKUP($A92,BotLevelWorld[#All],MATCH("HP Ratio - " &amp; VLOOKUP(VLOOKUP(AP$1,Enemies[[Name]:[SpawnedType]],11,FALSE),Enemies[[#All],[Name]:[BotLevelType]],9,FALSE),BotLevelWorld[#Headers],0),FALSE) * VLOOKUP(AP$1,Enemies[[Name]:[SpawnedType]],10,FALSE),0))</f>
        <v>9460</v>
      </c>
      <c r="AQ92" s="10">
        <f>(VLOOKUP(AQ$1,Enemies[[Name]:[BotLevelType]],3,FALSE) * VLOOKUP($A92,BotLevelWorld[#All],MATCH("HP Ratio - " &amp; VLOOKUP(AQ$1,Enemies[[#All],[Name]:[BotLevelType]],9,FALSE),BotLevelWorld[#Headers],0),FALSE)) + (IFERROR(VLOOKUP(VLOOKUP(AQ$1,Enemies[[Name]:[SpawnedType]],11,FALSE), Enemies[[Name]:[BotLevelType]], 3, FALSE) * VLOOKUP($A92,BotLevelWorld[#All],MATCH("HP Ratio - " &amp; VLOOKUP(VLOOKUP(AQ$1,Enemies[[Name]:[SpawnedType]],11,FALSE),Enemies[[#All],[Name]:[BotLevelType]],9,FALSE),BotLevelWorld[#Headers],0),FALSE) * VLOOKUP(AQ$1,Enemies[[Name]:[SpawnedType]],10,FALSE),0))</f>
        <v>9460</v>
      </c>
      <c r="AR92" s="10">
        <f>(VLOOKUP(AR$1,Enemies[[Name]:[BotLevelType]],3,FALSE) * VLOOKUP($A92,BotLevelWorld[#All],MATCH("HP Ratio - " &amp; VLOOKUP(AR$1,Enemies[[#All],[Name]:[BotLevelType]],9,FALSE),BotLevelWorld[#Headers],0),FALSE)) + (IFERROR(VLOOKUP(VLOOKUP(AR$1,Enemies[[Name]:[SpawnedType]],11,FALSE), Enemies[[Name]:[BotLevelType]], 3, FALSE) * VLOOKUP($A92,BotLevelWorld[#All],MATCH("HP Ratio - " &amp; VLOOKUP(VLOOKUP(AR$1,Enemies[[Name]:[SpawnedType]],11,FALSE),Enemies[[#All],[Name]:[BotLevelType]],9,FALSE),BotLevelWorld[#Headers],0),FALSE) * VLOOKUP(AR$1,Enemies[[Name]:[SpawnedType]],10,FALSE),0))</f>
        <v>88000</v>
      </c>
      <c r="AS92" s="10">
        <f>(VLOOKUP(AS$1,Enemies[[Name]:[BotLevelType]],3,FALSE) * VLOOKUP($A92,BotLevelWorld[#All],MATCH("HP Ratio - " &amp; VLOOKUP(AS$1,Enemies[[#All],[Name]:[BotLevelType]],9,FALSE),BotLevelWorld[#Headers],0),FALSE)) + (IFERROR(VLOOKUP(VLOOKUP(AS$1,Enemies[[Name]:[SpawnedType]],11,FALSE), Enemies[[Name]:[BotLevelType]], 3, FALSE) * VLOOKUP($A92,BotLevelWorld[#All],MATCH("HP Ratio - " &amp; VLOOKUP(VLOOKUP(AS$1,Enemies[[Name]:[SpawnedType]],11,FALSE),Enemies[[#All],[Name]:[BotLevelType]],9,FALSE),BotLevelWorld[#Headers],0),FALSE) * VLOOKUP(AS$1,Enemies[[Name]:[SpawnedType]],10,FALSE),0))</f>
        <v>60000</v>
      </c>
      <c r="AT92" s="10">
        <f>(VLOOKUP(AT$1,Enemies[[Name]:[BotLevelType]],3,FALSE) * VLOOKUP($A92,BotLevelWorld[#All],MATCH("HP Ratio - " &amp; VLOOKUP(AT$1,Enemies[[#All],[Name]:[BotLevelType]],9,FALSE),BotLevelWorld[#Headers],0),FALSE)) + (IFERROR(VLOOKUP(VLOOKUP(AT$1,Enemies[[Name]:[SpawnedType]],11,FALSE), Enemies[[Name]:[BotLevelType]], 3, FALSE) * VLOOKUP($A92,BotLevelWorld[#All],MATCH("HP Ratio - " &amp; VLOOKUP(VLOOKUP(AT$1,Enemies[[Name]:[SpawnedType]],11,FALSE),Enemies[[#All],[Name]:[BotLevelType]],9,FALSE),BotLevelWorld[#Headers],0),FALSE) * VLOOKUP(AT$1,Enemies[[Name]:[SpawnedType]],10,FALSE),0))</f>
        <v>53200</v>
      </c>
    </row>
    <row r="93" spans="1:46" x14ac:dyDescent="0.25">
      <c r="A93" s="1">
        <v>91</v>
      </c>
      <c r="B93" s="10">
        <f>(VLOOKUP(B$1,Enemies[[Name]:[BotLevelType]],3,FALSE) * VLOOKUP($A93,BotLevelWorld[#All],MATCH("HP Ratio - " &amp; VLOOKUP(B$1,Enemies[[#All],[Name]:[BotLevelType]],9,FALSE),BotLevelWorld[#Headers],0),FALSE)) + (IFERROR(VLOOKUP(VLOOKUP(B$1,Enemies[[Name]:[SpawnedType]],11,FALSE), Enemies[[Name]:[BotLevelType]], 3, FALSE) * VLOOKUP($A93,BotLevelWorld[#All],MATCH("HP Ratio - " &amp; VLOOKUP(VLOOKUP(B$1,Enemies[[Name]:[SpawnedType]],11,FALSE),Enemies[[#All],[Name]:[BotLevelType]],9,FALSE),BotLevelWorld[#Headers],0),FALSE) * VLOOKUP(B$1,Enemies[[Name]:[SpawnedType]],10,FALSE),0))</f>
        <v>330</v>
      </c>
      <c r="C93" s="10">
        <f>(VLOOKUP(C$1,Enemies[[Name]:[BotLevelType]],3,FALSE) * VLOOKUP($A93,BotLevelWorld[#All],MATCH("HP Ratio - " &amp; VLOOKUP(C$1,Enemies[[#All],[Name]:[BotLevelType]],9,FALSE),BotLevelWorld[#Headers],0),FALSE)) + (IFERROR(VLOOKUP(VLOOKUP(C$1,Enemies[[Name]:[SpawnedType]],11,FALSE), Enemies[[Name]:[BotLevelType]], 3, FALSE) * VLOOKUP($A93,BotLevelWorld[#All],MATCH("HP Ratio - " &amp; VLOOKUP(VLOOKUP(C$1,Enemies[[Name]:[SpawnedType]],11,FALSE),Enemies[[#All],[Name]:[BotLevelType]],9,FALSE),BotLevelWorld[#Headers],0),FALSE) * VLOOKUP(C$1,Enemies[[Name]:[SpawnedType]],10,FALSE),0))</f>
        <v>8470</v>
      </c>
      <c r="D93" s="10">
        <f>(VLOOKUP(D$1,Enemies[[Name]:[BotLevelType]],3,FALSE) * VLOOKUP($A93,BotLevelWorld[#All],MATCH("HP Ratio - " &amp; VLOOKUP(D$1,Enemies[[#All],[Name]:[BotLevelType]],9,FALSE),BotLevelWorld[#Headers],0),FALSE)) + (IFERROR(VLOOKUP(VLOOKUP(D$1,Enemies[[Name]:[SpawnedType]],11,FALSE), Enemies[[Name]:[BotLevelType]], 3, FALSE) * VLOOKUP($A93,BotLevelWorld[#All],MATCH("HP Ratio - " &amp; VLOOKUP(VLOOKUP(D$1,Enemies[[Name]:[SpawnedType]],11,FALSE),Enemies[[#All],[Name]:[BotLevelType]],9,FALSE),BotLevelWorld[#Headers],0),FALSE) * VLOOKUP(D$1,Enemies[[Name]:[SpawnedType]],10,FALSE),0))</f>
        <v>19800</v>
      </c>
      <c r="E93" s="10">
        <f>(VLOOKUP(E$1,Enemies[[Name]:[BotLevelType]],3,FALSE) * VLOOKUP($A93,BotLevelWorld[#All],MATCH("HP Ratio - " &amp; VLOOKUP(E$1,Enemies[[#All],[Name]:[BotLevelType]],9,FALSE),BotLevelWorld[#Headers],0),FALSE)) + (IFERROR(VLOOKUP(VLOOKUP(E$1,Enemies[[Name]:[SpawnedType]],11,FALSE), Enemies[[Name]:[BotLevelType]], 3, FALSE) * VLOOKUP($A93,BotLevelWorld[#All],MATCH("HP Ratio - " &amp; VLOOKUP(VLOOKUP(E$1,Enemies[[Name]:[SpawnedType]],11,FALSE),Enemies[[#All],[Name]:[BotLevelType]],9,FALSE),BotLevelWorld[#Headers],0),FALSE) * VLOOKUP(E$1,Enemies[[Name]:[SpawnedType]],10,FALSE),0))</f>
        <v>2800</v>
      </c>
      <c r="F93" s="10">
        <f>(VLOOKUP(F$1,Enemies[[Name]:[BotLevelType]],3,FALSE) * VLOOKUP($A93,BotLevelWorld[#All],MATCH("HP Ratio - " &amp; VLOOKUP(F$1,Enemies[[#All],[Name]:[BotLevelType]],9,FALSE),BotLevelWorld[#Headers],0),FALSE)) + (IFERROR(VLOOKUP(VLOOKUP(F$1,Enemies[[Name]:[SpawnedType]],11,FALSE), Enemies[[Name]:[BotLevelType]], 3, FALSE) * VLOOKUP($A93,BotLevelWorld[#All],MATCH("HP Ratio - " &amp; VLOOKUP(VLOOKUP(F$1,Enemies[[Name]:[SpawnedType]],11,FALSE),Enemies[[#All],[Name]:[BotLevelType]],9,FALSE),BotLevelWorld[#Headers],0),FALSE) * VLOOKUP(F$1,Enemies[[Name]:[SpawnedType]],10,FALSE),0))</f>
        <v>10000</v>
      </c>
      <c r="G93" s="10">
        <f>(VLOOKUP(G$1,Enemies[[Name]:[BotLevelType]],3,FALSE) * VLOOKUP($A93,BotLevelWorld[#All],MATCH("HP Ratio - " &amp; VLOOKUP(G$1,Enemies[[#All],[Name]:[BotLevelType]],9,FALSE),BotLevelWorld[#Headers],0),FALSE)) + (IFERROR(VLOOKUP(VLOOKUP(G$1,Enemies[[Name]:[SpawnedType]],11,FALSE), Enemies[[Name]:[BotLevelType]], 3, FALSE) * VLOOKUP($A93,BotLevelWorld[#All],MATCH("HP Ratio - " &amp; VLOOKUP(VLOOKUP(G$1,Enemies[[Name]:[SpawnedType]],11,FALSE),Enemies[[#All],[Name]:[BotLevelType]],9,FALSE),BotLevelWorld[#Headers],0),FALSE) * VLOOKUP(G$1,Enemies[[Name]:[SpawnedType]],10,FALSE),0))</f>
        <v>20000</v>
      </c>
      <c r="H93" s="10">
        <f>(VLOOKUP(H$1,Enemies[[Name]:[BotLevelType]],3,FALSE) * VLOOKUP($A93,BotLevelWorld[#All],MATCH("HP Ratio - " &amp; VLOOKUP(H$1,Enemies[[#All],[Name]:[BotLevelType]],9,FALSE),BotLevelWorld[#Headers],0),FALSE)) + (IFERROR(VLOOKUP(VLOOKUP(H$1,Enemies[[Name]:[SpawnedType]],11,FALSE), Enemies[[Name]:[BotLevelType]], 3, FALSE) * VLOOKUP($A93,BotLevelWorld[#All],MATCH("HP Ratio - " &amp; VLOOKUP(VLOOKUP(H$1,Enemies[[Name]:[SpawnedType]],11,FALSE),Enemies[[#All],[Name]:[BotLevelType]],9,FALSE),BotLevelWorld[#Headers],0),FALSE) * VLOOKUP(H$1,Enemies[[Name]:[SpawnedType]],10,FALSE),0))</f>
        <v>880</v>
      </c>
      <c r="I93" s="10">
        <f>(VLOOKUP(I$1,Enemies[[Name]:[BotLevelType]],3,FALSE) * VLOOKUP($A93,BotLevelWorld[#All],MATCH("HP Ratio - " &amp; VLOOKUP(I$1,Enemies[[#All],[Name]:[BotLevelType]],9,FALSE),BotLevelWorld[#Headers],0),FALSE)) + (IFERROR(VLOOKUP(VLOOKUP(I$1,Enemies[[Name]:[SpawnedType]],11,FALSE), Enemies[[Name]:[BotLevelType]], 3, FALSE) * VLOOKUP($A93,BotLevelWorld[#All],MATCH("HP Ratio - " &amp; VLOOKUP(VLOOKUP(I$1,Enemies[[Name]:[SpawnedType]],11,FALSE),Enemies[[#All],[Name]:[BotLevelType]],9,FALSE),BotLevelWorld[#Headers],0),FALSE) * VLOOKUP(I$1,Enemies[[Name]:[SpawnedType]],10,FALSE),0))</f>
        <v>30</v>
      </c>
      <c r="J93" s="10">
        <f>(VLOOKUP(J$1,Enemies[[Name]:[BotLevelType]],3,FALSE) * VLOOKUP($A93,BotLevelWorld[#All],MATCH("HP Ratio - " &amp; VLOOKUP(J$1,Enemies[[#All],[Name]:[BotLevelType]],9,FALSE),BotLevelWorld[#Headers],0),FALSE)) + (IFERROR(VLOOKUP(VLOOKUP(J$1,Enemies[[Name]:[SpawnedType]],11,FALSE), Enemies[[Name]:[BotLevelType]], 3, FALSE) * VLOOKUP($A93,BotLevelWorld[#All],MATCH("HP Ratio - " &amp; VLOOKUP(VLOOKUP(J$1,Enemies[[Name]:[SpawnedType]],11,FALSE),Enemies[[#All],[Name]:[BotLevelType]],9,FALSE),BotLevelWorld[#Headers],0),FALSE) * VLOOKUP(J$1,Enemies[[Name]:[SpawnedType]],10,FALSE),0))</f>
        <v>500</v>
      </c>
      <c r="K93" s="10">
        <f>(VLOOKUP(K$1,Enemies[[Name]:[BotLevelType]],3,FALSE) * VLOOKUP($A93,BotLevelWorld[#All],MATCH("HP Ratio - " &amp; VLOOKUP(K$1,Enemies[[#All],[Name]:[BotLevelType]],9,FALSE),BotLevelWorld[#Headers],0),FALSE)) + (IFERROR(VLOOKUP(VLOOKUP(K$1,Enemies[[Name]:[SpawnedType]],11,FALSE), Enemies[[Name]:[BotLevelType]], 3, FALSE) * VLOOKUP($A93,BotLevelWorld[#All],MATCH("HP Ratio - " &amp; VLOOKUP(VLOOKUP(K$1,Enemies[[Name]:[SpawnedType]],11,FALSE),Enemies[[#All],[Name]:[BotLevelType]],9,FALSE),BotLevelWorld[#Headers],0),FALSE) * VLOOKUP(K$1,Enemies[[Name]:[SpawnedType]],10,FALSE),0))</f>
        <v>125</v>
      </c>
      <c r="L93" s="10">
        <f>(VLOOKUP(L$1,Enemies[[Name]:[BotLevelType]],3,FALSE) * VLOOKUP($A93,BotLevelWorld[#All],MATCH("HP Ratio - " &amp; VLOOKUP(L$1,Enemies[[#All],[Name]:[BotLevelType]],9,FALSE),BotLevelWorld[#Headers],0),FALSE)) + (IFERROR(VLOOKUP(VLOOKUP(L$1,Enemies[[Name]:[SpawnedType]],11,FALSE), Enemies[[Name]:[BotLevelType]], 3, FALSE) * VLOOKUP($A93,BotLevelWorld[#All],MATCH("HP Ratio - " &amp; VLOOKUP(VLOOKUP(L$1,Enemies[[Name]:[SpawnedType]],11,FALSE),Enemies[[#All],[Name]:[BotLevelType]],9,FALSE),BotLevelWorld[#Headers],0),FALSE) * VLOOKUP(L$1,Enemies[[Name]:[SpawnedType]],10,FALSE),0))</f>
        <v>6000</v>
      </c>
      <c r="M93" s="10">
        <f>(VLOOKUP(M$1,Enemies[[Name]:[BotLevelType]],3,FALSE) * VLOOKUP($A93,BotLevelWorld[#All],MATCH("HP Ratio - " &amp; VLOOKUP(M$1,Enemies[[#All],[Name]:[BotLevelType]],9,FALSE),BotLevelWorld[#Headers],0),FALSE)) + (IFERROR(VLOOKUP(VLOOKUP(M$1,Enemies[[Name]:[SpawnedType]],11,FALSE), Enemies[[Name]:[BotLevelType]], 3, FALSE) * VLOOKUP($A93,BotLevelWorld[#All],MATCH("HP Ratio - " &amp; VLOOKUP(VLOOKUP(M$1,Enemies[[Name]:[SpawnedType]],11,FALSE),Enemies[[#All],[Name]:[BotLevelType]],9,FALSE),BotLevelWorld[#Headers],0),FALSE) * VLOOKUP(M$1,Enemies[[Name]:[SpawnedType]],10,FALSE),0))</f>
        <v>14000</v>
      </c>
      <c r="N93" s="10">
        <f>(VLOOKUP(N$1,Enemies[[Name]:[BotLevelType]],3,FALSE) * VLOOKUP($A93,BotLevelWorld[#All],MATCH("HP Ratio - " &amp; VLOOKUP(N$1,Enemies[[#All],[Name]:[BotLevelType]],9,FALSE),BotLevelWorld[#Headers],0),FALSE)) + (IFERROR(VLOOKUP(VLOOKUP(N$1,Enemies[[Name]:[SpawnedType]],11,FALSE), Enemies[[Name]:[BotLevelType]], 3, FALSE) * VLOOKUP($A93,BotLevelWorld[#All],MATCH("HP Ratio - " &amp; VLOOKUP(VLOOKUP(N$1,Enemies[[Name]:[SpawnedType]],11,FALSE),Enemies[[#All],[Name]:[BotLevelType]],9,FALSE),BotLevelWorld[#Headers],0),FALSE) * VLOOKUP(N$1,Enemies[[Name]:[SpawnedType]],10,FALSE),0))</f>
        <v>10000</v>
      </c>
      <c r="O93" s="10">
        <f>(VLOOKUP(O$1,Enemies[[Name]:[BotLevelType]],3,FALSE) * VLOOKUP($A93,BotLevelWorld[#All],MATCH("HP Ratio - " &amp; VLOOKUP(O$1,Enemies[[#All],[Name]:[BotLevelType]],9,FALSE),BotLevelWorld[#Headers],0),FALSE)) + (IFERROR(VLOOKUP(VLOOKUP(O$1,Enemies[[Name]:[SpawnedType]],11,FALSE), Enemies[[Name]:[BotLevelType]], 3, FALSE) * VLOOKUP($A93,BotLevelWorld[#All],MATCH("HP Ratio - " &amp; VLOOKUP(VLOOKUP(O$1,Enemies[[Name]:[SpawnedType]],11,FALSE),Enemies[[#All],[Name]:[BotLevelType]],9,FALSE),BotLevelWorld[#Headers],0),FALSE) * VLOOKUP(O$1,Enemies[[Name]:[SpawnedType]],10,FALSE),0))</f>
        <v>3850</v>
      </c>
      <c r="P93" s="10">
        <f>(VLOOKUP(P$1,Enemies[[Name]:[BotLevelType]],3,FALSE) * VLOOKUP($A93,BotLevelWorld[#All],MATCH("HP Ratio - " &amp; VLOOKUP(P$1,Enemies[[#All],[Name]:[BotLevelType]],9,FALSE),BotLevelWorld[#Headers],0),FALSE)) + (IFERROR(VLOOKUP(VLOOKUP(P$1,Enemies[[Name]:[SpawnedType]],11,FALSE), Enemies[[Name]:[BotLevelType]], 3, FALSE) * VLOOKUP($A93,BotLevelWorld[#All],MATCH("HP Ratio - " &amp; VLOOKUP(VLOOKUP(P$1,Enemies[[Name]:[SpawnedType]],11,FALSE),Enemies[[#All],[Name]:[BotLevelType]],9,FALSE),BotLevelWorld[#Headers],0),FALSE) * VLOOKUP(P$1,Enemies[[Name]:[SpawnedType]],10,FALSE),0))</f>
        <v>40000</v>
      </c>
      <c r="Q93" s="10">
        <f>(VLOOKUP(Q$1,Enemies[[Name]:[BotLevelType]],3,FALSE) * VLOOKUP($A93,BotLevelWorld[#All],MATCH("HP Ratio - " &amp; VLOOKUP(Q$1,Enemies[[#All],[Name]:[BotLevelType]],9,FALSE),BotLevelWorld[#Headers],0),FALSE)) + (IFERROR(VLOOKUP(VLOOKUP(Q$1,Enemies[[Name]:[SpawnedType]],11,FALSE), Enemies[[Name]:[BotLevelType]], 3, FALSE) * VLOOKUP($A93,BotLevelWorld[#All],MATCH("HP Ratio - " &amp; VLOOKUP(VLOOKUP(Q$1,Enemies[[Name]:[SpawnedType]],11,FALSE),Enemies[[#All],[Name]:[BotLevelType]],9,FALSE),BotLevelWorld[#Headers],0),FALSE) * VLOOKUP(Q$1,Enemies[[Name]:[SpawnedType]],10,FALSE),0))</f>
        <v>11000</v>
      </c>
      <c r="R93" s="10">
        <f>(VLOOKUP(R$1,Enemies[[Name]:[BotLevelType]],3,FALSE) * VLOOKUP($A93,BotLevelWorld[#All],MATCH("HP Ratio - " &amp; VLOOKUP(R$1,Enemies[[#All],[Name]:[BotLevelType]],9,FALSE),BotLevelWorld[#Headers],0),FALSE)) + (IFERROR(VLOOKUP(VLOOKUP(R$1,Enemies[[Name]:[SpawnedType]],11,FALSE), Enemies[[Name]:[BotLevelType]], 3, FALSE) * VLOOKUP($A93,BotLevelWorld[#All],MATCH("HP Ratio - " &amp; VLOOKUP(VLOOKUP(R$1,Enemies[[Name]:[SpawnedType]],11,FALSE),Enemies[[#All],[Name]:[BotLevelType]],9,FALSE),BotLevelWorld[#Headers],0),FALSE) * VLOOKUP(R$1,Enemies[[Name]:[SpawnedType]],10,FALSE),0))</f>
        <v>55000</v>
      </c>
      <c r="S93" s="10">
        <f>(VLOOKUP(S$1,Enemies[[Name]:[BotLevelType]],3,FALSE) * VLOOKUP($A93,BotLevelWorld[#All],MATCH("HP Ratio - " &amp; VLOOKUP(S$1,Enemies[[#All],[Name]:[BotLevelType]],9,FALSE),BotLevelWorld[#Headers],0),FALSE)) + (IFERROR(VLOOKUP(VLOOKUP(S$1,Enemies[[Name]:[SpawnedType]],11,FALSE), Enemies[[Name]:[BotLevelType]], 3, FALSE) * VLOOKUP($A93,BotLevelWorld[#All],MATCH("HP Ratio - " &amp; VLOOKUP(VLOOKUP(S$1,Enemies[[Name]:[SpawnedType]],11,FALSE),Enemies[[#All],[Name]:[BotLevelType]],9,FALSE),BotLevelWorld[#Headers],0),FALSE) * VLOOKUP(S$1,Enemies[[Name]:[SpawnedType]],10,FALSE),0))</f>
        <v>4620</v>
      </c>
      <c r="T93" s="10">
        <f>(VLOOKUP(T$1,Enemies[[Name]:[BotLevelType]],3,FALSE) * VLOOKUP($A93,BotLevelWorld[#All],MATCH("HP Ratio - " &amp; VLOOKUP(T$1,Enemies[[#All],[Name]:[BotLevelType]],9,FALSE),BotLevelWorld[#Headers],0),FALSE)) + (IFERROR(VLOOKUP(VLOOKUP(T$1,Enemies[[Name]:[SpawnedType]],11,FALSE), Enemies[[Name]:[BotLevelType]], 3, FALSE) * VLOOKUP($A93,BotLevelWorld[#All],MATCH("HP Ratio - " &amp; VLOOKUP(VLOOKUP(T$1,Enemies[[Name]:[SpawnedType]],11,FALSE),Enemies[[#All],[Name]:[BotLevelType]],9,FALSE),BotLevelWorld[#Headers],0),FALSE) * VLOOKUP(T$1,Enemies[[Name]:[SpawnedType]],10,FALSE),0))</f>
        <v>17600</v>
      </c>
      <c r="U93" s="10">
        <f>(VLOOKUP(U$1,Enemies[[Name]:[BotLevelType]],3,FALSE) * VLOOKUP($A93,BotLevelWorld[#All],MATCH("HP Ratio - " &amp; VLOOKUP(U$1,Enemies[[#All],[Name]:[BotLevelType]],9,FALSE),BotLevelWorld[#Headers],0),FALSE)) + (IFERROR(VLOOKUP(VLOOKUP(U$1,Enemies[[Name]:[SpawnedType]],11,FALSE), Enemies[[Name]:[BotLevelType]], 3, FALSE) * VLOOKUP($A93,BotLevelWorld[#All],MATCH("HP Ratio - " &amp; VLOOKUP(VLOOKUP(U$1,Enemies[[Name]:[SpawnedType]],11,FALSE),Enemies[[#All],[Name]:[BotLevelType]],9,FALSE),BotLevelWorld[#Headers],0),FALSE) * VLOOKUP(U$1,Enemies[[Name]:[SpawnedType]],10,FALSE),0))</f>
        <v>8800</v>
      </c>
      <c r="V93" s="10">
        <f>(VLOOKUP(V$1,Enemies[[Name]:[BotLevelType]],3,FALSE) * VLOOKUP($A93,BotLevelWorld[#All],MATCH("HP Ratio - " &amp; VLOOKUP(V$1,Enemies[[#All],[Name]:[BotLevelType]],9,FALSE),BotLevelWorld[#Headers],0),FALSE)) + (IFERROR(VLOOKUP(VLOOKUP(V$1,Enemies[[Name]:[SpawnedType]],11,FALSE), Enemies[[Name]:[BotLevelType]], 3, FALSE) * VLOOKUP($A93,BotLevelWorld[#All],MATCH("HP Ratio - " &amp; VLOOKUP(VLOOKUP(V$1,Enemies[[Name]:[SpawnedType]],11,FALSE),Enemies[[#All],[Name]:[BotLevelType]],9,FALSE),BotLevelWorld[#Headers],0),FALSE) * VLOOKUP(V$1,Enemies[[Name]:[SpawnedType]],10,FALSE),0))</f>
        <v>4400</v>
      </c>
      <c r="W93" s="10">
        <f>(VLOOKUP(W$1,Enemies[[Name]:[BotLevelType]],3,FALSE) * VLOOKUP($A93,BotLevelWorld[#All],MATCH("HP Ratio - " &amp; VLOOKUP(W$1,Enemies[[#All],[Name]:[BotLevelType]],9,FALSE),BotLevelWorld[#Headers],0),FALSE)) + (IFERROR(VLOOKUP(VLOOKUP(W$1,Enemies[[Name]:[SpawnedType]],11,FALSE), Enemies[[Name]:[BotLevelType]], 3, FALSE) * VLOOKUP($A93,BotLevelWorld[#All],MATCH("HP Ratio - " &amp; VLOOKUP(VLOOKUP(W$1,Enemies[[Name]:[SpawnedType]],11,FALSE),Enemies[[#All],[Name]:[BotLevelType]],9,FALSE),BotLevelWorld[#Headers],0),FALSE) * VLOOKUP(W$1,Enemies[[Name]:[SpawnedType]],10,FALSE),0))</f>
        <v>1100</v>
      </c>
      <c r="X93" s="10">
        <f>(VLOOKUP(X$1,Enemies[[Name]:[BotLevelType]],3,FALSE) * VLOOKUP($A93,BotLevelWorld[#All],MATCH("HP Ratio - " &amp; VLOOKUP(X$1,Enemies[[#All],[Name]:[BotLevelType]],9,FALSE),BotLevelWorld[#Headers],0),FALSE)) + (IFERROR(VLOOKUP(VLOOKUP(X$1,Enemies[[Name]:[SpawnedType]],11,FALSE), Enemies[[Name]:[BotLevelType]], 3, FALSE) * VLOOKUP($A93,BotLevelWorld[#All],MATCH("HP Ratio - " &amp; VLOOKUP(VLOOKUP(X$1,Enemies[[Name]:[SpawnedType]],11,FALSE),Enemies[[#All],[Name]:[BotLevelType]],9,FALSE),BotLevelWorld[#Headers],0),FALSE) * VLOOKUP(X$1,Enemies[[Name]:[SpawnedType]],10,FALSE),0))</f>
        <v>880</v>
      </c>
      <c r="Y93" s="10">
        <f>(VLOOKUP(Y$1,Enemies[[Name]:[BotLevelType]],3,FALSE) * VLOOKUP($A93,BotLevelWorld[#All],MATCH("HP Ratio - " &amp; VLOOKUP(Y$1,Enemies[[#All],[Name]:[BotLevelType]],9,FALSE),BotLevelWorld[#Headers],0),FALSE)) + (IFERROR(VLOOKUP(VLOOKUP(Y$1,Enemies[[Name]:[SpawnedType]],11,FALSE), Enemies[[Name]:[BotLevelType]], 3, FALSE) * VLOOKUP($A93,BotLevelWorld[#All],MATCH("HP Ratio - " &amp; VLOOKUP(VLOOKUP(Y$1,Enemies[[Name]:[SpawnedType]],11,FALSE),Enemies[[#All],[Name]:[BotLevelType]],9,FALSE),BotLevelWorld[#Headers],0),FALSE) * VLOOKUP(Y$1,Enemies[[Name]:[SpawnedType]],10,FALSE),0))</f>
        <v>20000</v>
      </c>
      <c r="Z93" s="10">
        <f>(VLOOKUP(Z$1,Enemies[[Name]:[BotLevelType]],3,FALSE) * VLOOKUP($A93,BotLevelWorld[#All],MATCH("HP Ratio - " &amp; VLOOKUP(Z$1,Enemies[[#All],[Name]:[BotLevelType]],9,FALSE),BotLevelWorld[#Headers],0),FALSE)) + (IFERROR(VLOOKUP(VLOOKUP(Z$1,Enemies[[Name]:[SpawnedType]],11,FALSE), Enemies[[Name]:[BotLevelType]], 3, FALSE) * VLOOKUP($A93,BotLevelWorld[#All],MATCH("HP Ratio - " &amp; VLOOKUP(VLOOKUP(Z$1,Enemies[[Name]:[SpawnedType]],11,FALSE),Enemies[[#All],[Name]:[BotLevelType]],9,FALSE),BotLevelWorld[#Headers],0),FALSE) * VLOOKUP(Z$1,Enemies[[Name]:[SpawnedType]],10,FALSE),0))</f>
        <v>8000</v>
      </c>
      <c r="AA93" s="10">
        <f>(VLOOKUP(AA$1,Enemies[[Name]:[BotLevelType]],3,FALSE) * VLOOKUP($A93,BotLevelWorld[#All],MATCH("HP Ratio - " &amp; VLOOKUP(AA$1,Enemies[[#All],[Name]:[BotLevelType]],9,FALSE),BotLevelWorld[#Headers],0),FALSE)) + (IFERROR(VLOOKUP(VLOOKUP(AA$1,Enemies[[Name]:[SpawnedType]],11,FALSE), Enemies[[Name]:[BotLevelType]], 3, FALSE) * VLOOKUP($A93,BotLevelWorld[#All],MATCH("HP Ratio - " &amp; VLOOKUP(VLOOKUP(AA$1,Enemies[[Name]:[SpawnedType]],11,FALSE),Enemies[[#All],[Name]:[BotLevelType]],9,FALSE),BotLevelWorld[#Headers],0),FALSE) * VLOOKUP(AA$1,Enemies[[Name]:[SpawnedType]],10,FALSE),0))</f>
        <v>4000</v>
      </c>
      <c r="AB93" s="10">
        <f>(VLOOKUP(AB$1,Enemies[[Name]:[BotLevelType]],3,FALSE) * VLOOKUP($A93,BotLevelWorld[#All],MATCH("HP Ratio - " &amp; VLOOKUP(AB$1,Enemies[[#All],[Name]:[BotLevelType]],9,FALSE),BotLevelWorld[#Headers],0),FALSE)) + (IFERROR(VLOOKUP(VLOOKUP(AB$1,Enemies[[Name]:[SpawnedType]],11,FALSE), Enemies[[Name]:[BotLevelType]], 3, FALSE) * VLOOKUP($A93,BotLevelWorld[#All],MATCH("HP Ratio - " &amp; VLOOKUP(VLOOKUP(AB$1,Enemies[[Name]:[SpawnedType]],11,FALSE),Enemies[[#All],[Name]:[BotLevelType]],9,FALSE),BotLevelWorld[#Headers],0),FALSE) * VLOOKUP(AB$1,Enemies[[Name]:[SpawnedType]],10,FALSE),0))</f>
        <v>1960</v>
      </c>
      <c r="AC93" s="10">
        <f>(VLOOKUP(AC$1,Enemies[[Name]:[BotLevelType]],3,FALSE) * VLOOKUP($A93,BotLevelWorld[#All],MATCH("HP Ratio - " &amp; VLOOKUP(AC$1,Enemies[[#All],[Name]:[BotLevelType]],9,FALSE),BotLevelWorld[#Headers],0),FALSE)) + (IFERROR(VLOOKUP(VLOOKUP(AC$1,Enemies[[Name]:[SpawnedType]],11,FALSE), Enemies[[Name]:[BotLevelType]], 3, FALSE) * VLOOKUP($A93,BotLevelWorld[#All],MATCH("HP Ratio - " &amp; VLOOKUP(VLOOKUP(AC$1,Enemies[[Name]:[SpawnedType]],11,FALSE),Enemies[[#All],[Name]:[BotLevelType]],9,FALSE),BotLevelWorld[#Headers],0),FALSE) * VLOOKUP(AC$1,Enemies[[Name]:[SpawnedType]],10,FALSE),0))</f>
        <v>960</v>
      </c>
      <c r="AD93" s="10">
        <f>(VLOOKUP(AD$1,Enemies[[Name]:[BotLevelType]],3,FALSE) * VLOOKUP($A93,BotLevelWorld[#All],MATCH("HP Ratio - " &amp; VLOOKUP(AD$1,Enemies[[#All],[Name]:[BotLevelType]],9,FALSE),BotLevelWorld[#Headers],0),FALSE)) + (IFERROR(VLOOKUP(VLOOKUP(AD$1,Enemies[[Name]:[SpawnedType]],11,FALSE), Enemies[[Name]:[BotLevelType]], 3, FALSE) * VLOOKUP($A93,BotLevelWorld[#All],MATCH("HP Ratio - " &amp; VLOOKUP(VLOOKUP(AD$1,Enemies[[Name]:[SpawnedType]],11,FALSE),Enemies[[#All],[Name]:[BotLevelType]],9,FALSE),BotLevelWorld[#Headers],0),FALSE) * VLOOKUP(AD$1,Enemies[[Name]:[SpawnedType]],10,FALSE),0))</f>
        <v>240</v>
      </c>
      <c r="AE93" s="10">
        <f>(VLOOKUP(AE$1,Enemies[[Name]:[BotLevelType]],3,FALSE) * VLOOKUP($A93,BotLevelWorld[#All],MATCH("HP Ratio - " &amp; VLOOKUP(AE$1,Enemies[[#All],[Name]:[BotLevelType]],9,FALSE),BotLevelWorld[#Headers],0),FALSE)) + (IFERROR(VLOOKUP(VLOOKUP(AE$1,Enemies[[Name]:[SpawnedType]],11,FALSE), Enemies[[Name]:[BotLevelType]], 3, FALSE) * VLOOKUP($A93,BotLevelWorld[#All],MATCH("HP Ratio - " &amp; VLOOKUP(VLOOKUP(AE$1,Enemies[[Name]:[SpawnedType]],11,FALSE),Enemies[[#All],[Name]:[BotLevelType]],9,FALSE),BotLevelWorld[#Headers],0),FALSE) * VLOOKUP(AE$1,Enemies[[Name]:[SpawnedType]],10,FALSE),0))</f>
        <v>7000</v>
      </c>
      <c r="AF93" s="10">
        <f>(VLOOKUP(AF$1,Enemies[[Name]:[BotLevelType]],3,FALSE) * VLOOKUP($A93,BotLevelWorld[#All],MATCH("HP Ratio - " &amp; VLOOKUP(AF$1,Enemies[[#All],[Name]:[BotLevelType]],9,FALSE),BotLevelWorld[#Headers],0),FALSE)) + (IFERROR(VLOOKUP(VLOOKUP(AF$1,Enemies[[Name]:[SpawnedType]],11,FALSE), Enemies[[Name]:[BotLevelType]], 3, FALSE) * VLOOKUP($A93,BotLevelWorld[#All],MATCH("HP Ratio - " &amp; VLOOKUP(VLOOKUP(AF$1,Enemies[[Name]:[SpawnedType]],11,FALSE),Enemies[[#All],[Name]:[BotLevelType]],9,FALSE),BotLevelWorld[#Headers],0),FALSE) * VLOOKUP(AF$1,Enemies[[Name]:[SpawnedType]],10,FALSE),0))</f>
        <v>1600</v>
      </c>
      <c r="AG93" s="10">
        <f>(VLOOKUP(AG$1,Enemies[[Name]:[BotLevelType]],3,FALSE) * VLOOKUP($A93,BotLevelWorld[#All],MATCH("HP Ratio - " &amp; VLOOKUP(AG$1,Enemies[[#All],[Name]:[BotLevelType]],9,FALSE),BotLevelWorld[#Headers],0),FALSE)) + (IFERROR(VLOOKUP(VLOOKUP(AG$1,Enemies[[Name]:[SpawnedType]],11,FALSE), Enemies[[Name]:[BotLevelType]], 3, FALSE) * VLOOKUP($A93,BotLevelWorld[#All],MATCH("HP Ratio - " &amp; VLOOKUP(VLOOKUP(AG$1,Enemies[[Name]:[SpawnedType]],11,FALSE),Enemies[[#All],[Name]:[BotLevelType]],9,FALSE),BotLevelWorld[#Headers],0),FALSE) * VLOOKUP(AG$1,Enemies[[Name]:[SpawnedType]],10,FALSE),0))</f>
        <v>8470</v>
      </c>
      <c r="AH93" s="10">
        <f>(VLOOKUP(AH$1,Enemies[[Name]:[BotLevelType]],3,FALSE) * VLOOKUP($A93,BotLevelWorld[#All],MATCH("HP Ratio - " &amp; VLOOKUP(AH$1,Enemies[[#All],[Name]:[BotLevelType]],9,FALSE),BotLevelWorld[#Headers],0),FALSE)) + (IFERROR(VLOOKUP(VLOOKUP(AH$1,Enemies[[Name]:[SpawnedType]],11,FALSE), Enemies[[Name]:[BotLevelType]], 3, FALSE) * VLOOKUP($A93,BotLevelWorld[#All],MATCH("HP Ratio - " &amp; VLOOKUP(VLOOKUP(AH$1,Enemies[[Name]:[SpawnedType]],11,FALSE),Enemies[[#All],[Name]:[BotLevelType]],9,FALSE),BotLevelWorld[#Headers],0),FALSE) * VLOOKUP(AH$1,Enemies[[Name]:[SpawnedType]],10,FALSE),0))</f>
        <v>880</v>
      </c>
      <c r="AI93" s="10">
        <f>(VLOOKUP(AI$1,Enemies[[Name]:[BotLevelType]],3,FALSE) * VLOOKUP($A93,BotLevelWorld[#All],MATCH("HP Ratio - " &amp; VLOOKUP(AI$1,Enemies[[#All],[Name]:[BotLevelType]],9,FALSE),BotLevelWorld[#Headers],0),FALSE)) + (IFERROR(VLOOKUP(VLOOKUP(AI$1,Enemies[[Name]:[SpawnedType]],11,FALSE), Enemies[[Name]:[BotLevelType]], 3, FALSE) * VLOOKUP($A93,BotLevelWorld[#All],MATCH("HP Ratio - " &amp; VLOOKUP(VLOOKUP(AI$1,Enemies[[Name]:[SpawnedType]],11,FALSE),Enemies[[#All],[Name]:[BotLevelType]],9,FALSE),BotLevelWorld[#Headers],0),FALSE) * VLOOKUP(AI$1,Enemies[[Name]:[SpawnedType]],10,FALSE),0))</f>
        <v>12000</v>
      </c>
      <c r="AJ93" s="10">
        <f>(VLOOKUP(AJ$1,Enemies[[Name]:[BotLevelType]],3,FALSE) * VLOOKUP($A93,BotLevelWorld[#All],MATCH("HP Ratio - " &amp; VLOOKUP(AJ$1,Enemies[[#All],[Name]:[BotLevelType]],9,FALSE),BotLevelWorld[#Headers],0),FALSE)) + (IFERROR(VLOOKUP(VLOOKUP(AJ$1,Enemies[[Name]:[SpawnedType]],11,FALSE), Enemies[[Name]:[BotLevelType]], 3, FALSE) * VLOOKUP($A93,BotLevelWorld[#All],MATCH("HP Ratio - " &amp; VLOOKUP(VLOOKUP(AJ$1,Enemies[[Name]:[SpawnedType]],11,FALSE),Enemies[[#All],[Name]:[BotLevelType]],9,FALSE),BotLevelWorld[#Headers],0),FALSE) * VLOOKUP(AJ$1,Enemies[[Name]:[SpawnedType]],10,FALSE),0))</f>
        <v>880</v>
      </c>
      <c r="AK93" s="10">
        <f>(VLOOKUP(AK$1,Enemies[[Name]:[BotLevelType]],3,FALSE) * VLOOKUP($A93,BotLevelWorld[#All],MATCH("HP Ratio - " &amp; VLOOKUP(AK$1,Enemies[[#All],[Name]:[BotLevelType]],9,FALSE),BotLevelWorld[#Headers],0),FALSE)) + (IFERROR(VLOOKUP(VLOOKUP(AK$1,Enemies[[Name]:[SpawnedType]],11,FALSE), Enemies[[Name]:[BotLevelType]], 3, FALSE) * VLOOKUP($A93,BotLevelWorld[#All],MATCH("HP Ratio - " &amp; VLOOKUP(VLOOKUP(AK$1,Enemies[[Name]:[SpawnedType]],11,FALSE),Enemies[[#All],[Name]:[BotLevelType]],9,FALSE),BotLevelWorld[#Headers],0),FALSE) * VLOOKUP(AK$1,Enemies[[Name]:[SpawnedType]],10,FALSE),0))</f>
        <v>880</v>
      </c>
      <c r="AL93" s="10">
        <f>(VLOOKUP(AL$1,Enemies[[Name]:[BotLevelType]],3,FALSE) * VLOOKUP($A93,BotLevelWorld[#All],MATCH("HP Ratio - " &amp; VLOOKUP(AL$1,Enemies[[#All],[Name]:[BotLevelType]],9,FALSE),BotLevelWorld[#Headers],0),FALSE)) + (IFERROR(VLOOKUP(VLOOKUP(AL$1,Enemies[[Name]:[SpawnedType]],11,FALSE), Enemies[[Name]:[BotLevelType]], 3, FALSE) * VLOOKUP($A93,BotLevelWorld[#All],MATCH("HP Ratio - " &amp; VLOOKUP(VLOOKUP(AL$1,Enemies[[Name]:[SpawnedType]],11,FALSE),Enemies[[#All],[Name]:[BotLevelType]],9,FALSE),BotLevelWorld[#Headers],0),FALSE) * VLOOKUP(AL$1,Enemies[[Name]:[SpawnedType]],10,FALSE),0))</f>
        <v>1100</v>
      </c>
      <c r="AM93" s="10">
        <f>(VLOOKUP(AM$1,Enemies[[Name]:[BotLevelType]],3,FALSE) * VLOOKUP($A93,BotLevelWorld[#All],MATCH("HP Ratio - " &amp; VLOOKUP(AM$1,Enemies[[#All],[Name]:[BotLevelType]],9,FALSE),BotLevelWorld[#Headers],0),FALSE)) + (IFERROR(VLOOKUP(VLOOKUP(AM$1,Enemies[[Name]:[SpawnedType]],11,FALSE), Enemies[[Name]:[BotLevelType]], 3, FALSE) * VLOOKUP($A93,BotLevelWorld[#All],MATCH("HP Ratio - " &amp; VLOOKUP(VLOOKUP(AM$1,Enemies[[Name]:[SpawnedType]],11,FALSE),Enemies[[#All],[Name]:[BotLevelType]],9,FALSE),BotLevelWorld[#Headers],0),FALSE) * VLOOKUP(AM$1,Enemies[[Name]:[SpawnedType]],10,FALSE),0))</f>
        <v>20000</v>
      </c>
      <c r="AN93" s="10">
        <f>(VLOOKUP(AN$1,Enemies[[Name]:[BotLevelType]],3,FALSE) * VLOOKUP($A93,BotLevelWorld[#All],MATCH("HP Ratio - " &amp; VLOOKUP(AN$1,Enemies[[#All],[Name]:[BotLevelType]],9,FALSE),BotLevelWorld[#Headers],0),FALSE)) + (IFERROR(VLOOKUP(VLOOKUP(AN$1,Enemies[[Name]:[SpawnedType]],11,FALSE), Enemies[[Name]:[BotLevelType]], 3, FALSE) * VLOOKUP($A93,BotLevelWorld[#All],MATCH("HP Ratio - " &amp; VLOOKUP(VLOOKUP(AN$1,Enemies[[Name]:[SpawnedType]],11,FALSE),Enemies[[#All],[Name]:[BotLevelType]],9,FALSE),BotLevelWorld[#Headers],0),FALSE) * VLOOKUP(AN$1,Enemies[[Name]:[SpawnedType]],10,FALSE),0))</f>
        <v>5500</v>
      </c>
      <c r="AO93" s="10">
        <f>(VLOOKUP(AO$1,Enemies[[Name]:[BotLevelType]],3,FALSE) * VLOOKUP($A93,BotLevelWorld[#All],MATCH("HP Ratio - " &amp; VLOOKUP(AO$1,Enemies[[#All],[Name]:[BotLevelType]],9,FALSE),BotLevelWorld[#Headers],0),FALSE)) + (IFERROR(VLOOKUP(VLOOKUP(AO$1,Enemies[[Name]:[SpawnedType]],11,FALSE), Enemies[[Name]:[BotLevelType]], 3, FALSE) * VLOOKUP($A93,BotLevelWorld[#All],MATCH("HP Ratio - " &amp; VLOOKUP(VLOOKUP(AO$1,Enemies[[Name]:[SpawnedType]],11,FALSE),Enemies[[#All],[Name]:[BotLevelType]],9,FALSE),BotLevelWorld[#Headers],0),FALSE) * VLOOKUP(AO$1,Enemies[[Name]:[SpawnedType]],10,FALSE),0))</f>
        <v>9460</v>
      </c>
      <c r="AP93" s="10">
        <f>(VLOOKUP(AP$1,Enemies[[Name]:[BotLevelType]],3,FALSE) * VLOOKUP($A93,BotLevelWorld[#All],MATCH("HP Ratio - " &amp; VLOOKUP(AP$1,Enemies[[#All],[Name]:[BotLevelType]],9,FALSE),BotLevelWorld[#Headers],0),FALSE)) + (IFERROR(VLOOKUP(VLOOKUP(AP$1,Enemies[[Name]:[SpawnedType]],11,FALSE), Enemies[[Name]:[BotLevelType]], 3, FALSE) * VLOOKUP($A93,BotLevelWorld[#All],MATCH("HP Ratio - " &amp; VLOOKUP(VLOOKUP(AP$1,Enemies[[Name]:[SpawnedType]],11,FALSE),Enemies[[#All],[Name]:[BotLevelType]],9,FALSE),BotLevelWorld[#Headers],0),FALSE) * VLOOKUP(AP$1,Enemies[[Name]:[SpawnedType]],10,FALSE),0))</f>
        <v>9460</v>
      </c>
      <c r="AQ93" s="10">
        <f>(VLOOKUP(AQ$1,Enemies[[Name]:[BotLevelType]],3,FALSE) * VLOOKUP($A93,BotLevelWorld[#All],MATCH("HP Ratio - " &amp; VLOOKUP(AQ$1,Enemies[[#All],[Name]:[BotLevelType]],9,FALSE),BotLevelWorld[#Headers],0),FALSE)) + (IFERROR(VLOOKUP(VLOOKUP(AQ$1,Enemies[[Name]:[SpawnedType]],11,FALSE), Enemies[[Name]:[BotLevelType]], 3, FALSE) * VLOOKUP($A93,BotLevelWorld[#All],MATCH("HP Ratio - " &amp; VLOOKUP(VLOOKUP(AQ$1,Enemies[[Name]:[SpawnedType]],11,FALSE),Enemies[[#All],[Name]:[BotLevelType]],9,FALSE),BotLevelWorld[#Headers],0),FALSE) * VLOOKUP(AQ$1,Enemies[[Name]:[SpawnedType]],10,FALSE),0))</f>
        <v>9460</v>
      </c>
      <c r="AR93" s="10">
        <f>(VLOOKUP(AR$1,Enemies[[Name]:[BotLevelType]],3,FALSE) * VLOOKUP($A93,BotLevelWorld[#All],MATCH("HP Ratio - " &amp; VLOOKUP(AR$1,Enemies[[#All],[Name]:[BotLevelType]],9,FALSE),BotLevelWorld[#Headers],0),FALSE)) + (IFERROR(VLOOKUP(VLOOKUP(AR$1,Enemies[[Name]:[SpawnedType]],11,FALSE), Enemies[[Name]:[BotLevelType]], 3, FALSE) * VLOOKUP($A93,BotLevelWorld[#All],MATCH("HP Ratio - " &amp; VLOOKUP(VLOOKUP(AR$1,Enemies[[Name]:[SpawnedType]],11,FALSE),Enemies[[#All],[Name]:[BotLevelType]],9,FALSE),BotLevelWorld[#Headers],0),FALSE) * VLOOKUP(AR$1,Enemies[[Name]:[SpawnedType]],10,FALSE),0))</f>
        <v>88000</v>
      </c>
      <c r="AS93" s="10">
        <f>(VLOOKUP(AS$1,Enemies[[Name]:[BotLevelType]],3,FALSE) * VLOOKUP($A93,BotLevelWorld[#All],MATCH("HP Ratio - " &amp; VLOOKUP(AS$1,Enemies[[#All],[Name]:[BotLevelType]],9,FALSE),BotLevelWorld[#Headers],0),FALSE)) + (IFERROR(VLOOKUP(VLOOKUP(AS$1,Enemies[[Name]:[SpawnedType]],11,FALSE), Enemies[[Name]:[BotLevelType]], 3, FALSE) * VLOOKUP($A93,BotLevelWorld[#All],MATCH("HP Ratio - " &amp; VLOOKUP(VLOOKUP(AS$1,Enemies[[Name]:[SpawnedType]],11,FALSE),Enemies[[#All],[Name]:[BotLevelType]],9,FALSE),BotLevelWorld[#Headers],0),FALSE) * VLOOKUP(AS$1,Enemies[[Name]:[SpawnedType]],10,FALSE),0))</f>
        <v>60000</v>
      </c>
      <c r="AT93" s="10">
        <f>(VLOOKUP(AT$1,Enemies[[Name]:[BotLevelType]],3,FALSE) * VLOOKUP($A93,BotLevelWorld[#All],MATCH("HP Ratio - " &amp; VLOOKUP(AT$1,Enemies[[#All],[Name]:[BotLevelType]],9,FALSE),BotLevelWorld[#Headers],0),FALSE)) + (IFERROR(VLOOKUP(VLOOKUP(AT$1,Enemies[[Name]:[SpawnedType]],11,FALSE), Enemies[[Name]:[BotLevelType]], 3, FALSE) * VLOOKUP($A93,BotLevelWorld[#All],MATCH("HP Ratio - " &amp; VLOOKUP(VLOOKUP(AT$1,Enemies[[Name]:[SpawnedType]],11,FALSE),Enemies[[#All],[Name]:[BotLevelType]],9,FALSE),BotLevelWorld[#Headers],0),FALSE) * VLOOKUP(AT$1,Enemies[[Name]:[SpawnedType]],10,FALSE),0))</f>
        <v>53200</v>
      </c>
    </row>
    <row r="94" spans="1:46" x14ac:dyDescent="0.25">
      <c r="A94" s="1">
        <v>92</v>
      </c>
      <c r="B94" s="10">
        <f>(VLOOKUP(B$1,Enemies[[Name]:[BotLevelType]],3,FALSE) * VLOOKUP($A94,BotLevelWorld[#All],MATCH("HP Ratio - " &amp; VLOOKUP(B$1,Enemies[[#All],[Name]:[BotLevelType]],9,FALSE),BotLevelWorld[#Headers],0),FALSE)) + (IFERROR(VLOOKUP(VLOOKUP(B$1,Enemies[[Name]:[SpawnedType]],11,FALSE), Enemies[[Name]:[BotLevelType]], 3, FALSE) * VLOOKUP($A94,BotLevelWorld[#All],MATCH("HP Ratio - " &amp; VLOOKUP(VLOOKUP(B$1,Enemies[[Name]:[SpawnedType]],11,FALSE),Enemies[[#All],[Name]:[BotLevelType]],9,FALSE),BotLevelWorld[#Headers],0),FALSE) * VLOOKUP(B$1,Enemies[[Name]:[SpawnedType]],10,FALSE),0))</f>
        <v>330</v>
      </c>
      <c r="C94" s="10">
        <f>(VLOOKUP(C$1,Enemies[[Name]:[BotLevelType]],3,FALSE) * VLOOKUP($A94,BotLevelWorld[#All],MATCH("HP Ratio - " &amp; VLOOKUP(C$1,Enemies[[#All],[Name]:[BotLevelType]],9,FALSE),BotLevelWorld[#Headers],0),FALSE)) + (IFERROR(VLOOKUP(VLOOKUP(C$1,Enemies[[Name]:[SpawnedType]],11,FALSE), Enemies[[Name]:[BotLevelType]], 3, FALSE) * VLOOKUP($A94,BotLevelWorld[#All],MATCH("HP Ratio - " &amp; VLOOKUP(VLOOKUP(C$1,Enemies[[Name]:[SpawnedType]],11,FALSE),Enemies[[#All],[Name]:[BotLevelType]],9,FALSE),BotLevelWorld[#Headers],0),FALSE) * VLOOKUP(C$1,Enemies[[Name]:[SpawnedType]],10,FALSE),0))</f>
        <v>8470</v>
      </c>
      <c r="D94" s="10">
        <f>(VLOOKUP(D$1,Enemies[[Name]:[BotLevelType]],3,FALSE) * VLOOKUP($A94,BotLevelWorld[#All],MATCH("HP Ratio - " &amp; VLOOKUP(D$1,Enemies[[#All],[Name]:[BotLevelType]],9,FALSE),BotLevelWorld[#Headers],0),FALSE)) + (IFERROR(VLOOKUP(VLOOKUP(D$1,Enemies[[Name]:[SpawnedType]],11,FALSE), Enemies[[Name]:[BotLevelType]], 3, FALSE) * VLOOKUP($A94,BotLevelWorld[#All],MATCH("HP Ratio - " &amp; VLOOKUP(VLOOKUP(D$1,Enemies[[Name]:[SpawnedType]],11,FALSE),Enemies[[#All],[Name]:[BotLevelType]],9,FALSE),BotLevelWorld[#Headers],0),FALSE) * VLOOKUP(D$1,Enemies[[Name]:[SpawnedType]],10,FALSE),0))</f>
        <v>19800</v>
      </c>
      <c r="E94" s="10">
        <f>(VLOOKUP(E$1,Enemies[[Name]:[BotLevelType]],3,FALSE) * VLOOKUP($A94,BotLevelWorld[#All],MATCH("HP Ratio - " &amp; VLOOKUP(E$1,Enemies[[#All],[Name]:[BotLevelType]],9,FALSE),BotLevelWorld[#Headers],0),FALSE)) + (IFERROR(VLOOKUP(VLOOKUP(E$1,Enemies[[Name]:[SpawnedType]],11,FALSE), Enemies[[Name]:[BotLevelType]], 3, FALSE) * VLOOKUP($A94,BotLevelWorld[#All],MATCH("HP Ratio - " &amp; VLOOKUP(VLOOKUP(E$1,Enemies[[Name]:[SpawnedType]],11,FALSE),Enemies[[#All],[Name]:[BotLevelType]],9,FALSE),BotLevelWorld[#Headers],0),FALSE) * VLOOKUP(E$1,Enemies[[Name]:[SpawnedType]],10,FALSE),0))</f>
        <v>2800</v>
      </c>
      <c r="F94" s="10">
        <f>(VLOOKUP(F$1,Enemies[[Name]:[BotLevelType]],3,FALSE) * VLOOKUP($A94,BotLevelWorld[#All],MATCH("HP Ratio - " &amp; VLOOKUP(F$1,Enemies[[#All],[Name]:[BotLevelType]],9,FALSE),BotLevelWorld[#Headers],0),FALSE)) + (IFERROR(VLOOKUP(VLOOKUP(F$1,Enemies[[Name]:[SpawnedType]],11,FALSE), Enemies[[Name]:[BotLevelType]], 3, FALSE) * VLOOKUP($A94,BotLevelWorld[#All],MATCH("HP Ratio - " &amp; VLOOKUP(VLOOKUP(F$1,Enemies[[Name]:[SpawnedType]],11,FALSE),Enemies[[#All],[Name]:[BotLevelType]],9,FALSE),BotLevelWorld[#Headers],0),FALSE) * VLOOKUP(F$1,Enemies[[Name]:[SpawnedType]],10,FALSE),0))</f>
        <v>10000</v>
      </c>
      <c r="G94" s="10">
        <f>(VLOOKUP(G$1,Enemies[[Name]:[BotLevelType]],3,FALSE) * VLOOKUP($A94,BotLevelWorld[#All],MATCH("HP Ratio - " &amp; VLOOKUP(G$1,Enemies[[#All],[Name]:[BotLevelType]],9,FALSE),BotLevelWorld[#Headers],0),FALSE)) + (IFERROR(VLOOKUP(VLOOKUP(G$1,Enemies[[Name]:[SpawnedType]],11,FALSE), Enemies[[Name]:[BotLevelType]], 3, FALSE) * VLOOKUP($A94,BotLevelWorld[#All],MATCH("HP Ratio - " &amp; VLOOKUP(VLOOKUP(G$1,Enemies[[Name]:[SpawnedType]],11,FALSE),Enemies[[#All],[Name]:[BotLevelType]],9,FALSE),BotLevelWorld[#Headers],0),FALSE) * VLOOKUP(G$1,Enemies[[Name]:[SpawnedType]],10,FALSE),0))</f>
        <v>20000</v>
      </c>
      <c r="H94" s="10">
        <f>(VLOOKUP(H$1,Enemies[[Name]:[BotLevelType]],3,FALSE) * VLOOKUP($A94,BotLevelWorld[#All],MATCH("HP Ratio - " &amp; VLOOKUP(H$1,Enemies[[#All],[Name]:[BotLevelType]],9,FALSE),BotLevelWorld[#Headers],0),FALSE)) + (IFERROR(VLOOKUP(VLOOKUP(H$1,Enemies[[Name]:[SpawnedType]],11,FALSE), Enemies[[Name]:[BotLevelType]], 3, FALSE) * VLOOKUP($A94,BotLevelWorld[#All],MATCH("HP Ratio - " &amp; VLOOKUP(VLOOKUP(H$1,Enemies[[Name]:[SpawnedType]],11,FALSE),Enemies[[#All],[Name]:[BotLevelType]],9,FALSE),BotLevelWorld[#Headers],0),FALSE) * VLOOKUP(H$1,Enemies[[Name]:[SpawnedType]],10,FALSE),0))</f>
        <v>880</v>
      </c>
      <c r="I94" s="10">
        <f>(VLOOKUP(I$1,Enemies[[Name]:[BotLevelType]],3,FALSE) * VLOOKUP($A94,BotLevelWorld[#All],MATCH("HP Ratio - " &amp; VLOOKUP(I$1,Enemies[[#All],[Name]:[BotLevelType]],9,FALSE),BotLevelWorld[#Headers],0),FALSE)) + (IFERROR(VLOOKUP(VLOOKUP(I$1,Enemies[[Name]:[SpawnedType]],11,FALSE), Enemies[[Name]:[BotLevelType]], 3, FALSE) * VLOOKUP($A94,BotLevelWorld[#All],MATCH("HP Ratio - " &amp; VLOOKUP(VLOOKUP(I$1,Enemies[[Name]:[SpawnedType]],11,FALSE),Enemies[[#All],[Name]:[BotLevelType]],9,FALSE),BotLevelWorld[#Headers],0),FALSE) * VLOOKUP(I$1,Enemies[[Name]:[SpawnedType]],10,FALSE),0))</f>
        <v>30</v>
      </c>
      <c r="J94" s="10">
        <f>(VLOOKUP(J$1,Enemies[[Name]:[BotLevelType]],3,FALSE) * VLOOKUP($A94,BotLevelWorld[#All],MATCH("HP Ratio - " &amp; VLOOKUP(J$1,Enemies[[#All],[Name]:[BotLevelType]],9,FALSE),BotLevelWorld[#Headers],0),FALSE)) + (IFERROR(VLOOKUP(VLOOKUP(J$1,Enemies[[Name]:[SpawnedType]],11,FALSE), Enemies[[Name]:[BotLevelType]], 3, FALSE) * VLOOKUP($A94,BotLevelWorld[#All],MATCH("HP Ratio - " &amp; VLOOKUP(VLOOKUP(J$1,Enemies[[Name]:[SpawnedType]],11,FALSE),Enemies[[#All],[Name]:[BotLevelType]],9,FALSE),BotLevelWorld[#Headers],0),FALSE) * VLOOKUP(J$1,Enemies[[Name]:[SpawnedType]],10,FALSE),0))</f>
        <v>500</v>
      </c>
      <c r="K94" s="10">
        <f>(VLOOKUP(K$1,Enemies[[Name]:[BotLevelType]],3,FALSE) * VLOOKUP($A94,BotLevelWorld[#All],MATCH("HP Ratio - " &amp; VLOOKUP(K$1,Enemies[[#All],[Name]:[BotLevelType]],9,FALSE),BotLevelWorld[#Headers],0),FALSE)) + (IFERROR(VLOOKUP(VLOOKUP(K$1,Enemies[[Name]:[SpawnedType]],11,FALSE), Enemies[[Name]:[BotLevelType]], 3, FALSE) * VLOOKUP($A94,BotLevelWorld[#All],MATCH("HP Ratio - " &amp; VLOOKUP(VLOOKUP(K$1,Enemies[[Name]:[SpawnedType]],11,FALSE),Enemies[[#All],[Name]:[BotLevelType]],9,FALSE),BotLevelWorld[#Headers],0),FALSE) * VLOOKUP(K$1,Enemies[[Name]:[SpawnedType]],10,FALSE),0))</f>
        <v>125</v>
      </c>
      <c r="L94" s="10">
        <f>(VLOOKUP(L$1,Enemies[[Name]:[BotLevelType]],3,FALSE) * VLOOKUP($A94,BotLevelWorld[#All],MATCH("HP Ratio - " &amp; VLOOKUP(L$1,Enemies[[#All],[Name]:[BotLevelType]],9,FALSE),BotLevelWorld[#Headers],0),FALSE)) + (IFERROR(VLOOKUP(VLOOKUP(L$1,Enemies[[Name]:[SpawnedType]],11,FALSE), Enemies[[Name]:[BotLevelType]], 3, FALSE) * VLOOKUP($A94,BotLevelWorld[#All],MATCH("HP Ratio - " &amp; VLOOKUP(VLOOKUP(L$1,Enemies[[Name]:[SpawnedType]],11,FALSE),Enemies[[#All],[Name]:[BotLevelType]],9,FALSE),BotLevelWorld[#Headers],0),FALSE) * VLOOKUP(L$1,Enemies[[Name]:[SpawnedType]],10,FALSE),0))</f>
        <v>6000</v>
      </c>
      <c r="M94" s="10">
        <f>(VLOOKUP(M$1,Enemies[[Name]:[BotLevelType]],3,FALSE) * VLOOKUP($A94,BotLevelWorld[#All],MATCH("HP Ratio - " &amp; VLOOKUP(M$1,Enemies[[#All],[Name]:[BotLevelType]],9,FALSE),BotLevelWorld[#Headers],0),FALSE)) + (IFERROR(VLOOKUP(VLOOKUP(M$1,Enemies[[Name]:[SpawnedType]],11,FALSE), Enemies[[Name]:[BotLevelType]], 3, FALSE) * VLOOKUP($A94,BotLevelWorld[#All],MATCH("HP Ratio - " &amp; VLOOKUP(VLOOKUP(M$1,Enemies[[Name]:[SpawnedType]],11,FALSE),Enemies[[#All],[Name]:[BotLevelType]],9,FALSE),BotLevelWorld[#Headers],0),FALSE) * VLOOKUP(M$1,Enemies[[Name]:[SpawnedType]],10,FALSE),0))</f>
        <v>14000</v>
      </c>
      <c r="N94" s="10">
        <f>(VLOOKUP(N$1,Enemies[[Name]:[BotLevelType]],3,FALSE) * VLOOKUP($A94,BotLevelWorld[#All],MATCH("HP Ratio - " &amp; VLOOKUP(N$1,Enemies[[#All],[Name]:[BotLevelType]],9,FALSE),BotLevelWorld[#Headers],0),FALSE)) + (IFERROR(VLOOKUP(VLOOKUP(N$1,Enemies[[Name]:[SpawnedType]],11,FALSE), Enemies[[Name]:[BotLevelType]], 3, FALSE) * VLOOKUP($A94,BotLevelWorld[#All],MATCH("HP Ratio - " &amp; VLOOKUP(VLOOKUP(N$1,Enemies[[Name]:[SpawnedType]],11,FALSE),Enemies[[#All],[Name]:[BotLevelType]],9,FALSE),BotLevelWorld[#Headers],0),FALSE) * VLOOKUP(N$1,Enemies[[Name]:[SpawnedType]],10,FALSE),0))</f>
        <v>10000</v>
      </c>
      <c r="O94" s="10">
        <f>(VLOOKUP(O$1,Enemies[[Name]:[BotLevelType]],3,FALSE) * VLOOKUP($A94,BotLevelWorld[#All],MATCH("HP Ratio - " &amp; VLOOKUP(O$1,Enemies[[#All],[Name]:[BotLevelType]],9,FALSE),BotLevelWorld[#Headers],0),FALSE)) + (IFERROR(VLOOKUP(VLOOKUP(O$1,Enemies[[Name]:[SpawnedType]],11,FALSE), Enemies[[Name]:[BotLevelType]], 3, FALSE) * VLOOKUP($A94,BotLevelWorld[#All],MATCH("HP Ratio - " &amp; VLOOKUP(VLOOKUP(O$1,Enemies[[Name]:[SpawnedType]],11,FALSE),Enemies[[#All],[Name]:[BotLevelType]],9,FALSE),BotLevelWorld[#Headers],0),FALSE) * VLOOKUP(O$1,Enemies[[Name]:[SpawnedType]],10,FALSE),0))</f>
        <v>3850</v>
      </c>
      <c r="P94" s="10">
        <f>(VLOOKUP(P$1,Enemies[[Name]:[BotLevelType]],3,FALSE) * VLOOKUP($A94,BotLevelWorld[#All],MATCH("HP Ratio - " &amp; VLOOKUP(P$1,Enemies[[#All],[Name]:[BotLevelType]],9,FALSE),BotLevelWorld[#Headers],0),FALSE)) + (IFERROR(VLOOKUP(VLOOKUP(P$1,Enemies[[Name]:[SpawnedType]],11,FALSE), Enemies[[Name]:[BotLevelType]], 3, FALSE) * VLOOKUP($A94,BotLevelWorld[#All],MATCH("HP Ratio - " &amp; VLOOKUP(VLOOKUP(P$1,Enemies[[Name]:[SpawnedType]],11,FALSE),Enemies[[#All],[Name]:[BotLevelType]],9,FALSE),BotLevelWorld[#Headers],0),FALSE) * VLOOKUP(P$1,Enemies[[Name]:[SpawnedType]],10,FALSE),0))</f>
        <v>40000</v>
      </c>
      <c r="Q94" s="10">
        <f>(VLOOKUP(Q$1,Enemies[[Name]:[BotLevelType]],3,FALSE) * VLOOKUP($A94,BotLevelWorld[#All],MATCH("HP Ratio - " &amp; VLOOKUP(Q$1,Enemies[[#All],[Name]:[BotLevelType]],9,FALSE),BotLevelWorld[#Headers],0),FALSE)) + (IFERROR(VLOOKUP(VLOOKUP(Q$1,Enemies[[Name]:[SpawnedType]],11,FALSE), Enemies[[Name]:[BotLevelType]], 3, FALSE) * VLOOKUP($A94,BotLevelWorld[#All],MATCH("HP Ratio - " &amp; VLOOKUP(VLOOKUP(Q$1,Enemies[[Name]:[SpawnedType]],11,FALSE),Enemies[[#All],[Name]:[BotLevelType]],9,FALSE),BotLevelWorld[#Headers],0),FALSE) * VLOOKUP(Q$1,Enemies[[Name]:[SpawnedType]],10,FALSE),0))</f>
        <v>11000</v>
      </c>
      <c r="R94" s="10">
        <f>(VLOOKUP(R$1,Enemies[[Name]:[BotLevelType]],3,FALSE) * VLOOKUP($A94,BotLevelWorld[#All],MATCH("HP Ratio - " &amp; VLOOKUP(R$1,Enemies[[#All],[Name]:[BotLevelType]],9,FALSE),BotLevelWorld[#Headers],0),FALSE)) + (IFERROR(VLOOKUP(VLOOKUP(R$1,Enemies[[Name]:[SpawnedType]],11,FALSE), Enemies[[Name]:[BotLevelType]], 3, FALSE) * VLOOKUP($A94,BotLevelWorld[#All],MATCH("HP Ratio - " &amp; VLOOKUP(VLOOKUP(R$1,Enemies[[Name]:[SpawnedType]],11,FALSE),Enemies[[#All],[Name]:[BotLevelType]],9,FALSE),BotLevelWorld[#Headers],0),FALSE) * VLOOKUP(R$1,Enemies[[Name]:[SpawnedType]],10,FALSE),0))</f>
        <v>55000</v>
      </c>
      <c r="S94" s="10">
        <f>(VLOOKUP(S$1,Enemies[[Name]:[BotLevelType]],3,FALSE) * VLOOKUP($A94,BotLevelWorld[#All],MATCH("HP Ratio - " &amp; VLOOKUP(S$1,Enemies[[#All],[Name]:[BotLevelType]],9,FALSE),BotLevelWorld[#Headers],0),FALSE)) + (IFERROR(VLOOKUP(VLOOKUP(S$1,Enemies[[Name]:[SpawnedType]],11,FALSE), Enemies[[Name]:[BotLevelType]], 3, FALSE) * VLOOKUP($A94,BotLevelWorld[#All],MATCH("HP Ratio - " &amp; VLOOKUP(VLOOKUP(S$1,Enemies[[Name]:[SpawnedType]],11,FALSE),Enemies[[#All],[Name]:[BotLevelType]],9,FALSE),BotLevelWorld[#Headers],0),FALSE) * VLOOKUP(S$1,Enemies[[Name]:[SpawnedType]],10,FALSE),0))</f>
        <v>4620</v>
      </c>
      <c r="T94" s="10">
        <f>(VLOOKUP(T$1,Enemies[[Name]:[BotLevelType]],3,FALSE) * VLOOKUP($A94,BotLevelWorld[#All],MATCH("HP Ratio - " &amp; VLOOKUP(T$1,Enemies[[#All],[Name]:[BotLevelType]],9,FALSE),BotLevelWorld[#Headers],0),FALSE)) + (IFERROR(VLOOKUP(VLOOKUP(T$1,Enemies[[Name]:[SpawnedType]],11,FALSE), Enemies[[Name]:[BotLevelType]], 3, FALSE) * VLOOKUP($A94,BotLevelWorld[#All],MATCH("HP Ratio - " &amp; VLOOKUP(VLOOKUP(T$1,Enemies[[Name]:[SpawnedType]],11,FALSE),Enemies[[#All],[Name]:[BotLevelType]],9,FALSE),BotLevelWorld[#Headers],0),FALSE) * VLOOKUP(T$1,Enemies[[Name]:[SpawnedType]],10,FALSE),0))</f>
        <v>17600</v>
      </c>
      <c r="U94" s="10">
        <f>(VLOOKUP(U$1,Enemies[[Name]:[BotLevelType]],3,FALSE) * VLOOKUP($A94,BotLevelWorld[#All],MATCH("HP Ratio - " &amp; VLOOKUP(U$1,Enemies[[#All],[Name]:[BotLevelType]],9,FALSE),BotLevelWorld[#Headers],0),FALSE)) + (IFERROR(VLOOKUP(VLOOKUP(U$1,Enemies[[Name]:[SpawnedType]],11,FALSE), Enemies[[Name]:[BotLevelType]], 3, FALSE) * VLOOKUP($A94,BotLevelWorld[#All],MATCH("HP Ratio - " &amp; VLOOKUP(VLOOKUP(U$1,Enemies[[Name]:[SpawnedType]],11,FALSE),Enemies[[#All],[Name]:[BotLevelType]],9,FALSE),BotLevelWorld[#Headers],0),FALSE) * VLOOKUP(U$1,Enemies[[Name]:[SpawnedType]],10,FALSE),0))</f>
        <v>8800</v>
      </c>
      <c r="V94" s="10">
        <f>(VLOOKUP(V$1,Enemies[[Name]:[BotLevelType]],3,FALSE) * VLOOKUP($A94,BotLevelWorld[#All],MATCH("HP Ratio - " &amp; VLOOKUP(V$1,Enemies[[#All],[Name]:[BotLevelType]],9,FALSE),BotLevelWorld[#Headers],0),FALSE)) + (IFERROR(VLOOKUP(VLOOKUP(V$1,Enemies[[Name]:[SpawnedType]],11,FALSE), Enemies[[Name]:[BotLevelType]], 3, FALSE) * VLOOKUP($A94,BotLevelWorld[#All],MATCH("HP Ratio - " &amp; VLOOKUP(VLOOKUP(V$1,Enemies[[Name]:[SpawnedType]],11,FALSE),Enemies[[#All],[Name]:[BotLevelType]],9,FALSE),BotLevelWorld[#Headers],0),FALSE) * VLOOKUP(V$1,Enemies[[Name]:[SpawnedType]],10,FALSE),0))</f>
        <v>4400</v>
      </c>
      <c r="W94" s="10">
        <f>(VLOOKUP(W$1,Enemies[[Name]:[BotLevelType]],3,FALSE) * VLOOKUP($A94,BotLevelWorld[#All],MATCH("HP Ratio - " &amp; VLOOKUP(W$1,Enemies[[#All],[Name]:[BotLevelType]],9,FALSE),BotLevelWorld[#Headers],0),FALSE)) + (IFERROR(VLOOKUP(VLOOKUP(W$1,Enemies[[Name]:[SpawnedType]],11,FALSE), Enemies[[Name]:[BotLevelType]], 3, FALSE) * VLOOKUP($A94,BotLevelWorld[#All],MATCH("HP Ratio - " &amp; VLOOKUP(VLOOKUP(W$1,Enemies[[Name]:[SpawnedType]],11,FALSE),Enemies[[#All],[Name]:[BotLevelType]],9,FALSE),BotLevelWorld[#Headers],0),FALSE) * VLOOKUP(W$1,Enemies[[Name]:[SpawnedType]],10,FALSE),0))</f>
        <v>1100</v>
      </c>
      <c r="X94" s="10">
        <f>(VLOOKUP(X$1,Enemies[[Name]:[BotLevelType]],3,FALSE) * VLOOKUP($A94,BotLevelWorld[#All],MATCH("HP Ratio - " &amp; VLOOKUP(X$1,Enemies[[#All],[Name]:[BotLevelType]],9,FALSE),BotLevelWorld[#Headers],0),FALSE)) + (IFERROR(VLOOKUP(VLOOKUP(X$1,Enemies[[Name]:[SpawnedType]],11,FALSE), Enemies[[Name]:[BotLevelType]], 3, FALSE) * VLOOKUP($A94,BotLevelWorld[#All],MATCH("HP Ratio - " &amp; VLOOKUP(VLOOKUP(X$1,Enemies[[Name]:[SpawnedType]],11,FALSE),Enemies[[#All],[Name]:[BotLevelType]],9,FALSE),BotLevelWorld[#Headers],0),FALSE) * VLOOKUP(X$1,Enemies[[Name]:[SpawnedType]],10,FALSE),0))</f>
        <v>880</v>
      </c>
      <c r="Y94" s="10">
        <f>(VLOOKUP(Y$1,Enemies[[Name]:[BotLevelType]],3,FALSE) * VLOOKUP($A94,BotLevelWorld[#All],MATCH("HP Ratio - " &amp; VLOOKUP(Y$1,Enemies[[#All],[Name]:[BotLevelType]],9,FALSE),BotLevelWorld[#Headers],0),FALSE)) + (IFERROR(VLOOKUP(VLOOKUP(Y$1,Enemies[[Name]:[SpawnedType]],11,FALSE), Enemies[[Name]:[BotLevelType]], 3, FALSE) * VLOOKUP($A94,BotLevelWorld[#All],MATCH("HP Ratio - " &amp; VLOOKUP(VLOOKUP(Y$1,Enemies[[Name]:[SpawnedType]],11,FALSE),Enemies[[#All],[Name]:[BotLevelType]],9,FALSE),BotLevelWorld[#Headers],0),FALSE) * VLOOKUP(Y$1,Enemies[[Name]:[SpawnedType]],10,FALSE),0))</f>
        <v>20000</v>
      </c>
      <c r="Z94" s="10">
        <f>(VLOOKUP(Z$1,Enemies[[Name]:[BotLevelType]],3,FALSE) * VLOOKUP($A94,BotLevelWorld[#All],MATCH("HP Ratio - " &amp; VLOOKUP(Z$1,Enemies[[#All],[Name]:[BotLevelType]],9,FALSE),BotLevelWorld[#Headers],0),FALSE)) + (IFERROR(VLOOKUP(VLOOKUP(Z$1,Enemies[[Name]:[SpawnedType]],11,FALSE), Enemies[[Name]:[BotLevelType]], 3, FALSE) * VLOOKUP($A94,BotLevelWorld[#All],MATCH("HP Ratio - " &amp; VLOOKUP(VLOOKUP(Z$1,Enemies[[Name]:[SpawnedType]],11,FALSE),Enemies[[#All],[Name]:[BotLevelType]],9,FALSE),BotLevelWorld[#Headers],0),FALSE) * VLOOKUP(Z$1,Enemies[[Name]:[SpawnedType]],10,FALSE),0))</f>
        <v>8000</v>
      </c>
      <c r="AA94" s="10">
        <f>(VLOOKUP(AA$1,Enemies[[Name]:[BotLevelType]],3,FALSE) * VLOOKUP($A94,BotLevelWorld[#All],MATCH("HP Ratio - " &amp; VLOOKUP(AA$1,Enemies[[#All],[Name]:[BotLevelType]],9,FALSE),BotLevelWorld[#Headers],0),FALSE)) + (IFERROR(VLOOKUP(VLOOKUP(AA$1,Enemies[[Name]:[SpawnedType]],11,FALSE), Enemies[[Name]:[BotLevelType]], 3, FALSE) * VLOOKUP($A94,BotLevelWorld[#All],MATCH("HP Ratio - " &amp; VLOOKUP(VLOOKUP(AA$1,Enemies[[Name]:[SpawnedType]],11,FALSE),Enemies[[#All],[Name]:[BotLevelType]],9,FALSE),BotLevelWorld[#Headers],0),FALSE) * VLOOKUP(AA$1,Enemies[[Name]:[SpawnedType]],10,FALSE),0))</f>
        <v>4000</v>
      </c>
      <c r="AB94" s="10">
        <f>(VLOOKUP(AB$1,Enemies[[Name]:[BotLevelType]],3,FALSE) * VLOOKUP($A94,BotLevelWorld[#All],MATCH("HP Ratio - " &amp; VLOOKUP(AB$1,Enemies[[#All],[Name]:[BotLevelType]],9,FALSE),BotLevelWorld[#Headers],0),FALSE)) + (IFERROR(VLOOKUP(VLOOKUP(AB$1,Enemies[[Name]:[SpawnedType]],11,FALSE), Enemies[[Name]:[BotLevelType]], 3, FALSE) * VLOOKUP($A94,BotLevelWorld[#All],MATCH("HP Ratio - " &amp; VLOOKUP(VLOOKUP(AB$1,Enemies[[Name]:[SpawnedType]],11,FALSE),Enemies[[#All],[Name]:[BotLevelType]],9,FALSE),BotLevelWorld[#Headers],0),FALSE) * VLOOKUP(AB$1,Enemies[[Name]:[SpawnedType]],10,FALSE),0))</f>
        <v>1960</v>
      </c>
      <c r="AC94" s="10">
        <f>(VLOOKUP(AC$1,Enemies[[Name]:[BotLevelType]],3,FALSE) * VLOOKUP($A94,BotLevelWorld[#All],MATCH("HP Ratio - " &amp; VLOOKUP(AC$1,Enemies[[#All],[Name]:[BotLevelType]],9,FALSE),BotLevelWorld[#Headers],0),FALSE)) + (IFERROR(VLOOKUP(VLOOKUP(AC$1,Enemies[[Name]:[SpawnedType]],11,FALSE), Enemies[[Name]:[BotLevelType]], 3, FALSE) * VLOOKUP($A94,BotLevelWorld[#All],MATCH("HP Ratio - " &amp; VLOOKUP(VLOOKUP(AC$1,Enemies[[Name]:[SpawnedType]],11,FALSE),Enemies[[#All],[Name]:[BotLevelType]],9,FALSE),BotLevelWorld[#Headers],0),FALSE) * VLOOKUP(AC$1,Enemies[[Name]:[SpawnedType]],10,FALSE),0))</f>
        <v>960</v>
      </c>
      <c r="AD94" s="10">
        <f>(VLOOKUP(AD$1,Enemies[[Name]:[BotLevelType]],3,FALSE) * VLOOKUP($A94,BotLevelWorld[#All],MATCH("HP Ratio - " &amp; VLOOKUP(AD$1,Enemies[[#All],[Name]:[BotLevelType]],9,FALSE),BotLevelWorld[#Headers],0),FALSE)) + (IFERROR(VLOOKUP(VLOOKUP(AD$1,Enemies[[Name]:[SpawnedType]],11,FALSE), Enemies[[Name]:[BotLevelType]], 3, FALSE) * VLOOKUP($A94,BotLevelWorld[#All],MATCH("HP Ratio - " &amp; VLOOKUP(VLOOKUP(AD$1,Enemies[[Name]:[SpawnedType]],11,FALSE),Enemies[[#All],[Name]:[BotLevelType]],9,FALSE),BotLevelWorld[#Headers],0),FALSE) * VLOOKUP(AD$1,Enemies[[Name]:[SpawnedType]],10,FALSE),0))</f>
        <v>240</v>
      </c>
      <c r="AE94" s="10">
        <f>(VLOOKUP(AE$1,Enemies[[Name]:[BotLevelType]],3,FALSE) * VLOOKUP($A94,BotLevelWorld[#All],MATCH("HP Ratio - " &amp; VLOOKUP(AE$1,Enemies[[#All],[Name]:[BotLevelType]],9,FALSE),BotLevelWorld[#Headers],0),FALSE)) + (IFERROR(VLOOKUP(VLOOKUP(AE$1,Enemies[[Name]:[SpawnedType]],11,FALSE), Enemies[[Name]:[BotLevelType]], 3, FALSE) * VLOOKUP($A94,BotLevelWorld[#All],MATCH("HP Ratio - " &amp; VLOOKUP(VLOOKUP(AE$1,Enemies[[Name]:[SpawnedType]],11,FALSE),Enemies[[#All],[Name]:[BotLevelType]],9,FALSE),BotLevelWorld[#Headers],0),FALSE) * VLOOKUP(AE$1,Enemies[[Name]:[SpawnedType]],10,FALSE),0))</f>
        <v>7000</v>
      </c>
      <c r="AF94" s="10">
        <f>(VLOOKUP(AF$1,Enemies[[Name]:[BotLevelType]],3,FALSE) * VLOOKUP($A94,BotLevelWorld[#All],MATCH("HP Ratio - " &amp; VLOOKUP(AF$1,Enemies[[#All],[Name]:[BotLevelType]],9,FALSE),BotLevelWorld[#Headers],0),FALSE)) + (IFERROR(VLOOKUP(VLOOKUP(AF$1,Enemies[[Name]:[SpawnedType]],11,FALSE), Enemies[[Name]:[BotLevelType]], 3, FALSE) * VLOOKUP($A94,BotLevelWorld[#All],MATCH("HP Ratio - " &amp; VLOOKUP(VLOOKUP(AF$1,Enemies[[Name]:[SpawnedType]],11,FALSE),Enemies[[#All],[Name]:[BotLevelType]],9,FALSE),BotLevelWorld[#Headers],0),FALSE) * VLOOKUP(AF$1,Enemies[[Name]:[SpawnedType]],10,FALSE),0))</f>
        <v>1600</v>
      </c>
      <c r="AG94" s="10">
        <f>(VLOOKUP(AG$1,Enemies[[Name]:[BotLevelType]],3,FALSE) * VLOOKUP($A94,BotLevelWorld[#All],MATCH("HP Ratio - " &amp; VLOOKUP(AG$1,Enemies[[#All],[Name]:[BotLevelType]],9,FALSE),BotLevelWorld[#Headers],0),FALSE)) + (IFERROR(VLOOKUP(VLOOKUP(AG$1,Enemies[[Name]:[SpawnedType]],11,FALSE), Enemies[[Name]:[BotLevelType]], 3, FALSE) * VLOOKUP($A94,BotLevelWorld[#All],MATCH("HP Ratio - " &amp; VLOOKUP(VLOOKUP(AG$1,Enemies[[Name]:[SpawnedType]],11,FALSE),Enemies[[#All],[Name]:[BotLevelType]],9,FALSE),BotLevelWorld[#Headers],0),FALSE) * VLOOKUP(AG$1,Enemies[[Name]:[SpawnedType]],10,FALSE),0))</f>
        <v>8470</v>
      </c>
      <c r="AH94" s="10">
        <f>(VLOOKUP(AH$1,Enemies[[Name]:[BotLevelType]],3,FALSE) * VLOOKUP($A94,BotLevelWorld[#All],MATCH("HP Ratio - " &amp; VLOOKUP(AH$1,Enemies[[#All],[Name]:[BotLevelType]],9,FALSE),BotLevelWorld[#Headers],0),FALSE)) + (IFERROR(VLOOKUP(VLOOKUP(AH$1,Enemies[[Name]:[SpawnedType]],11,FALSE), Enemies[[Name]:[BotLevelType]], 3, FALSE) * VLOOKUP($A94,BotLevelWorld[#All],MATCH("HP Ratio - " &amp; VLOOKUP(VLOOKUP(AH$1,Enemies[[Name]:[SpawnedType]],11,FALSE),Enemies[[#All],[Name]:[BotLevelType]],9,FALSE),BotLevelWorld[#Headers],0),FALSE) * VLOOKUP(AH$1,Enemies[[Name]:[SpawnedType]],10,FALSE),0))</f>
        <v>880</v>
      </c>
      <c r="AI94" s="10">
        <f>(VLOOKUP(AI$1,Enemies[[Name]:[BotLevelType]],3,FALSE) * VLOOKUP($A94,BotLevelWorld[#All],MATCH("HP Ratio - " &amp; VLOOKUP(AI$1,Enemies[[#All],[Name]:[BotLevelType]],9,FALSE),BotLevelWorld[#Headers],0),FALSE)) + (IFERROR(VLOOKUP(VLOOKUP(AI$1,Enemies[[Name]:[SpawnedType]],11,FALSE), Enemies[[Name]:[BotLevelType]], 3, FALSE) * VLOOKUP($A94,BotLevelWorld[#All],MATCH("HP Ratio - " &amp; VLOOKUP(VLOOKUP(AI$1,Enemies[[Name]:[SpawnedType]],11,FALSE),Enemies[[#All],[Name]:[BotLevelType]],9,FALSE),BotLevelWorld[#Headers],0),FALSE) * VLOOKUP(AI$1,Enemies[[Name]:[SpawnedType]],10,FALSE),0))</f>
        <v>12000</v>
      </c>
      <c r="AJ94" s="10">
        <f>(VLOOKUP(AJ$1,Enemies[[Name]:[BotLevelType]],3,FALSE) * VLOOKUP($A94,BotLevelWorld[#All],MATCH("HP Ratio - " &amp; VLOOKUP(AJ$1,Enemies[[#All],[Name]:[BotLevelType]],9,FALSE),BotLevelWorld[#Headers],0),FALSE)) + (IFERROR(VLOOKUP(VLOOKUP(AJ$1,Enemies[[Name]:[SpawnedType]],11,FALSE), Enemies[[Name]:[BotLevelType]], 3, FALSE) * VLOOKUP($A94,BotLevelWorld[#All],MATCH("HP Ratio - " &amp; VLOOKUP(VLOOKUP(AJ$1,Enemies[[Name]:[SpawnedType]],11,FALSE),Enemies[[#All],[Name]:[BotLevelType]],9,FALSE),BotLevelWorld[#Headers],0),FALSE) * VLOOKUP(AJ$1,Enemies[[Name]:[SpawnedType]],10,FALSE),0))</f>
        <v>880</v>
      </c>
      <c r="AK94" s="10">
        <f>(VLOOKUP(AK$1,Enemies[[Name]:[BotLevelType]],3,FALSE) * VLOOKUP($A94,BotLevelWorld[#All],MATCH("HP Ratio - " &amp; VLOOKUP(AK$1,Enemies[[#All],[Name]:[BotLevelType]],9,FALSE),BotLevelWorld[#Headers],0),FALSE)) + (IFERROR(VLOOKUP(VLOOKUP(AK$1,Enemies[[Name]:[SpawnedType]],11,FALSE), Enemies[[Name]:[BotLevelType]], 3, FALSE) * VLOOKUP($A94,BotLevelWorld[#All],MATCH("HP Ratio - " &amp; VLOOKUP(VLOOKUP(AK$1,Enemies[[Name]:[SpawnedType]],11,FALSE),Enemies[[#All],[Name]:[BotLevelType]],9,FALSE),BotLevelWorld[#Headers],0),FALSE) * VLOOKUP(AK$1,Enemies[[Name]:[SpawnedType]],10,FALSE),0))</f>
        <v>880</v>
      </c>
      <c r="AL94" s="10">
        <f>(VLOOKUP(AL$1,Enemies[[Name]:[BotLevelType]],3,FALSE) * VLOOKUP($A94,BotLevelWorld[#All],MATCH("HP Ratio - " &amp; VLOOKUP(AL$1,Enemies[[#All],[Name]:[BotLevelType]],9,FALSE),BotLevelWorld[#Headers],0),FALSE)) + (IFERROR(VLOOKUP(VLOOKUP(AL$1,Enemies[[Name]:[SpawnedType]],11,FALSE), Enemies[[Name]:[BotLevelType]], 3, FALSE) * VLOOKUP($A94,BotLevelWorld[#All],MATCH("HP Ratio - " &amp; VLOOKUP(VLOOKUP(AL$1,Enemies[[Name]:[SpawnedType]],11,FALSE),Enemies[[#All],[Name]:[BotLevelType]],9,FALSE),BotLevelWorld[#Headers],0),FALSE) * VLOOKUP(AL$1,Enemies[[Name]:[SpawnedType]],10,FALSE),0))</f>
        <v>1100</v>
      </c>
      <c r="AM94" s="10">
        <f>(VLOOKUP(AM$1,Enemies[[Name]:[BotLevelType]],3,FALSE) * VLOOKUP($A94,BotLevelWorld[#All],MATCH("HP Ratio - " &amp; VLOOKUP(AM$1,Enemies[[#All],[Name]:[BotLevelType]],9,FALSE),BotLevelWorld[#Headers],0),FALSE)) + (IFERROR(VLOOKUP(VLOOKUP(AM$1,Enemies[[Name]:[SpawnedType]],11,FALSE), Enemies[[Name]:[BotLevelType]], 3, FALSE) * VLOOKUP($A94,BotLevelWorld[#All],MATCH("HP Ratio - " &amp; VLOOKUP(VLOOKUP(AM$1,Enemies[[Name]:[SpawnedType]],11,FALSE),Enemies[[#All],[Name]:[BotLevelType]],9,FALSE),BotLevelWorld[#Headers],0),FALSE) * VLOOKUP(AM$1,Enemies[[Name]:[SpawnedType]],10,FALSE),0))</f>
        <v>20000</v>
      </c>
      <c r="AN94" s="10">
        <f>(VLOOKUP(AN$1,Enemies[[Name]:[BotLevelType]],3,FALSE) * VLOOKUP($A94,BotLevelWorld[#All],MATCH("HP Ratio - " &amp; VLOOKUP(AN$1,Enemies[[#All],[Name]:[BotLevelType]],9,FALSE),BotLevelWorld[#Headers],0),FALSE)) + (IFERROR(VLOOKUP(VLOOKUP(AN$1,Enemies[[Name]:[SpawnedType]],11,FALSE), Enemies[[Name]:[BotLevelType]], 3, FALSE) * VLOOKUP($A94,BotLevelWorld[#All],MATCH("HP Ratio - " &amp; VLOOKUP(VLOOKUP(AN$1,Enemies[[Name]:[SpawnedType]],11,FALSE),Enemies[[#All],[Name]:[BotLevelType]],9,FALSE),BotLevelWorld[#Headers],0),FALSE) * VLOOKUP(AN$1,Enemies[[Name]:[SpawnedType]],10,FALSE),0))</f>
        <v>5500</v>
      </c>
      <c r="AO94" s="10">
        <f>(VLOOKUP(AO$1,Enemies[[Name]:[BotLevelType]],3,FALSE) * VLOOKUP($A94,BotLevelWorld[#All],MATCH("HP Ratio - " &amp; VLOOKUP(AO$1,Enemies[[#All],[Name]:[BotLevelType]],9,FALSE),BotLevelWorld[#Headers],0),FALSE)) + (IFERROR(VLOOKUP(VLOOKUP(AO$1,Enemies[[Name]:[SpawnedType]],11,FALSE), Enemies[[Name]:[BotLevelType]], 3, FALSE) * VLOOKUP($A94,BotLevelWorld[#All],MATCH("HP Ratio - " &amp; VLOOKUP(VLOOKUP(AO$1,Enemies[[Name]:[SpawnedType]],11,FALSE),Enemies[[#All],[Name]:[BotLevelType]],9,FALSE),BotLevelWorld[#Headers],0),FALSE) * VLOOKUP(AO$1,Enemies[[Name]:[SpawnedType]],10,FALSE),0))</f>
        <v>9460</v>
      </c>
      <c r="AP94" s="10">
        <f>(VLOOKUP(AP$1,Enemies[[Name]:[BotLevelType]],3,FALSE) * VLOOKUP($A94,BotLevelWorld[#All],MATCH("HP Ratio - " &amp; VLOOKUP(AP$1,Enemies[[#All],[Name]:[BotLevelType]],9,FALSE),BotLevelWorld[#Headers],0),FALSE)) + (IFERROR(VLOOKUP(VLOOKUP(AP$1,Enemies[[Name]:[SpawnedType]],11,FALSE), Enemies[[Name]:[BotLevelType]], 3, FALSE) * VLOOKUP($A94,BotLevelWorld[#All],MATCH("HP Ratio - " &amp; VLOOKUP(VLOOKUP(AP$1,Enemies[[Name]:[SpawnedType]],11,FALSE),Enemies[[#All],[Name]:[BotLevelType]],9,FALSE),BotLevelWorld[#Headers],0),FALSE) * VLOOKUP(AP$1,Enemies[[Name]:[SpawnedType]],10,FALSE),0))</f>
        <v>9460</v>
      </c>
      <c r="AQ94" s="10">
        <f>(VLOOKUP(AQ$1,Enemies[[Name]:[BotLevelType]],3,FALSE) * VLOOKUP($A94,BotLevelWorld[#All],MATCH("HP Ratio - " &amp; VLOOKUP(AQ$1,Enemies[[#All],[Name]:[BotLevelType]],9,FALSE),BotLevelWorld[#Headers],0),FALSE)) + (IFERROR(VLOOKUP(VLOOKUP(AQ$1,Enemies[[Name]:[SpawnedType]],11,FALSE), Enemies[[Name]:[BotLevelType]], 3, FALSE) * VLOOKUP($A94,BotLevelWorld[#All],MATCH("HP Ratio - " &amp; VLOOKUP(VLOOKUP(AQ$1,Enemies[[Name]:[SpawnedType]],11,FALSE),Enemies[[#All],[Name]:[BotLevelType]],9,FALSE),BotLevelWorld[#Headers],0),FALSE) * VLOOKUP(AQ$1,Enemies[[Name]:[SpawnedType]],10,FALSE),0))</f>
        <v>9460</v>
      </c>
      <c r="AR94" s="10">
        <f>(VLOOKUP(AR$1,Enemies[[Name]:[BotLevelType]],3,FALSE) * VLOOKUP($A94,BotLevelWorld[#All],MATCH("HP Ratio - " &amp; VLOOKUP(AR$1,Enemies[[#All],[Name]:[BotLevelType]],9,FALSE),BotLevelWorld[#Headers],0),FALSE)) + (IFERROR(VLOOKUP(VLOOKUP(AR$1,Enemies[[Name]:[SpawnedType]],11,FALSE), Enemies[[Name]:[BotLevelType]], 3, FALSE) * VLOOKUP($A94,BotLevelWorld[#All],MATCH("HP Ratio - " &amp; VLOOKUP(VLOOKUP(AR$1,Enemies[[Name]:[SpawnedType]],11,FALSE),Enemies[[#All],[Name]:[BotLevelType]],9,FALSE),BotLevelWorld[#Headers],0),FALSE) * VLOOKUP(AR$1,Enemies[[Name]:[SpawnedType]],10,FALSE),0))</f>
        <v>88000</v>
      </c>
      <c r="AS94" s="10">
        <f>(VLOOKUP(AS$1,Enemies[[Name]:[BotLevelType]],3,FALSE) * VLOOKUP($A94,BotLevelWorld[#All],MATCH("HP Ratio - " &amp; VLOOKUP(AS$1,Enemies[[#All],[Name]:[BotLevelType]],9,FALSE),BotLevelWorld[#Headers],0),FALSE)) + (IFERROR(VLOOKUP(VLOOKUP(AS$1,Enemies[[Name]:[SpawnedType]],11,FALSE), Enemies[[Name]:[BotLevelType]], 3, FALSE) * VLOOKUP($A94,BotLevelWorld[#All],MATCH("HP Ratio - " &amp; VLOOKUP(VLOOKUP(AS$1,Enemies[[Name]:[SpawnedType]],11,FALSE),Enemies[[#All],[Name]:[BotLevelType]],9,FALSE),BotLevelWorld[#Headers],0),FALSE) * VLOOKUP(AS$1,Enemies[[Name]:[SpawnedType]],10,FALSE),0))</f>
        <v>60000</v>
      </c>
      <c r="AT94" s="10">
        <f>(VLOOKUP(AT$1,Enemies[[Name]:[BotLevelType]],3,FALSE) * VLOOKUP($A94,BotLevelWorld[#All],MATCH("HP Ratio - " &amp; VLOOKUP(AT$1,Enemies[[#All],[Name]:[BotLevelType]],9,FALSE),BotLevelWorld[#Headers],0),FALSE)) + (IFERROR(VLOOKUP(VLOOKUP(AT$1,Enemies[[Name]:[SpawnedType]],11,FALSE), Enemies[[Name]:[BotLevelType]], 3, FALSE) * VLOOKUP($A94,BotLevelWorld[#All],MATCH("HP Ratio - " &amp; VLOOKUP(VLOOKUP(AT$1,Enemies[[Name]:[SpawnedType]],11,FALSE),Enemies[[#All],[Name]:[BotLevelType]],9,FALSE),BotLevelWorld[#Headers],0),FALSE) * VLOOKUP(AT$1,Enemies[[Name]:[SpawnedType]],10,FALSE),0))</f>
        <v>53200</v>
      </c>
    </row>
    <row r="95" spans="1:46" x14ac:dyDescent="0.25">
      <c r="A95" s="1">
        <v>93</v>
      </c>
      <c r="B95" s="10">
        <f>(VLOOKUP(B$1,Enemies[[Name]:[BotLevelType]],3,FALSE) * VLOOKUP($A95,BotLevelWorld[#All],MATCH("HP Ratio - " &amp; VLOOKUP(B$1,Enemies[[#All],[Name]:[BotLevelType]],9,FALSE),BotLevelWorld[#Headers],0),FALSE)) + (IFERROR(VLOOKUP(VLOOKUP(B$1,Enemies[[Name]:[SpawnedType]],11,FALSE), Enemies[[Name]:[BotLevelType]], 3, FALSE) * VLOOKUP($A95,BotLevelWorld[#All],MATCH("HP Ratio - " &amp; VLOOKUP(VLOOKUP(B$1,Enemies[[Name]:[SpawnedType]],11,FALSE),Enemies[[#All],[Name]:[BotLevelType]],9,FALSE),BotLevelWorld[#Headers],0),FALSE) * VLOOKUP(B$1,Enemies[[Name]:[SpawnedType]],10,FALSE),0))</f>
        <v>330</v>
      </c>
      <c r="C95" s="10">
        <f>(VLOOKUP(C$1,Enemies[[Name]:[BotLevelType]],3,FALSE) * VLOOKUP($A95,BotLevelWorld[#All],MATCH("HP Ratio - " &amp; VLOOKUP(C$1,Enemies[[#All],[Name]:[BotLevelType]],9,FALSE),BotLevelWorld[#Headers],0),FALSE)) + (IFERROR(VLOOKUP(VLOOKUP(C$1,Enemies[[Name]:[SpawnedType]],11,FALSE), Enemies[[Name]:[BotLevelType]], 3, FALSE) * VLOOKUP($A95,BotLevelWorld[#All],MATCH("HP Ratio - " &amp; VLOOKUP(VLOOKUP(C$1,Enemies[[Name]:[SpawnedType]],11,FALSE),Enemies[[#All],[Name]:[BotLevelType]],9,FALSE),BotLevelWorld[#Headers],0),FALSE) * VLOOKUP(C$1,Enemies[[Name]:[SpawnedType]],10,FALSE),0))</f>
        <v>8470</v>
      </c>
      <c r="D95" s="10">
        <f>(VLOOKUP(D$1,Enemies[[Name]:[BotLevelType]],3,FALSE) * VLOOKUP($A95,BotLevelWorld[#All],MATCH("HP Ratio - " &amp; VLOOKUP(D$1,Enemies[[#All],[Name]:[BotLevelType]],9,FALSE),BotLevelWorld[#Headers],0),FALSE)) + (IFERROR(VLOOKUP(VLOOKUP(D$1,Enemies[[Name]:[SpawnedType]],11,FALSE), Enemies[[Name]:[BotLevelType]], 3, FALSE) * VLOOKUP($A95,BotLevelWorld[#All],MATCH("HP Ratio - " &amp; VLOOKUP(VLOOKUP(D$1,Enemies[[Name]:[SpawnedType]],11,FALSE),Enemies[[#All],[Name]:[BotLevelType]],9,FALSE),BotLevelWorld[#Headers],0),FALSE) * VLOOKUP(D$1,Enemies[[Name]:[SpawnedType]],10,FALSE),0))</f>
        <v>19800</v>
      </c>
      <c r="E95" s="10">
        <f>(VLOOKUP(E$1,Enemies[[Name]:[BotLevelType]],3,FALSE) * VLOOKUP($A95,BotLevelWorld[#All],MATCH("HP Ratio - " &amp; VLOOKUP(E$1,Enemies[[#All],[Name]:[BotLevelType]],9,FALSE),BotLevelWorld[#Headers],0),FALSE)) + (IFERROR(VLOOKUP(VLOOKUP(E$1,Enemies[[Name]:[SpawnedType]],11,FALSE), Enemies[[Name]:[BotLevelType]], 3, FALSE) * VLOOKUP($A95,BotLevelWorld[#All],MATCH("HP Ratio - " &amp; VLOOKUP(VLOOKUP(E$1,Enemies[[Name]:[SpawnedType]],11,FALSE),Enemies[[#All],[Name]:[BotLevelType]],9,FALSE),BotLevelWorld[#Headers],0),FALSE) * VLOOKUP(E$1,Enemies[[Name]:[SpawnedType]],10,FALSE),0))</f>
        <v>2800</v>
      </c>
      <c r="F95" s="10">
        <f>(VLOOKUP(F$1,Enemies[[Name]:[BotLevelType]],3,FALSE) * VLOOKUP($A95,BotLevelWorld[#All],MATCH("HP Ratio - " &amp; VLOOKUP(F$1,Enemies[[#All],[Name]:[BotLevelType]],9,FALSE),BotLevelWorld[#Headers],0),FALSE)) + (IFERROR(VLOOKUP(VLOOKUP(F$1,Enemies[[Name]:[SpawnedType]],11,FALSE), Enemies[[Name]:[BotLevelType]], 3, FALSE) * VLOOKUP($A95,BotLevelWorld[#All],MATCH("HP Ratio - " &amp; VLOOKUP(VLOOKUP(F$1,Enemies[[Name]:[SpawnedType]],11,FALSE),Enemies[[#All],[Name]:[BotLevelType]],9,FALSE),BotLevelWorld[#Headers],0),FALSE) * VLOOKUP(F$1,Enemies[[Name]:[SpawnedType]],10,FALSE),0))</f>
        <v>10000</v>
      </c>
      <c r="G95" s="10">
        <f>(VLOOKUP(G$1,Enemies[[Name]:[BotLevelType]],3,FALSE) * VLOOKUP($A95,BotLevelWorld[#All],MATCH("HP Ratio - " &amp; VLOOKUP(G$1,Enemies[[#All],[Name]:[BotLevelType]],9,FALSE),BotLevelWorld[#Headers],0),FALSE)) + (IFERROR(VLOOKUP(VLOOKUP(G$1,Enemies[[Name]:[SpawnedType]],11,FALSE), Enemies[[Name]:[BotLevelType]], 3, FALSE) * VLOOKUP($A95,BotLevelWorld[#All],MATCH("HP Ratio - " &amp; VLOOKUP(VLOOKUP(G$1,Enemies[[Name]:[SpawnedType]],11,FALSE),Enemies[[#All],[Name]:[BotLevelType]],9,FALSE),BotLevelWorld[#Headers],0),FALSE) * VLOOKUP(G$1,Enemies[[Name]:[SpawnedType]],10,FALSE),0))</f>
        <v>20000</v>
      </c>
      <c r="H95" s="10">
        <f>(VLOOKUP(H$1,Enemies[[Name]:[BotLevelType]],3,FALSE) * VLOOKUP($A95,BotLevelWorld[#All],MATCH("HP Ratio - " &amp; VLOOKUP(H$1,Enemies[[#All],[Name]:[BotLevelType]],9,FALSE),BotLevelWorld[#Headers],0),FALSE)) + (IFERROR(VLOOKUP(VLOOKUP(H$1,Enemies[[Name]:[SpawnedType]],11,FALSE), Enemies[[Name]:[BotLevelType]], 3, FALSE) * VLOOKUP($A95,BotLevelWorld[#All],MATCH("HP Ratio - " &amp; VLOOKUP(VLOOKUP(H$1,Enemies[[Name]:[SpawnedType]],11,FALSE),Enemies[[#All],[Name]:[BotLevelType]],9,FALSE),BotLevelWorld[#Headers],0),FALSE) * VLOOKUP(H$1,Enemies[[Name]:[SpawnedType]],10,FALSE),0))</f>
        <v>880</v>
      </c>
      <c r="I95" s="10">
        <f>(VLOOKUP(I$1,Enemies[[Name]:[BotLevelType]],3,FALSE) * VLOOKUP($A95,BotLevelWorld[#All],MATCH("HP Ratio - " &amp; VLOOKUP(I$1,Enemies[[#All],[Name]:[BotLevelType]],9,FALSE),BotLevelWorld[#Headers],0),FALSE)) + (IFERROR(VLOOKUP(VLOOKUP(I$1,Enemies[[Name]:[SpawnedType]],11,FALSE), Enemies[[Name]:[BotLevelType]], 3, FALSE) * VLOOKUP($A95,BotLevelWorld[#All],MATCH("HP Ratio - " &amp; VLOOKUP(VLOOKUP(I$1,Enemies[[Name]:[SpawnedType]],11,FALSE),Enemies[[#All],[Name]:[BotLevelType]],9,FALSE),BotLevelWorld[#Headers],0),FALSE) * VLOOKUP(I$1,Enemies[[Name]:[SpawnedType]],10,FALSE),0))</f>
        <v>30</v>
      </c>
      <c r="J95" s="10">
        <f>(VLOOKUP(J$1,Enemies[[Name]:[BotLevelType]],3,FALSE) * VLOOKUP($A95,BotLevelWorld[#All],MATCH("HP Ratio - " &amp; VLOOKUP(J$1,Enemies[[#All],[Name]:[BotLevelType]],9,FALSE),BotLevelWorld[#Headers],0),FALSE)) + (IFERROR(VLOOKUP(VLOOKUP(J$1,Enemies[[Name]:[SpawnedType]],11,FALSE), Enemies[[Name]:[BotLevelType]], 3, FALSE) * VLOOKUP($A95,BotLevelWorld[#All],MATCH("HP Ratio - " &amp; VLOOKUP(VLOOKUP(J$1,Enemies[[Name]:[SpawnedType]],11,FALSE),Enemies[[#All],[Name]:[BotLevelType]],9,FALSE),BotLevelWorld[#Headers],0),FALSE) * VLOOKUP(J$1,Enemies[[Name]:[SpawnedType]],10,FALSE),0))</f>
        <v>500</v>
      </c>
      <c r="K95" s="10">
        <f>(VLOOKUP(K$1,Enemies[[Name]:[BotLevelType]],3,FALSE) * VLOOKUP($A95,BotLevelWorld[#All],MATCH("HP Ratio - " &amp; VLOOKUP(K$1,Enemies[[#All],[Name]:[BotLevelType]],9,FALSE),BotLevelWorld[#Headers],0),FALSE)) + (IFERROR(VLOOKUP(VLOOKUP(K$1,Enemies[[Name]:[SpawnedType]],11,FALSE), Enemies[[Name]:[BotLevelType]], 3, FALSE) * VLOOKUP($A95,BotLevelWorld[#All],MATCH("HP Ratio - " &amp; VLOOKUP(VLOOKUP(K$1,Enemies[[Name]:[SpawnedType]],11,FALSE),Enemies[[#All],[Name]:[BotLevelType]],9,FALSE),BotLevelWorld[#Headers],0),FALSE) * VLOOKUP(K$1,Enemies[[Name]:[SpawnedType]],10,FALSE),0))</f>
        <v>125</v>
      </c>
      <c r="L95" s="10">
        <f>(VLOOKUP(L$1,Enemies[[Name]:[BotLevelType]],3,FALSE) * VLOOKUP($A95,BotLevelWorld[#All],MATCH("HP Ratio - " &amp; VLOOKUP(L$1,Enemies[[#All],[Name]:[BotLevelType]],9,FALSE),BotLevelWorld[#Headers],0),FALSE)) + (IFERROR(VLOOKUP(VLOOKUP(L$1,Enemies[[Name]:[SpawnedType]],11,FALSE), Enemies[[Name]:[BotLevelType]], 3, FALSE) * VLOOKUP($A95,BotLevelWorld[#All],MATCH("HP Ratio - " &amp; VLOOKUP(VLOOKUP(L$1,Enemies[[Name]:[SpawnedType]],11,FALSE),Enemies[[#All],[Name]:[BotLevelType]],9,FALSE),BotLevelWorld[#Headers],0),FALSE) * VLOOKUP(L$1,Enemies[[Name]:[SpawnedType]],10,FALSE),0))</f>
        <v>6000</v>
      </c>
      <c r="M95" s="10">
        <f>(VLOOKUP(M$1,Enemies[[Name]:[BotLevelType]],3,FALSE) * VLOOKUP($A95,BotLevelWorld[#All],MATCH("HP Ratio - " &amp; VLOOKUP(M$1,Enemies[[#All],[Name]:[BotLevelType]],9,FALSE),BotLevelWorld[#Headers],0),FALSE)) + (IFERROR(VLOOKUP(VLOOKUP(M$1,Enemies[[Name]:[SpawnedType]],11,FALSE), Enemies[[Name]:[BotLevelType]], 3, FALSE) * VLOOKUP($A95,BotLevelWorld[#All],MATCH("HP Ratio - " &amp; VLOOKUP(VLOOKUP(M$1,Enemies[[Name]:[SpawnedType]],11,FALSE),Enemies[[#All],[Name]:[BotLevelType]],9,FALSE),BotLevelWorld[#Headers],0),FALSE) * VLOOKUP(M$1,Enemies[[Name]:[SpawnedType]],10,FALSE),0))</f>
        <v>14000</v>
      </c>
      <c r="N95" s="10">
        <f>(VLOOKUP(N$1,Enemies[[Name]:[BotLevelType]],3,FALSE) * VLOOKUP($A95,BotLevelWorld[#All],MATCH("HP Ratio - " &amp; VLOOKUP(N$1,Enemies[[#All],[Name]:[BotLevelType]],9,FALSE),BotLevelWorld[#Headers],0),FALSE)) + (IFERROR(VLOOKUP(VLOOKUP(N$1,Enemies[[Name]:[SpawnedType]],11,FALSE), Enemies[[Name]:[BotLevelType]], 3, FALSE) * VLOOKUP($A95,BotLevelWorld[#All],MATCH("HP Ratio - " &amp; VLOOKUP(VLOOKUP(N$1,Enemies[[Name]:[SpawnedType]],11,FALSE),Enemies[[#All],[Name]:[BotLevelType]],9,FALSE),BotLevelWorld[#Headers],0),FALSE) * VLOOKUP(N$1,Enemies[[Name]:[SpawnedType]],10,FALSE),0))</f>
        <v>10000</v>
      </c>
      <c r="O95" s="10">
        <f>(VLOOKUP(O$1,Enemies[[Name]:[BotLevelType]],3,FALSE) * VLOOKUP($A95,BotLevelWorld[#All],MATCH("HP Ratio - " &amp; VLOOKUP(O$1,Enemies[[#All],[Name]:[BotLevelType]],9,FALSE),BotLevelWorld[#Headers],0),FALSE)) + (IFERROR(VLOOKUP(VLOOKUP(O$1,Enemies[[Name]:[SpawnedType]],11,FALSE), Enemies[[Name]:[BotLevelType]], 3, FALSE) * VLOOKUP($A95,BotLevelWorld[#All],MATCH("HP Ratio - " &amp; VLOOKUP(VLOOKUP(O$1,Enemies[[Name]:[SpawnedType]],11,FALSE),Enemies[[#All],[Name]:[BotLevelType]],9,FALSE),BotLevelWorld[#Headers],0),FALSE) * VLOOKUP(O$1,Enemies[[Name]:[SpawnedType]],10,FALSE),0))</f>
        <v>3850</v>
      </c>
      <c r="P95" s="10">
        <f>(VLOOKUP(P$1,Enemies[[Name]:[BotLevelType]],3,FALSE) * VLOOKUP($A95,BotLevelWorld[#All],MATCH("HP Ratio - " &amp; VLOOKUP(P$1,Enemies[[#All],[Name]:[BotLevelType]],9,FALSE),BotLevelWorld[#Headers],0),FALSE)) + (IFERROR(VLOOKUP(VLOOKUP(P$1,Enemies[[Name]:[SpawnedType]],11,FALSE), Enemies[[Name]:[BotLevelType]], 3, FALSE) * VLOOKUP($A95,BotLevelWorld[#All],MATCH("HP Ratio - " &amp; VLOOKUP(VLOOKUP(P$1,Enemies[[Name]:[SpawnedType]],11,FALSE),Enemies[[#All],[Name]:[BotLevelType]],9,FALSE),BotLevelWorld[#Headers],0),FALSE) * VLOOKUP(P$1,Enemies[[Name]:[SpawnedType]],10,FALSE),0))</f>
        <v>40000</v>
      </c>
      <c r="Q95" s="10">
        <f>(VLOOKUP(Q$1,Enemies[[Name]:[BotLevelType]],3,FALSE) * VLOOKUP($A95,BotLevelWorld[#All],MATCH("HP Ratio - " &amp; VLOOKUP(Q$1,Enemies[[#All],[Name]:[BotLevelType]],9,FALSE),BotLevelWorld[#Headers],0),FALSE)) + (IFERROR(VLOOKUP(VLOOKUP(Q$1,Enemies[[Name]:[SpawnedType]],11,FALSE), Enemies[[Name]:[BotLevelType]], 3, FALSE) * VLOOKUP($A95,BotLevelWorld[#All],MATCH("HP Ratio - " &amp; VLOOKUP(VLOOKUP(Q$1,Enemies[[Name]:[SpawnedType]],11,FALSE),Enemies[[#All],[Name]:[BotLevelType]],9,FALSE),BotLevelWorld[#Headers],0),FALSE) * VLOOKUP(Q$1,Enemies[[Name]:[SpawnedType]],10,FALSE),0))</f>
        <v>11000</v>
      </c>
      <c r="R95" s="10">
        <f>(VLOOKUP(R$1,Enemies[[Name]:[BotLevelType]],3,FALSE) * VLOOKUP($A95,BotLevelWorld[#All],MATCH("HP Ratio - " &amp; VLOOKUP(R$1,Enemies[[#All],[Name]:[BotLevelType]],9,FALSE),BotLevelWorld[#Headers],0),FALSE)) + (IFERROR(VLOOKUP(VLOOKUP(R$1,Enemies[[Name]:[SpawnedType]],11,FALSE), Enemies[[Name]:[BotLevelType]], 3, FALSE) * VLOOKUP($A95,BotLevelWorld[#All],MATCH("HP Ratio - " &amp; VLOOKUP(VLOOKUP(R$1,Enemies[[Name]:[SpawnedType]],11,FALSE),Enemies[[#All],[Name]:[BotLevelType]],9,FALSE),BotLevelWorld[#Headers],0),FALSE) * VLOOKUP(R$1,Enemies[[Name]:[SpawnedType]],10,FALSE),0))</f>
        <v>55000</v>
      </c>
      <c r="S95" s="10">
        <f>(VLOOKUP(S$1,Enemies[[Name]:[BotLevelType]],3,FALSE) * VLOOKUP($A95,BotLevelWorld[#All],MATCH("HP Ratio - " &amp; VLOOKUP(S$1,Enemies[[#All],[Name]:[BotLevelType]],9,FALSE),BotLevelWorld[#Headers],0),FALSE)) + (IFERROR(VLOOKUP(VLOOKUP(S$1,Enemies[[Name]:[SpawnedType]],11,FALSE), Enemies[[Name]:[BotLevelType]], 3, FALSE) * VLOOKUP($A95,BotLevelWorld[#All],MATCH("HP Ratio - " &amp; VLOOKUP(VLOOKUP(S$1,Enemies[[Name]:[SpawnedType]],11,FALSE),Enemies[[#All],[Name]:[BotLevelType]],9,FALSE),BotLevelWorld[#Headers],0),FALSE) * VLOOKUP(S$1,Enemies[[Name]:[SpawnedType]],10,FALSE),0))</f>
        <v>4620</v>
      </c>
      <c r="T95" s="10">
        <f>(VLOOKUP(T$1,Enemies[[Name]:[BotLevelType]],3,FALSE) * VLOOKUP($A95,BotLevelWorld[#All],MATCH("HP Ratio - " &amp; VLOOKUP(T$1,Enemies[[#All],[Name]:[BotLevelType]],9,FALSE),BotLevelWorld[#Headers],0),FALSE)) + (IFERROR(VLOOKUP(VLOOKUP(T$1,Enemies[[Name]:[SpawnedType]],11,FALSE), Enemies[[Name]:[BotLevelType]], 3, FALSE) * VLOOKUP($A95,BotLevelWorld[#All],MATCH("HP Ratio - " &amp; VLOOKUP(VLOOKUP(T$1,Enemies[[Name]:[SpawnedType]],11,FALSE),Enemies[[#All],[Name]:[BotLevelType]],9,FALSE),BotLevelWorld[#Headers],0),FALSE) * VLOOKUP(T$1,Enemies[[Name]:[SpawnedType]],10,FALSE),0))</f>
        <v>17600</v>
      </c>
      <c r="U95" s="10">
        <f>(VLOOKUP(U$1,Enemies[[Name]:[BotLevelType]],3,FALSE) * VLOOKUP($A95,BotLevelWorld[#All],MATCH("HP Ratio - " &amp; VLOOKUP(U$1,Enemies[[#All],[Name]:[BotLevelType]],9,FALSE),BotLevelWorld[#Headers],0),FALSE)) + (IFERROR(VLOOKUP(VLOOKUP(U$1,Enemies[[Name]:[SpawnedType]],11,FALSE), Enemies[[Name]:[BotLevelType]], 3, FALSE) * VLOOKUP($A95,BotLevelWorld[#All],MATCH("HP Ratio - " &amp; VLOOKUP(VLOOKUP(U$1,Enemies[[Name]:[SpawnedType]],11,FALSE),Enemies[[#All],[Name]:[BotLevelType]],9,FALSE),BotLevelWorld[#Headers],0),FALSE) * VLOOKUP(U$1,Enemies[[Name]:[SpawnedType]],10,FALSE),0))</f>
        <v>8800</v>
      </c>
      <c r="V95" s="10">
        <f>(VLOOKUP(V$1,Enemies[[Name]:[BotLevelType]],3,FALSE) * VLOOKUP($A95,BotLevelWorld[#All],MATCH("HP Ratio - " &amp; VLOOKUP(V$1,Enemies[[#All],[Name]:[BotLevelType]],9,FALSE),BotLevelWorld[#Headers],0),FALSE)) + (IFERROR(VLOOKUP(VLOOKUP(V$1,Enemies[[Name]:[SpawnedType]],11,FALSE), Enemies[[Name]:[BotLevelType]], 3, FALSE) * VLOOKUP($A95,BotLevelWorld[#All],MATCH("HP Ratio - " &amp; VLOOKUP(VLOOKUP(V$1,Enemies[[Name]:[SpawnedType]],11,FALSE),Enemies[[#All],[Name]:[BotLevelType]],9,FALSE),BotLevelWorld[#Headers],0),FALSE) * VLOOKUP(V$1,Enemies[[Name]:[SpawnedType]],10,FALSE),0))</f>
        <v>4400</v>
      </c>
      <c r="W95" s="10">
        <f>(VLOOKUP(W$1,Enemies[[Name]:[BotLevelType]],3,FALSE) * VLOOKUP($A95,BotLevelWorld[#All],MATCH("HP Ratio - " &amp; VLOOKUP(W$1,Enemies[[#All],[Name]:[BotLevelType]],9,FALSE),BotLevelWorld[#Headers],0),FALSE)) + (IFERROR(VLOOKUP(VLOOKUP(W$1,Enemies[[Name]:[SpawnedType]],11,FALSE), Enemies[[Name]:[BotLevelType]], 3, FALSE) * VLOOKUP($A95,BotLevelWorld[#All],MATCH("HP Ratio - " &amp; VLOOKUP(VLOOKUP(W$1,Enemies[[Name]:[SpawnedType]],11,FALSE),Enemies[[#All],[Name]:[BotLevelType]],9,FALSE),BotLevelWorld[#Headers],0),FALSE) * VLOOKUP(W$1,Enemies[[Name]:[SpawnedType]],10,FALSE),0))</f>
        <v>1100</v>
      </c>
      <c r="X95" s="10">
        <f>(VLOOKUP(X$1,Enemies[[Name]:[BotLevelType]],3,FALSE) * VLOOKUP($A95,BotLevelWorld[#All],MATCH("HP Ratio - " &amp; VLOOKUP(X$1,Enemies[[#All],[Name]:[BotLevelType]],9,FALSE),BotLevelWorld[#Headers],0),FALSE)) + (IFERROR(VLOOKUP(VLOOKUP(X$1,Enemies[[Name]:[SpawnedType]],11,FALSE), Enemies[[Name]:[BotLevelType]], 3, FALSE) * VLOOKUP($A95,BotLevelWorld[#All],MATCH("HP Ratio - " &amp; VLOOKUP(VLOOKUP(X$1,Enemies[[Name]:[SpawnedType]],11,FALSE),Enemies[[#All],[Name]:[BotLevelType]],9,FALSE),BotLevelWorld[#Headers],0),FALSE) * VLOOKUP(X$1,Enemies[[Name]:[SpawnedType]],10,FALSE),0))</f>
        <v>880</v>
      </c>
      <c r="Y95" s="10">
        <f>(VLOOKUP(Y$1,Enemies[[Name]:[BotLevelType]],3,FALSE) * VLOOKUP($A95,BotLevelWorld[#All],MATCH("HP Ratio - " &amp; VLOOKUP(Y$1,Enemies[[#All],[Name]:[BotLevelType]],9,FALSE),BotLevelWorld[#Headers],0),FALSE)) + (IFERROR(VLOOKUP(VLOOKUP(Y$1,Enemies[[Name]:[SpawnedType]],11,FALSE), Enemies[[Name]:[BotLevelType]], 3, FALSE) * VLOOKUP($A95,BotLevelWorld[#All],MATCH("HP Ratio - " &amp; VLOOKUP(VLOOKUP(Y$1,Enemies[[Name]:[SpawnedType]],11,FALSE),Enemies[[#All],[Name]:[BotLevelType]],9,FALSE),BotLevelWorld[#Headers],0),FALSE) * VLOOKUP(Y$1,Enemies[[Name]:[SpawnedType]],10,FALSE),0))</f>
        <v>20000</v>
      </c>
      <c r="Z95" s="10">
        <f>(VLOOKUP(Z$1,Enemies[[Name]:[BotLevelType]],3,FALSE) * VLOOKUP($A95,BotLevelWorld[#All],MATCH("HP Ratio - " &amp; VLOOKUP(Z$1,Enemies[[#All],[Name]:[BotLevelType]],9,FALSE),BotLevelWorld[#Headers],0),FALSE)) + (IFERROR(VLOOKUP(VLOOKUP(Z$1,Enemies[[Name]:[SpawnedType]],11,FALSE), Enemies[[Name]:[BotLevelType]], 3, FALSE) * VLOOKUP($A95,BotLevelWorld[#All],MATCH("HP Ratio - " &amp; VLOOKUP(VLOOKUP(Z$1,Enemies[[Name]:[SpawnedType]],11,FALSE),Enemies[[#All],[Name]:[BotLevelType]],9,FALSE),BotLevelWorld[#Headers],0),FALSE) * VLOOKUP(Z$1,Enemies[[Name]:[SpawnedType]],10,FALSE),0))</f>
        <v>8000</v>
      </c>
      <c r="AA95" s="10">
        <f>(VLOOKUP(AA$1,Enemies[[Name]:[BotLevelType]],3,FALSE) * VLOOKUP($A95,BotLevelWorld[#All],MATCH("HP Ratio - " &amp; VLOOKUP(AA$1,Enemies[[#All],[Name]:[BotLevelType]],9,FALSE),BotLevelWorld[#Headers],0),FALSE)) + (IFERROR(VLOOKUP(VLOOKUP(AA$1,Enemies[[Name]:[SpawnedType]],11,FALSE), Enemies[[Name]:[BotLevelType]], 3, FALSE) * VLOOKUP($A95,BotLevelWorld[#All],MATCH("HP Ratio - " &amp; VLOOKUP(VLOOKUP(AA$1,Enemies[[Name]:[SpawnedType]],11,FALSE),Enemies[[#All],[Name]:[BotLevelType]],9,FALSE),BotLevelWorld[#Headers],0),FALSE) * VLOOKUP(AA$1,Enemies[[Name]:[SpawnedType]],10,FALSE),0))</f>
        <v>4000</v>
      </c>
      <c r="AB95" s="10">
        <f>(VLOOKUP(AB$1,Enemies[[Name]:[BotLevelType]],3,FALSE) * VLOOKUP($A95,BotLevelWorld[#All],MATCH("HP Ratio - " &amp; VLOOKUP(AB$1,Enemies[[#All],[Name]:[BotLevelType]],9,FALSE),BotLevelWorld[#Headers],0),FALSE)) + (IFERROR(VLOOKUP(VLOOKUP(AB$1,Enemies[[Name]:[SpawnedType]],11,FALSE), Enemies[[Name]:[BotLevelType]], 3, FALSE) * VLOOKUP($A95,BotLevelWorld[#All],MATCH("HP Ratio - " &amp; VLOOKUP(VLOOKUP(AB$1,Enemies[[Name]:[SpawnedType]],11,FALSE),Enemies[[#All],[Name]:[BotLevelType]],9,FALSE),BotLevelWorld[#Headers],0),FALSE) * VLOOKUP(AB$1,Enemies[[Name]:[SpawnedType]],10,FALSE),0))</f>
        <v>1960</v>
      </c>
      <c r="AC95" s="10">
        <f>(VLOOKUP(AC$1,Enemies[[Name]:[BotLevelType]],3,FALSE) * VLOOKUP($A95,BotLevelWorld[#All],MATCH("HP Ratio - " &amp; VLOOKUP(AC$1,Enemies[[#All],[Name]:[BotLevelType]],9,FALSE),BotLevelWorld[#Headers],0),FALSE)) + (IFERROR(VLOOKUP(VLOOKUP(AC$1,Enemies[[Name]:[SpawnedType]],11,FALSE), Enemies[[Name]:[BotLevelType]], 3, FALSE) * VLOOKUP($A95,BotLevelWorld[#All],MATCH("HP Ratio - " &amp; VLOOKUP(VLOOKUP(AC$1,Enemies[[Name]:[SpawnedType]],11,FALSE),Enemies[[#All],[Name]:[BotLevelType]],9,FALSE),BotLevelWorld[#Headers],0),FALSE) * VLOOKUP(AC$1,Enemies[[Name]:[SpawnedType]],10,FALSE),0))</f>
        <v>960</v>
      </c>
      <c r="AD95" s="10">
        <f>(VLOOKUP(AD$1,Enemies[[Name]:[BotLevelType]],3,FALSE) * VLOOKUP($A95,BotLevelWorld[#All],MATCH("HP Ratio - " &amp; VLOOKUP(AD$1,Enemies[[#All],[Name]:[BotLevelType]],9,FALSE),BotLevelWorld[#Headers],0),FALSE)) + (IFERROR(VLOOKUP(VLOOKUP(AD$1,Enemies[[Name]:[SpawnedType]],11,FALSE), Enemies[[Name]:[BotLevelType]], 3, FALSE) * VLOOKUP($A95,BotLevelWorld[#All],MATCH("HP Ratio - " &amp; VLOOKUP(VLOOKUP(AD$1,Enemies[[Name]:[SpawnedType]],11,FALSE),Enemies[[#All],[Name]:[BotLevelType]],9,FALSE),BotLevelWorld[#Headers],0),FALSE) * VLOOKUP(AD$1,Enemies[[Name]:[SpawnedType]],10,FALSE),0))</f>
        <v>240</v>
      </c>
      <c r="AE95" s="10">
        <f>(VLOOKUP(AE$1,Enemies[[Name]:[BotLevelType]],3,FALSE) * VLOOKUP($A95,BotLevelWorld[#All],MATCH("HP Ratio - " &amp; VLOOKUP(AE$1,Enemies[[#All],[Name]:[BotLevelType]],9,FALSE),BotLevelWorld[#Headers],0),FALSE)) + (IFERROR(VLOOKUP(VLOOKUP(AE$1,Enemies[[Name]:[SpawnedType]],11,FALSE), Enemies[[Name]:[BotLevelType]], 3, FALSE) * VLOOKUP($A95,BotLevelWorld[#All],MATCH("HP Ratio - " &amp; VLOOKUP(VLOOKUP(AE$1,Enemies[[Name]:[SpawnedType]],11,FALSE),Enemies[[#All],[Name]:[BotLevelType]],9,FALSE),BotLevelWorld[#Headers],0),FALSE) * VLOOKUP(AE$1,Enemies[[Name]:[SpawnedType]],10,FALSE),0))</f>
        <v>7000</v>
      </c>
      <c r="AF95" s="10">
        <f>(VLOOKUP(AF$1,Enemies[[Name]:[BotLevelType]],3,FALSE) * VLOOKUP($A95,BotLevelWorld[#All],MATCH("HP Ratio - " &amp; VLOOKUP(AF$1,Enemies[[#All],[Name]:[BotLevelType]],9,FALSE),BotLevelWorld[#Headers],0),FALSE)) + (IFERROR(VLOOKUP(VLOOKUP(AF$1,Enemies[[Name]:[SpawnedType]],11,FALSE), Enemies[[Name]:[BotLevelType]], 3, FALSE) * VLOOKUP($A95,BotLevelWorld[#All],MATCH("HP Ratio - " &amp; VLOOKUP(VLOOKUP(AF$1,Enemies[[Name]:[SpawnedType]],11,FALSE),Enemies[[#All],[Name]:[BotLevelType]],9,FALSE),BotLevelWorld[#Headers],0),FALSE) * VLOOKUP(AF$1,Enemies[[Name]:[SpawnedType]],10,FALSE),0))</f>
        <v>1600</v>
      </c>
      <c r="AG95" s="10">
        <f>(VLOOKUP(AG$1,Enemies[[Name]:[BotLevelType]],3,FALSE) * VLOOKUP($A95,BotLevelWorld[#All],MATCH("HP Ratio - " &amp; VLOOKUP(AG$1,Enemies[[#All],[Name]:[BotLevelType]],9,FALSE),BotLevelWorld[#Headers],0),FALSE)) + (IFERROR(VLOOKUP(VLOOKUP(AG$1,Enemies[[Name]:[SpawnedType]],11,FALSE), Enemies[[Name]:[BotLevelType]], 3, FALSE) * VLOOKUP($A95,BotLevelWorld[#All],MATCH("HP Ratio - " &amp; VLOOKUP(VLOOKUP(AG$1,Enemies[[Name]:[SpawnedType]],11,FALSE),Enemies[[#All],[Name]:[BotLevelType]],9,FALSE),BotLevelWorld[#Headers],0),FALSE) * VLOOKUP(AG$1,Enemies[[Name]:[SpawnedType]],10,FALSE),0))</f>
        <v>8470</v>
      </c>
      <c r="AH95" s="10">
        <f>(VLOOKUP(AH$1,Enemies[[Name]:[BotLevelType]],3,FALSE) * VLOOKUP($A95,BotLevelWorld[#All],MATCH("HP Ratio - " &amp; VLOOKUP(AH$1,Enemies[[#All],[Name]:[BotLevelType]],9,FALSE),BotLevelWorld[#Headers],0),FALSE)) + (IFERROR(VLOOKUP(VLOOKUP(AH$1,Enemies[[Name]:[SpawnedType]],11,FALSE), Enemies[[Name]:[BotLevelType]], 3, FALSE) * VLOOKUP($A95,BotLevelWorld[#All],MATCH("HP Ratio - " &amp; VLOOKUP(VLOOKUP(AH$1,Enemies[[Name]:[SpawnedType]],11,FALSE),Enemies[[#All],[Name]:[BotLevelType]],9,FALSE),BotLevelWorld[#Headers],0),FALSE) * VLOOKUP(AH$1,Enemies[[Name]:[SpawnedType]],10,FALSE),0))</f>
        <v>880</v>
      </c>
      <c r="AI95" s="10">
        <f>(VLOOKUP(AI$1,Enemies[[Name]:[BotLevelType]],3,FALSE) * VLOOKUP($A95,BotLevelWorld[#All],MATCH("HP Ratio - " &amp; VLOOKUP(AI$1,Enemies[[#All],[Name]:[BotLevelType]],9,FALSE),BotLevelWorld[#Headers],0),FALSE)) + (IFERROR(VLOOKUP(VLOOKUP(AI$1,Enemies[[Name]:[SpawnedType]],11,FALSE), Enemies[[Name]:[BotLevelType]], 3, FALSE) * VLOOKUP($A95,BotLevelWorld[#All],MATCH("HP Ratio - " &amp; VLOOKUP(VLOOKUP(AI$1,Enemies[[Name]:[SpawnedType]],11,FALSE),Enemies[[#All],[Name]:[BotLevelType]],9,FALSE),BotLevelWorld[#Headers],0),FALSE) * VLOOKUP(AI$1,Enemies[[Name]:[SpawnedType]],10,FALSE),0))</f>
        <v>12000</v>
      </c>
      <c r="AJ95" s="10">
        <f>(VLOOKUP(AJ$1,Enemies[[Name]:[BotLevelType]],3,FALSE) * VLOOKUP($A95,BotLevelWorld[#All],MATCH("HP Ratio - " &amp; VLOOKUP(AJ$1,Enemies[[#All],[Name]:[BotLevelType]],9,FALSE),BotLevelWorld[#Headers],0),FALSE)) + (IFERROR(VLOOKUP(VLOOKUP(AJ$1,Enemies[[Name]:[SpawnedType]],11,FALSE), Enemies[[Name]:[BotLevelType]], 3, FALSE) * VLOOKUP($A95,BotLevelWorld[#All],MATCH("HP Ratio - " &amp; VLOOKUP(VLOOKUP(AJ$1,Enemies[[Name]:[SpawnedType]],11,FALSE),Enemies[[#All],[Name]:[BotLevelType]],9,FALSE),BotLevelWorld[#Headers],0),FALSE) * VLOOKUP(AJ$1,Enemies[[Name]:[SpawnedType]],10,FALSE),0))</f>
        <v>880</v>
      </c>
      <c r="AK95" s="10">
        <f>(VLOOKUP(AK$1,Enemies[[Name]:[BotLevelType]],3,FALSE) * VLOOKUP($A95,BotLevelWorld[#All],MATCH("HP Ratio - " &amp; VLOOKUP(AK$1,Enemies[[#All],[Name]:[BotLevelType]],9,FALSE),BotLevelWorld[#Headers],0),FALSE)) + (IFERROR(VLOOKUP(VLOOKUP(AK$1,Enemies[[Name]:[SpawnedType]],11,FALSE), Enemies[[Name]:[BotLevelType]], 3, FALSE) * VLOOKUP($A95,BotLevelWorld[#All],MATCH("HP Ratio - " &amp; VLOOKUP(VLOOKUP(AK$1,Enemies[[Name]:[SpawnedType]],11,FALSE),Enemies[[#All],[Name]:[BotLevelType]],9,FALSE),BotLevelWorld[#Headers],0),FALSE) * VLOOKUP(AK$1,Enemies[[Name]:[SpawnedType]],10,FALSE),0))</f>
        <v>880</v>
      </c>
      <c r="AL95" s="10">
        <f>(VLOOKUP(AL$1,Enemies[[Name]:[BotLevelType]],3,FALSE) * VLOOKUP($A95,BotLevelWorld[#All],MATCH("HP Ratio - " &amp; VLOOKUP(AL$1,Enemies[[#All],[Name]:[BotLevelType]],9,FALSE),BotLevelWorld[#Headers],0),FALSE)) + (IFERROR(VLOOKUP(VLOOKUP(AL$1,Enemies[[Name]:[SpawnedType]],11,FALSE), Enemies[[Name]:[BotLevelType]], 3, FALSE) * VLOOKUP($A95,BotLevelWorld[#All],MATCH("HP Ratio - " &amp; VLOOKUP(VLOOKUP(AL$1,Enemies[[Name]:[SpawnedType]],11,FALSE),Enemies[[#All],[Name]:[BotLevelType]],9,FALSE),BotLevelWorld[#Headers],0),FALSE) * VLOOKUP(AL$1,Enemies[[Name]:[SpawnedType]],10,FALSE),0))</f>
        <v>1100</v>
      </c>
      <c r="AM95" s="10">
        <f>(VLOOKUP(AM$1,Enemies[[Name]:[BotLevelType]],3,FALSE) * VLOOKUP($A95,BotLevelWorld[#All],MATCH("HP Ratio - " &amp; VLOOKUP(AM$1,Enemies[[#All],[Name]:[BotLevelType]],9,FALSE),BotLevelWorld[#Headers],0),FALSE)) + (IFERROR(VLOOKUP(VLOOKUP(AM$1,Enemies[[Name]:[SpawnedType]],11,FALSE), Enemies[[Name]:[BotLevelType]], 3, FALSE) * VLOOKUP($A95,BotLevelWorld[#All],MATCH("HP Ratio - " &amp; VLOOKUP(VLOOKUP(AM$1,Enemies[[Name]:[SpawnedType]],11,FALSE),Enemies[[#All],[Name]:[BotLevelType]],9,FALSE),BotLevelWorld[#Headers],0),FALSE) * VLOOKUP(AM$1,Enemies[[Name]:[SpawnedType]],10,FALSE),0))</f>
        <v>20000</v>
      </c>
      <c r="AN95" s="10">
        <f>(VLOOKUP(AN$1,Enemies[[Name]:[BotLevelType]],3,FALSE) * VLOOKUP($A95,BotLevelWorld[#All],MATCH("HP Ratio - " &amp; VLOOKUP(AN$1,Enemies[[#All],[Name]:[BotLevelType]],9,FALSE),BotLevelWorld[#Headers],0),FALSE)) + (IFERROR(VLOOKUP(VLOOKUP(AN$1,Enemies[[Name]:[SpawnedType]],11,FALSE), Enemies[[Name]:[BotLevelType]], 3, FALSE) * VLOOKUP($A95,BotLevelWorld[#All],MATCH("HP Ratio - " &amp; VLOOKUP(VLOOKUP(AN$1,Enemies[[Name]:[SpawnedType]],11,FALSE),Enemies[[#All],[Name]:[BotLevelType]],9,FALSE),BotLevelWorld[#Headers],0),FALSE) * VLOOKUP(AN$1,Enemies[[Name]:[SpawnedType]],10,FALSE),0))</f>
        <v>5500</v>
      </c>
      <c r="AO95" s="10">
        <f>(VLOOKUP(AO$1,Enemies[[Name]:[BotLevelType]],3,FALSE) * VLOOKUP($A95,BotLevelWorld[#All],MATCH("HP Ratio - " &amp; VLOOKUP(AO$1,Enemies[[#All],[Name]:[BotLevelType]],9,FALSE),BotLevelWorld[#Headers],0),FALSE)) + (IFERROR(VLOOKUP(VLOOKUP(AO$1,Enemies[[Name]:[SpawnedType]],11,FALSE), Enemies[[Name]:[BotLevelType]], 3, FALSE) * VLOOKUP($A95,BotLevelWorld[#All],MATCH("HP Ratio - " &amp; VLOOKUP(VLOOKUP(AO$1,Enemies[[Name]:[SpawnedType]],11,FALSE),Enemies[[#All],[Name]:[BotLevelType]],9,FALSE),BotLevelWorld[#Headers],0),FALSE) * VLOOKUP(AO$1,Enemies[[Name]:[SpawnedType]],10,FALSE),0))</f>
        <v>9460</v>
      </c>
      <c r="AP95" s="10">
        <f>(VLOOKUP(AP$1,Enemies[[Name]:[BotLevelType]],3,FALSE) * VLOOKUP($A95,BotLevelWorld[#All],MATCH("HP Ratio - " &amp; VLOOKUP(AP$1,Enemies[[#All],[Name]:[BotLevelType]],9,FALSE),BotLevelWorld[#Headers],0),FALSE)) + (IFERROR(VLOOKUP(VLOOKUP(AP$1,Enemies[[Name]:[SpawnedType]],11,FALSE), Enemies[[Name]:[BotLevelType]], 3, FALSE) * VLOOKUP($A95,BotLevelWorld[#All],MATCH("HP Ratio - " &amp; VLOOKUP(VLOOKUP(AP$1,Enemies[[Name]:[SpawnedType]],11,FALSE),Enemies[[#All],[Name]:[BotLevelType]],9,FALSE),BotLevelWorld[#Headers],0),FALSE) * VLOOKUP(AP$1,Enemies[[Name]:[SpawnedType]],10,FALSE),0))</f>
        <v>9460</v>
      </c>
      <c r="AQ95" s="10">
        <f>(VLOOKUP(AQ$1,Enemies[[Name]:[BotLevelType]],3,FALSE) * VLOOKUP($A95,BotLevelWorld[#All],MATCH("HP Ratio - " &amp; VLOOKUP(AQ$1,Enemies[[#All],[Name]:[BotLevelType]],9,FALSE),BotLevelWorld[#Headers],0),FALSE)) + (IFERROR(VLOOKUP(VLOOKUP(AQ$1,Enemies[[Name]:[SpawnedType]],11,FALSE), Enemies[[Name]:[BotLevelType]], 3, FALSE) * VLOOKUP($A95,BotLevelWorld[#All],MATCH("HP Ratio - " &amp; VLOOKUP(VLOOKUP(AQ$1,Enemies[[Name]:[SpawnedType]],11,FALSE),Enemies[[#All],[Name]:[BotLevelType]],9,FALSE),BotLevelWorld[#Headers],0),FALSE) * VLOOKUP(AQ$1,Enemies[[Name]:[SpawnedType]],10,FALSE),0))</f>
        <v>9460</v>
      </c>
      <c r="AR95" s="10">
        <f>(VLOOKUP(AR$1,Enemies[[Name]:[BotLevelType]],3,FALSE) * VLOOKUP($A95,BotLevelWorld[#All],MATCH("HP Ratio - " &amp; VLOOKUP(AR$1,Enemies[[#All],[Name]:[BotLevelType]],9,FALSE),BotLevelWorld[#Headers],0),FALSE)) + (IFERROR(VLOOKUP(VLOOKUP(AR$1,Enemies[[Name]:[SpawnedType]],11,FALSE), Enemies[[Name]:[BotLevelType]], 3, FALSE) * VLOOKUP($A95,BotLevelWorld[#All],MATCH("HP Ratio - " &amp; VLOOKUP(VLOOKUP(AR$1,Enemies[[Name]:[SpawnedType]],11,FALSE),Enemies[[#All],[Name]:[BotLevelType]],9,FALSE),BotLevelWorld[#Headers],0),FALSE) * VLOOKUP(AR$1,Enemies[[Name]:[SpawnedType]],10,FALSE),0))</f>
        <v>88000</v>
      </c>
      <c r="AS95" s="10">
        <f>(VLOOKUP(AS$1,Enemies[[Name]:[BotLevelType]],3,FALSE) * VLOOKUP($A95,BotLevelWorld[#All],MATCH("HP Ratio - " &amp; VLOOKUP(AS$1,Enemies[[#All],[Name]:[BotLevelType]],9,FALSE),BotLevelWorld[#Headers],0),FALSE)) + (IFERROR(VLOOKUP(VLOOKUP(AS$1,Enemies[[Name]:[SpawnedType]],11,FALSE), Enemies[[Name]:[BotLevelType]], 3, FALSE) * VLOOKUP($A95,BotLevelWorld[#All],MATCH("HP Ratio - " &amp; VLOOKUP(VLOOKUP(AS$1,Enemies[[Name]:[SpawnedType]],11,FALSE),Enemies[[#All],[Name]:[BotLevelType]],9,FALSE),BotLevelWorld[#Headers],0),FALSE) * VLOOKUP(AS$1,Enemies[[Name]:[SpawnedType]],10,FALSE),0))</f>
        <v>60000</v>
      </c>
      <c r="AT95" s="10">
        <f>(VLOOKUP(AT$1,Enemies[[Name]:[BotLevelType]],3,FALSE) * VLOOKUP($A95,BotLevelWorld[#All],MATCH("HP Ratio - " &amp; VLOOKUP(AT$1,Enemies[[#All],[Name]:[BotLevelType]],9,FALSE),BotLevelWorld[#Headers],0),FALSE)) + (IFERROR(VLOOKUP(VLOOKUP(AT$1,Enemies[[Name]:[SpawnedType]],11,FALSE), Enemies[[Name]:[BotLevelType]], 3, FALSE) * VLOOKUP($A95,BotLevelWorld[#All],MATCH("HP Ratio - " &amp; VLOOKUP(VLOOKUP(AT$1,Enemies[[Name]:[SpawnedType]],11,FALSE),Enemies[[#All],[Name]:[BotLevelType]],9,FALSE),BotLevelWorld[#Headers],0),FALSE) * VLOOKUP(AT$1,Enemies[[Name]:[SpawnedType]],10,FALSE),0))</f>
        <v>53200</v>
      </c>
    </row>
    <row r="96" spans="1:46" x14ac:dyDescent="0.25">
      <c r="A96" s="1">
        <v>94</v>
      </c>
      <c r="B96" s="10">
        <f>(VLOOKUP(B$1,Enemies[[Name]:[BotLevelType]],3,FALSE) * VLOOKUP($A96,BotLevelWorld[#All],MATCH("HP Ratio - " &amp; VLOOKUP(B$1,Enemies[[#All],[Name]:[BotLevelType]],9,FALSE),BotLevelWorld[#Headers],0),FALSE)) + (IFERROR(VLOOKUP(VLOOKUP(B$1,Enemies[[Name]:[SpawnedType]],11,FALSE), Enemies[[Name]:[BotLevelType]], 3, FALSE) * VLOOKUP($A96,BotLevelWorld[#All],MATCH("HP Ratio - " &amp; VLOOKUP(VLOOKUP(B$1,Enemies[[Name]:[SpawnedType]],11,FALSE),Enemies[[#All],[Name]:[BotLevelType]],9,FALSE),BotLevelWorld[#Headers],0),FALSE) * VLOOKUP(B$1,Enemies[[Name]:[SpawnedType]],10,FALSE),0))</f>
        <v>330</v>
      </c>
      <c r="C96" s="10">
        <f>(VLOOKUP(C$1,Enemies[[Name]:[BotLevelType]],3,FALSE) * VLOOKUP($A96,BotLevelWorld[#All],MATCH("HP Ratio - " &amp; VLOOKUP(C$1,Enemies[[#All],[Name]:[BotLevelType]],9,FALSE),BotLevelWorld[#Headers],0),FALSE)) + (IFERROR(VLOOKUP(VLOOKUP(C$1,Enemies[[Name]:[SpawnedType]],11,FALSE), Enemies[[Name]:[BotLevelType]], 3, FALSE) * VLOOKUP($A96,BotLevelWorld[#All],MATCH("HP Ratio - " &amp; VLOOKUP(VLOOKUP(C$1,Enemies[[Name]:[SpawnedType]],11,FALSE),Enemies[[#All],[Name]:[BotLevelType]],9,FALSE),BotLevelWorld[#Headers],0),FALSE) * VLOOKUP(C$1,Enemies[[Name]:[SpawnedType]],10,FALSE),0))</f>
        <v>8470</v>
      </c>
      <c r="D96" s="10">
        <f>(VLOOKUP(D$1,Enemies[[Name]:[BotLevelType]],3,FALSE) * VLOOKUP($A96,BotLevelWorld[#All],MATCH("HP Ratio - " &amp; VLOOKUP(D$1,Enemies[[#All],[Name]:[BotLevelType]],9,FALSE),BotLevelWorld[#Headers],0),FALSE)) + (IFERROR(VLOOKUP(VLOOKUP(D$1,Enemies[[Name]:[SpawnedType]],11,FALSE), Enemies[[Name]:[BotLevelType]], 3, FALSE) * VLOOKUP($A96,BotLevelWorld[#All],MATCH("HP Ratio - " &amp; VLOOKUP(VLOOKUP(D$1,Enemies[[Name]:[SpawnedType]],11,FALSE),Enemies[[#All],[Name]:[BotLevelType]],9,FALSE),BotLevelWorld[#Headers],0),FALSE) * VLOOKUP(D$1,Enemies[[Name]:[SpawnedType]],10,FALSE),0))</f>
        <v>19800</v>
      </c>
      <c r="E96" s="10">
        <f>(VLOOKUP(E$1,Enemies[[Name]:[BotLevelType]],3,FALSE) * VLOOKUP($A96,BotLevelWorld[#All],MATCH("HP Ratio - " &amp; VLOOKUP(E$1,Enemies[[#All],[Name]:[BotLevelType]],9,FALSE),BotLevelWorld[#Headers],0),FALSE)) + (IFERROR(VLOOKUP(VLOOKUP(E$1,Enemies[[Name]:[SpawnedType]],11,FALSE), Enemies[[Name]:[BotLevelType]], 3, FALSE) * VLOOKUP($A96,BotLevelWorld[#All],MATCH("HP Ratio - " &amp; VLOOKUP(VLOOKUP(E$1,Enemies[[Name]:[SpawnedType]],11,FALSE),Enemies[[#All],[Name]:[BotLevelType]],9,FALSE),BotLevelWorld[#Headers],0),FALSE) * VLOOKUP(E$1,Enemies[[Name]:[SpawnedType]],10,FALSE),0))</f>
        <v>2800</v>
      </c>
      <c r="F96" s="10">
        <f>(VLOOKUP(F$1,Enemies[[Name]:[BotLevelType]],3,FALSE) * VLOOKUP($A96,BotLevelWorld[#All],MATCH("HP Ratio - " &amp; VLOOKUP(F$1,Enemies[[#All],[Name]:[BotLevelType]],9,FALSE),BotLevelWorld[#Headers],0),FALSE)) + (IFERROR(VLOOKUP(VLOOKUP(F$1,Enemies[[Name]:[SpawnedType]],11,FALSE), Enemies[[Name]:[BotLevelType]], 3, FALSE) * VLOOKUP($A96,BotLevelWorld[#All],MATCH("HP Ratio - " &amp; VLOOKUP(VLOOKUP(F$1,Enemies[[Name]:[SpawnedType]],11,FALSE),Enemies[[#All],[Name]:[BotLevelType]],9,FALSE),BotLevelWorld[#Headers],0),FALSE) * VLOOKUP(F$1,Enemies[[Name]:[SpawnedType]],10,FALSE),0))</f>
        <v>10000</v>
      </c>
      <c r="G96" s="10">
        <f>(VLOOKUP(G$1,Enemies[[Name]:[BotLevelType]],3,FALSE) * VLOOKUP($A96,BotLevelWorld[#All],MATCH("HP Ratio - " &amp; VLOOKUP(G$1,Enemies[[#All],[Name]:[BotLevelType]],9,FALSE),BotLevelWorld[#Headers],0),FALSE)) + (IFERROR(VLOOKUP(VLOOKUP(G$1,Enemies[[Name]:[SpawnedType]],11,FALSE), Enemies[[Name]:[BotLevelType]], 3, FALSE) * VLOOKUP($A96,BotLevelWorld[#All],MATCH("HP Ratio - " &amp; VLOOKUP(VLOOKUP(G$1,Enemies[[Name]:[SpawnedType]],11,FALSE),Enemies[[#All],[Name]:[BotLevelType]],9,FALSE),BotLevelWorld[#Headers],0),FALSE) * VLOOKUP(G$1,Enemies[[Name]:[SpawnedType]],10,FALSE),0))</f>
        <v>20000</v>
      </c>
      <c r="H96" s="10">
        <f>(VLOOKUP(H$1,Enemies[[Name]:[BotLevelType]],3,FALSE) * VLOOKUP($A96,BotLevelWorld[#All],MATCH("HP Ratio - " &amp; VLOOKUP(H$1,Enemies[[#All],[Name]:[BotLevelType]],9,FALSE),BotLevelWorld[#Headers],0),FALSE)) + (IFERROR(VLOOKUP(VLOOKUP(H$1,Enemies[[Name]:[SpawnedType]],11,FALSE), Enemies[[Name]:[BotLevelType]], 3, FALSE) * VLOOKUP($A96,BotLevelWorld[#All],MATCH("HP Ratio - " &amp; VLOOKUP(VLOOKUP(H$1,Enemies[[Name]:[SpawnedType]],11,FALSE),Enemies[[#All],[Name]:[BotLevelType]],9,FALSE),BotLevelWorld[#Headers],0),FALSE) * VLOOKUP(H$1,Enemies[[Name]:[SpawnedType]],10,FALSE),0))</f>
        <v>880</v>
      </c>
      <c r="I96" s="10">
        <f>(VLOOKUP(I$1,Enemies[[Name]:[BotLevelType]],3,FALSE) * VLOOKUP($A96,BotLevelWorld[#All],MATCH("HP Ratio - " &amp; VLOOKUP(I$1,Enemies[[#All],[Name]:[BotLevelType]],9,FALSE),BotLevelWorld[#Headers],0),FALSE)) + (IFERROR(VLOOKUP(VLOOKUP(I$1,Enemies[[Name]:[SpawnedType]],11,FALSE), Enemies[[Name]:[BotLevelType]], 3, FALSE) * VLOOKUP($A96,BotLevelWorld[#All],MATCH("HP Ratio - " &amp; VLOOKUP(VLOOKUP(I$1,Enemies[[Name]:[SpawnedType]],11,FALSE),Enemies[[#All],[Name]:[BotLevelType]],9,FALSE),BotLevelWorld[#Headers],0),FALSE) * VLOOKUP(I$1,Enemies[[Name]:[SpawnedType]],10,FALSE),0))</f>
        <v>30</v>
      </c>
      <c r="J96" s="10">
        <f>(VLOOKUP(J$1,Enemies[[Name]:[BotLevelType]],3,FALSE) * VLOOKUP($A96,BotLevelWorld[#All],MATCH("HP Ratio - " &amp; VLOOKUP(J$1,Enemies[[#All],[Name]:[BotLevelType]],9,FALSE),BotLevelWorld[#Headers],0),FALSE)) + (IFERROR(VLOOKUP(VLOOKUP(J$1,Enemies[[Name]:[SpawnedType]],11,FALSE), Enemies[[Name]:[BotLevelType]], 3, FALSE) * VLOOKUP($A96,BotLevelWorld[#All],MATCH("HP Ratio - " &amp; VLOOKUP(VLOOKUP(J$1,Enemies[[Name]:[SpawnedType]],11,FALSE),Enemies[[#All],[Name]:[BotLevelType]],9,FALSE),BotLevelWorld[#Headers],0),FALSE) * VLOOKUP(J$1,Enemies[[Name]:[SpawnedType]],10,FALSE),0))</f>
        <v>500</v>
      </c>
      <c r="K96" s="10">
        <f>(VLOOKUP(K$1,Enemies[[Name]:[BotLevelType]],3,FALSE) * VLOOKUP($A96,BotLevelWorld[#All],MATCH("HP Ratio - " &amp; VLOOKUP(K$1,Enemies[[#All],[Name]:[BotLevelType]],9,FALSE),BotLevelWorld[#Headers],0),FALSE)) + (IFERROR(VLOOKUP(VLOOKUP(K$1,Enemies[[Name]:[SpawnedType]],11,FALSE), Enemies[[Name]:[BotLevelType]], 3, FALSE) * VLOOKUP($A96,BotLevelWorld[#All],MATCH("HP Ratio - " &amp; VLOOKUP(VLOOKUP(K$1,Enemies[[Name]:[SpawnedType]],11,FALSE),Enemies[[#All],[Name]:[BotLevelType]],9,FALSE),BotLevelWorld[#Headers],0),FALSE) * VLOOKUP(K$1,Enemies[[Name]:[SpawnedType]],10,FALSE),0))</f>
        <v>125</v>
      </c>
      <c r="L96" s="10">
        <f>(VLOOKUP(L$1,Enemies[[Name]:[BotLevelType]],3,FALSE) * VLOOKUP($A96,BotLevelWorld[#All],MATCH("HP Ratio - " &amp; VLOOKUP(L$1,Enemies[[#All],[Name]:[BotLevelType]],9,FALSE),BotLevelWorld[#Headers],0),FALSE)) + (IFERROR(VLOOKUP(VLOOKUP(L$1,Enemies[[Name]:[SpawnedType]],11,FALSE), Enemies[[Name]:[BotLevelType]], 3, FALSE) * VLOOKUP($A96,BotLevelWorld[#All],MATCH("HP Ratio - " &amp; VLOOKUP(VLOOKUP(L$1,Enemies[[Name]:[SpawnedType]],11,FALSE),Enemies[[#All],[Name]:[BotLevelType]],9,FALSE),BotLevelWorld[#Headers],0),FALSE) * VLOOKUP(L$1,Enemies[[Name]:[SpawnedType]],10,FALSE),0))</f>
        <v>6000</v>
      </c>
      <c r="M96" s="10">
        <f>(VLOOKUP(M$1,Enemies[[Name]:[BotLevelType]],3,FALSE) * VLOOKUP($A96,BotLevelWorld[#All],MATCH("HP Ratio - " &amp; VLOOKUP(M$1,Enemies[[#All],[Name]:[BotLevelType]],9,FALSE),BotLevelWorld[#Headers],0),FALSE)) + (IFERROR(VLOOKUP(VLOOKUP(M$1,Enemies[[Name]:[SpawnedType]],11,FALSE), Enemies[[Name]:[BotLevelType]], 3, FALSE) * VLOOKUP($A96,BotLevelWorld[#All],MATCH("HP Ratio - " &amp; VLOOKUP(VLOOKUP(M$1,Enemies[[Name]:[SpawnedType]],11,FALSE),Enemies[[#All],[Name]:[BotLevelType]],9,FALSE),BotLevelWorld[#Headers],0),FALSE) * VLOOKUP(M$1,Enemies[[Name]:[SpawnedType]],10,FALSE),0))</f>
        <v>14000</v>
      </c>
      <c r="N96" s="10">
        <f>(VLOOKUP(N$1,Enemies[[Name]:[BotLevelType]],3,FALSE) * VLOOKUP($A96,BotLevelWorld[#All],MATCH("HP Ratio - " &amp; VLOOKUP(N$1,Enemies[[#All],[Name]:[BotLevelType]],9,FALSE),BotLevelWorld[#Headers],0),FALSE)) + (IFERROR(VLOOKUP(VLOOKUP(N$1,Enemies[[Name]:[SpawnedType]],11,FALSE), Enemies[[Name]:[BotLevelType]], 3, FALSE) * VLOOKUP($A96,BotLevelWorld[#All],MATCH("HP Ratio - " &amp; VLOOKUP(VLOOKUP(N$1,Enemies[[Name]:[SpawnedType]],11,FALSE),Enemies[[#All],[Name]:[BotLevelType]],9,FALSE),BotLevelWorld[#Headers],0),FALSE) * VLOOKUP(N$1,Enemies[[Name]:[SpawnedType]],10,FALSE),0))</f>
        <v>10000</v>
      </c>
      <c r="O96" s="10">
        <f>(VLOOKUP(O$1,Enemies[[Name]:[BotLevelType]],3,FALSE) * VLOOKUP($A96,BotLevelWorld[#All],MATCH("HP Ratio - " &amp; VLOOKUP(O$1,Enemies[[#All],[Name]:[BotLevelType]],9,FALSE),BotLevelWorld[#Headers],0),FALSE)) + (IFERROR(VLOOKUP(VLOOKUP(O$1,Enemies[[Name]:[SpawnedType]],11,FALSE), Enemies[[Name]:[BotLevelType]], 3, FALSE) * VLOOKUP($A96,BotLevelWorld[#All],MATCH("HP Ratio - " &amp; VLOOKUP(VLOOKUP(O$1,Enemies[[Name]:[SpawnedType]],11,FALSE),Enemies[[#All],[Name]:[BotLevelType]],9,FALSE),BotLevelWorld[#Headers],0),FALSE) * VLOOKUP(O$1,Enemies[[Name]:[SpawnedType]],10,FALSE),0))</f>
        <v>3850</v>
      </c>
      <c r="P96" s="10">
        <f>(VLOOKUP(P$1,Enemies[[Name]:[BotLevelType]],3,FALSE) * VLOOKUP($A96,BotLevelWorld[#All],MATCH("HP Ratio - " &amp; VLOOKUP(P$1,Enemies[[#All],[Name]:[BotLevelType]],9,FALSE),BotLevelWorld[#Headers],0),FALSE)) + (IFERROR(VLOOKUP(VLOOKUP(P$1,Enemies[[Name]:[SpawnedType]],11,FALSE), Enemies[[Name]:[BotLevelType]], 3, FALSE) * VLOOKUP($A96,BotLevelWorld[#All],MATCH("HP Ratio - " &amp; VLOOKUP(VLOOKUP(P$1,Enemies[[Name]:[SpawnedType]],11,FALSE),Enemies[[#All],[Name]:[BotLevelType]],9,FALSE),BotLevelWorld[#Headers],0),FALSE) * VLOOKUP(P$1,Enemies[[Name]:[SpawnedType]],10,FALSE),0))</f>
        <v>40000</v>
      </c>
      <c r="Q96" s="10">
        <f>(VLOOKUP(Q$1,Enemies[[Name]:[BotLevelType]],3,FALSE) * VLOOKUP($A96,BotLevelWorld[#All],MATCH("HP Ratio - " &amp; VLOOKUP(Q$1,Enemies[[#All],[Name]:[BotLevelType]],9,FALSE),BotLevelWorld[#Headers],0),FALSE)) + (IFERROR(VLOOKUP(VLOOKUP(Q$1,Enemies[[Name]:[SpawnedType]],11,FALSE), Enemies[[Name]:[BotLevelType]], 3, FALSE) * VLOOKUP($A96,BotLevelWorld[#All],MATCH("HP Ratio - " &amp; VLOOKUP(VLOOKUP(Q$1,Enemies[[Name]:[SpawnedType]],11,FALSE),Enemies[[#All],[Name]:[BotLevelType]],9,FALSE),BotLevelWorld[#Headers],0),FALSE) * VLOOKUP(Q$1,Enemies[[Name]:[SpawnedType]],10,FALSE),0))</f>
        <v>11000</v>
      </c>
      <c r="R96" s="10">
        <f>(VLOOKUP(R$1,Enemies[[Name]:[BotLevelType]],3,FALSE) * VLOOKUP($A96,BotLevelWorld[#All],MATCH("HP Ratio - " &amp; VLOOKUP(R$1,Enemies[[#All],[Name]:[BotLevelType]],9,FALSE),BotLevelWorld[#Headers],0),FALSE)) + (IFERROR(VLOOKUP(VLOOKUP(R$1,Enemies[[Name]:[SpawnedType]],11,FALSE), Enemies[[Name]:[BotLevelType]], 3, FALSE) * VLOOKUP($A96,BotLevelWorld[#All],MATCH("HP Ratio - " &amp; VLOOKUP(VLOOKUP(R$1,Enemies[[Name]:[SpawnedType]],11,FALSE),Enemies[[#All],[Name]:[BotLevelType]],9,FALSE),BotLevelWorld[#Headers],0),FALSE) * VLOOKUP(R$1,Enemies[[Name]:[SpawnedType]],10,FALSE),0))</f>
        <v>55000</v>
      </c>
      <c r="S96" s="10">
        <f>(VLOOKUP(S$1,Enemies[[Name]:[BotLevelType]],3,FALSE) * VLOOKUP($A96,BotLevelWorld[#All],MATCH("HP Ratio - " &amp; VLOOKUP(S$1,Enemies[[#All],[Name]:[BotLevelType]],9,FALSE),BotLevelWorld[#Headers],0),FALSE)) + (IFERROR(VLOOKUP(VLOOKUP(S$1,Enemies[[Name]:[SpawnedType]],11,FALSE), Enemies[[Name]:[BotLevelType]], 3, FALSE) * VLOOKUP($A96,BotLevelWorld[#All],MATCH("HP Ratio - " &amp; VLOOKUP(VLOOKUP(S$1,Enemies[[Name]:[SpawnedType]],11,FALSE),Enemies[[#All],[Name]:[BotLevelType]],9,FALSE),BotLevelWorld[#Headers],0),FALSE) * VLOOKUP(S$1,Enemies[[Name]:[SpawnedType]],10,FALSE),0))</f>
        <v>4620</v>
      </c>
      <c r="T96" s="10">
        <f>(VLOOKUP(T$1,Enemies[[Name]:[BotLevelType]],3,FALSE) * VLOOKUP($A96,BotLevelWorld[#All],MATCH("HP Ratio - " &amp; VLOOKUP(T$1,Enemies[[#All],[Name]:[BotLevelType]],9,FALSE),BotLevelWorld[#Headers],0),FALSE)) + (IFERROR(VLOOKUP(VLOOKUP(T$1,Enemies[[Name]:[SpawnedType]],11,FALSE), Enemies[[Name]:[BotLevelType]], 3, FALSE) * VLOOKUP($A96,BotLevelWorld[#All],MATCH("HP Ratio - " &amp; VLOOKUP(VLOOKUP(T$1,Enemies[[Name]:[SpawnedType]],11,FALSE),Enemies[[#All],[Name]:[BotLevelType]],9,FALSE),BotLevelWorld[#Headers],0),FALSE) * VLOOKUP(T$1,Enemies[[Name]:[SpawnedType]],10,FALSE),0))</f>
        <v>17600</v>
      </c>
      <c r="U96" s="10">
        <f>(VLOOKUP(U$1,Enemies[[Name]:[BotLevelType]],3,FALSE) * VLOOKUP($A96,BotLevelWorld[#All],MATCH("HP Ratio - " &amp; VLOOKUP(U$1,Enemies[[#All],[Name]:[BotLevelType]],9,FALSE),BotLevelWorld[#Headers],0),FALSE)) + (IFERROR(VLOOKUP(VLOOKUP(U$1,Enemies[[Name]:[SpawnedType]],11,FALSE), Enemies[[Name]:[BotLevelType]], 3, FALSE) * VLOOKUP($A96,BotLevelWorld[#All],MATCH("HP Ratio - " &amp; VLOOKUP(VLOOKUP(U$1,Enemies[[Name]:[SpawnedType]],11,FALSE),Enemies[[#All],[Name]:[BotLevelType]],9,FALSE),BotLevelWorld[#Headers],0),FALSE) * VLOOKUP(U$1,Enemies[[Name]:[SpawnedType]],10,FALSE),0))</f>
        <v>8800</v>
      </c>
      <c r="V96" s="10">
        <f>(VLOOKUP(V$1,Enemies[[Name]:[BotLevelType]],3,FALSE) * VLOOKUP($A96,BotLevelWorld[#All],MATCH("HP Ratio - " &amp; VLOOKUP(V$1,Enemies[[#All],[Name]:[BotLevelType]],9,FALSE),BotLevelWorld[#Headers],0),FALSE)) + (IFERROR(VLOOKUP(VLOOKUP(V$1,Enemies[[Name]:[SpawnedType]],11,FALSE), Enemies[[Name]:[BotLevelType]], 3, FALSE) * VLOOKUP($A96,BotLevelWorld[#All],MATCH("HP Ratio - " &amp; VLOOKUP(VLOOKUP(V$1,Enemies[[Name]:[SpawnedType]],11,FALSE),Enemies[[#All],[Name]:[BotLevelType]],9,FALSE),BotLevelWorld[#Headers],0),FALSE) * VLOOKUP(V$1,Enemies[[Name]:[SpawnedType]],10,FALSE),0))</f>
        <v>4400</v>
      </c>
      <c r="W96" s="10">
        <f>(VLOOKUP(W$1,Enemies[[Name]:[BotLevelType]],3,FALSE) * VLOOKUP($A96,BotLevelWorld[#All],MATCH("HP Ratio - " &amp; VLOOKUP(W$1,Enemies[[#All],[Name]:[BotLevelType]],9,FALSE),BotLevelWorld[#Headers],0),FALSE)) + (IFERROR(VLOOKUP(VLOOKUP(W$1,Enemies[[Name]:[SpawnedType]],11,FALSE), Enemies[[Name]:[BotLevelType]], 3, FALSE) * VLOOKUP($A96,BotLevelWorld[#All],MATCH("HP Ratio - " &amp; VLOOKUP(VLOOKUP(W$1,Enemies[[Name]:[SpawnedType]],11,FALSE),Enemies[[#All],[Name]:[BotLevelType]],9,FALSE),BotLevelWorld[#Headers],0),FALSE) * VLOOKUP(W$1,Enemies[[Name]:[SpawnedType]],10,FALSE),0))</f>
        <v>1100</v>
      </c>
      <c r="X96" s="10">
        <f>(VLOOKUP(X$1,Enemies[[Name]:[BotLevelType]],3,FALSE) * VLOOKUP($A96,BotLevelWorld[#All],MATCH("HP Ratio - " &amp; VLOOKUP(X$1,Enemies[[#All],[Name]:[BotLevelType]],9,FALSE),BotLevelWorld[#Headers],0),FALSE)) + (IFERROR(VLOOKUP(VLOOKUP(X$1,Enemies[[Name]:[SpawnedType]],11,FALSE), Enemies[[Name]:[BotLevelType]], 3, FALSE) * VLOOKUP($A96,BotLevelWorld[#All],MATCH("HP Ratio - " &amp; VLOOKUP(VLOOKUP(X$1,Enemies[[Name]:[SpawnedType]],11,FALSE),Enemies[[#All],[Name]:[BotLevelType]],9,FALSE),BotLevelWorld[#Headers],0),FALSE) * VLOOKUP(X$1,Enemies[[Name]:[SpawnedType]],10,FALSE),0))</f>
        <v>880</v>
      </c>
      <c r="Y96" s="10">
        <f>(VLOOKUP(Y$1,Enemies[[Name]:[BotLevelType]],3,FALSE) * VLOOKUP($A96,BotLevelWorld[#All],MATCH("HP Ratio - " &amp; VLOOKUP(Y$1,Enemies[[#All],[Name]:[BotLevelType]],9,FALSE),BotLevelWorld[#Headers],0),FALSE)) + (IFERROR(VLOOKUP(VLOOKUP(Y$1,Enemies[[Name]:[SpawnedType]],11,FALSE), Enemies[[Name]:[BotLevelType]], 3, FALSE) * VLOOKUP($A96,BotLevelWorld[#All],MATCH("HP Ratio - " &amp; VLOOKUP(VLOOKUP(Y$1,Enemies[[Name]:[SpawnedType]],11,FALSE),Enemies[[#All],[Name]:[BotLevelType]],9,FALSE),BotLevelWorld[#Headers],0),FALSE) * VLOOKUP(Y$1,Enemies[[Name]:[SpawnedType]],10,FALSE),0))</f>
        <v>20000</v>
      </c>
      <c r="Z96" s="10">
        <f>(VLOOKUP(Z$1,Enemies[[Name]:[BotLevelType]],3,FALSE) * VLOOKUP($A96,BotLevelWorld[#All],MATCH("HP Ratio - " &amp; VLOOKUP(Z$1,Enemies[[#All],[Name]:[BotLevelType]],9,FALSE),BotLevelWorld[#Headers],0),FALSE)) + (IFERROR(VLOOKUP(VLOOKUP(Z$1,Enemies[[Name]:[SpawnedType]],11,FALSE), Enemies[[Name]:[BotLevelType]], 3, FALSE) * VLOOKUP($A96,BotLevelWorld[#All],MATCH("HP Ratio - " &amp; VLOOKUP(VLOOKUP(Z$1,Enemies[[Name]:[SpawnedType]],11,FALSE),Enemies[[#All],[Name]:[BotLevelType]],9,FALSE),BotLevelWorld[#Headers],0),FALSE) * VLOOKUP(Z$1,Enemies[[Name]:[SpawnedType]],10,FALSE),0))</f>
        <v>8000</v>
      </c>
      <c r="AA96" s="10">
        <f>(VLOOKUP(AA$1,Enemies[[Name]:[BotLevelType]],3,FALSE) * VLOOKUP($A96,BotLevelWorld[#All],MATCH("HP Ratio - " &amp; VLOOKUP(AA$1,Enemies[[#All],[Name]:[BotLevelType]],9,FALSE),BotLevelWorld[#Headers],0),FALSE)) + (IFERROR(VLOOKUP(VLOOKUP(AA$1,Enemies[[Name]:[SpawnedType]],11,FALSE), Enemies[[Name]:[BotLevelType]], 3, FALSE) * VLOOKUP($A96,BotLevelWorld[#All],MATCH("HP Ratio - " &amp; VLOOKUP(VLOOKUP(AA$1,Enemies[[Name]:[SpawnedType]],11,FALSE),Enemies[[#All],[Name]:[BotLevelType]],9,FALSE),BotLevelWorld[#Headers],0),FALSE) * VLOOKUP(AA$1,Enemies[[Name]:[SpawnedType]],10,FALSE),0))</f>
        <v>4000</v>
      </c>
      <c r="AB96" s="10">
        <f>(VLOOKUP(AB$1,Enemies[[Name]:[BotLevelType]],3,FALSE) * VLOOKUP($A96,BotLevelWorld[#All],MATCH("HP Ratio - " &amp; VLOOKUP(AB$1,Enemies[[#All],[Name]:[BotLevelType]],9,FALSE),BotLevelWorld[#Headers],0),FALSE)) + (IFERROR(VLOOKUP(VLOOKUP(AB$1,Enemies[[Name]:[SpawnedType]],11,FALSE), Enemies[[Name]:[BotLevelType]], 3, FALSE) * VLOOKUP($A96,BotLevelWorld[#All],MATCH("HP Ratio - " &amp; VLOOKUP(VLOOKUP(AB$1,Enemies[[Name]:[SpawnedType]],11,FALSE),Enemies[[#All],[Name]:[BotLevelType]],9,FALSE),BotLevelWorld[#Headers],0),FALSE) * VLOOKUP(AB$1,Enemies[[Name]:[SpawnedType]],10,FALSE),0))</f>
        <v>1960</v>
      </c>
      <c r="AC96" s="10">
        <f>(VLOOKUP(AC$1,Enemies[[Name]:[BotLevelType]],3,FALSE) * VLOOKUP($A96,BotLevelWorld[#All],MATCH("HP Ratio - " &amp; VLOOKUP(AC$1,Enemies[[#All],[Name]:[BotLevelType]],9,FALSE),BotLevelWorld[#Headers],0),FALSE)) + (IFERROR(VLOOKUP(VLOOKUP(AC$1,Enemies[[Name]:[SpawnedType]],11,FALSE), Enemies[[Name]:[BotLevelType]], 3, FALSE) * VLOOKUP($A96,BotLevelWorld[#All],MATCH("HP Ratio - " &amp; VLOOKUP(VLOOKUP(AC$1,Enemies[[Name]:[SpawnedType]],11,FALSE),Enemies[[#All],[Name]:[BotLevelType]],9,FALSE),BotLevelWorld[#Headers],0),FALSE) * VLOOKUP(AC$1,Enemies[[Name]:[SpawnedType]],10,FALSE),0))</f>
        <v>960</v>
      </c>
      <c r="AD96" s="10">
        <f>(VLOOKUP(AD$1,Enemies[[Name]:[BotLevelType]],3,FALSE) * VLOOKUP($A96,BotLevelWorld[#All],MATCH("HP Ratio - " &amp; VLOOKUP(AD$1,Enemies[[#All],[Name]:[BotLevelType]],9,FALSE),BotLevelWorld[#Headers],0),FALSE)) + (IFERROR(VLOOKUP(VLOOKUP(AD$1,Enemies[[Name]:[SpawnedType]],11,FALSE), Enemies[[Name]:[BotLevelType]], 3, FALSE) * VLOOKUP($A96,BotLevelWorld[#All],MATCH("HP Ratio - " &amp; VLOOKUP(VLOOKUP(AD$1,Enemies[[Name]:[SpawnedType]],11,FALSE),Enemies[[#All],[Name]:[BotLevelType]],9,FALSE),BotLevelWorld[#Headers],0),FALSE) * VLOOKUP(AD$1,Enemies[[Name]:[SpawnedType]],10,FALSE),0))</f>
        <v>240</v>
      </c>
      <c r="AE96" s="10">
        <f>(VLOOKUP(AE$1,Enemies[[Name]:[BotLevelType]],3,FALSE) * VLOOKUP($A96,BotLevelWorld[#All],MATCH("HP Ratio - " &amp; VLOOKUP(AE$1,Enemies[[#All],[Name]:[BotLevelType]],9,FALSE),BotLevelWorld[#Headers],0),FALSE)) + (IFERROR(VLOOKUP(VLOOKUP(AE$1,Enemies[[Name]:[SpawnedType]],11,FALSE), Enemies[[Name]:[BotLevelType]], 3, FALSE) * VLOOKUP($A96,BotLevelWorld[#All],MATCH("HP Ratio - " &amp; VLOOKUP(VLOOKUP(AE$1,Enemies[[Name]:[SpawnedType]],11,FALSE),Enemies[[#All],[Name]:[BotLevelType]],9,FALSE),BotLevelWorld[#Headers],0),FALSE) * VLOOKUP(AE$1,Enemies[[Name]:[SpawnedType]],10,FALSE),0))</f>
        <v>7000</v>
      </c>
      <c r="AF96" s="10">
        <f>(VLOOKUP(AF$1,Enemies[[Name]:[BotLevelType]],3,FALSE) * VLOOKUP($A96,BotLevelWorld[#All],MATCH("HP Ratio - " &amp; VLOOKUP(AF$1,Enemies[[#All],[Name]:[BotLevelType]],9,FALSE),BotLevelWorld[#Headers],0),FALSE)) + (IFERROR(VLOOKUP(VLOOKUP(AF$1,Enemies[[Name]:[SpawnedType]],11,FALSE), Enemies[[Name]:[BotLevelType]], 3, FALSE) * VLOOKUP($A96,BotLevelWorld[#All],MATCH("HP Ratio - " &amp; VLOOKUP(VLOOKUP(AF$1,Enemies[[Name]:[SpawnedType]],11,FALSE),Enemies[[#All],[Name]:[BotLevelType]],9,FALSE),BotLevelWorld[#Headers],0),FALSE) * VLOOKUP(AF$1,Enemies[[Name]:[SpawnedType]],10,FALSE),0))</f>
        <v>1600</v>
      </c>
      <c r="AG96" s="10">
        <f>(VLOOKUP(AG$1,Enemies[[Name]:[BotLevelType]],3,FALSE) * VLOOKUP($A96,BotLevelWorld[#All],MATCH("HP Ratio - " &amp; VLOOKUP(AG$1,Enemies[[#All],[Name]:[BotLevelType]],9,FALSE),BotLevelWorld[#Headers],0),FALSE)) + (IFERROR(VLOOKUP(VLOOKUP(AG$1,Enemies[[Name]:[SpawnedType]],11,FALSE), Enemies[[Name]:[BotLevelType]], 3, FALSE) * VLOOKUP($A96,BotLevelWorld[#All],MATCH("HP Ratio - " &amp; VLOOKUP(VLOOKUP(AG$1,Enemies[[Name]:[SpawnedType]],11,FALSE),Enemies[[#All],[Name]:[BotLevelType]],9,FALSE),BotLevelWorld[#Headers],0),FALSE) * VLOOKUP(AG$1,Enemies[[Name]:[SpawnedType]],10,FALSE),0))</f>
        <v>8470</v>
      </c>
      <c r="AH96" s="10">
        <f>(VLOOKUP(AH$1,Enemies[[Name]:[BotLevelType]],3,FALSE) * VLOOKUP($A96,BotLevelWorld[#All],MATCH("HP Ratio - " &amp; VLOOKUP(AH$1,Enemies[[#All],[Name]:[BotLevelType]],9,FALSE),BotLevelWorld[#Headers],0),FALSE)) + (IFERROR(VLOOKUP(VLOOKUP(AH$1,Enemies[[Name]:[SpawnedType]],11,FALSE), Enemies[[Name]:[BotLevelType]], 3, FALSE) * VLOOKUP($A96,BotLevelWorld[#All],MATCH("HP Ratio - " &amp; VLOOKUP(VLOOKUP(AH$1,Enemies[[Name]:[SpawnedType]],11,FALSE),Enemies[[#All],[Name]:[BotLevelType]],9,FALSE),BotLevelWorld[#Headers],0),FALSE) * VLOOKUP(AH$1,Enemies[[Name]:[SpawnedType]],10,FALSE),0))</f>
        <v>880</v>
      </c>
      <c r="AI96" s="10">
        <f>(VLOOKUP(AI$1,Enemies[[Name]:[BotLevelType]],3,FALSE) * VLOOKUP($A96,BotLevelWorld[#All],MATCH("HP Ratio - " &amp; VLOOKUP(AI$1,Enemies[[#All],[Name]:[BotLevelType]],9,FALSE),BotLevelWorld[#Headers],0),FALSE)) + (IFERROR(VLOOKUP(VLOOKUP(AI$1,Enemies[[Name]:[SpawnedType]],11,FALSE), Enemies[[Name]:[BotLevelType]], 3, FALSE) * VLOOKUP($A96,BotLevelWorld[#All],MATCH("HP Ratio - " &amp; VLOOKUP(VLOOKUP(AI$1,Enemies[[Name]:[SpawnedType]],11,FALSE),Enemies[[#All],[Name]:[BotLevelType]],9,FALSE),BotLevelWorld[#Headers],0),FALSE) * VLOOKUP(AI$1,Enemies[[Name]:[SpawnedType]],10,FALSE),0))</f>
        <v>12000</v>
      </c>
      <c r="AJ96" s="10">
        <f>(VLOOKUP(AJ$1,Enemies[[Name]:[BotLevelType]],3,FALSE) * VLOOKUP($A96,BotLevelWorld[#All],MATCH("HP Ratio - " &amp; VLOOKUP(AJ$1,Enemies[[#All],[Name]:[BotLevelType]],9,FALSE),BotLevelWorld[#Headers],0),FALSE)) + (IFERROR(VLOOKUP(VLOOKUP(AJ$1,Enemies[[Name]:[SpawnedType]],11,FALSE), Enemies[[Name]:[BotLevelType]], 3, FALSE) * VLOOKUP($A96,BotLevelWorld[#All],MATCH("HP Ratio - " &amp; VLOOKUP(VLOOKUP(AJ$1,Enemies[[Name]:[SpawnedType]],11,FALSE),Enemies[[#All],[Name]:[BotLevelType]],9,FALSE),BotLevelWorld[#Headers],0),FALSE) * VLOOKUP(AJ$1,Enemies[[Name]:[SpawnedType]],10,FALSE),0))</f>
        <v>880</v>
      </c>
      <c r="AK96" s="10">
        <f>(VLOOKUP(AK$1,Enemies[[Name]:[BotLevelType]],3,FALSE) * VLOOKUP($A96,BotLevelWorld[#All],MATCH("HP Ratio - " &amp; VLOOKUP(AK$1,Enemies[[#All],[Name]:[BotLevelType]],9,FALSE),BotLevelWorld[#Headers],0),FALSE)) + (IFERROR(VLOOKUP(VLOOKUP(AK$1,Enemies[[Name]:[SpawnedType]],11,FALSE), Enemies[[Name]:[BotLevelType]], 3, FALSE) * VLOOKUP($A96,BotLevelWorld[#All],MATCH("HP Ratio - " &amp; VLOOKUP(VLOOKUP(AK$1,Enemies[[Name]:[SpawnedType]],11,FALSE),Enemies[[#All],[Name]:[BotLevelType]],9,FALSE),BotLevelWorld[#Headers],0),FALSE) * VLOOKUP(AK$1,Enemies[[Name]:[SpawnedType]],10,FALSE),0))</f>
        <v>880</v>
      </c>
      <c r="AL96" s="10">
        <f>(VLOOKUP(AL$1,Enemies[[Name]:[BotLevelType]],3,FALSE) * VLOOKUP($A96,BotLevelWorld[#All],MATCH("HP Ratio - " &amp; VLOOKUP(AL$1,Enemies[[#All],[Name]:[BotLevelType]],9,FALSE),BotLevelWorld[#Headers],0),FALSE)) + (IFERROR(VLOOKUP(VLOOKUP(AL$1,Enemies[[Name]:[SpawnedType]],11,FALSE), Enemies[[Name]:[BotLevelType]], 3, FALSE) * VLOOKUP($A96,BotLevelWorld[#All],MATCH("HP Ratio - " &amp; VLOOKUP(VLOOKUP(AL$1,Enemies[[Name]:[SpawnedType]],11,FALSE),Enemies[[#All],[Name]:[BotLevelType]],9,FALSE),BotLevelWorld[#Headers],0),FALSE) * VLOOKUP(AL$1,Enemies[[Name]:[SpawnedType]],10,FALSE),0))</f>
        <v>1100</v>
      </c>
      <c r="AM96" s="10">
        <f>(VLOOKUP(AM$1,Enemies[[Name]:[BotLevelType]],3,FALSE) * VLOOKUP($A96,BotLevelWorld[#All],MATCH("HP Ratio - " &amp; VLOOKUP(AM$1,Enemies[[#All],[Name]:[BotLevelType]],9,FALSE),BotLevelWorld[#Headers],0),FALSE)) + (IFERROR(VLOOKUP(VLOOKUP(AM$1,Enemies[[Name]:[SpawnedType]],11,FALSE), Enemies[[Name]:[BotLevelType]], 3, FALSE) * VLOOKUP($A96,BotLevelWorld[#All],MATCH("HP Ratio - " &amp; VLOOKUP(VLOOKUP(AM$1,Enemies[[Name]:[SpawnedType]],11,FALSE),Enemies[[#All],[Name]:[BotLevelType]],9,FALSE),BotLevelWorld[#Headers],0),FALSE) * VLOOKUP(AM$1,Enemies[[Name]:[SpawnedType]],10,FALSE),0))</f>
        <v>20000</v>
      </c>
      <c r="AN96" s="10">
        <f>(VLOOKUP(AN$1,Enemies[[Name]:[BotLevelType]],3,FALSE) * VLOOKUP($A96,BotLevelWorld[#All],MATCH("HP Ratio - " &amp; VLOOKUP(AN$1,Enemies[[#All],[Name]:[BotLevelType]],9,FALSE),BotLevelWorld[#Headers],0),FALSE)) + (IFERROR(VLOOKUP(VLOOKUP(AN$1,Enemies[[Name]:[SpawnedType]],11,FALSE), Enemies[[Name]:[BotLevelType]], 3, FALSE) * VLOOKUP($A96,BotLevelWorld[#All],MATCH("HP Ratio - " &amp; VLOOKUP(VLOOKUP(AN$1,Enemies[[Name]:[SpawnedType]],11,FALSE),Enemies[[#All],[Name]:[BotLevelType]],9,FALSE),BotLevelWorld[#Headers],0),FALSE) * VLOOKUP(AN$1,Enemies[[Name]:[SpawnedType]],10,FALSE),0))</f>
        <v>5500</v>
      </c>
      <c r="AO96" s="10">
        <f>(VLOOKUP(AO$1,Enemies[[Name]:[BotLevelType]],3,FALSE) * VLOOKUP($A96,BotLevelWorld[#All],MATCH("HP Ratio - " &amp; VLOOKUP(AO$1,Enemies[[#All],[Name]:[BotLevelType]],9,FALSE),BotLevelWorld[#Headers],0),FALSE)) + (IFERROR(VLOOKUP(VLOOKUP(AO$1,Enemies[[Name]:[SpawnedType]],11,FALSE), Enemies[[Name]:[BotLevelType]], 3, FALSE) * VLOOKUP($A96,BotLevelWorld[#All],MATCH("HP Ratio - " &amp; VLOOKUP(VLOOKUP(AO$1,Enemies[[Name]:[SpawnedType]],11,FALSE),Enemies[[#All],[Name]:[BotLevelType]],9,FALSE),BotLevelWorld[#Headers],0),FALSE) * VLOOKUP(AO$1,Enemies[[Name]:[SpawnedType]],10,FALSE),0))</f>
        <v>9460</v>
      </c>
      <c r="AP96" s="10">
        <f>(VLOOKUP(AP$1,Enemies[[Name]:[BotLevelType]],3,FALSE) * VLOOKUP($A96,BotLevelWorld[#All],MATCH("HP Ratio - " &amp; VLOOKUP(AP$1,Enemies[[#All],[Name]:[BotLevelType]],9,FALSE),BotLevelWorld[#Headers],0),FALSE)) + (IFERROR(VLOOKUP(VLOOKUP(AP$1,Enemies[[Name]:[SpawnedType]],11,FALSE), Enemies[[Name]:[BotLevelType]], 3, FALSE) * VLOOKUP($A96,BotLevelWorld[#All],MATCH("HP Ratio - " &amp; VLOOKUP(VLOOKUP(AP$1,Enemies[[Name]:[SpawnedType]],11,FALSE),Enemies[[#All],[Name]:[BotLevelType]],9,FALSE),BotLevelWorld[#Headers],0),FALSE) * VLOOKUP(AP$1,Enemies[[Name]:[SpawnedType]],10,FALSE),0))</f>
        <v>9460</v>
      </c>
      <c r="AQ96" s="10">
        <f>(VLOOKUP(AQ$1,Enemies[[Name]:[BotLevelType]],3,FALSE) * VLOOKUP($A96,BotLevelWorld[#All],MATCH("HP Ratio - " &amp; VLOOKUP(AQ$1,Enemies[[#All],[Name]:[BotLevelType]],9,FALSE),BotLevelWorld[#Headers],0),FALSE)) + (IFERROR(VLOOKUP(VLOOKUP(AQ$1,Enemies[[Name]:[SpawnedType]],11,FALSE), Enemies[[Name]:[BotLevelType]], 3, FALSE) * VLOOKUP($A96,BotLevelWorld[#All],MATCH("HP Ratio - " &amp; VLOOKUP(VLOOKUP(AQ$1,Enemies[[Name]:[SpawnedType]],11,FALSE),Enemies[[#All],[Name]:[BotLevelType]],9,FALSE),BotLevelWorld[#Headers],0),FALSE) * VLOOKUP(AQ$1,Enemies[[Name]:[SpawnedType]],10,FALSE),0))</f>
        <v>9460</v>
      </c>
      <c r="AR96" s="10">
        <f>(VLOOKUP(AR$1,Enemies[[Name]:[BotLevelType]],3,FALSE) * VLOOKUP($A96,BotLevelWorld[#All],MATCH("HP Ratio - " &amp; VLOOKUP(AR$1,Enemies[[#All],[Name]:[BotLevelType]],9,FALSE),BotLevelWorld[#Headers],0),FALSE)) + (IFERROR(VLOOKUP(VLOOKUP(AR$1,Enemies[[Name]:[SpawnedType]],11,FALSE), Enemies[[Name]:[BotLevelType]], 3, FALSE) * VLOOKUP($A96,BotLevelWorld[#All],MATCH("HP Ratio - " &amp; VLOOKUP(VLOOKUP(AR$1,Enemies[[Name]:[SpawnedType]],11,FALSE),Enemies[[#All],[Name]:[BotLevelType]],9,FALSE),BotLevelWorld[#Headers],0),FALSE) * VLOOKUP(AR$1,Enemies[[Name]:[SpawnedType]],10,FALSE),0))</f>
        <v>88000</v>
      </c>
      <c r="AS96" s="10">
        <f>(VLOOKUP(AS$1,Enemies[[Name]:[BotLevelType]],3,FALSE) * VLOOKUP($A96,BotLevelWorld[#All],MATCH("HP Ratio - " &amp; VLOOKUP(AS$1,Enemies[[#All],[Name]:[BotLevelType]],9,FALSE),BotLevelWorld[#Headers],0),FALSE)) + (IFERROR(VLOOKUP(VLOOKUP(AS$1,Enemies[[Name]:[SpawnedType]],11,FALSE), Enemies[[Name]:[BotLevelType]], 3, FALSE) * VLOOKUP($A96,BotLevelWorld[#All],MATCH("HP Ratio - " &amp; VLOOKUP(VLOOKUP(AS$1,Enemies[[Name]:[SpawnedType]],11,FALSE),Enemies[[#All],[Name]:[BotLevelType]],9,FALSE),BotLevelWorld[#Headers],0),FALSE) * VLOOKUP(AS$1,Enemies[[Name]:[SpawnedType]],10,FALSE),0))</f>
        <v>60000</v>
      </c>
      <c r="AT96" s="10">
        <f>(VLOOKUP(AT$1,Enemies[[Name]:[BotLevelType]],3,FALSE) * VLOOKUP($A96,BotLevelWorld[#All],MATCH("HP Ratio - " &amp; VLOOKUP(AT$1,Enemies[[#All],[Name]:[BotLevelType]],9,FALSE),BotLevelWorld[#Headers],0),FALSE)) + (IFERROR(VLOOKUP(VLOOKUP(AT$1,Enemies[[Name]:[SpawnedType]],11,FALSE), Enemies[[Name]:[BotLevelType]], 3, FALSE) * VLOOKUP($A96,BotLevelWorld[#All],MATCH("HP Ratio - " &amp; VLOOKUP(VLOOKUP(AT$1,Enemies[[Name]:[SpawnedType]],11,FALSE),Enemies[[#All],[Name]:[BotLevelType]],9,FALSE),BotLevelWorld[#Headers],0),FALSE) * VLOOKUP(AT$1,Enemies[[Name]:[SpawnedType]],10,FALSE),0))</f>
        <v>53200</v>
      </c>
    </row>
    <row r="97" spans="1:46" x14ac:dyDescent="0.25">
      <c r="A97" s="1">
        <v>95</v>
      </c>
      <c r="B97" s="10">
        <f>(VLOOKUP(B$1,Enemies[[Name]:[BotLevelType]],3,FALSE) * VLOOKUP($A97,BotLevelWorld[#All],MATCH("HP Ratio - " &amp; VLOOKUP(B$1,Enemies[[#All],[Name]:[BotLevelType]],9,FALSE),BotLevelWorld[#Headers],0),FALSE)) + (IFERROR(VLOOKUP(VLOOKUP(B$1,Enemies[[Name]:[SpawnedType]],11,FALSE), Enemies[[Name]:[BotLevelType]], 3, FALSE) * VLOOKUP($A97,BotLevelWorld[#All],MATCH("HP Ratio - " &amp; VLOOKUP(VLOOKUP(B$1,Enemies[[Name]:[SpawnedType]],11,FALSE),Enemies[[#All],[Name]:[BotLevelType]],9,FALSE),BotLevelWorld[#Headers],0),FALSE) * VLOOKUP(B$1,Enemies[[Name]:[SpawnedType]],10,FALSE),0))</f>
        <v>330</v>
      </c>
      <c r="C97" s="10">
        <f>(VLOOKUP(C$1,Enemies[[Name]:[BotLevelType]],3,FALSE) * VLOOKUP($A97,BotLevelWorld[#All],MATCH("HP Ratio - " &amp; VLOOKUP(C$1,Enemies[[#All],[Name]:[BotLevelType]],9,FALSE),BotLevelWorld[#Headers],0),FALSE)) + (IFERROR(VLOOKUP(VLOOKUP(C$1,Enemies[[Name]:[SpawnedType]],11,FALSE), Enemies[[Name]:[BotLevelType]], 3, FALSE) * VLOOKUP($A97,BotLevelWorld[#All],MATCH("HP Ratio - " &amp; VLOOKUP(VLOOKUP(C$1,Enemies[[Name]:[SpawnedType]],11,FALSE),Enemies[[#All],[Name]:[BotLevelType]],9,FALSE),BotLevelWorld[#Headers],0),FALSE) * VLOOKUP(C$1,Enemies[[Name]:[SpawnedType]],10,FALSE),0))</f>
        <v>8470</v>
      </c>
      <c r="D97" s="10">
        <f>(VLOOKUP(D$1,Enemies[[Name]:[BotLevelType]],3,FALSE) * VLOOKUP($A97,BotLevelWorld[#All],MATCH("HP Ratio - " &amp; VLOOKUP(D$1,Enemies[[#All],[Name]:[BotLevelType]],9,FALSE),BotLevelWorld[#Headers],0),FALSE)) + (IFERROR(VLOOKUP(VLOOKUP(D$1,Enemies[[Name]:[SpawnedType]],11,FALSE), Enemies[[Name]:[BotLevelType]], 3, FALSE) * VLOOKUP($A97,BotLevelWorld[#All],MATCH("HP Ratio - " &amp; VLOOKUP(VLOOKUP(D$1,Enemies[[Name]:[SpawnedType]],11,FALSE),Enemies[[#All],[Name]:[BotLevelType]],9,FALSE),BotLevelWorld[#Headers],0),FALSE) * VLOOKUP(D$1,Enemies[[Name]:[SpawnedType]],10,FALSE),0))</f>
        <v>19800</v>
      </c>
      <c r="E97" s="10">
        <f>(VLOOKUP(E$1,Enemies[[Name]:[BotLevelType]],3,FALSE) * VLOOKUP($A97,BotLevelWorld[#All],MATCH("HP Ratio - " &amp; VLOOKUP(E$1,Enemies[[#All],[Name]:[BotLevelType]],9,FALSE),BotLevelWorld[#Headers],0),FALSE)) + (IFERROR(VLOOKUP(VLOOKUP(E$1,Enemies[[Name]:[SpawnedType]],11,FALSE), Enemies[[Name]:[BotLevelType]], 3, FALSE) * VLOOKUP($A97,BotLevelWorld[#All],MATCH("HP Ratio - " &amp; VLOOKUP(VLOOKUP(E$1,Enemies[[Name]:[SpawnedType]],11,FALSE),Enemies[[#All],[Name]:[BotLevelType]],9,FALSE),BotLevelWorld[#Headers],0),FALSE) * VLOOKUP(E$1,Enemies[[Name]:[SpawnedType]],10,FALSE),0))</f>
        <v>2800</v>
      </c>
      <c r="F97" s="10">
        <f>(VLOOKUP(F$1,Enemies[[Name]:[BotLevelType]],3,FALSE) * VLOOKUP($A97,BotLevelWorld[#All],MATCH("HP Ratio - " &amp; VLOOKUP(F$1,Enemies[[#All],[Name]:[BotLevelType]],9,FALSE),BotLevelWorld[#Headers],0),FALSE)) + (IFERROR(VLOOKUP(VLOOKUP(F$1,Enemies[[Name]:[SpawnedType]],11,FALSE), Enemies[[Name]:[BotLevelType]], 3, FALSE) * VLOOKUP($A97,BotLevelWorld[#All],MATCH("HP Ratio - " &amp; VLOOKUP(VLOOKUP(F$1,Enemies[[Name]:[SpawnedType]],11,FALSE),Enemies[[#All],[Name]:[BotLevelType]],9,FALSE),BotLevelWorld[#Headers],0),FALSE) * VLOOKUP(F$1,Enemies[[Name]:[SpawnedType]],10,FALSE),0))</f>
        <v>10000</v>
      </c>
      <c r="G97" s="10">
        <f>(VLOOKUP(G$1,Enemies[[Name]:[BotLevelType]],3,FALSE) * VLOOKUP($A97,BotLevelWorld[#All],MATCH("HP Ratio - " &amp; VLOOKUP(G$1,Enemies[[#All],[Name]:[BotLevelType]],9,FALSE),BotLevelWorld[#Headers],0),FALSE)) + (IFERROR(VLOOKUP(VLOOKUP(G$1,Enemies[[Name]:[SpawnedType]],11,FALSE), Enemies[[Name]:[BotLevelType]], 3, FALSE) * VLOOKUP($A97,BotLevelWorld[#All],MATCH("HP Ratio - " &amp; VLOOKUP(VLOOKUP(G$1,Enemies[[Name]:[SpawnedType]],11,FALSE),Enemies[[#All],[Name]:[BotLevelType]],9,FALSE),BotLevelWorld[#Headers],0),FALSE) * VLOOKUP(G$1,Enemies[[Name]:[SpawnedType]],10,FALSE),0))</f>
        <v>20000</v>
      </c>
      <c r="H97" s="10">
        <f>(VLOOKUP(H$1,Enemies[[Name]:[BotLevelType]],3,FALSE) * VLOOKUP($A97,BotLevelWorld[#All],MATCH("HP Ratio - " &amp; VLOOKUP(H$1,Enemies[[#All],[Name]:[BotLevelType]],9,FALSE),BotLevelWorld[#Headers],0),FALSE)) + (IFERROR(VLOOKUP(VLOOKUP(H$1,Enemies[[Name]:[SpawnedType]],11,FALSE), Enemies[[Name]:[BotLevelType]], 3, FALSE) * VLOOKUP($A97,BotLevelWorld[#All],MATCH("HP Ratio - " &amp; VLOOKUP(VLOOKUP(H$1,Enemies[[Name]:[SpawnedType]],11,FALSE),Enemies[[#All],[Name]:[BotLevelType]],9,FALSE),BotLevelWorld[#Headers],0),FALSE) * VLOOKUP(H$1,Enemies[[Name]:[SpawnedType]],10,FALSE),0))</f>
        <v>880</v>
      </c>
      <c r="I97" s="10">
        <f>(VLOOKUP(I$1,Enemies[[Name]:[BotLevelType]],3,FALSE) * VLOOKUP($A97,BotLevelWorld[#All],MATCH("HP Ratio - " &amp; VLOOKUP(I$1,Enemies[[#All],[Name]:[BotLevelType]],9,FALSE),BotLevelWorld[#Headers],0),FALSE)) + (IFERROR(VLOOKUP(VLOOKUP(I$1,Enemies[[Name]:[SpawnedType]],11,FALSE), Enemies[[Name]:[BotLevelType]], 3, FALSE) * VLOOKUP($A97,BotLevelWorld[#All],MATCH("HP Ratio - " &amp; VLOOKUP(VLOOKUP(I$1,Enemies[[Name]:[SpawnedType]],11,FALSE),Enemies[[#All],[Name]:[BotLevelType]],9,FALSE),BotLevelWorld[#Headers],0),FALSE) * VLOOKUP(I$1,Enemies[[Name]:[SpawnedType]],10,FALSE),0))</f>
        <v>30</v>
      </c>
      <c r="J97" s="10">
        <f>(VLOOKUP(J$1,Enemies[[Name]:[BotLevelType]],3,FALSE) * VLOOKUP($A97,BotLevelWorld[#All],MATCH("HP Ratio - " &amp; VLOOKUP(J$1,Enemies[[#All],[Name]:[BotLevelType]],9,FALSE),BotLevelWorld[#Headers],0),FALSE)) + (IFERROR(VLOOKUP(VLOOKUP(J$1,Enemies[[Name]:[SpawnedType]],11,FALSE), Enemies[[Name]:[BotLevelType]], 3, FALSE) * VLOOKUP($A97,BotLevelWorld[#All],MATCH("HP Ratio - " &amp; VLOOKUP(VLOOKUP(J$1,Enemies[[Name]:[SpawnedType]],11,FALSE),Enemies[[#All],[Name]:[BotLevelType]],9,FALSE),BotLevelWorld[#Headers],0),FALSE) * VLOOKUP(J$1,Enemies[[Name]:[SpawnedType]],10,FALSE),0))</f>
        <v>500</v>
      </c>
      <c r="K97" s="10">
        <f>(VLOOKUP(K$1,Enemies[[Name]:[BotLevelType]],3,FALSE) * VLOOKUP($A97,BotLevelWorld[#All],MATCH("HP Ratio - " &amp; VLOOKUP(K$1,Enemies[[#All],[Name]:[BotLevelType]],9,FALSE),BotLevelWorld[#Headers],0),FALSE)) + (IFERROR(VLOOKUP(VLOOKUP(K$1,Enemies[[Name]:[SpawnedType]],11,FALSE), Enemies[[Name]:[BotLevelType]], 3, FALSE) * VLOOKUP($A97,BotLevelWorld[#All],MATCH("HP Ratio - " &amp; VLOOKUP(VLOOKUP(K$1,Enemies[[Name]:[SpawnedType]],11,FALSE),Enemies[[#All],[Name]:[BotLevelType]],9,FALSE),BotLevelWorld[#Headers],0),FALSE) * VLOOKUP(K$1,Enemies[[Name]:[SpawnedType]],10,FALSE),0))</f>
        <v>125</v>
      </c>
      <c r="L97" s="10">
        <f>(VLOOKUP(L$1,Enemies[[Name]:[BotLevelType]],3,FALSE) * VLOOKUP($A97,BotLevelWorld[#All],MATCH("HP Ratio - " &amp; VLOOKUP(L$1,Enemies[[#All],[Name]:[BotLevelType]],9,FALSE),BotLevelWorld[#Headers],0),FALSE)) + (IFERROR(VLOOKUP(VLOOKUP(L$1,Enemies[[Name]:[SpawnedType]],11,FALSE), Enemies[[Name]:[BotLevelType]], 3, FALSE) * VLOOKUP($A97,BotLevelWorld[#All],MATCH("HP Ratio - " &amp; VLOOKUP(VLOOKUP(L$1,Enemies[[Name]:[SpawnedType]],11,FALSE),Enemies[[#All],[Name]:[BotLevelType]],9,FALSE),BotLevelWorld[#Headers],0),FALSE) * VLOOKUP(L$1,Enemies[[Name]:[SpawnedType]],10,FALSE),0))</f>
        <v>6000</v>
      </c>
      <c r="M97" s="10">
        <f>(VLOOKUP(M$1,Enemies[[Name]:[BotLevelType]],3,FALSE) * VLOOKUP($A97,BotLevelWorld[#All],MATCH("HP Ratio - " &amp; VLOOKUP(M$1,Enemies[[#All],[Name]:[BotLevelType]],9,FALSE),BotLevelWorld[#Headers],0),FALSE)) + (IFERROR(VLOOKUP(VLOOKUP(M$1,Enemies[[Name]:[SpawnedType]],11,FALSE), Enemies[[Name]:[BotLevelType]], 3, FALSE) * VLOOKUP($A97,BotLevelWorld[#All],MATCH("HP Ratio - " &amp; VLOOKUP(VLOOKUP(M$1,Enemies[[Name]:[SpawnedType]],11,FALSE),Enemies[[#All],[Name]:[BotLevelType]],9,FALSE),BotLevelWorld[#Headers],0),FALSE) * VLOOKUP(M$1,Enemies[[Name]:[SpawnedType]],10,FALSE),0))</f>
        <v>14000</v>
      </c>
      <c r="N97" s="10">
        <f>(VLOOKUP(N$1,Enemies[[Name]:[BotLevelType]],3,FALSE) * VLOOKUP($A97,BotLevelWorld[#All],MATCH("HP Ratio - " &amp; VLOOKUP(N$1,Enemies[[#All],[Name]:[BotLevelType]],9,FALSE),BotLevelWorld[#Headers],0),FALSE)) + (IFERROR(VLOOKUP(VLOOKUP(N$1,Enemies[[Name]:[SpawnedType]],11,FALSE), Enemies[[Name]:[BotLevelType]], 3, FALSE) * VLOOKUP($A97,BotLevelWorld[#All],MATCH("HP Ratio - " &amp; VLOOKUP(VLOOKUP(N$1,Enemies[[Name]:[SpawnedType]],11,FALSE),Enemies[[#All],[Name]:[BotLevelType]],9,FALSE),BotLevelWorld[#Headers],0),FALSE) * VLOOKUP(N$1,Enemies[[Name]:[SpawnedType]],10,FALSE),0))</f>
        <v>10000</v>
      </c>
      <c r="O97" s="10">
        <f>(VLOOKUP(O$1,Enemies[[Name]:[BotLevelType]],3,FALSE) * VLOOKUP($A97,BotLevelWorld[#All],MATCH("HP Ratio - " &amp; VLOOKUP(O$1,Enemies[[#All],[Name]:[BotLevelType]],9,FALSE),BotLevelWorld[#Headers],0),FALSE)) + (IFERROR(VLOOKUP(VLOOKUP(O$1,Enemies[[Name]:[SpawnedType]],11,FALSE), Enemies[[Name]:[BotLevelType]], 3, FALSE) * VLOOKUP($A97,BotLevelWorld[#All],MATCH("HP Ratio - " &amp; VLOOKUP(VLOOKUP(O$1,Enemies[[Name]:[SpawnedType]],11,FALSE),Enemies[[#All],[Name]:[BotLevelType]],9,FALSE),BotLevelWorld[#Headers],0),FALSE) * VLOOKUP(O$1,Enemies[[Name]:[SpawnedType]],10,FALSE),0))</f>
        <v>3850</v>
      </c>
      <c r="P97" s="10">
        <f>(VLOOKUP(P$1,Enemies[[Name]:[BotLevelType]],3,FALSE) * VLOOKUP($A97,BotLevelWorld[#All],MATCH("HP Ratio - " &amp; VLOOKUP(P$1,Enemies[[#All],[Name]:[BotLevelType]],9,FALSE),BotLevelWorld[#Headers],0),FALSE)) + (IFERROR(VLOOKUP(VLOOKUP(P$1,Enemies[[Name]:[SpawnedType]],11,FALSE), Enemies[[Name]:[BotLevelType]], 3, FALSE) * VLOOKUP($A97,BotLevelWorld[#All],MATCH("HP Ratio - " &amp; VLOOKUP(VLOOKUP(P$1,Enemies[[Name]:[SpawnedType]],11,FALSE),Enemies[[#All],[Name]:[BotLevelType]],9,FALSE),BotLevelWorld[#Headers],0),FALSE) * VLOOKUP(P$1,Enemies[[Name]:[SpawnedType]],10,FALSE),0))</f>
        <v>40000</v>
      </c>
      <c r="Q97" s="10">
        <f>(VLOOKUP(Q$1,Enemies[[Name]:[BotLevelType]],3,FALSE) * VLOOKUP($A97,BotLevelWorld[#All],MATCH("HP Ratio - " &amp; VLOOKUP(Q$1,Enemies[[#All],[Name]:[BotLevelType]],9,FALSE),BotLevelWorld[#Headers],0),FALSE)) + (IFERROR(VLOOKUP(VLOOKUP(Q$1,Enemies[[Name]:[SpawnedType]],11,FALSE), Enemies[[Name]:[BotLevelType]], 3, FALSE) * VLOOKUP($A97,BotLevelWorld[#All],MATCH("HP Ratio - " &amp; VLOOKUP(VLOOKUP(Q$1,Enemies[[Name]:[SpawnedType]],11,FALSE),Enemies[[#All],[Name]:[BotLevelType]],9,FALSE),BotLevelWorld[#Headers],0),FALSE) * VLOOKUP(Q$1,Enemies[[Name]:[SpawnedType]],10,FALSE),0))</f>
        <v>11000</v>
      </c>
      <c r="R97" s="10">
        <f>(VLOOKUP(R$1,Enemies[[Name]:[BotLevelType]],3,FALSE) * VLOOKUP($A97,BotLevelWorld[#All],MATCH("HP Ratio - " &amp; VLOOKUP(R$1,Enemies[[#All],[Name]:[BotLevelType]],9,FALSE),BotLevelWorld[#Headers],0),FALSE)) + (IFERROR(VLOOKUP(VLOOKUP(R$1,Enemies[[Name]:[SpawnedType]],11,FALSE), Enemies[[Name]:[BotLevelType]], 3, FALSE) * VLOOKUP($A97,BotLevelWorld[#All],MATCH("HP Ratio - " &amp; VLOOKUP(VLOOKUP(R$1,Enemies[[Name]:[SpawnedType]],11,FALSE),Enemies[[#All],[Name]:[BotLevelType]],9,FALSE),BotLevelWorld[#Headers],0),FALSE) * VLOOKUP(R$1,Enemies[[Name]:[SpawnedType]],10,FALSE),0))</f>
        <v>55000</v>
      </c>
      <c r="S97" s="10">
        <f>(VLOOKUP(S$1,Enemies[[Name]:[BotLevelType]],3,FALSE) * VLOOKUP($A97,BotLevelWorld[#All],MATCH("HP Ratio - " &amp; VLOOKUP(S$1,Enemies[[#All],[Name]:[BotLevelType]],9,FALSE),BotLevelWorld[#Headers],0),FALSE)) + (IFERROR(VLOOKUP(VLOOKUP(S$1,Enemies[[Name]:[SpawnedType]],11,FALSE), Enemies[[Name]:[BotLevelType]], 3, FALSE) * VLOOKUP($A97,BotLevelWorld[#All],MATCH("HP Ratio - " &amp; VLOOKUP(VLOOKUP(S$1,Enemies[[Name]:[SpawnedType]],11,FALSE),Enemies[[#All],[Name]:[BotLevelType]],9,FALSE),BotLevelWorld[#Headers],0),FALSE) * VLOOKUP(S$1,Enemies[[Name]:[SpawnedType]],10,FALSE),0))</f>
        <v>4620</v>
      </c>
      <c r="T97" s="10">
        <f>(VLOOKUP(T$1,Enemies[[Name]:[BotLevelType]],3,FALSE) * VLOOKUP($A97,BotLevelWorld[#All],MATCH("HP Ratio - " &amp; VLOOKUP(T$1,Enemies[[#All],[Name]:[BotLevelType]],9,FALSE),BotLevelWorld[#Headers],0),FALSE)) + (IFERROR(VLOOKUP(VLOOKUP(T$1,Enemies[[Name]:[SpawnedType]],11,FALSE), Enemies[[Name]:[BotLevelType]], 3, FALSE) * VLOOKUP($A97,BotLevelWorld[#All],MATCH("HP Ratio - " &amp; VLOOKUP(VLOOKUP(T$1,Enemies[[Name]:[SpawnedType]],11,FALSE),Enemies[[#All],[Name]:[BotLevelType]],9,FALSE),BotLevelWorld[#Headers],0),FALSE) * VLOOKUP(T$1,Enemies[[Name]:[SpawnedType]],10,FALSE),0))</f>
        <v>17600</v>
      </c>
      <c r="U97" s="10">
        <f>(VLOOKUP(U$1,Enemies[[Name]:[BotLevelType]],3,FALSE) * VLOOKUP($A97,BotLevelWorld[#All],MATCH("HP Ratio - " &amp; VLOOKUP(U$1,Enemies[[#All],[Name]:[BotLevelType]],9,FALSE),BotLevelWorld[#Headers],0),FALSE)) + (IFERROR(VLOOKUP(VLOOKUP(U$1,Enemies[[Name]:[SpawnedType]],11,FALSE), Enemies[[Name]:[BotLevelType]], 3, FALSE) * VLOOKUP($A97,BotLevelWorld[#All],MATCH("HP Ratio - " &amp; VLOOKUP(VLOOKUP(U$1,Enemies[[Name]:[SpawnedType]],11,FALSE),Enemies[[#All],[Name]:[BotLevelType]],9,FALSE),BotLevelWorld[#Headers],0),FALSE) * VLOOKUP(U$1,Enemies[[Name]:[SpawnedType]],10,FALSE),0))</f>
        <v>8800</v>
      </c>
      <c r="V97" s="10">
        <f>(VLOOKUP(V$1,Enemies[[Name]:[BotLevelType]],3,FALSE) * VLOOKUP($A97,BotLevelWorld[#All],MATCH("HP Ratio - " &amp; VLOOKUP(V$1,Enemies[[#All],[Name]:[BotLevelType]],9,FALSE),BotLevelWorld[#Headers],0),FALSE)) + (IFERROR(VLOOKUP(VLOOKUP(V$1,Enemies[[Name]:[SpawnedType]],11,FALSE), Enemies[[Name]:[BotLevelType]], 3, FALSE) * VLOOKUP($A97,BotLevelWorld[#All],MATCH("HP Ratio - " &amp; VLOOKUP(VLOOKUP(V$1,Enemies[[Name]:[SpawnedType]],11,FALSE),Enemies[[#All],[Name]:[BotLevelType]],9,FALSE),BotLevelWorld[#Headers],0),FALSE) * VLOOKUP(V$1,Enemies[[Name]:[SpawnedType]],10,FALSE),0))</f>
        <v>4400</v>
      </c>
      <c r="W97" s="10">
        <f>(VLOOKUP(W$1,Enemies[[Name]:[BotLevelType]],3,FALSE) * VLOOKUP($A97,BotLevelWorld[#All],MATCH("HP Ratio - " &amp; VLOOKUP(W$1,Enemies[[#All],[Name]:[BotLevelType]],9,FALSE),BotLevelWorld[#Headers],0),FALSE)) + (IFERROR(VLOOKUP(VLOOKUP(W$1,Enemies[[Name]:[SpawnedType]],11,FALSE), Enemies[[Name]:[BotLevelType]], 3, FALSE) * VLOOKUP($A97,BotLevelWorld[#All],MATCH("HP Ratio - " &amp; VLOOKUP(VLOOKUP(W$1,Enemies[[Name]:[SpawnedType]],11,FALSE),Enemies[[#All],[Name]:[BotLevelType]],9,FALSE),BotLevelWorld[#Headers],0),FALSE) * VLOOKUP(W$1,Enemies[[Name]:[SpawnedType]],10,FALSE),0))</f>
        <v>1100</v>
      </c>
      <c r="X97" s="10">
        <f>(VLOOKUP(X$1,Enemies[[Name]:[BotLevelType]],3,FALSE) * VLOOKUP($A97,BotLevelWorld[#All],MATCH("HP Ratio - " &amp; VLOOKUP(X$1,Enemies[[#All],[Name]:[BotLevelType]],9,FALSE),BotLevelWorld[#Headers],0),FALSE)) + (IFERROR(VLOOKUP(VLOOKUP(X$1,Enemies[[Name]:[SpawnedType]],11,FALSE), Enemies[[Name]:[BotLevelType]], 3, FALSE) * VLOOKUP($A97,BotLevelWorld[#All],MATCH("HP Ratio - " &amp; VLOOKUP(VLOOKUP(X$1,Enemies[[Name]:[SpawnedType]],11,FALSE),Enemies[[#All],[Name]:[BotLevelType]],9,FALSE),BotLevelWorld[#Headers],0),FALSE) * VLOOKUP(X$1,Enemies[[Name]:[SpawnedType]],10,FALSE),0))</f>
        <v>880</v>
      </c>
      <c r="Y97" s="10">
        <f>(VLOOKUP(Y$1,Enemies[[Name]:[BotLevelType]],3,FALSE) * VLOOKUP($A97,BotLevelWorld[#All],MATCH("HP Ratio - " &amp; VLOOKUP(Y$1,Enemies[[#All],[Name]:[BotLevelType]],9,FALSE),BotLevelWorld[#Headers],0),FALSE)) + (IFERROR(VLOOKUP(VLOOKUP(Y$1,Enemies[[Name]:[SpawnedType]],11,FALSE), Enemies[[Name]:[BotLevelType]], 3, FALSE) * VLOOKUP($A97,BotLevelWorld[#All],MATCH("HP Ratio - " &amp; VLOOKUP(VLOOKUP(Y$1,Enemies[[Name]:[SpawnedType]],11,FALSE),Enemies[[#All],[Name]:[BotLevelType]],9,FALSE),BotLevelWorld[#Headers],0),FALSE) * VLOOKUP(Y$1,Enemies[[Name]:[SpawnedType]],10,FALSE),0))</f>
        <v>20000</v>
      </c>
      <c r="Z97" s="10">
        <f>(VLOOKUP(Z$1,Enemies[[Name]:[BotLevelType]],3,FALSE) * VLOOKUP($A97,BotLevelWorld[#All],MATCH("HP Ratio - " &amp; VLOOKUP(Z$1,Enemies[[#All],[Name]:[BotLevelType]],9,FALSE),BotLevelWorld[#Headers],0),FALSE)) + (IFERROR(VLOOKUP(VLOOKUP(Z$1,Enemies[[Name]:[SpawnedType]],11,FALSE), Enemies[[Name]:[BotLevelType]], 3, FALSE) * VLOOKUP($A97,BotLevelWorld[#All],MATCH("HP Ratio - " &amp; VLOOKUP(VLOOKUP(Z$1,Enemies[[Name]:[SpawnedType]],11,FALSE),Enemies[[#All],[Name]:[BotLevelType]],9,FALSE),BotLevelWorld[#Headers],0),FALSE) * VLOOKUP(Z$1,Enemies[[Name]:[SpawnedType]],10,FALSE),0))</f>
        <v>8000</v>
      </c>
      <c r="AA97" s="10">
        <f>(VLOOKUP(AA$1,Enemies[[Name]:[BotLevelType]],3,FALSE) * VLOOKUP($A97,BotLevelWorld[#All],MATCH("HP Ratio - " &amp; VLOOKUP(AA$1,Enemies[[#All],[Name]:[BotLevelType]],9,FALSE),BotLevelWorld[#Headers],0),FALSE)) + (IFERROR(VLOOKUP(VLOOKUP(AA$1,Enemies[[Name]:[SpawnedType]],11,FALSE), Enemies[[Name]:[BotLevelType]], 3, FALSE) * VLOOKUP($A97,BotLevelWorld[#All],MATCH("HP Ratio - " &amp; VLOOKUP(VLOOKUP(AA$1,Enemies[[Name]:[SpawnedType]],11,FALSE),Enemies[[#All],[Name]:[BotLevelType]],9,FALSE),BotLevelWorld[#Headers],0),FALSE) * VLOOKUP(AA$1,Enemies[[Name]:[SpawnedType]],10,FALSE),0))</f>
        <v>4000</v>
      </c>
      <c r="AB97" s="10">
        <f>(VLOOKUP(AB$1,Enemies[[Name]:[BotLevelType]],3,FALSE) * VLOOKUP($A97,BotLevelWorld[#All],MATCH("HP Ratio - " &amp; VLOOKUP(AB$1,Enemies[[#All],[Name]:[BotLevelType]],9,FALSE),BotLevelWorld[#Headers],0),FALSE)) + (IFERROR(VLOOKUP(VLOOKUP(AB$1,Enemies[[Name]:[SpawnedType]],11,FALSE), Enemies[[Name]:[BotLevelType]], 3, FALSE) * VLOOKUP($A97,BotLevelWorld[#All],MATCH("HP Ratio - " &amp; VLOOKUP(VLOOKUP(AB$1,Enemies[[Name]:[SpawnedType]],11,FALSE),Enemies[[#All],[Name]:[BotLevelType]],9,FALSE),BotLevelWorld[#Headers],0),FALSE) * VLOOKUP(AB$1,Enemies[[Name]:[SpawnedType]],10,FALSE),0))</f>
        <v>1960</v>
      </c>
      <c r="AC97" s="10">
        <f>(VLOOKUP(AC$1,Enemies[[Name]:[BotLevelType]],3,FALSE) * VLOOKUP($A97,BotLevelWorld[#All],MATCH("HP Ratio - " &amp; VLOOKUP(AC$1,Enemies[[#All],[Name]:[BotLevelType]],9,FALSE),BotLevelWorld[#Headers],0),FALSE)) + (IFERROR(VLOOKUP(VLOOKUP(AC$1,Enemies[[Name]:[SpawnedType]],11,FALSE), Enemies[[Name]:[BotLevelType]], 3, FALSE) * VLOOKUP($A97,BotLevelWorld[#All],MATCH("HP Ratio - " &amp; VLOOKUP(VLOOKUP(AC$1,Enemies[[Name]:[SpawnedType]],11,FALSE),Enemies[[#All],[Name]:[BotLevelType]],9,FALSE),BotLevelWorld[#Headers],0),FALSE) * VLOOKUP(AC$1,Enemies[[Name]:[SpawnedType]],10,FALSE),0))</f>
        <v>960</v>
      </c>
      <c r="AD97" s="10">
        <f>(VLOOKUP(AD$1,Enemies[[Name]:[BotLevelType]],3,FALSE) * VLOOKUP($A97,BotLevelWorld[#All],MATCH("HP Ratio - " &amp; VLOOKUP(AD$1,Enemies[[#All],[Name]:[BotLevelType]],9,FALSE),BotLevelWorld[#Headers],0),FALSE)) + (IFERROR(VLOOKUP(VLOOKUP(AD$1,Enemies[[Name]:[SpawnedType]],11,FALSE), Enemies[[Name]:[BotLevelType]], 3, FALSE) * VLOOKUP($A97,BotLevelWorld[#All],MATCH("HP Ratio - " &amp; VLOOKUP(VLOOKUP(AD$1,Enemies[[Name]:[SpawnedType]],11,FALSE),Enemies[[#All],[Name]:[BotLevelType]],9,FALSE),BotLevelWorld[#Headers],0),FALSE) * VLOOKUP(AD$1,Enemies[[Name]:[SpawnedType]],10,FALSE),0))</f>
        <v>240</v>
      </c>
      <c r="AE97" s="10">
        <f>(VLOOKUP(AE$1,Enemies[[Name]:[BotLevelType]],3,FALSE) * VLOOKUP($A97,BotLevelWorld[#All],MATCH("HP Ratio - " &amp; VLOOKUP(AE$1,Enemies[[#All],[Name]:[BotLevelType]],9,FALSE),BotLevelWorld[#Headers],0),FALSE)) + (IFERROR(VLOOKUP(VLOOKUP(AE$1,Enemies[[Name]:[SpawnedType]],11,FALSE), Enemies[[Name]:[BotLevelType]], 3, FALSE) * VLOOKUP($A97,BotLevelWorld[#All],MATCH("HP Ratio - " &amp; VLOOKUP(VLOOKUP(AE$1,Enemies[[Name]:[SpawnedType]],11,FALSE),Enemies[[#All],[Name]:[BotLevelType]],9,FALSE),BotLevelWorld[#Headers],0),FALSE) * VLOOKUP(AE$1,Enemies[[Name]:[SpawnedType]],10,FALSE),0))</f>
        <v>7000</v>
      </c>
      <c r="AF97" s="10">
        <f>(VLOOKUP(AF$1,Enemies[[Name]:[BotLevelType]],3,FALSE) * VLOOKUP($A97,BotLevelWorld[#All],MATCH("HP Ratio - " &amp; VLOOKUP(AF$1,Enemies[[#All],[Name]:[BotLevelType]],9,FALSE),BotLevelWorld[#Headers],0),FALSE)) + (IFERROR(VLOOKUP(VLOOKUP(AF$1,Enemies[[Name]:[SpawnedType]],11,FALSE), Enemies[[Name]:[BotLevelType]], 3, FALSE) * VLOOKUP($A97,BotLevelWorld[#All],MATCH("HP Ratio - " &amp; VLOOKUP(VLOOKUP(AF$1,Enemies[[Name]:[SpawnedType]],11,FALSE),Enemies[[#All],[Name]:[BotLevelType]],9,FALSE),BotLevelWorld[#Headers],0),FALSE) * VLOOKUP(AF$1,Enemies[[Name]:[SpawnedType]],10,FALSE),0))</f>
        <v>1600</v>
      </c>
      <c r="AG97" s="10">
        <f>(VLOOKUP(AG$1,Enemies[[Name]:[BotLevelType]],3,FALSE) * VLOOKUP($A97,BotLevelWorld[#All],MATCH("HP Ratio - " &amp; VLOOKUP(AG$1,Enemies[[#All],[Name]:[BotLevelType]],9,FALSE),BotLevelWorld[#Headers],0),FALSE)) + (IFERROR(VLOOKUP(VLOOKUP(AG$1,Enemies[[Name]:[SpawnedType]],11,FALSE), Enemies[[Name]:[BotLevelType]], 3, FALSE) * VLOOKUP($A97,BotLevelWorld[#All],MATCH("HP Ratio - " &amp; VLOOKUP(VLOOKUP(AG$1,Enemies[[Name]:[SpawnedType]],11,FALSE),Enemies[[#All],[Name]:[BotLevelType]],9,FALSE),BotLevelWorld[#Headers],0),FALSE) * VLOOKUP(AG$1,Enemies[[Name]:[SpawnedType]],10,FALSE),0))</f>
        <v>8470</v>
      </c>
      <c r="AH97" s="10">
        <f>(VLOOKUP(AH$1,Enemies[[Name]:[BotLevelType]],3,FALSE) * VLOOKUP($A97,BotLevelWorld[#All],MATCH("HP Ratio - " &amp; VLOOKUP(AH$1,Enemies[[#All],[Name]:[BotLevelType]],9,FALSE),BotLevelWorld[#Headers],0),FALSE)) + (IFERROR(VLOOKUP(VLOOKUP(AH$1,Enemies[[Name]:[SpawnedType]],11,FALSE), Enemies[[Name]:[BotLevelType]], 3, FALSE) * VLOOKUP($A97,BotLevelWorld[#All],MATCH("HP Ratio - " &amp; VLOOKUP(VLOOKUP(AH$1,Enemies[[Name]:[SpawnedType]],11,FALSE),Enemies[[#All],[Name]:[BotLevelType]],9,FALSE),BotLevelWorld[#Headers],0),FALSE) * VLOOKUP(AH$1,Enemies[[Name]:[SpawnedType]],10,FALSE),0))</f>
        <v>880</v>
      </c>
      <c r="AI97" s="10">
        <f>(VLOOKUP(AI$1,Enemies[[Name]:[BotLevelType]],3,FALSE) * VLOOKUP($A97,BotLevelWorld[#All],MATCH("HP Ratio - " &amp; VLOOKUP(AI$1,Enemies[[#All],[Name]:[BotLevelType]],9,FALSE),BotLevelWorld[#Headers],0),FALSE)) + (IFERROR(VLOOKUP(VLOOKUP(AI$1,Enemies[[Name]:[SpawnedType]],11,FALSE), Enemies[[Name]:[BotLevelType]], 3, FALSE) * VLOOKUP($A97,BotLevelWorld[#All],MATCH("HP Ratio - " &amp; VLOOKUP(VLOOKUP(AI$1,Enemies[[Name]:[SpawnedType]],11,FALSE),Enemies[[#All],[Name]:[BotLevelType]],9,FALSE),BotLevelWorld[#Headers],0),FALSE) * VLOOKUP(AI$1,Enemies[[Name]:[SpawnedType]],10,FALSE),0))</f>
        <v>12000</v>
      </c>
      <c r="AJ97" s="10">
        <f>(VLOOKUP(AJ$1,Enemies[[Name]:[BotLevelType]],3,FALSE) * VLOOKUP($A97,BotLevelWorld[#All],MATCH("HP Ratio - " &amp; VLOOKUP(AJ$1,Enemies[[#All],[Name]:[BotLevelType]],9,FALSE),BotLevelWorld[#Headers],0),FALSE)) + (IFERROR(VLOOKUP(VLOOKUP(AJ$1,Enemies[[Name]:[SpawnedType]],11,FALSE), Enemies[[Name]:[BotLevelType]], 3, FALSE) * VLOOKUP($A97,BotLevelWorld[#All],MATCH("HP Ratio - " &amp; VLOOKUP(VLOOKUP(AJ$1,Enemies[[Name]:[SpawnedType]],11,FALSE),Enemies[[#All],[Name]:[BotLevelType]],9,FALSE),BotLevelWorld[#Headers],0),FALSE) * VLOOKUP(AJ$1,Enemies[[Name]:[SpawnedType]],10,FALSE),0))</f>
        <v>880</v>
      </c>
      <c r="AK97" s="10">
        <f>(VLOOKUP(AK$1,Enemies[[Name]:[BotLevelType]],3,FALSE) * VLOOKUP($A97,BotLevelWorld[#All],MATCH("HP Ratio - " &amp; VLOOKUP(AK$1,Enemies[[#All],[Name]:[BotLevelType]],9,FALSE),BotLevelWorld[#Headers],0),FALSE)) + (IFERROR(VLOOKUP(VLOOKUP(AK$1,Enemies[[Name]:[SpawnedType]],11,FALSE), Enemies[[Name]:[BotLevelType]], 3, FALSE) * VLOOKUP($A97,BotLevelWorld[#All],MATCH("HP Ratio - " &amp; VLOOKUP(VLOOKUP(AK$1,Enemies[[Name]:[SpawnedType]],11,FALSE),Enemies[[#All],[Name]:[BotLevelType]],9,FALSE),BotLevelWorld[#Headers],0),FALSE) * VLOOKUP(AK$1,Enemies[[Name]:[SpawnedType]],10,FALSE),0))</f>
        <v>880</v>
      </c>
      <c r="AL97" s="10">
        <f>(VLOOKUP(AL$1,Enemies[[Name]:[BotLevelType]],3,FALSE) * VLOOKUP($A97,BotLevelWorld[#All],MATCH("HP Ratio - " &amp; VLOOKUP(AL$1,Enemies[[#All],[Name]:[BotLevelType]],9,FALSE),BotLevelWorld[#Headers],0),FALSE)) + (IFERROR(VLOOKUP(VLOOKUP(AL$1,Enemies[[Name]:[SpawnedType]],11,FALSE), Enemies[[Name]:[BotLevelType]], 3, FALSE) * VLOOKUP($A97,BotLevelWorld[#All],MATCH("HP Ratio - " &amp; VLOOKUP(VLOOKUP(AL$1,Enemies[[Name]:[SpawnedType]],11,FALSE),Enemies[[#All],[Name]:[BotLevelType]],9,FALSE),BotLevelWorld[#Headers],0),FALSE) * VLOOKUP(AL$1,Enemies[[Name]:[SpawnedType]],10,FALSE),0))</f>
        <v>1100</v>
      </c>
      <c r="AM97" s="10">
        <f>(VLOOKUP(AM$1,Enemies[[Name]:[BotLevelType]],3,FALSE) * VLOOKUP($A97,BotLevelWorld[#All],MATCH("HP Ratio - " &amp; VLOOKUP(AM$1,Enemies[[#All],[Name]:[BotLevelType]],9,FALSE),BotLevelWorld[#Headers],0),FALSE)) + (IFERROR(VLOOKUP(VLOOKUP(AM$1,Enemies[[Name]:[SpawnedType]],11,FALSE), Enemies[[Name]:[BotLevelType]], 3, FALSE) * VLOOKUP($A97,BotLevelWorld[#All],MATCH("HP Ratio - " &amp; VLOOKUP(VLOOKUP(AM$1,Enemies[[Name]:[SpawnedType]],11,FALSE),Enemies[[#All],[Name]:[BotLevelType]],9,FALSE),BotLevelWorld[#Headers],0),FALSE) * VLOOKUP(AM$1,Enemies[[Name]:[SpawnedType]],10,FALSE),0))</f>
        <v>20000</v>
      </c>
      <c r="AN97" s="10">
        <f>(VLOOKUP(AN$1,Enemies[[Name]:[BotLevelType]],3,FALSE) * VLOOKUP($A97,BotLevelWorld[#All],MATCH("HP Ratio - " &amp; VLOOKUP(AN$1,Enemies[[#All],[Name]:[BotLevelType]],9,FALSE),BotLevelWorld[#Headers],0),FALSE)) + (IFERROR(VLOOKUP(VLOOKUP(AN$1,Enemies[[Name]:[SpawnedType]],11,FALSE), Enemies[[Name]:[BotLevelType]], 3, FALSE) * VLOOKUP($A97,BotLevelWorld[#All],MATCH("HP Ratio - " &amp; VLOOKUP(VLOOKUP(AN$1,Enemies[[Name]:[SpawnedType]],11,FALSE),Enemies[[#All],[Name]:[BotLevelType]],9,FALSE),BotLevelWorld[#Headers],0),FALSE) * VLOOKUP(AN$1,Enemies[[Name]:[SpawnedType]],10,FALSE),0))</f>
        <v>5500</v>
      </c>
      <c r="AO97" s="10">
        <f>(VLOOKUP(AO$1,Enemies[[Name]:[BotLevelType]],3,FALSE) * VLOOKUP($A97,BotLevelWorld[#All],MATCH("HP Ratio - " &amp; VLOOKUP(AO$1,Enemies[[#All],[Name]:[BotLevelType]],9,FALSE),BotLevelWorld[#Headers],0),FALSE)) + (IFERROR(VLOOKUP(VLOOKUP(AO$1,Enemies[[Name]:[SpawnedType]],11,FALSE), Enemies[[Name]:[BotLevelType]], 3, FALSE) * VLOOKUP($A97,BotLevelWorld[#All],MATCH("HP Ratio - " &amp; VLOOKUP(VLOOKUP(AO$1,Enemies[[Name]:[SpawnedType]],11,FALSE),Enemies[[#All],[Name]:[BotLevelType]],9,FALSE),BotLevelWorld[#Headers],0),FALSE) * VLOOKUP(AO$1,Enemies[[Name]:[SpawnedType]],10,FALSE),0))</f>
        <v>9460</v>
      </c>
      <c r="AP97" s="10">
        <f>(VLOOKUP(AP$1,Enemies[[Name]:[BotLevelType]],3,FALSE) * VLOOKUP($A97,BotLevelWorld[#All],MATCH("HP Ratio - " &amp; VLOOKUP(AP$1,Enemies[[#All],[Name]:[BotLevelType]],9,FALSE),BotLevelWorld[#Headers],0),FALSE)) + (IFERROR(VLOOKUP(VLOOKUP(AP$1,Enemies[[Name]:[SpawnedType]],11,FALSE), Enemies[[Name]:[BotLevelType]], 3, FALSE) * VLOOKUP($A97,BotLevelWorld[#All],MATCH("HP Ratio - " &amp; VLOOKUP(VLOOKUP(AP$1,Enemies[[Name]:[SpawnedType]],11,FALSE),Enemies[[#All],[Name]:[BotLevelType]],9,FALSE),BotLevelWorld[#Headers],0),FALSE) * VLOOKUP(AP$1,Enemies[[Name]:[SpawnedType]],10,FALSE),0))</f>
        <v>9460</v>
      </c>
      <c r="AQ97" s="10">
        <f>(VLOOKUP(AQ$1,Enemies[[Name]:[BotLevelType]],3,FALSE) * VLOOKUP($A97,BotLevelWorld[#All],MATCH("HP Ratio - " &amp; VLOOKUP(AQ$1,Enemies[[#All],[Name]:[BotLevelType]],9,FALSE),BotLevelWorld[#Headers],0),FALSE)) + (IFERROR(VLOOKUP(VLOOKUP(AQ$1,Enemies[[Name]:[SpawnedType]],11,FALSE), Enemies[[Name]:[BotLevelType]], 3, FALSE) * VLOOKUP($A97,BotLevelWorld[#All],MATCH("HP Ratio - " &amp; VLOOKUP(VLOOKUP(AQ$1,Enemies[[Name]:[SpawnedType]],11,FALSE),Enemies[[#All],[Name]:[BotLevelType]],9,FALSE),BotLevelWorld[#Headers],0),FALSE) * VLOOKUP(AQ$1,Enemies[[Name]:[SpawnedType]],10,FALSE),0))</f>
        <v>9460</v>
      </c>
      <c r="AR97" s="10">
        <f>(VLOOKUP(AR$1,Enemies[[Name]:[BotLevelType]],3,FALSE) * VLOOKUP($A97,BotLevelWorld[#All],MATCH("HP Ratio - " &amp; VLOOKUP(AR$1,Enemies[[#All],[Name]:[BotLevelType]],9,FALSE),BotLevelWorld[#Headers],0),FALSE)) + (IFERROR(VLOOKUP(VLOOKUP(AR$1,Enemies[[Name]:[SpawnedType]],11,FALSE), Enemies[[Name]:[BotLevelType]], 3, FALSE) * VLOOKUP($A97,BotLevelWorld[#All],MATCH("HP Ratio - " &amp; VLOOKUP(VLOOKUP(AR$1,Enemies[[Name]:[SpawnedType]],11,FALSE),Enemies[[#All],[Name]:[BotLevelType]],9,FALSE),BotLevelWorld[#Headers],0),FALSE) * VLOOKUP(AR$1,Enemies[[Name]:[SpawnedType]],10,FALSE),0))</f>
        <v>88000</v>
      </c>
      <c r="AS97" s="10">
        <f>(VLOOKUP(AS$1,Enemies[[Name]:[BotLevelType]],3,FALSE) * VLOOKUP($A97,BotLevelWorld[#All],MATCH("HP Ratio - " &amp; VLOOKUP(AS$1,Enemies[[#All],[Name]:[BotLevelType]],9,FALSE),BotLevelWorld[#Headers],0),FALSE)) + (IFERROR(VLOOKUP(VLOOKUP(AS$1,Enemies[[Name]:[SpawnedType]],11,FALSE), Enemies[[Name]:[BotLevelType]], 3, FALSE) * VLOOKUP($A97,BotLevelWorld[#All],MATCH("HP Ratio - " &amp; VLOOKUP(VLOOKUP(AS$1,Enemies[[Name]:[SpawnedType]],11,FALSE),Enemies[[#All],[Name]:[BotLevelType]],9,FALSE),BotLevelWorld[#Headers],0),FALSE) * VLOOKUP(AS$1,Enemies[[Name]:[SpawnedType]],10,FALSE),0))</f>
        <v>60000</v>
      </c>
      <c r="AT97" s="10">
        <f>(VLOOKUP(AT$1,Enemies[[Name]:[BotLevelType]],3,FALSE) * VLOOKUP($A97,BotLevelWorld[#All],MATCH("HP Ratio - " &amp; VLOOKUP(AT$1,Enemies[[#All],[Name]:[BotLevelType]],9,FALSE),BotLevelWorld[#Headers],0),FALSE)) + (IFERROR(VLOOKUP(VLOOKUP(AT$1,Enemies[[Name]:[SpawnedType]],11,FALSE), Enemies[[Name]:[BotLevelType]], 3, FALSE) * VLOOKUP($A97,BotLevelWorld[#All],MATCH("HP Ratio - " &amp; VLOOKUP(VLOOKUP(AT$1,Enemies[[Name]:[SpawnedType]],11,FALSE),Enemies[[#All],[Name]:[BotLevelType]],9,FALSE),BotLevelWorld[#Headers],0),FALSE) * VLOOKUP(AT$1,Enemies[[Name]:[SpawnedType]],10,FALSE),0))</f>
        <v>53200</v>
      </c>
    </row>
    <row r="98" spans="1:46" x14ac:dyDescent="0.25">
      <c r="A98" s="1">
        <v>96</v>
      </c>
      <c r="B98" s="10">
        <f>(VLOOKUP(B$1,Enemies[[Name]:[BotLevelType]],3,FALSE) * VLOOKUP($A98,BotLevelWorld[#All],MATCH("HP Ratio - " &amp; VLOOKUP(B$1,Enemies[[#All],[Name]:[BotLevelType]],9,FALSE),BotLevelWorld[#Headers],0),FALSE)) + (IFERROR(VLOOKUP(VLOOKUP(B$1,Enemies[[Name]:[SpawnedType]],11,FALSE), Enemies[[Name]:[BotLevelType]], 3, FALSE) * VLOOKUP($A98,BotLevelWorld[#All],MATCH("HP Ratio - " &amp; VLOOKUP(VLOOKUP(B$1,Enemies[[Name]:[SpawnedType]],11,FALSE),Enemies[[#All],[Name]:[BotLevelType]],9,FALSE),BotLevelWorld[#Headers],0),FALSE) * VLOOKUP(B$1,Enemies[[Name]:[SpawnedType]],10,FALSE),0))</f>
        <v>330</v>
      </c>
      <c r="C98" s="10">
        <f>(VLOOKUP(C$1,Enemies[[Name]:[BotLevelType]],3,FALSE) * VLOOKUP($A98,BotLevelWorld[#All],MATCH("HP Ratio - " &amp; VLOOKUP(C$1,Enemies[[#All],[Name]:[BotLevelType]],9,FALSE),BotLevelWorld[#Headers],0),FALSE)) + (IFERROR(VLOOKUP(VLOOKUP(C$1,Enemies[[Name]:[SpawnedType]],11,FALSE), Enemies[[Name]:[BotLevelType]], 3, FALSE) * VLOOKUP($A98,BotLevelWorld[#All],MATCH("HP Ratio - " &amp; VLOOKUP(VLOOKUP(C$1,Enemies[[Name]:[SpawnedType]],11,FALSE),Enemies[[#All],[Name]:[BotLevelType]],9,FALSE),BotLevelWorld[#Headers],0),FALSE) * VLOOKUP(C$1,Enemies[[Name]:[SpawnedType]],10,FALSE),0))</f>
        <v>8470</v>
      </c>
      <c r="D98" s="10">
        <f>(VLOOKUP(D$1,Enemies[[Name]:[BotLevelType]],3,FALSE) * VLOOKUP($A98,BotLevelWorld[#All],MATCH("HP Ratio - " &amp; VLOOKUP(D$1,Enemies[[#All],[Name]:[BotLevelType]],9,FALSE),BotLevelWorld[#Headers],0),FALSE)) + (IFERROR(VLOOKUP(VLOOKUP(D$1,Enemies[[Name]:[SpawnedType]],11,FALSE), Enemies[[Name]:[BotLevelType]], 3, FALSE) * VLOOKUP($A98,BotLevelWorld[#All],MATCH("HP Ratio - " &amp; VLOOKUP(VLOOKUP(D$1,Enemies[[Name]:[SpawnedType]],11,FALSE),Enemies[[#All],[Name]:[BotLevelType]],9,FALSE),BotLevelWorld[#Headers],0),FALSE) * VLOOKUP(D$1,Enemies[[Name]:[SpawnedType]],10,FALSE),0))</f>
        <v>19800</v>
      </c>
      <c r="E98" s="10">
        <f>(VLOOKUP(E$1,Enemies[[Name]:[BotLevelType]],3,FALSE) * VLOOKUP($A98,BotLevelWorld[#All],MATCH("HP Ratio - " &amp; VLOOKUP(E$1,Enemies[[#All],[Name]:[BotLevelType]],9,FALSE),BotLevelWorld[#Headers],0),FALSE)) + (IFERROR(VLOOKUP(VLOOKUP(E$1,Enemies[[Name]:[SpawnedType]],11,FALSE), Enemies[[Name]:[BotLevelType]], 3, FALSE) * VLOOKUP($A98,BotLevelWorld[#All],MATCH("HP Ratio - " &amp; VLOOKUP(VLOOKUP(E$1,Enemies[[Name]:[SpawnedType]],11,FALSE),Enemies[[#All],[Name]:[BotLevelType]],9,FALSE),BotLevelWorld[#Headers],0),FALSE) * VLOOKUP(E$1,Enemies[[Name]:[SpawnedType]],10,FALSE),0))</f>
        <v>2800</v>
      </c>
      <c r="F98" s="10">
        <f>(VLOOKUP(F$1,Enemies[[Name]:[BotLevelType]],3,FALSE) * VLOOKUP($A98,BotLevelWorld[#All],MATCH("HP Ratio - " &amp; VLOOKUP(F$1,Enemies[[#All],[Name]:[BotLevelType]],9,FALSE),BotLevelWorld[#Headers],0),FALSE)) + (IFERROR(VLOOKUP(VLOOKUP(F$1,Enemies[[Name]:[SpawnedType]],11,FALSE), Enemies[[Name]:[BotLevelType]], 3, FALSE) * VLOOKUP($A98,BotLevelWorld[#All],MATCH("HP Ratio - " &amp; VLOOKUP(VLOOKUP(F$1,Enemies[[Name]:[SpawnedType]],11,FALSE),Enemies[[#All],[Name]:[BotLevelType]],9,FALSE),BotLevelWorld[#Headers],0),FALSE) * VLOOKUP(F$1,Enemies[[Name]:[SpawnedType]],10,FALSE),0))</f>
        <v>10000</v>
      </c>
      <c r="G98" s="10">
        <f>(VLOOKUP(G$1,Enemies[[Name]:[BotLevelType]],3,FALSE) * VLOOKUP($A98,BotLevelWorld[#All],MATCH("HP Ratio - " &amp; VLOOKUP(G$1,Enemies[[#All],[Name]:[BotLevelType]],9,FALSE),BotLevelWorld[#Headers],0),FALSE)) + (IFERROR(VLOOKUP(VLOOKUP(G$1,Enemies[[Name]:[SpawnedType]],11,FALSE), Enemies[[Name]:[BotLevelType]], 3, FALSE) * VLOOKUP($A98,BotLevelWorld[#All],MATCH("HP Ratio - " &amp; VLOOKUP(VLOOKUP(G$1,Enemies[[Name]:[SpawnedType]],11,FALSE),Enemies[[#All],[Name]:[BotLevelType]],9,FALSE),BotLevelWorld[#Headers],0),FALSE) * VLOOKUP(G$1,Enemies[[Name]:[SpawnedType]],10,FALSE),0))</f>
        <v>20000</v>
      </c>
      <c r="H98" s="10">
        <f>(VLOOKUP(H$1,Enemies[[Name]:[BotLevelType]],3,FALSE) * VLOOKUP($A98,BotLevelWorld[#All],MATCH("HP Ratio - " &amp; VLOOKUP(H$1,Enemies[[#All],[Name]:[BotLevelType]],9,FALSE),BotLevelWorld[#Headers],0),FALSE)) + (IFERROR(VLOOKUP(VLOOKUP(H$1,Enemies[[Name]:[SpawnedType]],11,FALSE), Enemies[[Name]:[BotLevelType]], 3, FALSE) * VLOOKUP($A98,BotLevelWorld[#All],MATCH("HP Ratio - " &amp; VLOOKUP(VLOOKUP(H$1,Enemies[[Name]:[SpawnedType]],11,FALSE),Enemies[[#All],[Name]:[BotLevelType]],9,FALSE),BotLevelWorld[#Headers],0),FALSE) * VLOOKUP(H$1,Enemies[[Name]:[SpawnedType]],10,FALSE),0))</f>
        <v>880</v>
      </c>
      <c r="I98" s="10">
        <f>(VLOOKUP(I$1,Enemies[[Name]:[BotLevelType]],3,FALSE) * VLOOKUP($A98,BotLevelWorld[#All],MATCH("HP Ratio - " &amp; VLOOKUP(I$1,Enemies[[#All],[Name]:[BotLevelType]],9,FALSE),BotLevelWorld[#Headers],0),FALSE)) + (IFERROR(VLOOKUP(VLOOKUP(I$1,Enemies[[Name]:[SpawnedType]],11,FALSE), Enemies[[Name]:[BotLevelType]], 3, FALSE) * VLOOKUP($A98,BotLevelWorld[#All],MATCH("HP Ratio - " &amp; VLOOKUP(VLOOKUP(I$1,Enemies[[Name]:[SpawnedType]],11,FALSE),Enemies[[#All],[Name]:[BotLevelType]],9,FALSE),BotLevelWorld[#Headers],0),FALSE) * VLOOKUP(I$1,Enemies[[Name]:[SpawnedType]],10,FALSE),0))</f>
        <v>30</v>
      </c>
      <c r="J98" s="10">
        <f>(VLOOKUP(J$1,Enemies[[Name]:[BotLevelType]],3,FALSE) * VLOOKUP($A98,BotLevelWorld[#All],MATCH("HP Ratio - " &amp; VLOOKUP(J$1,Enemies[[#All],[Name]:[BotLevelType]],9,FALSE),BotLevelWorld[#Headers],0),FALSE)) + (IFERROR(VLOOKUP(VLOOKUP(J$1,Enemies[[Name]:[SpawnedType]],11,FALSE), Enemies[[Name]:[BotLevelType]], 3, FALSE) * VLOOKUP($A98,BotLevelWorld[#All],MATCH("HP Ratio - " &amp; VLOOKUP(VLOOKUP(J$1,Enemies[[Name]:[SpawnedType]],11,FALSE),Enemies[[#All],[Name]:[BotLevelType]],9,FALSE),BotLevelWorld[#Headers],0),FALSE) * VLOOKUP(J$1,Enemies[[Name]:[SpawnedType]],10,FALSE),0))</f>
        <v>500</v>
      </c>
      <c r="K98" s="10">
        <f>(VLOOKUP(K$1,Enemies[[Name]:[BotLevelType]],3,FALSE) * VLOOKUP($A98,BotLevelWorld[#All],MATCH("HP Ratio - " &amp; VLOOKUP(K$1,Enemies[[#All],[Name]:[BotLevelType]],9,FALSE),BotLevelWorld[#Headers],0),FALSE)) + (IFERROR(VLOOKUP(VLOOKUP(K$1,Enemies[[Name]:[SpawnedType]],11,FALSE), Enemies[[Name]:[BotLevelType]], 3, FALSE) * VLOOKUP($A98,BotLevelWorld[#All],MATCH("HP Ratio - " &amp; VLOOKUP(VLOOKUP(K$1,Enemies[[Name]:[SpawnedType]],11,FALSE),Enemies[[#All],[Name]:[BotLevelType]],9,FALSE),BotLevelWorld[#Headers],0),FALSE) * VLOOKUP(K$1,Enemies[[Name]:[SpawnedType]],10,FALSE),0))</f>
        <v>125</v>
      </c>
      <c r="L98" s="10">
        <f>(VLOOKUP(L$1,Enemies[[Name]:[BotLevelType]],3,FALSE) * VLOOKUP($A98,BotLevelWorld[#All],MATCH("HP Ratio - " &amp; VLOOKUP(L$1,Enemies[[#All],[Name]:[BotLevelType]],9,FALSE),BotLevelWorld[#Headers],0),FALSE)) + (IFERROR(VLOOKUP(VLOOKUP(L$1,Enemies[[Name]:[SpawnedType]],11,FALSE), Enemies[[Name]:[BotLevelType]], 3, FALSE) * VLOOKUP($A98,BotLevelWorld[#All],MATCH("HP Ratio - " &amp; VLOOKUP(VLOOKUP(L$1,Enemies[[Name]:[SpawnedType]],11,FALSE),Enemies[[#All],[Name]:[BotLevelType]],9,FALSE),BotLevelWorld[#Headers],0),FALSE) * VLOOKUP(L$1,Enemies[[Name]:[SpawnedType]],10,FALSE),0))</f>
        <v>6000</v>
      </c>
      <c r="M98" s="10">
        <f>(VLOOKUP(M$1,Enemies[[Name]:[BotLevelType]],3,FALSE) * VLOOKUP($A98,BotLevelWorld[#All],MATCH("HP Ratio - " &amp; VLOOKUP(M$1,Enemies[[#All],[Name]:[BotLevelType]],9,FALSE),BotLevelWorld[#Headers],0),FALSE)) + (IFERROR(VLOOKUP(VLOOKUP(M$1,Enemies[[Name]:[SpawnedType]],11,FALSE), Enemies[[Name]:[BotLevelType]], 3, FALSE) * VLOOKUP($A98,BotLevelWorld[#All],MATCH("HP Ratio - " &amp; VLOOKUP(VLOOKUP(M$1,Enemies[[Name]:[SpawnedType]],11,FALSE),Enemies[[#All],[Name]:[BotLevelType]],9,FALSE),BotLevelWorld[#Headers],0),FALSE) * VLOOKUP(M$1,Enemies[[Name]:[SpawnedType]],10,FALSE),0))</f>
        <v>14000</v>
      </c>
      <c r="N98" s="10">
        <f>(VLOOKUP(N$1,Enemies[[Name]:[BotLevelType]],3,FALSE) * VLOOKUP($A98,BotLevelWorld[#All],MATCH("HP Ratio - " &amp; VLOOKUP(N$1,Enemies[[#All],[Name]:[BotLevelType]],9,FALSE),BotLevelWorld[#Headers],0),FALSE)) + (IFERROR(VLOOKUP(VLOOKUP(N$1,Enemies[[Name]:[SpawnedType]],11,FALSE), Enemies[[Name]:[BotLevelType]], 3, FALSE) * VLOOKUP($A98,BotLevelWorld[#All],MATCH("HP Ratio - " &amp; VLOOKUP(VLOOKUP(N$1,Enemies[[Name]:[SpawnedType]],11,FALSE),Enemies[[#All],[Name]:[BotLevelType]],9,FALSE),BotLevelWorld[#Headers],0),FALSE) * VLOOKUP(N$1,Enemies[[Name]:[SpawnedType]],10,FALSE),0))</f>
        <v>10000</v>
      </c>
      <c r="O98" s="10">
        <f>(VLOOKUP(O$1,Enemies[[Name]:[BotLevelType]],3,FALSE) * VLOOKUP($A98,BotLevelWorld[#All],MATCH("HP Ratio - " &amp; VLOOKUP(O$1,Enemies[[#All],[Name]:[BotLevelType]],9,FALSE),BotLevelWorld[#Headers],0),FALSE)) + (IFERROR(VLOOKUP(VLOOKUP(O$1,Enemies[[Name]:[SpawnedType]],11,FALSE), Enemies[[Name]:[BotLevelType]], 3, FALSE) * VLOOKUP($A98,BotLevelWorld[#All],MATCH("HP Ratio - " &amp; VLOOKUP(VLOOKUP(O$1,Enemies[[Name]:[SpawnedType]],11,FALSE),Enemies[[#All],[Name]:[BotLevelType]],9,FALSE),BotLevelWorld[#Headers],0),FALSE) * VLOOKUP(O$1,Enemies[[Name]:[SpawnedType]],10,FALSE),0))</f>
        <v>3850</v>
      </c>
      <c r="P98" s="10">
        <f>(VLOOKUP(P$1,Enemies[[Name]:[BotLevelType]],3,FALSE) * VLOOKUP($A98,BotLevelWorld[#All],MATCH("HP Ratio - " &amp; VLOOKUP(P$1,Enemies[[#All],[Name]:[BotLevelType]],9,FALSE),BotLevelWorld[#Headers],0),FALSE)) + (IFERROR(VLOOKUP(VLOOKUP(P$1,Enemies[[Name]:[SpawnedType]],11,FALSE), Enemies[[Name]:[BotLevelType]], 3, FALSE) * VLOOKUP($A98,BotLevelWorld[#All],MATCH("HP Ratio - " &amp; VLOOKUP(VLOOKUP(P$1,Enemies[[Name]:[SpawnedType]],11,FALSE),Enemies[[#All],[Name]:[BotLevelType]],9,FALSE),BotLevelWorld[#Headers],0),FALSE) * VLOOKUP(P$1,Enemies[[Name]:[SpawnedType]],10,FALSE),0))</f>
        <v>40000</v>
      </c>
      <c r="Q98" s="10">
        <f>(VLOOKUP(Q$1,Enemies[[Name]:[BotLevelType]],3,FALSE) * VLOOKUP($A98,BotLevelWorld[#All],MATCH("HP Ratio - " &amp; VLOOKUP(Q$1,Enemies[[#All],[Name]:[BotLevelType]],9,FALSE),BotLevelWorld[#Headers],0),FALSE)) + (IFERROR(VLOOKUP(VLOOKUP(Q$1,Enemies[[Name]:[SpawnedType]],11,FALSE), Enemies[[Name]:[BotLevelType]], 3, FALSE) * VLOOKUP($A98,BotLevelWorld[#All],MATCH("HP Ratio - " &amp; VLOOKUP(VLOOKUP(Q$1,Enemies[[Name]:[SpawnedType]],11,FALSE),Enemies[[#All],[Name]:[BotLevelType]],9,FALSE),BotLevelWorld[#Headers],0),FALSE) * VLOOKUP(Q$1,Enemies[[Name]:[SpawnedType]],10,FALSE),0))</f>
        <v>11000</v>
      </c>
      <c r="R98" s="10">
        <f>(VLOOKUP(R$1,Enemies[[Name]:[BotLevelType]],3,FALSE) * VLOOKUP($A98,BotLevelWorld[#All],MATCH("HP Ratio - " &amp; VLOOKUP(R$1,Enemies[[#All],[Name]:[BotLevelType]],9,FALSE),BotLevelWorld[#Headers],0),FALSE)) + (IFERROR(VLOOKUP(VLOOKUP(R$1,Enemies[[Name]:[SpawnedType]],11,FALSE), Enemies[[Name]:[BotLevelType]], 3, FALSE) * VLOOKUP($A98,BotLevelWorld[#All],MATCH("HP Ratio - " &amp; VLOOKUP(VLOOKUP(R$1,Enemies[[Name]:[SpawnedType]],11,FALSE),Enemies[[#All],[Name]:[BotLevelType]],9,FALSE),BotLevelWorld[#Headers],0),FALSE) * VLOOKUP(R$1,Enemies[[Name]:[SpawnedType]],10,FALSE),0))</f>
        <v>55000</v>
      </c>
      <c r="S98" s="10">
        <f>(VLOOKUP(S$1,Enemies[[Name]:[BotLevelType]],3,FALSE) * VLOOKUP($A98,BotLevelWorld[#All],MATCH("HP Ratio - " &amp; VLOOKUP(S$1,Enemies[[#All],[Name]:[BotLevelType]],9,FALSE),BotLevelWorld[#Headers],0),FALSE)) + (IFERROR(VLOOKUP(VLOOKUP(S$1,Enemies[[Name]:[SpawnedType]],11,FALSE), Enemies[[Name]:[BotLevelType]], 3, FALSE) * VLOOKUP($A98,BotLevelWorld[#All],MATCH("HP Ratio - " &amp; VLOOKUP(VLOOKUP(S$1,Enemies[[Name]:[SpawnedType]],11,FALSE),Enemies[[#All],[Name]:[BotLevelType]],9,FALSE),BotLevelWorld[#Headers],0),FALSE) * VLOOKUP(S$1,Enemies[[Name]:[SpawnedType]],10,FALSE),0))</f>
        <v>4620</v>
      </c>
      <c r="T98" s="10">
        <f>(VLOOKUP(T$1,Enemies[[Name]:[BotLevelType]],3,FALSE) * VLOOKUP($A98,BotLevelWorld[#All],MATCH("HP Ratio - " &amp; VLOOKUP(T$1,Enemies[[#All],[Name]:[BotLevelType]],9,FALSE),BotLevelWorld[#Headers],0),FALSE)) + (IFERROR(VLOOKUP(VLOOKUP(T$1,Enemies[[Name]:[SpawnedType]],11,FALSE), Enemies[[Name]:[BotLevelType]], 3, FALSE) * VLOOKUP($A98,BotLevelWorld[#All],MATCH("HP Ratio - " &amp; VLOOKUP(VLOOKUP(T$1,Enemies[[Name]:[SpawnedType]],11,FALSE),Enemies[[#All],[Name]:[BotLevelType]],9,FALSE),BotLevelWorld[#Headers],0),FALSE) * VLOOKUP(T$1,Enemies[[Name]:[SpawnedType]],10,FALSE),0))</f>
        <v>17600</v>
      </c>
      <c r="U98" s="10">
        <f>(VLOOKUP(U$1,Enemies[[Name]:[BotLevelType]],3,FALSE) * VLOOKUP($A98,BotLevelWorld[#All],MATCH("HP Ratio - " &amp; VLOOKUP(U$1,Enemies[[#All],[Name]:[BotLevelType]],9,FALSE),BotLevelWorld[#Headers],0),FALSE)) + (IFERROR(VLOOKUP(VLOOKUP(U$1,Enemies[[Name]:[SpawnedType]],11,FALSE), Enemies[[Name]:[BotLevelType]], 3, FALSE) * VLOOKUP($A98,BotLevelWorld[#All],MATCH("HP Ratio - " &amp; VLOOKUP(VLOOKUP(U$1,Enemies[[Name]:[SpawnedType]],11,FALSE),Enemies[[#All],[Name]:[BotLevelType]],9,FALSE),BotLevelWorld[#Headers],0),FALSE) * VLOOKUP(U$1,Enemies[[Name]:[SpawnedType]],10,FALSE),0))</f>
        <v>8800</v>
      </c>
      <c r="V98" s="10">
        <f>(VLOOKUP(V$1,Enemies[[Name]:[BotLevelType]],3,FALSE) * VLOOKUP($A98,BotLevelWorld[#All],MATCH("HP Ratio - " &amp; VLOOKUP(V$1,Enemies[[#All],[Name]:[BotLevelType]],9,FALSE),BotLevelWorld[#Headers],0),FALSE)) + (IFERROR(VLOOKUP(VLOOKUP(V$1,Enemies[[Name]:[SpawnedType]],11,FALSE), Enemies[[Name]:[BotLevelType]], 3, FALSE) * VLOOKUP($A98,BotLevelWorld[#All],MATCH("HP Ratio - " &amp; VLOOKUP(VLOOKUP(V$1,Enemies[[Name]:[SpawnedType]],11,FALSE),Enemies[[#All],[Name]:[BotLevelType]],9,FALSE),BotLevelWorld[#Headers],0),FALSE) * VLOOKUP(V$1,Enemies[[Name]:[SpawnedType]],10,FALSE),0))</f>
        <v>4400</v>
      </c>
      <c r="W98" s="10">
        <f>(VLOOKUP(W$1,Enemies[[Name]:[BotLevelType]],3,FALSE) * VLOOKUP($A98,BotLevelWorld[#All],MATCH("HP Ratio - " &amp; VLOOKUP(W$1,Enemies[[#All],[Name]:[BotLevelType]],9,FALSE),BotLevelWorld[#Headers],0),FALSE)) + (IFERROR(VLOOKUP(VLOOKUP(W$1,Enemies[[Name]:[SpawnedType]],11,FALSE), Enemies[[Name]:[BotLevelType]], 3, FALSE) * VLOOKUP($A98,BotLevelWorld[#All],MATCH("HP Ratio - " &amp; VLOOKUP(VLOOKUP(W$1,Enemies[[Name]:[SpawnedType]],11,FALSE),Enemies[[#All],[Name]:[BotLevelType]],9,FALSE),BotLevelWorld[#Headers],0),FALSE) * VLOOKUP(W$1,Enemies[[Name]:[SpawnedType]],10,FALSE),0))</f>
        <v>1100</v>
      </c>
      <c r="X98" s="10">
        <f>(VLOOKUP(X$1,Enemies[[Name]:[BotLevelType]],3,FALSE) * VLOOKUP($A98,BotLevelWorld[#All],MATCH("HP Ratio - " &amp; VLOOKUP(X$1,Enemies[[#All],[Name]:[BotLevelType]],9,FALSE),BotLevelWorld[#Headers],0),FALSE)) + (IFERROR(VLOOKUP(VLOOKUP(X$1,Enemies[[Name]:[SpawnedType]],11,FALSE), Enemies[[Name]:[BotLevelType]], 3, FALSE) * VLOOKUP($A98,BotLevelWorld[#All],MATCH("HP Ratio - " &amp; VLOOKUP(VLOOKUP(X$1,Enemies[[Name]:[SpawnedType]],11,FALSE),Enemies[[#All],[Name]:[BotLevelType]],9,FALSE),BotLevelWorld[#Headers],0),FALSE) * VLOOKUP(X$1,Enemies[[Name]:[SpawnedType]],10,FALSE),0))</f>
        <v>880</v>
      </c>
      <c r="Y98" s="10">
        <f>(VLOOKUP(Y$1,Enemies[[Name]:[BotLevelType]],3,FALSE) * VLOOKUP($A98,BotLevelWorld[#All],MATCH("HP Ratio - " &amp; VLOOKUP(Y$1,Enemies[[#All],[Name]:[BotLevelType]],9,FALSE),BotLevelWorld[#Headers],0),FALSE)) + (IFERROR(VLOOKUP(VLOOKUP(Y$1,Enemies[[Name]:[SpawnedType]],11,FALSE), Enemies[[Name]:[BotLevelType]], 3, FALSE) * VLOOKUP($A98,BotLevelWorld[#All],MATCH("HP Ratio - " &amp; VLOOKUP(VLOOKUP(Y$1,Enemies[[Name]:[SpawnedType]],11,FALSE),Enemies[[#All],[Name]:[BotLevelType]],9,FALSE),BotLevelWorld[#Headers],0),FALSE) * VLOOKUP(Y$1,Enemies[[Name]:[SpawnedType]],10,FALSE),0))</f>
        <v>20000</v>
      </c>
      <c r="Z98" s="10">
        <f>(VLOOKUP(Z$1,Enemies[[Name]:[BotLevelType]],3,FALSE) * VLOOKUP($A98,BotLevelWorld[#All],MATCH("HP Ratio - " &amp; VLOOKUP(Z$1,Enemies[[#All],[Name]:[BotLevelType]],9,FALSE),BotLevelWorld[#Headers],0),FALSE)) + (IFERROR(VLOOKUP(VLOOKUP(Z$1,Enemies[[Name]:[SpawnedType]],11,FALSE), Enemies[[Name]:[BotLevelType]], 3, FALSE) * VLOOKUP($A98,BotLevelWorld[#All],MATCH("HP Ratio - " &amp; VLOOKUP(VLOOKUP(Z$1,Enemies[[Name]:[SpawnedType]],11,FALSE),Enemies[[#All],[Name]:[BotLevelType]],9,FALSE),BotLevelWorld[#Headers],0),FALSE) * VLOOKUP(Z$1,Enemies[[Name]:[SpawnedType]],10,FALSE),0))</f>
        <v>8000</v>
      </c>
      <c r="AA98" s="10">
        <f>(VLOOKUP(AA$1,Enemies[[Name]:[BotLevelType]],3,FALSE) * VLOOKUP($A98,BotLevelWorld[#All],MATCH("HP Ratio - " &amp; VLOOKUP(AA$1,Enemies[[#All],[Name]:[BotLevelType]],9,FALSE),BotLevelWorld[#Headers],0),FALSE)) + (IFERROR(VLOOKUP(VLOOKUP(AA$1,Enemies[[Name]:[SpawnedType]],11,FALSE), Enemies[[Name]:[BotLevelType]], 3, FALSE) * VLOOKUP($A98,BotLevelWorld[#All],MATCH("HP Ratio - " &amp; VLOOKUP(VLOOKUP(AA$1,Enemies[[Name]:[SpawnedType]],11,FALSE),Enemies[[#All],[Name]:[BotLevelType]],9,FALSE),BotLevelWorld[#Headers],0),FALSE) * VLOOKUP(AA$1,Enemies[[Name]:[SpawnedType]],10,FALSE),0))</f>
        <v>4000</v>
      </c>
      <c r="AB98" s="10">
        <f>(VLOOKUP(AB$1,Enemies[[Name]:[BotLevelType]],3,FALSE) * VLOOKUP($A98,BotLevelWorld[#All],MATCH("HP Ratio - " &amp; VLOOKUP(AB$1,Enemies[[#All],[Name]:[BotLevelType]],9,FALSE),BotLevelWorld[#Headers],0),FALSE)) + (IFERROR(VLOOKUP(VLOOKUP(AB$1,Enemies[[Name]:[SpawnedType]],11,FALSE), Enemies[[Name]:[BotLevelType]], 3, FALSE) * VLOOKUP($A98,BotLevelWorld[#All],MATCH("HP Ratio - " &amp; VLOOKUP(VLOOKUP(AB$1,Enemies[[Name]:[SpawnedType]],11,FALSE),Enemies[[#All],[Name]:[BotLevelType]],9,FALSE),BotLevelWorld[#Headers],0),FALSE) * VLOOKUP(AB$1,Enemies[[Name]:[SpawnedType]],10,FALSE),0))</f>
        <v>1960</v>
      </c>
      <c r="AC98" s="10">
        <f>(VLOOKUP(AC$1,Enemies[[Name]:[BotLevelType]],3,FALSE) * VLOOKUP($A98,BotLevelWorld[#All],MATCH("HP Ratio - " &amp; VLOOKUP(AC$1,Enemies[[#All],[Name]:[BotLevelType]],9,FALSE),BotLevelWorld[#Headers],0),FALSE)) + (IFERROR(VLOOKUP(VLOOKUP(AC$1,Enemies[[Name]:[SpawnedType]],11,FALSE), Enemies[[Name]:[BotLevelType]], 3, FALSE) * VLOOKUP($A98,BotLevelWorld[#All],MATCH("HP Ratio - " &amp; VLOOKUP(VLOOKUP(AC$1,Enemies[[Name]:[SpawnedType]],11,FALSE),Enemies[[#All],[Name]:[BotLevelType]],9,FALSE),BotLevelWorld[#Headers],0),FALSE) * VLOOKUP(AC$1,Enemies[[Name]:[SpawnedType]],10,FALSE),0))</f>
        <v>960</v>
      </c>
      <c r="AD98" s="10">
        <f>(VLOOKUP(AD$1,Enemies[[Name]:[BotLevelType]],3,FALSE) * VLOOKUP($A98,BotLevelWorld[#All],MATCH("HP Ratio - " &amp; VLOOKUP(AD$1,Enemies[[#All],[Name]:[BotLevelType]],9,FALSE),BotLevelWorld[#Headers],0),FALSE)) + (IFERROR(VLOOKUP(VLOOKUP(AD$1,Enemies[[Name]:[SpawnedType]],11,FALSE), Enemies[[Name]:[BotLevelType]], 3, FALSE) * VLOOKUP($A98,BotLevelWorld[#All],MATCH("HP Ratio - " &amp; VLOOKUP(VLOOKUP(AD$1,Enemies[[Name]:[SpawnedType]],11,FALSE),Enemies[[#All],[Name]:[BotLevelType]],9,FALSE),BotLevelWorld[#Headers],0),FALSE) * VLOOKUP(AD$1,Enemies[[Name]:[SpawnedType]],10,FALSE),0))</f>
        <v>240</v>
      </c>
      <c r="AE98" s="10">
        <f>(VLOOKUP(AE$1,Enemies[[Name]:[BotLevelType]],3,FALSE) * VLOOKUP($A98,BotLevelWorld[#All],MATCH("HP Ratio - " &amp; VLOOKUP(AE$1,Enemies[[#All],[Name]:[BotLevelType]],9,FALSE),BotLevelWorld[#Headers],0),FALSE)) + (IFERROR(VLOOKUP(VLOOKUP(AE$1,Enemies[[Name]:[SpawnedType]],11,FALSE), Enemies[[Name]:[BotLevelType]], 3, FALSE) * VLOOKUP($A98,BotLevelWorld[#All],MATCH("HP Ratio - " &amp; VLOOKUP(VLOOKUP(AE$1,Enemies[[Name]:[SpawnedType]],11,FALSE),Enemies[[#All],[Name]:[BotLevelType]],9,FALSE),BotLevelWorld[#Headers],0),FALSE) * VLOOKUP(AE$1,Enemies[[Name]:[SpawnedType]],10,FALSE),0))</f>
        <v>7000</v>
      </c>
      <c r="AF98" s="10">
        <f>(VLOOKUP(AF$1,Enemies[[Name]:[BotLevelType]],3,FALSE) * VLOOKUP($A98,BotLevelWorld[#All],MATCH("HP Ratio - " &amp; VLOOKUP(AF$1,Enemies[[#All],[Name]:[BotLevelType]],9,FALSE),BotLevelWorld[#Headers],0),FALSE)) + (IFERROR(VLOOKUP(VLOOKUP(AF$1,Enemies[[Name]:[SpawnedType]],11,FALSE), Enemies[[Name]:[BotLevelType]], 3, FALSE) * VLOOKUP($A98,BotLevelWorld[#All],MATCH("HP Ratio - " &amp; VLOOKUP(VLOOKUP(AF$1,Enemies[[Name]:[SpawnedType]],11,FALSE),Enemies[[#All],[Name]:[BotLevelType]],9,FALSE),BotLevelWorld[#Headers],0),FALSE) * VLOOKUP(AF$1,Enemies[[Name]:[SpawnedType]],10,FALSE),0))</f>
        <v>1600</v>
      </c>
      <c r="AG98" s="10">
        <f>(VLOOKUP(AG$1,Enemies[[Name]:[BotLevelType]],3,FALSE) * VLOOKUP($A98,BotLevelWorld[#All],MATCH("HP Ratio - " &amp; VLOOKUP(AG$1,Enemies[[#All],[Name]:[BotLevelType]],9,FALSE),BotLevelWorld[#Headers],0),FALSE)) + (IFERROR(VLOOKUP(VLOOKUP(AG$1,Enemies[[Name]:[SpawnedType]],11,FALSE), Enemies[[Name]:[BotLevelType]], 3, FALSE) * VLOOKUP($A98,BotLevelWorld[#All],MATCH("HP Ratio - " &amp; VLOOKUP(VLOOKUP(AG$1,Enemies[[Name]:[SpawnedType]],11,FALSE),Enemies[[#All],[Name]:[BotLevelType]],9,FALSE),BotLevelWorld[#Headers],0),FALSE) * VLOOKUP(AG$1,Enemies[[Name]:[SpawnedType]],10,FALSE),0))</f>
        <v>8470</v>
      </c>
      <c r="AH98" s="10">
        <f>(VLOOKUP(AH$1,Enemies[[Name]:[BotLevelType]],3,FALSE) * VLOOKUP($A98,BotLevelWorld[#All],MATCH("HP Ratio - " &amp; VLOOKUP(AH$1,Enemies[[#All],[Name]:[BotLevelType]],9,FALSE),BotLevelWorld[#Headers],0),FALSE)) + (IFERROR(VLOOKUP(VLOOKUP(AH$1,Enemies[[Name]:[SpawnedType]],11,FALSE), Enemies[[Name]:[BotLevelType]], 3, FALSE) * VLOOKUP($A98,BotLevelWorld[#All],MATCH("HP Ratio - " &amp; VLOOKUP(VLOOKUP(AH$1,Enemies[[Name]:[SpawnedType]],11,FALSE),Enemies[[#All],[Name]:[BotLevelType]],9,FALSE),BotLevelWorld[#Headers],0),FALSE) * VLOOKUP(AH$1,Enemies[[Name]:[SpawnedType]],10,FALSE),0))</f>
        <v>880</v>
      </c>
      <c r="AI98" s="10">
        <f>(VLOOKUP(AI$1,Enemies[[Name]:[BotLevelType]],3,FALSE) * VLOOKUP($A98,BotLevelWorld[#All],MATCH("HP Ratio - " &amp; VLOOKUP(AI$1,Enemies[[#All],[Name]:[BotLevelType]],9,FALSE),BotLevelWorld[#Headers],0),FALSE)) + (IFERROR(VLOOKUP(VLOOKUP(AI$1,Enemies[[Name]:[SpawnedType]],11,FALSE), Enemies[[Name]:[BotLevelType]], 3, FALSE) * VLOOKUP($A98,BotLevelWorld[#All],MATCH("HP Ratio - " &amp; VLOOKUP(VLOOKUP(AI$1,Enemies[[Name]:[SpawnedType]],11,FALSE),Enemies[[#All],[Name]:[BotLevelType]],9,FALSE),BotLevelWorld[#Headers],0),FALSE) * VLOOKUP(AI$1,Enemies[[Name]:[SpawnedType]],10,FALSE),0))</f>
        <v>12000</v>
      </c>
      <c r="AJ98" s="10">
        <f>(VLOOKUP(AJ$1,Enemies[[Name]:[BotLevelType]],3,FALSE) * VLOOKUP($A98,BotLevelWorld[#All],MATCH("HP Ratio - " &amp; VLOOKUP(AJ$1,Enemies[[#All],[Name]:[BotLevelType]],9,FALSE),BotLevelWorld[#Headers],0),FALSE)) + (IFERROR(VLOOKUP(VLOOKUP(AJ$1,Enemies[[Name]:[SpawnedType]],11,FALSE), Enemies[[Name]:[BotLevelType]], 3, FALSE) * VLOOKUP($A98,BotLevelWorld[#All],MATCH("HP Ratio - " &amp; VLOOKUP(VLOOKUP(AJ$1,Enemies[[Name]:[SpawnedType]],11,FALSE),Enemies[[#All],[Name]:[BotLevelType]],9,FALSE),BotLevelWorld[#Headers],0),FALSE) * VLOOKUP(AJ$1,Enemies[[Name]:[SpawnedType]],10,FALSE),0))</f>
        <v>880</v>
      </c>
      <c r="AK98" s="10">
        <f>(VLOOKUP(AK$1,Enemies[[Name]:[BotLevelType]],3,FALSE) * VLOOKUP($A98,BotLevelWorld[#All],MATCH("HP Ratio - " &amp; VLOOKUP(AK$1,Enemies[[#All],[Name]:[BotLevelType]],9,FALSE),BotLevelWorld[#Headers],0),FALSE)) + (IFERROR(VLOOKUP(VLOOKUP(AK$1,Enemies[[Name]:[SpawnedType]],11,FALSE), Enemies[[Name]:[BotLevelType]], 3, FALSE) * VLOOKUP($A98,BotLevelWorld[#All],MATCH("HP Ratio - " &amp; VLOOKUP(VLOOKUP(AK$1,Enemies[[Name]:[SpawnedType]],11,FALSE),Enemies[[#All],[Name]:[BotLevelType]],9,FALSE),BotLevelWorld[#Headers],0),FALSE) * VLOOKUP(AK$1,Enemies[[Name]:[SpawnedType]],10,FALSE),0))</f>
        <v>880</v>
      </c>
      <c r="AL98" s="10">
        <f>(VLOOKUP(AL$1,Enemies[[Name]:[BotLevelType]],3,FALSE) * VLOOKUP($A98,BotLevelWorld[#All],MATCH("HP Ratio - " &amp; VLOOKUP(AL$1,Enemies[[#All],[Name]:[BotLevelType]],9,FALSE),BotLevelWorld[#Headers],0),FALSE)) + (IFERROR(VLOOKUP(VLOOKUP(AL$1,Enemies[[Name]:[SpawnedType]],11,FALSE), Enemies[[Name]:[BotLevelType]], 3, FALSE) * VLOOKUP($A98,BotLevelWorld[#All],MATCH("HP Ratio - " &amp; VLOOKUP(VLOOKUP(AL$1,Enemies[[Name]:[SpawnedType]],11,FALSE),Enemies[[#All],[Name]:[BotLevelType]],9,FALSE),BotLevelWorld[#Headers],0),FALSE) * VLOOKUP(AL$1,Enemies[[Name]:[SpawnedType]],10,FALSE),0))</f>
        <v>1100</v>
      </c>
      <c r="AM98" s="10">
        <f>(VLOOKUP(AM$1,Enemies[[Name]:[BotLevelType]],3,FALSE) * VLOOKUP($A98,BotLevelWorld[#All],MATCH("HP Ratio - " &amp; VLOOKUP(AM$1,Enemies[[#All],[Name]:[BotLevelType]],9,FALSE),BotLevelWorld[#Headers],0),FALSE)) + (IFERROR(VLOOKUP(VLOOKUP(AM$1,Enemies[[Name]:[SpawnedType]],11,FALSE), Enemies[[Name]:[BotLevelType]], 3, FALSE) * VLOOKUP($A98,BotLevelWorld[#All],MATCH("HP Ratio - " &amp; VLOOKUP(VLOOKUP(AM$1,Enemies[[Name]:[SpawnedType]],11,FALSE),Enemies[[#All],[Name]:[BotLevelType]],9,FALSE),BotLevelWorld[#Headers],0),FALSE) * VLOOKUP(AM$1,Enemies[[Name]:[SpawnedType]],10,FALSE),0))</f>
        <v>20000</v>
      </c>
      <c r="AN98" s="10">
        <f>(VLOOKUP(AN$1,Enemies[[Name]:[BotLevelType]],3,FALSE) * VLOOKUP($A98,BotLevelWorld[#All],MATCH("HP Ratio - " &amp; VLOOKUP(AN$1,Enemies[[#All],[Name]:[BotLevelType]],9,FALSE),BotLevelWorld[#Headers],0),FALSE)) + (IFERROR(VLOOKUP(VLOOKUP(AN$1,Enemies[[Name]:[SpawnedType]],11,FALSE), Enemies[[Name]:[BotLevelType]], 3, FALSE) * VLOOKUP($A98,BotLevelWorld[#All],MATCH("HP Ratio - " &amp; VLOOKUP(VLOOKUP(AN$1,Enemies[[Name]:[SpawnedType]],11,FALSE),Enemies[[#All],[Name]:[BotLevelType]],9,FALSE),BotLevelWorld[#Headers],0),FALSE) * VLOOKUP(AN$1,Enemies[[Name]:[SpawnedType]],10,FALSE),0))</f>
        <v>5500</v>
      </c>
      <c r="AO98" s="10">
        <f>(VLOOKUP(AO$1,Enemies[[Name]:[BotLevelType]],3,FALSE) * VLOOKUP($A98,BotLevelWorld[#All],MATCH("HP Ratio - " &amp; VLOOKUP(AO$1,Enemies[[#All],[Name]:[BotLevelType]],9,FALSE),BotLevelWorld[#Headers],0),FALSE)) + (IFERROR(VLOOKUP(VLOOKUP(AO$1,Enemies[[Name]:[SpawnedType]],11,FALSE), Enemies[[Name]:[BotLevelType]], 3, FALSE) * VLOOKUP($A98,BotLevelWorld[#All],MATCH("HP Ratio - " &amp; VLOOKUP(VLOOKUP(AO$1,Enemies[[Name]:[SpawnedType]],11,FALSE),Enemies[[#All],[Name]:[BotLevelType]],9,FALSE),BotLevelWorld[#Headers],0),FALSE) * VLOOKUP(AO$1,Enemies[[Name]:[SpawnedType]],10,FALSE),0))</f>
        <v>9460</v>
      </c>
      <c r="AP98" s="10">
        <f>(VLOOKUP(AP$1,Enemies[[Name]:[BotLevelType]],3,FALSE) * VLOOKUP($A98,BotLevelWorld[#All],MATCH("HP Ratio - " &amp; VLOOKUP(AP$1,Enemies[[#All],[Name]:[BotLevelType]],9,FALSE),BotLevelWorld[#Headers],0),FALSE)) + (IFERROR(VLOOKUP(VLOOKUP(AP$1,Enemies[[Name]:[SpawnedType]],11,FALSE), Enemies[[Name]:[BotLevelType]], 3, FALSE) * VLOOKUP($A98,BotLevelWorld[#All],MATCH("HP Ratio - " &amp; VLOOKUP(VLOOKUP(AP$1,Enemies[[Name]:[SpawnedType]],11,FALSE),Enemies[[#All],[Name]:[BotLevelType]],9,FALSE),BotLevelWorld[#Headers],0),FALSE) * VLOOKUP(AP$1,Enemies[[Name]:[SpawnedType]],10,FALSE),0))</f>
        <v>9460</v>
      </c>
      <c r="AQ98" s="10">
        <f>(VLOOKUP(AQ$1,Enemies[[Name]:[BotLevelType]],3,FALSE) * VLOOKUP($A98,BotLevelWorld[#All],MATCH("HP Ratio - " &amp; VLOOKUP(AQ$1,Enemies[[#All],[Name]:[BotLevelType]],9,FALSE),BotLevelWorld[#Headers],0),FALSE)) + (IFERROR(VLOOKUP(VLOOKUP(AQ$1,Enemies[[Name]:[SpawnedType]],11,FALSE), Enemies[[Name]:[BotLevelType]], 3, FALSE) * VLOOKUP($A98,BotLevelWorld[#All],MATCH("HP Ratio - " &amp; VLOOKUP(VLOOKUP(AQ$1,Enemies[[Name]:[SpawnedType]],11,FALSE),Enemies[[#All],[Name]:[BotLevelType]],9,FALSE),BotLevelWorld[#Headers],0),FALSE) * VLOOKUP(AQ$1,Enemies[[Name]:[SpawnedType]],10,FALSE),0))</f>
        <v>9460</v>
      </c>
      <c r="AR98" s="10">
        <f>(VLOOKUP(AR$1,Enemies[[Name]:[BotLevelType]],3,FALSE) * VLOOKUP($A98,BotLevelWorld[#All],MATCH("HP Ratio - " &amp; VLOOKUP(AR$1,Enemies[[#All],[Name]:[BotLevelType]],9,FALSE),BotLevelWorld[#Headers],0),FALSE)) + (IFERROR(VLOOKUP(VLOOKUP(AR$1,Enemies[[Name]:[SpawnedType]],11,FALSE), Enemies[[Name]:[BotLevelType]], 3, FALSE) * VLOOKUP($A98,BotLevelWorld[#All],MATCH("HP Ratio - " &amp; VLOOKUP(VLOOKUP(AR$1,Enemies[[Name]:[SpawnedType]],11,FALSE),Enemies[[#All],[Name]:[BotLevelType]],9,FALSE),BotLevelWorld[#Headers],0),FALSE) * VLOOKUP(AR$1,Enemies[[Name]:[SpawnedType]],10,FALSE),0))</f>
        <v>88000</v>
      </c>
      <c r="AS98" s="10">
        <f>(VLOOKUP(AS$1,Enemies[[Name]:[BotLevelType]],3,FALSE) * VLOOKUP($A98,BotLevelWorld[#All],MATCH("HP Ratio - " &amp; VLOOKUP(AS$1,Enemies[[#All],[Name]:[BotLevelType]],9,FALSE),BotLevelWorld[#Headers],0),FALSE)) + (IFERROR(VLOOKUP(VLOOKUP(AS$1,Enemies[[Name]:[SpawnedType]],11,FALSE), Enemies[[Name]:[BotLevelType]], 3, FALSE) * VLOOKUP($A98,BotLevelWorld[#All],MATCH("HP Ratio - " &amp; VLOOKUP(VLOOKUP(AS$1,Enemies[[Name]:[SpawnedType]],11,FALSE),Enemies[[#All],[Name]:[BotLevelType]],9,FALSE),BotLevelWorld[#Headers],0),FALSE) * VLOOKUP(AS$1,Enemies[[Name]:[SpawnedType]],10,FALSE),0))</f>
        <v>60000</v>
      </c>
      <c r="AT98" s="10">
        <f>(VLOOKUP(AT$1,Enemies[[Name]:[BotLevelType]],3,FALSE) * VLOOKUP($A98,BotLevelWorld[#All],MATCH("HP Ratio - " &amp; VLOOKUP(AT$1,Enemies[[#All],[Name]:[BotLevelType]],9,FALSE),BotLevelWorld[#Headers],0),FALSE)) + (IFERROR(VLOOKUP(VLOOKUP(AT$1,Enemies[[Name]:[SpawnedType]],11,FALSE), Enemies[[Name]:[BotLevelType]], 3, FALSE) * VLOOKUP($A98,BotLevelWorld[#All],MATCH("HP Ratio - " &amp; VLOOKUP(VLOOKUP(AT$1,Enemies[[Name]:[SpawnedType]],11,FALSE),Enemies[[#All],[Name]:[BotLevelType]],9,FALSE),BotLevelWorld[#Headers],0),FALSE) * VLOOKUP(AT$1,Enemies[[Name]:[SpawnedType]],10,FALSE),0))</f>
        <v>53200</v>
      </c>
    </row>
    <row r="99" spans="1:46" x14ac:dyDescent="0.25">
      <c r="A99" s="1">
        <v>97</v>
      </c>
      <c r="B99" s="10">
        <f>(VLOOKUP(B$1,Enemies[[Name]:[BotLevelType]],3,FALSE) * VLOOKUP($A99,BotLevelWorld[#All],MATCH("HP Ratio - " &amp; VLOOKUP(B$1,Enemies[[#All],[Name]:[BotLevelType]],9,FALSE),BotLevelWorld[#Headers],0),FALSE)) + (IFERROR(VLOOKUP(VLOOKUP(B$1,Enemies[[Name]:[SpawnedType]],11,FALSE), Enemies[[Name]:[BotLevelType]], 3, FALSE) * VLOOKUP($A99,BotLevelWorld[#All],MATCH("HP Ratio - " &amp; VLOOKUP(VLOOKUP(B$1,Enemies[[Name]:[SpawnedType]],11,FALSE),Enemies[[#All],[Name]:[BotLevelType]],9,FALSE),BotLevelWorld[#Headers],0),FALSE) * VLOOKUP(B$1,Enemies[[Name]:[SpawnedType]],10,FALSE),0))</f>
        <v>330</v>
      </c>
      <c r="C99" s="10">
        <f>(VLOOKUP(C$1,Enemies[[Name]:[BotLevelType]],3,FALSE) * VLOOKUP($A99,BotLevelWorld[#All],MATCH("HP Ratio - " &amp; VLOOKUP(C$1,Enemies[[#All],[Name]:[BotLevelType]],9,FALSE),BotLevelWorld[#Headers],0),FALSE)) + (IFERROR(VLOOKUP(VLOOKUP(C$1,Enemies[[Name]:[SpawnedType]],11,FALSE), Enemies[[Name]:[BotLevelType]], 3, FALSE) * VLOOKUP($A99,BotLevelWorld[#All],MATCH("HP Ratio - " &amp; VLOOKUP(VLOOKUP(C$1,Enemies[[Name]:[SpawnedType]],11,FALSE),Enemies[[#All],[Name]:[BotLevelType]],9,FALSE),BotLevelWorld[#Headers],0),FALSE) * VLOOKUP(C$1,Enemies[[Name]:[SpawnedType]],10,FALSE),0))</f>
        <v>8470</v>
      </c>
      <c r="D99" s="10">
        <f>(VLOOKUP(D$1,Enemies[[Name]:[BotLevelType]],3,FALSE) * VLOOKUP($A99,BotLevelWorld[#All],MATCH("HP Ratio - " &amp; VLOOKUP(D$1,Enemies[[#All],[Name]:[BotLevelType]],9,FALSE),BotLevelWorld[#Headers],0),FALSE)) + (IFERROR(VLOOKUP(VLOOKUP(D$1,Enemies[[Name]:[SpawnedType]],11,FALSE), Enemies[[Name]:[BotLevelType]], 3, FALSE) * VLOOKUP($A99,BotLevelWorld[#All],MATCH("HP Ratio - " &amp; VLOOKUP(VLOOKUP(D$1,Enemies[[Name]:[SpawnedType]],11,FALSE),Enemies[[#All],[Name]:[BotLevelType]],9,FALSE),BotLevelWorld[#Headers],0),FALSE) * VLOOKUP(D$1,Enemies[[Name]:[SpawnedType]],10,FALSE),0))</f>
        <v>19800</v>
      </c>
      <c r="E99" s="10">
        <f>(VLOOKUP(E$1,Enemies[[Name]:[BotLevelType]],3,FALSE) * VLOOKUP($A99,BotLevelWorld[#All],MATCH("HP Ratio - " &amp; VLOOKUP(E$1,Enemies[[#All],[Name]:[BotLevelType]],9,FALSE),BotLevelWorld[#Headers],0),FALSE)) + (IFERROR(VLOOKUP(VLOOKUP(E$1,Enemies[[Name]:[SpawnedType]],11,FALSE), Enemies[[Name]:[BotLevelType]], 3, FALSE) * VLOOKUP($A99,BotLevelWorld[#All],MATCH("HP Ratio - " &amp; VLOOKUP(VLOOKUP(E$1,Enemies[[Name]:[SpawnedType]],11,FALSE),Enemies[[#All],[Name]:[BotLevelType]],9,FALSE),BotLevelWorld[#Headers],0),FALSE) * VLOOKUP(E$1,Enemies[[Name]:[SpawnedType]],10,FALSE),0))</f>
        <v>2800</v>
      </c>
      <c r="F99" s="10">
        <f>(VLOOKUP(F$1,Enemies[[Name]:[BotLevelType]],3,FALSE) * VLOOKUP($A99,BotLevelWorld[#All],MATCH("HP Ratio - " &amp; VLOOKUP(F$1,Enemies[[#All],[Name]:[BotLevelType]],9,FALSE),BotLevelWorld[#Headers],0),FALSE)) + (IFERROR(VLOOKUP(VLOOKUP(F$1,Enemies[[Name]:[SpawnedType]],11,FALSE), Enemies[[Name]:[BotLevelType]], 3, FALSE) * VLOOKUP($A99,BotLevelWorld[#All],MATCH("HP Ratio - " &amp; VLOOKUP(VLOOKUP(F$1,Enemies[[Name]:[SpawnedType]],11,FALSE),Enemies[[#All],[Name]:[BotLevelType]],9,FALSE),BotLevelWorld[#Headers],0),FALSE) * VLOOKUP(F$1,Enemies[[Name]:[SpawnedType]],10,FALSE),0))</f>
        <v>10000</v>
      </c>
      <c r="G99" s="10">
        <f>(VLOOKUP(G$1,Enemies[[Name]:[BotLevelType]],3,FALSE) * VLOOKUP($A99,BotLevelWorld[#All],MATCH("HP Ratio - " &amp; VLOOKUP(G$1,Enemies[[#All],[Name]:[BotLevelType]],9,FALSE),BotLevelWorld[#Headers],0),FALSE)) + (IFERROR(VLOOKUP(VLOOKUP(G$1,Enemies[[Name]:[SpawnedType]],11,FALSE), Enemies[[Name]:[BotLevelType]], 3, FALSE) * VLOOKUP($A99,BotLevelWorld[#All],MATCH("HP Ratio - " &amp; VLOOKUP(VLOOKUP(G$1,Enemies[[Name]:[SpawnedType]],11,FALSE),Enemies[[#All],[Name]:[BotLevelType]],9,FALSE),BotLevelWorld[#Headers],0),FALSE) * VLOOKUP(G$1,Enemies[[Name]:[SpawnedType]],10,FALSE),0))</f>
        <v>20000</v>
      </c>
      <c r="H99" s="10">
        <f>(VLOOKUP(H$1,Enemies[[Name]:[BotLevelType]],3,FALSE) * VLOOKUP($A99,BotLevelWorld[#All],MATCH("HP Ratio - " &amp; VLOOKUP(H$1,Enemies[[#All],[Name]:[BotLevelType]],9,FALSE),BotLevelWorld[#Headers],0),FALSE)) + (IFERROR(VLOOKUP(VLOOKUP(H$1,Enemies[[Name]:[SpawnedType]],11,FALSE), Enemies[[Name]:[BotLevelType]], 3, FALSE) * VLOOKUP($A99,BotLevelWorld[#All],MATCH("HP Ratio - " &amp; VLOOKUP(VLOOKUP(H$1,Enemies[[Name]:[SpawnedType]],11,FALSE),Enemies[[#All],[Name]:[BotLevelType]],9,FALSE),BotLevelWorld[#Headers],0),FALSE) * VLOOKUP(H$1,Enemies[[Name]:[SpawnedType]],10,FALSE),0))</f>
        <v>880</v>
      </c>
      <c r="I99" s="10">
        <f>(VLOOKUP(I$1,Enemies[[Name]:[BotLevelType]],3,FALSE) * VLOOKUP($A99,BotLevelWorld[#All],MATCH("HP Ratio - " &amp; VLOOKUP(I$1,Enemies[[#All],[Name]:[BotLevelType]],9,FALSE),BotLevelWorld[#Headers],0),FALSE)) + (IFERROR(VLOOKUP(VLOOKUP(I$1,Enemies[[Name]:[SpawnedType]],11,FALSE), Enemies[[Name]:[BotLevelType]], 3, FALSE) * VLOOKUP($A99,BotLevelWorld[#All],MATCH("HP Ratio - " &amp; VLOOKUP(VLOOKUP(I$1,Enemies[[Name]:[SpawnedType]],11,FALSE),Enemies[[#All],[Name]:[BotLevelType]],9,FALSE),BotLevelWorld[#Headers],0),FALSE) * VLOOKUP(I$1,Enemies[[Name]:[SpawnedType]],10,FALSE),0))</f>
        <v>30</v>
      </c>
      <c r="J99" s="10">
        <f>(VLOOKUP(J$1,Enemies[[Name]:[BotLevelType]],3,FALSE) * VLOOKUP($A99,BotLevelWorld[#All],MATCH("HP Ratio - " &amp; VLOOKUP(J$1,Enemies[[#All],[Name]:[BotLevelType]],9,FALSE),BotLevelWorld[#Headers],0),FALSE)) + (IFERROR(VLOOKUP(VLOOKUP(J$1,Enemies[[Name]:[SpawnedType]],11,FALSE), Enemies[[Name]:[BotLevelType]], 3, FALSE) * VLOOKUP($A99,BotLevelWorld[#All],MATCH("HP Ratio - " &amp; VLOOKUP(VLOOKUP(J$1,Enemies[[Name]:[SpawnedType]],11,FALSE),Enemies[[#All],[Name]:[BotLevelType]],9,FALSE),BotLevelWorld[#Headers],0),FALSE) * VLOOKUP(J$1,Enemies[[Name]:[SpawnedType]],10,FALSE),0))</f>
        <v>500</v>
      </c>
      <c r="K99" s="10">
        <f>(VLOOKUP(K$1,Enemies[[Name]:[BotLevelType]],3,FALSE) * VLOOKUP($A99,BotLevelWorld[#All],MATCH("HP Ratio - " &amp; VLOOKUP(K$1,Enemies[[#All],[Name]:[BotLevelType]],9,FALSE),BotLevelWorld[#Headers],0),FALSE)) + (IFERROR(VLOOKUP(VLOOKUP(K$1,Enemies[[Name]:[SpawnedType]],11,FALSE), Enemies[[Name]:[BotLevelType]], 3, FALSE) * VLOOKUP($A99,BotLevelWorld[#All],MATCH("HP Ratio - " &amp; VLOOKUP(VLOOKUP(K$1,Enemies[[Name]:[SpawnedType]],11,FALSE),Enemies[[#All],[Name]:[BotLevelType]],9,FALSE),BotLevelWorld[#Headers],0),FALSE) * VLOOKUP(K$1,Enemies[[Name]:[SpawnedType]],10,FALSE),0))</f>
        <v>125</v>
      </c>
      <c r="L99" s="10">
        <f>(VLOOKUP(L$1,Enemies[[Name]:[BotLevelType]],3,FALSE) * VLOOKUP($A99,BotLevelWorld[#All],MATCH("HP Ratio - " &amp; VLOOKUP(L$1,Enemies[[#All],[Name]:[BotLevelType]],9,FALSE),BotLevelWorld[#Headers],0),FALSE)) + (IFERROR(VLOOKUP(VLOOKUP(L$1,Enemies[[Name]:[SpawnedType]],11,FALSE), Enemies[[Name]:[BotLevelType]], 3, FALSE) * VLOOKUP($A99,BotLevelWorld[#All],MATCH("HP Ratio - " &amp; VLOOKUP(VLOOKUP(L$1,Enemies[[Name]:[SpawnedType]],11,FALSE),Enemies[[#All],[Name]:[BotLevelType]],9,FALSE),BotLevelWorld[#Headers],0),FALSE) * VLOOKUP(L$1,Enemies[[Name]:[SpawnedType]],10,FALSE),0))</f>
        <v>6000</v>
      </c>
      <c r="M99" s="10">
        <f>(VLOOKUP(M$1,Enemies[[Name]:[BotLevelType]],3,FALSE) * VLOOKUP($A99,BotLevelWorld[#All],MATCH("HP Ratio - " &amp; VLOOKUP(M$1,Enemies[[#All],[Name]:[BotLevelType]],9,FALSE),BotLevelWorld[#Headers],0),FALSE)) + (IFERROR(VLOOKUP(VLOOKUP(M$1,Enemies[[Name]:[SpawnedType]],11,FALSE), Enemies[[Name]:[BotLevelType]], 3, FALSE) * VLOOKUP($A99,BotLevelWorld[#All],MATCH("HP Ratio - " &amp; VLOOKUP(VLOOKUP(M$1,Enemies[[Name]:[SpawnedType]],11,FALSE),Enemies[[#All],[Name]:[BotLevelType]],9,FALSE),BotLevelWorld[#Headers],0),FALSE) * VLOOKUP(M$1,Enemies[[Name]:[SpawnedType]],10,FALSE),0))</f>
        <v>14000</v>
      </c>
      <c r="N99" s="10">
        <f>(VLOOKUP(N$1,Enemies[[Name]:[BotLevelType]],3,FALSE) * VLOOKUP($A99,BotLevelWorld[#All],MATCH("HP Ratio - " &amp; VLOOKUP(N$1,Enemies[[#All],[Name]:[BotLevelType]],9,FALSE),BotLevelWorld[#Headers],0),FALSE)) + (IFERROR(VLOOKUP(VLOOKUP(N$1,Enemies[[Name]:[SpawnedType]],11,FALSE), Enemies[[Name]:[BotLevelType]], 3, FALSE) * VLOOKUP($A99,BotLevelWorld[#All],MATCH("HP Ratio - " &amp; VLOOKUP(VLOOKUP(N$1,Enemies[[Name]:[SpawnedType]],11,FALSE),Enemies[[#All],[Name]:[BotLevelType]],9,FALSE),BotLevelWorld[#Headers],0),FALSE) * VLOOKUP(N$1,Enemies[[Name]:[SpawnedType]],10,FALSE),0))</f>
        <v>10000</v>
      </c>
      <c r="O99" s="10">
        <f>(VLOOKUP(O$1,Enemies[[Name]:[BotLevelType]],3,FALSE) * VLOOKUP($A99,BotLevelWorld[#All],MATCH("HP Ratio - " &amp; VLOOKUP(O$1,Enemies[[#All],[Name]:[BotLevelType]],9,FALSE),BotLevelWorld[#Headers],0),FALSE)) + (IFERROR(VLOOKUP(VLOOKUP(O$1,Enemies[[Name]:[SpawnedType]],11,FALSE), Enemies[[Name]:[BotLevelType]], 3, FALSE) * VLOOKUP($A99,BotLevelWorld[#All],MATCH("HP Ratio - " &amp; VLOOKUP(VLOOKUP(O$1,Enemies[[Name]:[SpawnedType]],11,FALSE),Enemies[[#All],[Name]:[BotLevelType]],9,FALSE),BotLevelWorld[#Headers],0),FALSE) * VLOOKUP(O$1,Enemies[[Name]:[SpawnedType]],10,FALSE),0))</f>
        <v>3850</v>
      </c>
      <c r="P99" s="10">
        <f>(VLOOKUP(P$1,Enemies[[Name]:[BotLevelType]],3,FALSE) * VLOOKUP($A99,BotLevelWorld[#All],MATCH("HP Ratio - " &amp; VLOOKUP(P$1,Enemies[[#All],[Name]:[BotLevelType]],9,FALSE),BotLevelWorld[#Headers],0),FALSE)) + (IFERROR(VLOOKUP(VLOOKUP(P$1,Enemies[[Name]:[SpawnedType]],11,FALSE), Enemies[[Name]:[BotLevelType]], 3, FALSE) * VLOOKUP($A99,BotLevelWorld[#All],MATCH("HP Ratio - " &amp; VLOOKUP(VLOOKUP(P$1,Enemies[[Name]:[SpawnedType]],11,FALSE),Enemies[[#All],[Name]:[BotLevelType]],9,FALSE),BotLevelWorld[#Headers],0),FALSE) * VLOOKUP(P$1,Enemies[[Name]:[SpawnedType]],10,FALSE),0))</f>
        <v>40000</v>
      </c>
      <c r="Q99" s="10">
        <f>(VLOOKUP(Q$1,Enemies[[Name]:[BotLevelType]],3,FALSE) * VLOOKUP($A99,BotLevelWorld[#All],MATCH("HP Ratio - " &amp; VLOOKUP(Q$1,Enemies[[#All],[Name]:[BotLevelType]],9,FALSE),BotLevelWorld[#Headers],0),FALSE)) + (IFERROR(VLOOKUP(VLOOKUP(Q$1,Enemies[[Name]:[SpawnedType]],11,FALSE), Enemies[[Name]:[BotLevelType]], 3, FALSE) * VLOOKUP($A99,BotLevelWorld[#All],MATCH("HP Ratio - " &amp; VLOOKUP(VLOOKUP(Q$1,Enemies[[Name]:[SpawnedType]],11,FALSE),Enemies[[#All],[Name]:[BotLevelType]],9,FALSE),BotLevelWorld[#Headers],0),FALSE) * VLOOKUP(Q$1,Enemies[[Name]:[SpawnedType]],10,FALSE),0))</f>
        <v>11000</v>
      </c>
      <c r="R99" s="10">
        <f>(VLOOKUP(R$1,Enemies[[Name]:[BotLevelType]],3,FALSE) * VLOOKUP($A99,BotLevelWorld[#All],MATCH("HP Ratio - " &amp; VLOOKUP(R$1,Enemies[[#All],[Name]:[BotLevelType]],9,FALSE),BotLevelWorld[#Headers],0),FALSE)) + (IFERROR(VLOOKUP(VLOOKUP(R$1,Enemies[[Name]:[SpawnedType]],11,FALSE), Enemies[[Name]:[BotLevelType]], 3, FALSE) * VLOOKUP($A99,BotLevelWorld[#All],MATCH("HP Ratio - " &amp; VLOOKUP(VLOOKUP(R$1,Enemies[[Name]:[SpawnedType]],11,FALSE),Enemies[[#All],[Name]:[BotLevelType]],9,FALSE),BotLevelWorld[#Headers],0),FALSE) * VLOOKUP(R$1,Enemies[[Name]:[SpawnedType]],10,FALSE),0))</f>
        <v>55000</v>
      </c>
      <c r="S99" s="10">
        <f>(VLOOKUP(S$1,Enemies[[Name]:[BotLevelType]],3,FALSE) * VLOOKUP($A99,BotLevelWorld[#All],MATCH("HP Ratio - " &amp; VLOOKUP(S$1,Enemies[[#All],[Name]:[BotLevelType]],9,FALSE),BotLevelWorld[#Headers],0),FALSE)) + (IFERROR(VLOOKUP(VLOOKUP(S$1,Enemies[[Name]:[SpawnedType]],11,FALSE), Enemies[[Name]:[BotLevelType]], 3, FALSE) * VLOOKUP($A99,BotLevelWorld[#All],MATCH("HP Ratio - " &amp; VLOOKUP(VLOOKUP(S$1,Enemies[[Name]:[SpawnedType]],11,FALSE),Enemies[[#All],[Name]:[BotLevelType]],9,FALSE),BotLevelWorld[#Headers],0),FALSE) * VLOOKUP(S$1,Enemies[[Name]:[SpawnedType]],10,FALSE),0))</f>
        <v>4620</v>
      </c>
      <c r="T99" s="10">
        <f>(VLOOKUP(T$1,Enemies[[Name]:[BotLevelType]],3,FALSE) * VLOOKUP($A99,BotLevelWorld[#All],MATCH("HP Ratio - " &amp; VLOOKUP(T$1,Enemies[[#All],[Name]:[BotLevelType]],9,FALSE),BotLevelWorld[#Headers],0),FALSE)) + (IFERROR(VLOOKUP(VLOOKUP(T$1,Enemies[[Name]:[SpawnedType]],11,FALSE), Enemies[[Name]:[BotLevelType]], 3, FALSE) * VLOOKUP($A99,BotLevelWorld[#All],MATCH("HP Ratio - " &amp; VLOOKUP(VLOOKUP(T$1,Enemies[[Name]:[SpawnedType]],11,FALSE),Enemies[[#All],[Name]:[BotLevelType]],9,FALSE),BotLevelWorld[#Headers],0),FALSE) * VLOOKUP(T$1,Enemies[[Name]:[SpawnedType]],10,FALSE),0))</f>
        <v>17600</v>
      </c>
      <c r="U99" s="10">
        <f>(VLOOKUP(U$1,Enemies[[Name]:[BotLevelType]],3,FALSE) * VLOOKUP($A99,BotLevelWorld[#All],MATCH("HP Ratio - " &amp; VLOOKUP(U$1,Enemies[[#All],[Name]:[BotLevelType]],9,FALSE),BotLevelWorld[#Headers],0),FALSE)) + (IFERROR(VLOOKUP(VLOOKUP(U$1,Enemies[[Name]:[SpawnedType]],11,FALSE), Enemies[[Name]:[BotLevelType]], 3, FALSE) * VLOOKUP($A99,BotLevelWorld[#All],MATCH("HP Ratio - " &amp; VLOOKUP(VLOOKUP(U$1,Enemies[[Name]:[SpawnedType]],11,FALSE),Enemies[[#All],[Name]:[BotLevelType]],9,FALSE),BotLevelWorld[#Headers],0),FALSE) * VLOOKUP(U$1,Enemies[[Name]:[SpawnedType]],10,FALSE),0))</f>
        <v>8800</v>
      </c>
      <c r="V99" s="10">
        <f>(VLOOKUP(V$1,Enemies[[Name]:[BotLevelType]],3,FALSE) * VLOOKUP($A99,BotLevelWorld[#All],MATCH("HP Ratio - " &amp; VLOOKUP(V$1,Enemies[[#All],[Name]:[BotLevelType]],9,FALSE),BotLevelWorld[#Headers],0),FALSE)) + (IFERROR(VLOOKUP(VLOOKUP(V$1,Enemies[[Name]:[SpawnedType]],11,FALSE), Enemies[[Name]:[BotLevelType]], 3, FALSE) * VLOOKUP($A99,BotLevelWorld[#All],MATCH("HP Ratio - " &amp; VLOOKUP(VLOOKUP(V$1,Enemies[[Name]:[SpawnedType]],11,FALSE),Enemies[[#All],[Name]:[BotLevelType]],9,FALSE),BotLevelWorld[#Headers],0),FALSE) * VLOOKUP(V$1,Enemies[[Name]:[SpawnedType]],10,FALSE),0))</f>
        <v>4400</v>
      </c>
      <c r="W99" s="10">
        <f>(VLOOKUP(W$1,Enemies[[Name]:[BotLevelType]],3,FALSE) * VLOOKUP($A99,BotLevelWorld[#All],MATCH("HP Ratio - " &amp; VLOOKUP(W$1,Enemies[[#All],[Name]:[BotLevelType]],9,FALSE),BotLevelWorld[#Headers],0),FALSE)) + (IFERROR(VLOOKUP(VLOOKUP(W$1,Enemies[[Name]:[SpawnedType]],11,FALSE), Enemies[[Name]:[BotLevelType]], 3, FALSE) * VLOOKUP($A99,BotLevelWorld[#All],MATCH("HP Ratio - " &amp; VLOOKUP(VLOOKUP(W$1,Enemies[[Name]:[SpawnedType]],11,FALSE),Enemies[[#All],[Name]:[BotLevelType]],9,FALSE),BotLevelWorld[#Headers],0),FALSE) * VLOOKUP(W$1,Enemies[[Name]:[SpawnedType]],10,FALSE),0))</f>
        <v>1100</v>
      </c>
      <c r="X99" s="10">
        <f>(VLOOKUP(X$1,Enemies[[Name]:[BotLevelType]],3,FALSE) * VLOOKUP($A99,BotLevelWorld[#All],MATCH("HP Ratio - " &amp; VLOOKUP(X$1,Enemies[[#All],[Name]:[BotLevelType]],9,FALSE),BotLevelWorld[#Headers],0),FALSE)) + (IFERROR(VLOOKUP(VLOOKUP(X$1,Enemies[[Name]:[SpawnedType]],11,FALSE), Enemies[[Name]:[BotLevelType]], 3, FALSE) * VLOOKUP($A99,BotLevelWorld[#All],MATCH("HP Ratio - " &amp; VLOOKUP(VLOOKUP(X$1,Enemies[[Name]:[SpawnedType]],11,FALSE),Enemies[[#All],[Name]:[BotLevelType]],9,FALSE),BotLevelWorld[#Headers],0),FALSE) * VLOOKUP(X$1,Enemies[[Name]:[SpawnedType]],10,FALSE),0))</f>
        <v>880</v>
      </c>
      <c r="Y99" s="10">
        <f>(VLOOKUP(Y$1,Enemies[[Name]:[BotLevelType]],3,FALSE) * VLOOKUP($A99,BotLevelWorld[#All],MATCH("HP Ratio - " &amp; VLOOKUP(Y$1,Enemies[[#All],[Name]:[BotLevelType]],9,FALSE),BotLevelWorld[#Headers],0),FALSE)) + (IFERROR(VLOOKUP(VLOOKUP(Y$1,Enemies[[Name]:[SpawnedType]],11,FALSE), Enemies[[Name]:[BotLevelType]], 3, FALSE) * VLOOKUP($A99,BotLevelWorld[#All],MATCH("HP Ratio - " &amp; VLOOKUP(VLOOKUP(Y$1,Enemies[[Name]:[SpawnedType]],11,FALSE),Enemies[[#All],[Name]:[BotLevelType]],9,FALSE),BotLevelWorld[#Headers],0),FALSE) * VLOOKUP(Y$1,Enemies[[Name]:[SpawnedType]],10,FALSE),0))</f>
        <v>20000</v>
      </c>
      <c r="Z99" s="10">
        <f>(VLOOKUP(Z$1,Enemies[[Name]:[BotLevelType]],3,FALSE) * VLOOKUP($A99,BotLevelWorld[#All],MATCH("HP Ratio - " &amp; VLOOKUP(Z$1,Enemies[[#All],[Name]:[BotLevelType]],9,FALSE),BotLevelWorld[#Headers],0),FALSE)) + (IFERROR(VLOOKUP(VLOOKUP(Z$1,Enemies[[Name]:[SpawnedType]],11,FALSE), Enemies[[Name]:[BotLevelType]], 3, FALSE) * VLOOKUP($A99,BotLevelWorld[#All],MATCH("HP Ratio - " &amp; VLOOKUP(VLOOKUP(Z$1,Enemies[[Name]:[SpawnedType]],11,FALSE),Enemies[[#All],[Name]:[BotLevelType]],9,FALSE),BotLevelWorld[#Headers],0),FALSE) * VLOOKUP(Z$1,Enemies[[Name]:[SpawnedType]],10,FALSE),0))</f>
        <v>8000</v>
      </c>
      <c r="AA99" s="10">
        <f>(VLOOKUP(AA$1,Enemies[[Name]:[BotLevelType]],3,FALSE) * VLOOKUP($A99,BotLevelWorld[#All],MATCH("HP Ratio - " &amp; VLOOKUP(AA$1,Enemies[[#All],[Name]:[BotLevelType]],9,FALSE),BotLevelWorld[#Headers],0),FALSE)) + (IFERROR(VLOOKUP(VLOOKUP(AA$1,Enemies[[Name]:[SpawnedType]],11,FALSE), Enemies[[Name]:[BotLevelType]], 3, FALSE) * VLOOKUP($A99,BotLevelWorld[#All],MATCH("HP Ratio - " &amp; VLOOKUP(VLOOKUP(AA$1,Enemies[[Name]:[SpawnedType]],11,FALSE),Enemies[[#All],[Name]:[BotLevelType]],9,FALSE),BotLevelWorld[#Headers],0),FALSE) * VLOOKUP(AA$1,Enemies[[Name]:[SpawnedType]],10,FALSE),0))</f>
        <v>4000</v>
      </c>
      <c r="AB99" s="10">
        <f>(VLOOKUP(AB$1,Enemies[[Name]:[BotLevelType]],3,FALSE) * VLOOKUP($A99,BotLevelWorld[#All],MATCH("HP Ratio - " &amp; VLOOKUP(AB$1,Enemies[[#All],[Name]:[BotLevelType]],9,FALSE),BotLevelWorld[#Headers],0),FALSE)) + (IFERROR(VLOOKUP(VLOOKUP(AB$1,Enemies[[Name]:[SpawnedType]],11,FALSE), Enemies[[Name]:[BotLevelType]], 3, FALSE) * VLOOKUP($A99,BotLevelWorld[#All],MATCH("HP Ratio - " &amp; VLOOKUP(VLOOKUP(AB$1,Enemies[[Name]:[SpawnedType]],11,FALSE),Enemies[[#All],[Name]:[BotLevelType]],9,FALSE),BotLevelWorld[#Headers],0),FALSE) * VLOOKUP(AB$1,Enemies[[Name]:[SpawnedType]],10,FALSE),0))</f>
        <v>1960</v>
      </c>
      <c r="AC99" s="10">
        <f>(VLOOKUP(AC$1,Enemies[[Name]:[BotLevelType]],3,FALSE) * VLOOKUP($A99,BotLevelWorld[#All],MATCH("HP Ratio - " &amp; VLOOKUP(AC$1,Enemies[[#All],[Name]:[BotLevelType]],9,FALSE),BotLevelWorld[#Headers],0),FALSE)) + (IFERROR(VLOOKUP(VLOOKUP(AC$1,Enemies[[Name]:[SpawnedType]],11,FALSE), Enemies[[Name]:[BotLevelType]], 3, FALSE) * VLOOKUP($A99,BotLevelWorld[#All],MATCH("HP Ratio - " &amp; VLOOKUP(VLOOKUP(AC$1,Enemies[[Name]:[SpawnedType]],11,FALSE),Enemies[[#All],[Name]:[BotLevelType]],9,FALSE),BotLevelWorld[#Headers],0),FALSE) * VLOOKUP(AC$1,Enemies[[Name]:[SpawnedType]],10,FALSE),0))</f>
        <v>960</v>
      </c>
      <c r="AD99" s="10">
        <f>(VLOOKUP(AD$1,Enemies[[Name]:[BotLevelType]],3,FALSE) * VLOOKUP($A99,BotLevelWorld[#All],MATCH("HP Ratio - " &amp; VLOOKUP(AD$1,Enemies[[#All],[Name]:[BotLevelType]],9,FALSE),BotLevelWorld[#Headers],0),FALSE)) + (IFERROR(VLOOKUP(VLOOKUP(AD$1,Enemies[[Name]:[SpawnedType]],11,FALSE), Enemies[[Name]:[BotLevelType]], 3, FALSE) * VLOOKUP($A99,BotLevelWorld[#All],MATCH("HP Ratio - " &amp; VLOOKUP(VLOOKUP(AD$1,Enemies[[Name]:[SpawnedType]],11,FALSE),Enemies[[#All],[Name]:[BotLevelType]],9,FALSE),BotLevelWorld[#Headers],0),FALSE) * VLOOKUP(AD$1,Enemies[[Name]:[SpawnedType]],10,FALSE),0))</f>
        <v>240</v>
      </c>
      <c r="AE99" s="10">
        <f>(VLOOKUP(AE$1,Enemies[[Name]:[BotLevelType]],3,FALSE) * VLOOKUP($A99,BotLevelWorld[#All],MATCH("HP Ratio - " &amp; VLOOKUP(AE$1,Enemies[[#All],[Name]:[BotLevelType]],9,FALSE),BotLevelWorld[#Headers],0),FALSE)) + (IFERROR(VLOOKUP(VLOOKUP(AE$1,Enemies[[Name]:[SpawnedType]],11,FALSE), Enemies[[Name]:[BotLevelType]], 3, FALSE) * VLOOKUP($A99,BotLevelWorld[#All],MATCH("HP Ratio - " &amp; VLOOKUP(VLOOKUP(AE$1,Enemies[[Name]:[SpawnedType]],11,FALSE),Enemies[[#All],[Name]:[BotLevelType]],9,FALSE),BotLevelWorld[#Headers],0),FALSE) * VLOOKUP(AE$1,Enemies[[Name]:[SpawnedType]],10,FALSE),0))</f>
        <v>7000</v>
      </c>
      <c r="AF99" s="10">
        <f>(VLOOKUP(AF$1,Enemies[[Name]:[BotLevelType]],3,FALSE) * VLOOKUP($A99,BotLevelWorld[#All],MATCH("HP Ratio - " &amp; VLOOKUP(AF$1,Enemies[[#All],[Name]:[BotLevelType]],9,FALSE),BotLevelWorld[#Headers],0),FALSE)) + (IFERROR(VLOOKUP(VLOOKUP(AF$1,Enemies[[Name]:[SpawnedType]],11,FALSE), Enemies[[Name]:[BotLevelType]], 3, FALSE) * VLOOKUP($A99,BotLevelWorld[#All],MATCH("HP Ratio - " &amp; VLOOKUP(VLOOKUP(AF$1,Enemies[[Name]:[SpawnedType]],11,FALSE),Enemies[[#All],[Name]:[BotLevelType]],9,FALSE),BotLevelWorld[#Headers],0),FALSE) * VLOOKUP(AF$1,Enemies[[Name]:[SpawnedType]],10,FALSE),0))</f>
        <v>1600</v>
      </c>
      <c r="AG99" s="10">
        <f>(VLOOKUP(AG$1,Enemies[[Name]:[BotLevelType]],3,FALSE) * VLOOKUP($A99,BotLevelWorld[#All],MATCH("HP Ratio - " &amp; VLOOKUP(AG$1,Enemies[[#All],[Name]:[BotLevelType]],9,FALSE),BotLevelWorld[#Headers],0),FALSE)) + (IFERROR(VLOOKUP(VLOOKUP(AG$1,Enemies[[Name]:[SpawnedType]],11,FALSE), Enemies[[Name]:[BotLevelType]], 3, FALSE) * VLOOKUP($A99,BotLevelWorld[#All],MATCH("HP Ratio - " &amp; VLOOKUP(VLOOKUP(AG$1,Enemies[[Name]:[SpawnedType]],11,FALSE),Enemies[[#All],[Name]:[BotLevelType]],9,FALSE),BotLevelWorld[#Headers],0),FALSE) * VLOOKUP(AG$1,Enemies[[Name]:[SpawnedType]],10,FALSE),0))</f>
        <v>8470</v>
      </c>
      <c r="AH99" s="10">
        <f>(VLOOKUP(AH$1,Enemies[[Name]:[BotLevelType]],3,FALSE) * VLOOKUP($A99,BotLevelWorld[#All],MATCH("HP Ratio - " &amp; VLOOKUP(AH$1,Enemies[[#All],[Name]:[BotLevelType]],9,FALSE),BotLevelWorld[#Headers],0),FALSE)) + (IFERROR(VLOOKUP(VLOOKUP(AH$1,Enemies[[Name]:[SpawnedType]],11,FALSE), Enemies[[Name]:[BotLevelType]], 3, FALSE) * VLOOKUP($A99,BotLevelWorld[#All],MATCH("HP Ratio - " &amp; VLOOKUP(VLOOKUP(AH$1,Enemies[[Name]:[SpawnedType]],11,FALSE),Enemies[[#All],[Name]:[BotLevelType]],9,FALSE),BotLevelWorld[#Headers],0),FALSE) * VLOOKUP(AH$1,Enemies[[Name]:[SpawnedType]],10,FALSE),0))</f>
        <v>880</v>
      </c>
      <c r="AI99" s="10">
        <f>(VLOOKUP(AI$1,Enemies[[Name]:[BotLevelType]],3,FALSE) * VLOOKUP($A99,BotLevelWorld[#All],MATCH("HP Ratio - " &amp; VLOOKUP(AI$1,Enemies[[#All],[Name]:[BotLevelType]],9,FALSE),BotLevelWorld[#Headers],0),FALSE)) + (IFERROR(VLOOKUP(VLOOKUP(AI$1,Enemies[[Name]:[SpawnedType]],11,FALSE), Enemies[[Name]:[BotLevelType]], 3, FALSE) * VLOOKUP($A99,BotLevelWorld[#All],MATCH("HP Ratio - " &amp; VLOOKUP(VLOOKUP(AI$1,Enemies[[Name]:[SpawnedType]],11,FALSE),Enemies[[#All],[Name]:[BotLevelType]],9,FALSE),BotLevelWorld[#Headers],0),FALSE) * VLOOKUP(AI$1,Enemies[[Name]:[SpawnedType]],10,FALSE),0))</f>
        <v>12000</v>
      </c>
      <c r="AJ99" s="10">
        <f>(VLOOKUP(AJ$1,Enemies[[Name]:[BotLevelType]],3,FALSE) * VLOOKUP($A99,BotLevelWorld[#All],MATCH("HP Ratio - " &amp; VLOOKUP(AJ$1,Enemies[[#All],[Name]:[BotLevelType]],9,FALSE),BotLevelWorld[#Headers],0),FALSE)) + (IFERROR(VLOOKUP(VLOOKUP(AJ$1,Enemies[[Name]:[SpawnedType]],11,FALSE), Enemies[[Name]:[BotLevelType]], 3, FALSE) * VLOOKUP($A99,BotLevelWorld[#All],MATCH("HP Ratio - " &amp; VLOOKUP(VLOOKUP(AJ$1,Enemies[[Name]:[SpawnedType]],11,FALSE),Enemies[[#All],[Name]:[BotLevelType]],9,FALSE),BotLevelWorld[#Headers],0),FALSE) * VLOOKUP(AJ$1,Enemies[[Name]:[SpawnedType]],10,FALSE),0))</f>
        <v>880</v>
      </c>
      <c r="AK99" s="10">
        <f>(VLOOKUP(AK$1,Enemies[[Name]:[BotLevelType]],3,FALSE) * VLOOKUP($A99,BotLevelWorld[#All],MATCH("HP Ratio - " &amp; VLOOKUP(AK$1,Enemies[[#All],[Name]:[BotLevelType]],9,FALSE),BotLevelWorld[#Headers],0),FALSE)) + (IFERROR(VLOOKUP(VLOOKUP(AK$1,Enemies[[Name]:[SpawnedType]],11,FALSE), Enemies[[Name]:[BotLevelType]], 3, FALSE) * VLOOKUP($A99,BotLevelWorld[#All],MATCH("HP Ratio - " &amp; VLOOKUP(VLOOKUP(AK$1,Enemies[[Name]:[SpawnedType]],11,FALSE),Enemies[[#All],[Name]:[BotLevelType]],9,FALSE),BotLevelWorld[#Headers],0),FALSE) * VLOOKUP(AK$1,Enemies[[Name]:[SpawnedType]],10,FALSE),0))</f>
        <v>880</v>
      </c>
      <c r="AL99" s="10">
        <f>(VLOOKUP(AL$1,Enemies[[Name]:[BotLevelType]],3,FALSE) * VLOOKUP($A99,BotLevelWorld[#All],MATCH("HP Ratio - " &amp; VLOOKUP(AL$1,Enemies[[#All],[Name]:[BotLevelType]],9,FALSE),BotLevelWorld[#Headers],0),FALSE)) + (IFERROR(VLOOKUP(VLOOKUP(AL$1,Enemies[[Name]:[SpawnedType]],11,FALSE), Enemies[[Name]:[BotLevelType]], 3, FALSE) * VLOOKUP($A99,BotLevelWorld[#All],MATCH("HP Ratio - " &amp; VLOOKUP(VLOOKUP(AL$1,Enemies[[Name]:[SpawnedType]],11,FALSE),Enemies[[#All],[Name]:[BotLevelType]],9,FALSE),BotLevelWorld[#Headers],0),FALSE) * VLOOKUP(AL$1,Enemies[[Name]:[SpawnedType]],10,FALSE),0))</f>
        <v>1100</v>
      </c>
      <c r="AM99" s="10">
        <f>(VLOOKUP(AM$1,Enemies[[Name]:[BotLevelType]],3,FALSE) * VLOOKUP($A99,BotLevelWorld[#All],MATCH("HP Ratio - " &amp; VLOOKUP(AM$1,Enemies[[#All],[Name]:[BotLevelType]],9,FALSE),BotLevelWorld[#Headers],0),FALSE)) + (IFERROR(VLOOKUP(VLOOKUP(AM$1,Enemies[[Name]:[SpawnedType]],11,FALSE), Enemies[[Name]:[BotLevelType]], 3, FALSE) * VLOOKUP($A99,BotLevelWorld[#All],MATCH("HP Ratio - " &amp; VLOOKUP(VLOOKUP(AM$1,Enemies[[Name]:[SpawnedType]],11,FALSE),Enemies[[#All],[Name]:[BotLevelType]],9,FALSE),BotLevelWorld[#Headers],0),FALSE) * VLOOKUP(AM$1,Enemies[[Name]:[SpawnedType]],10,FALSE),0))</f>
        <v>20000</v>
      </c>
      <c r="AN99" s="10">
        <f>(VLOOKUP(AN$1,Enemies[[Name]:[BotLevelType]],3,FALSE) * VLOOKUP($A99,BotLevelWorld[#All],MATCH("HP Ratio - " &amp; VLOOKUP(AN$1,Enemies[[#All],[Name]:[BotLevelType]],9,FALSE),BotLevelWorld[#Headers],0),FALSE)) + (IFERROR(VLOOKUP(VLOOKUP(AN$1,Enemies[[Name]:[SpawnedType]],11,FALSE), Enemies[[Name]:[BotLevelType]], 3, FALSE) * VLOOKUP($A99,BotLevelWorld[#All],MATCH("HP Ratio - " &amp; VLOOKUP(VLOOKUP(AN$1,Enemies[[Name]:[SpawnedType]],11,FALSE),Enemies[[#All],[Name]:[BotLevelType]],9,FALSE),BotLevelWorld[#Headers],0),FALSE) * VLOOKUP(AN$1,Enemies[[Name]:[SpawnedType]],10,FALSE),0))</f>
        <v>5500</v>
      </c>
      <c r="AO99" s="10">
        <f>(VLOOKUP(AO$1,Enemies[[Name]:[BotLevelType]],3,FALSE) * VLOOKUP($A99,BotLevelWorld[#All],MATCH("HP Ratio - " &amp; VLOOKUP(AO$1,Enemies[[#All],[Name]:[BotLevelType]],9,FALSE),BotLevelWorld[#Headers],0),FALSE)) + (IFERROR(VLOOKUP(VLOOKUP(AO$1,Enemies[[Name]:[SpawnedType]],11,FALSE), Enemies[[Name]:[BotLevelType]], 3, FALSE) * VLOOKUP($A99,BotLevelWorld[#All],MATCH("HP Ratio - " &amp; VLOOKUP(VLOOKUP(AO$1,Enemies[[Name]:[SpawnedType]],11,FALSE),Enemies[[#All],[Name]:[BotLevelType]],9,FALSE),BotLevelWorld[#Headers],0),FALSE) * VLOOKUP(AO$1,Enemies[[Name]:[SpawnedType]],10,FALSE),0))</f>
        <v>9460</v>
      </c>
      <c r="AP99" s="10">
        <f>(VLOOKUP(AP$1,Enemies[[Name]:[BotLevelType]],3,FALSE) * VLOOKUP($A99,BotLevelWorld[#All],MATCH("HP Ratio - " &amp; VLOOKUP(AP$1,Enemies[[#All],[Name]:[BotLevelType]],9,FALSE),BotLevelWorld[#Headers],0),FALSE)) + (IFERROR(VLOOKUP(VLOOKUP(AP$1,Enemies[[Name]:[SpawnedType]],11,FALSE), Enemies[[Name]:[BotLevelType]], 3, FALSE) * VLOOKUP($A99,BotLevelWorld[#All],MATCH("HP Ratio - " &amp; VLOOKUP(VLOOKUP(AP$1,Enemies[[Name]:[SpawnedType]],11,FALSE),Enemies[[#All],[Name]:[BotLevelType]],9,FALSE),BotLevelWorld[#Headers],0),FALSE) * VLOOKUP(AP$1,Enemies[[Name]:[SpawnedType]],10,FALSE),0))</f>
        <v>9460</v>
      </c>
      <c r="AQ99" s="10">
        <f>(VLOOKUP(AQ$1,Enemies[[Name]:[BotLevelType]],3,FALSE) * VLOOKUP($A99,BotLevelWorld[#All],MATCH("HP Ratio - " &amp; VLOOKUP(AQ$1,Enemies[[#All],[Name]:[BotLevelType]],9,FALSE),BotLevelWorld[#Headers],0),FALSE)) + (IFERROR(VLOOKUP(VLOOKUP(AQ$1,Enemies[[Name]:[SpawnedType]],11,FALSE), Enemies[[Name]:[BotLevelType]], 3, FALSE) * VLOOKUP($A99,BotLevelWorld[#All],MATCH("HP Ratio - " &amp; VLOOKUP(VLOOKUP(AQ$1,Enemies[[Name]:[SpawnedType]],11,FALSE),Enemies[[#All],[Name]:[BotLevelType]],9,FALSE),BotLevelWorld[#Headers],0),FALSE) * VLOOKUP(AQ$1,Enemies[[Name]:[SpawnedType]],10,FALSE),0))</f>
        <v>9460</v>
      </c>
      <c r="AR99" s="10">
        <f>(VLOOKUP(AR$1,Enemies[[Name]:[BotLevelType]],3,FALSE) * VLOOKUP($A99,BotLevelWorld[#All],MATCH("HP Ratio - " &amp; VLOOKUP(AR$1,Enemies[[#All],[Name]:[BotLevelType]],9,FALSE),BotLevelWorld[#Headers],0),FALSE)) + (IFERROR(VLOOKUP(VLOOKUP(AR$1,Enemies[[Name]:[SpawnedType]],11,FALSE), Enemies[[Name]:[BotLevelType]], 3, FALSE) * VLOOKUP($A99,BotLevelWorld[#All],MATCH("HP Ratio - " &amp; VLOOKUP(VLOOKUP(AR$1,Enemies[[Name]:[SpawnedType]],11,FALSE),Enemies[[#All],[Name]:[BotLevelType]],9,FALSE),BotLevelWorld[#Headers],0),FALSE) * VLOOKUP(AR$1,Enemies[[Name]:[SpawnedType]],10,FALSE),0))</f>
        <v>88000</v>
      </c>
      <c r="AS99" s="10">
        <f>(VLOOKUP(AS$1,Enemies[[Name]:[BotLevelType]],3,FALSE) * VLOOKUP($A99,BotLevelWorld[#All],MATCH("HP Ratio - " &amp; VLOOKUP(AS$1,Enemies[[#All],[Name]:[BotLevelType]],9,FALSE),BotLevelWorld[#Headers],0),FALSE)) + (IFERROR(VLOOKUP(VLOOKUP(AS$1,Enemies[[Name]:[SpawnedType]],11,FALSE), Enemies[[Name]:[BotLevelType]], 3, FALSE) * VLOOKUP($A99,BotLevelWorld[#All],MATCH("HP Ratio - " &amp; VLOOKUP(VLOOKUP(AS$1,Enemies[[Name]:[SpawnedType]],11,FALSE),Enemies[[#All],[Name]:[BotLevelType]],9,FALSE),BotLevelWorld[#Headers],0),FALSE) * VLOOKUP(AS$1,Enemies[[Name]:[SpawnedType]],10,FALSE),0))</f>
        <v>60000</v>
      </c>
      <c r="AT99" s="10">
        <f>(VLOOKUP(AT$1,Enemies[[Name]:[BotLevelType]],3,FALSE) * VLOOKUP($A99,BotLevelWorld[#All],MATCH("HP Ratio - " &amp; VLOOKUP(AT$1,Enemies[[#All],[Name]:[BotLevelType]],9,FALSE),BotLevelWorld[#Headers],0),FALSE)) + (IFERROR(VLOOKUP(VLOOKUP(AT$1,Enemies[[Name]:[SpawnedType]],11,FALSE), Enemies[[Name]:[BotLevelType]], 3, FALSE) * VLOOKUP($A99,BotLevelWorld[#All],MATCH("HP Ratio - " &amp; VLOOKUP(VLOOKUP(AT$1,Enemies[[Name]:[SpawnedType]],11,FALSE),Enemies[[#All],[Name]:[BotLevelType]],9,FALSE),BotLevelWorld[#Headers],0),FALSE) * VLOOKUP(AT$1,Enemies[[Name]:[SpawnedType]],10,FALSE),0))</f>
        <v>53200</v>
      </c>
    </row>
    <row r="100" spans="1:46" x14ac:dyDescent="0.25">
      <c r="A100" s="1">
        <v>98</v>
      </c>
      <c r="B100" s="10">
        <f>(VLOOKUP(B$1,Enemies[[Name]:[BotLevelType]],3,FALSE) * VLOOKUP($A100,BotLevelWorld[#All],MATCH("HP Ratio - " &amp; VLOOKUP(B$1,Enemies[[#All],[Name]:[BotLevelType]],9,FALSE),BotLevelWorld[#Headers],0),FALSE)) + (IFERROR(VLOOKUP(VLOOKUP(B$1,Enemies[[Name]:[SpawnedType]],11,FALSE), Enemies[[Name]:[BotLevelType]], 3, FALSE) * VLOOKUP($A100,BotLevelWorld[#All],MATCH("HP Ratio - " &amp; VLOOKUP(VLOOKUP(B$1,Enemies[[Name]:[SpawnedType]],11,FALSE),Enemies[[#All],[Name]:[BotLevelType]],9,FALSE),BotLevelWorld[#Headers],0),FALSE) * VLOOKUP(B$1,Enemies[[Name]:[SpawnedType]],10,FALSE),0))</f>
        <v>330</v>
      </c>
      <c r="C100" s="10">
        <f>(VLOOKUP(C$1,Enemies[[Name]:[BotLevelType]],3,FALSE) * VLOOKUP($A100,BotLevelWorld[#All],MATCH("HP Ratio - " &amp; VLOOKUP(C$1,Enemies[[#All],[Name]:[BotLevelType]],9,FALSE),BotLevelWorld[#Headers],0),FALSE)) + (IFERROR(VLOOKUP(VLOOKUP(C$1,Enemies[[Name]:[SpawnedType]],11,FALSE), Enemies[[Name]:[BotLevelType]], 3, FALSE) * VLOOKUP($A100,BotLevelWorld[#All],MATCH("HP Ratio - " &amp; VLOOKUP(VLOOKUP(C$1,Enemies[[Name]:[SpawnedType]],11,FALSE),Enemies[[#All],[Name]:[BotLevelType]],9,FALSE),BotLevelWorld[#Headers],0),FALSE) * VLOOKUP(C$1,Enemies[[Name]:[SpawnedType]],10,FALSE),0))</f>
        <v>8470</v>
      </c>
      <c r="D100" s="10">
        <f>(VLOOKUP(D$1,Enemies[[Name]:[BotLevelType]],3,FALSE) * VLOOKUP($A100,BotLevelWorld[#All],MATCH("HP Ratio - " &amp; VLOOKUP(D$1,Enemies[[#All],[Name]:[BotLevelType]],9,FALSE),BotLevelWorld[#Headers],0),FALSE)) + (IFERROR(VLOOKUP(VLOOKUP(D$1,Enemies[[Name]:[SpawnedType]],11,FALSE), Enemies[[Name]:[BotLevelType]], 3, FALSE) * VLOOKUP($A100,BotLevelWorld[#All],MATCH("HP Ratio - " &amp; VLOOKUP(VLOOKUP(D$1,Enemies[[Name]:[SpawnedType]],11,FALSE),Enemies[[#All],[Name]:[BotLevelType]],9,FALSE),BotLevelWorld[#Headers],0),FALSE) * VLOOKUP(D$1,Enemies[[Name]:[SpawnedType]],10,FALSE),0))</f>
        <v>19800</v>
      </c>
      <c r="E100" s="10">
        <f>(VLOOKUP(E$1,Enemies[[Name]:[BotLevelType]],3,FALSE) * VLOOKUP($A100,BotLevelWorld[#All],MATCH("HP Ratio - " &amp; VLOOKUP(E$1,Enemies[[#All],[Name]:[BotLevelType]],9,FALSE),BotLevelWorld[#Headers],0),FALSE)) + (IFERROR(VLOOKUP(VLOOKUP(E$1,Enemies[[Name]:[SpawnedType]],11,FALSE), Enemies[[Name]:[BotLevelType]], 3, FALSE) * VLOOKUP($A100,BotLevelWorld[#All],MATCH("HP Ratio - " &amp; VLOOKUP(VLOOKUP(E$1,Enemies[[Name]:[SpawnedType]],11,FALSE),Enemies[[#All],[Name]:[BotLevelType]],9,FALSE),BotLevelWorld[#Headers],0),FALSE) * VLOOKUP(E$1,Enemies[[Name]:[SpawnedType]],10,FALSE),0))</f>
        <v>2800</v>
      </c>
      <c r="F100" s="10">
        <f>(VLOOKUP(F$1,Enemies[[Name]:[BotLevelType]],3,FALSE) * VLOOKUP($A100,BotLevelWorld[#All],MATCH("HP Ratio - " &amp; VLOOKUP(F$1,Enemies[[#All],[Name]:[BotLevelType]],9,FALSE),BotLevelWorld[#Headers],0),FALSE)) + (IFERROR(VLOOKUP(VLOOKUP(F$1,Enemies[[Name]:[SpawnedType]],11,FALSE), Enemies[[Name]:[BotLevelType]], 3, FALSE) * VLOOKUP($A100,BotLevelWorld[#All],MATCH("HP Ratio - " &amp; VLOOKUP(VLOOKUP(F$1,Enemies[[Name]:[SpawnedType]],11,FALSE),Enemies[[#All],[Name]:[BotLevelType]],9,FALSE),BotLevelWorld[#Headers],0),FALSE) * VLOOKUP(F$1,Enemies[[Name]:[SpawnedType]],10,FALSE),0))</f>
        <v>10000</v>
      </c>
      <c r="G100" s="10">
        <f>(VLOOKUP(G$1,Enemies[[Name]:[BotLevelType]],3,FALSE) * VLOOKUP($A100,BotLevelWorld[#All],MATCH("HP Ratio - " &amp; VLOOKUP(G$1,Enemies[[#All],[Name]:[BotLevelType]],9,FALSE),BotLevelWorld[#Headers],0),FALSE)) + (IFERROR(VLOOKUP(VLOOKUP(G$1,Enemies[[Name]:[SpawnedType]],11,FALSE), Enemies[[Name]:[BotLevelType]], 3, FALSE) * VLOOKUP($A100,BotLevelWorld[#All],MATCH("HP Ratio - " &amp; VLOOKUP(VLOOKUP(G$1,Enemies[[Name]:[SpawnedType]],11,FALSE),Enemies[[#All],[Name]:[BotLevelType]],9,FALSE),BotLevelWorld[#Headers],0),FALSE) * VLOOKUP(G$1,Enemies[[Name]:[SpawnedType]],10,FALSE),0))</f>
        <v>20000</v>
      </c>
      <c r="H100" s="10">
        <f>(VLOOKUP(H$1,Enemies[[Name]:[BotLevelType]],3,FALSE) * VLOOKUP($A100,BotLevelWorld[#All],MATCH("HP Ratio - " &amp; VLOOKUP(H$1,Enemies[[#All],[Name]:[BotLevelType]],9,FALSE),BotLevelWorld[#Headers],0),FALSE)) + (IFERROR(VLOOKUP(VLOOKUP(H$1,Enemies[[Name]:[SpawnedType]],11,FALSE), Enemies[[Name]:[BotLevelType]], 3, FALSE) * VLOOKUP($A100,BotLevelWorld[#All],MATCH("HP Ratio - " &amp; VLOOKUP(VLOOKUP(H$1,Enemies[[Name]:[SpawnedType]],11,FALSE),Enemies[[#All],[Name]:[BotLevelType]],9,FALSE),BotLevelWorld[#Headers],0),FALSE) * VLOOKUP(H$1,Enemies[[Name]:[SpawnedType]],10,FALSE),0))</f>
        <v>880</v>
      </c>
      <c r="I100" s="10">
        <f>(VLOOKUP(I$1,Enemies[[Name]:[BotLevelType]],3,FALSE) * VLOOKUP($A100,BotLevelWorld[#All],MATCH("HP Ratio - " &amp; VLOOKUP(I$1,Enemies[[#All],[Name]:[BotLevelType]],9,FALSE),BotLevelWorld[#Headers],0),FALSE)) + (IFERROR(VLOOKUP(VLOOKUP(I$1,Enemies[[Name]:[SpawnedType]],11,FALSE), Enemies[[Name]:[BotLevelType]], 3, FALSE) * VLOOKUP($A100,BotLevelWorld[#All],MATCH("HP Ratio - " &amp; VLOOKUP(VLOOKUP(I$1,Enemies[[Name]:[SpawnedType]],11,FALSE),Enemies[[#All],[Name]:[BotLevelType]],9,FALSE),BotLevelWorld[#Headers],0),FALSE) * VLOOKUP(I$1,Enemies[[Name]:[SpawnedType]],10,FALSE),0))</f>
        <v>30</v>
      </c>
      <c r="J100" s="10">
        <f>(VLOOKUP(J$1,Enemies[[Name]:[BotLevelType]],3,FALSE) * VLOOKUP($A100,BotLevelWorld[#All],MATCH("HP Ratio - " &amp; VLOOKUP(J$1,Enemies[[#All],[Name]:[BotLevelType]],9,FALSE),BotLevelWorld[#Headers],0),FALSE)) + (IFERROR(VLOOKUP(VLOOKUP(J$1,Enemies[[Name]:[SpawnedType]],11,FALSE), Enemies[[Name]:[BotLevelType]], 3, FALSE) * VLOOKUP($A100,BotLevelWorld[#All],MATCH("HP Ratio - " &amp; VLOOKUP(VLOOKUP(J$1,Enemies[[Name]:[SpawnedType]],11,FALSE),Enemies[[#All],[Name]:[BotLevelType]],9,FALSE),BotLevelWorld[#Headers],0),FALSE) * VLOOKUP(J$1,Enemies[[Name]:[SpawnedType]],10,FALSE),0))</f>
        <v>500</v>
      </c>
      <c r="K100" s="10">
        <f>(VLOOKUP(K$1,Enemies[[Name]:[BotLevelType]],3,FALSE) * VLOOKUP($A100,BotLevelWorld[#All],MATCH("HP Ratio - " &amp; VLOOKUP(K$1,Enemies[[#All],[Name]:[BotLevelType]],9,FALSE),BotLevelWorld[#Headers],0),FALSE)) + (IFERROR(VLOOKUP(VLOOKUP(K$1,Enemies[[Name]:[SpawnedType]],11,FALSE), Enemies[[Name]:[BotLevelType]], 3, FALSE) * VLOOKUP($A100,BotLevelWorld[#All],MATCH("HP Ratio - " &amp; VLOOKUP(VLOOKUP(K$1,Enemies[[Name]:[SpawnedType]],11,FALSE),Enemies[[#All],[Name]:[BotLevelType]],9,FALSE),BotLevelWorld[#Headers],0),FALSE) * VLOOKUP(K$1,Enemies[[Name]:[SpawnedType]],10,FALSE),0))</f>
        <v>125</v>
      </c>
      <c r="L100" s="10">
        <f>(VLOOKUP(L$1,Enemies[[Name]:[BotLevelType]],3,FALSE) * VLOOKUP($A100,BotLevelWorld[#All],MATCH("HP Ratio - " &amp; VLOOKUP(L$1,Enemies[[#All],[Name]:[BotLevelType]],9,FALSE),BotLevelWorld[#Headers],0),FALSE)) + (IFERROR(VLOOKUP(VLOOKUP(L$1,Enemies[[Name]:[SpawnedType]],11,FALSE), Enemies[[Name]:[BotLevelType]], 3, FALSE) * VLOOKUP($A100,BotLevelWorld[#All],MATCH("HP Ratio - " &amp; VLOOKUP(VLOOKUP(L$1,Enemies[[Name]:[SpawnedType]],11,FALSE),Enemies[[#All],[Name]:[BotLevelType]],9,FALSE),BotLevelWorld[#Headers],0),FALSE) * VLOOKUP(L$1,Enemies[[Name]:[SpawnedType]],10,FALSE),0))</f>
        <v>6000</v>
      </c>
      <c r="M100" s="10">
        <f>(VLOOKUP(M$1,Enemies[[Name]:[BotLevelType]],3,FALSE) * VLOOKUP($A100,BotLevelWorld[#All],MATCH("HP Ratio - " &amp; VLOOKUP(M$1,Enemies[[#All],[Name]:[BotLevelType]],9,FALSE),BotLevelWorld[#Headers],0),FALSE)) + (IFERROR(VLOOKUP(VLOOKUP(M$1,Enemies[[Name]:[SpawnedType]],11,FALSE), Enemies[[Name]:[BotLevelType]], 3, FALSE) * VLOOKUP($A100,BotLevelWorld[#All],MATCH("HP Ratio - " &amp; VLOOKUP(VLOOKUP(M$1,Enemies[[Name]:[SpawnedType]],11,FALSE),Enemies[[#All],[Name]:[BotLevelType]],9,FALSE),BotLevelWorld[#Headers],0),FALSE) * VLOOKUP(M$1,Enemies[[Name]:[SpawnedType]],10,FALSE),0))</f>
        <v>14000</v>
      </c>
      <c r="N100" s="10">
        <f>(VLOOKUP(N$1,Enemies[[Name]:[BotLevelType]],3,FALSE) * VLOOKUP($A100,BotLevelWorld[#All],MATCH("HP Ratio - " &amp; VLOOKUP(N$1,Enemies[[#All],[Name]:[BotLevelType]],9,FALSE),BotLevelWorld[#Headers],0),FALSE)) + (IFERROR(VLOOKUP(VLOOKUP(N$1,Enemies[[Name]:[SpawnedType]],11,FALSE), Enemies[[Name]:[BotLevelType]], 3, FALSE) * VLOOKUP($A100,BotLevelWorld[#All],MATCH("HP Ratio - " &amp; VLOOKUP(VLOOKUP(N$1,Enemies[[Name]:[SpawnedType]],11,FALSE),Enemies[[#All],[Name]:[BotLevelType]],9,FALSE),BotLevelWorld[#Headers],0),FALSE) * VLOOKUP(N$1,Enemies[[Name]:[SpawnedType]],10,FALSE),0))</f>
        <v>10000</v>
      </c>
      <c r="O100" s="10">
        <f>(VLOOKUP(O$1,Enemies[[Name]:[BotLevelType]],3,FALSE) * VLOOKUP($A100,BotLevelWorld[#All],MATCH("HP Ratio - " &amp; VLOOKUP(O$1,Enemies[[#All],[Name]:[BotLevelType]],9,FALSE),BotLevelWorld[#Headers],0),FALSE)) + (IFERROR(VLOOKUP(VLOOKUP(O$1,Enemies[[Name]:[SpawnedType]],11,FALSE), Enemies[[Name]:[BotLevelType]], 3, FALSE) * VLOOKUP($A100,BotLevelWorld[#All],MATCH("HP Ratio - " &amp; VLOOKUP(VLOOKUP(O$1,Enemies[[Name]:[SpawnedType]],11,FALSE),Enemies[[#All],[Name]:[BotLevelType]],9,FALSE),BotLevelWorld[#Headers],0),FALSE) * VLOOKUP(O$1,Enemies[[Name]:[SpawnedType]],10,FALSE),0))</f>
        <v>3850</v>
      </c>
      <c r="P100" s="10">
        <f>(VLOOKUP(P$1,Enemies[[Name]:[BotLevelType]],3,FALSE) * VLOOKUP($A100,BotLevelWorld[#All],MATCH("HP Ratio - " &amp; VLOOKUP(P$1,Enemies[[#All],[Name]:[BotLevelType]],9,FALSE),BotLevelWorld[#Headers],0),FALSE)) + (IFERROR(VLOOKUP(VLOOKUP(P$1,Enemies[[Name]:[SpawnedType]],11,FALSE), Enemies[[Name]:[BotLevelType]], 3, FALSE) * VLOOKUP($A100,BotLevelWorld[#All],MATCH("HP Ratio - " &amp; VLOOKUP(VLOOKUP(P$1,Enemies[[Name]:[SpawnedType]],11,FALSE),Enemies[[#All],[Name]:[BotLevelType]],9,FALSE),BotLevelWorld[#Headers],0),FALSE) * VLOOKUP(P$1,Enemies[[Name]:[SpawnedType]],10,FALSE),0))</f>
        <v>40000</v>
      </c>
      <c r="Q100" s="10">
        <f>(VLOOKUP(Q$1,Enemies[[Name]:[BotLevelType]],3,FALSE) * VLOOKUP($A100,BotLevelWorld[#All],MATCH("HP Ratio - " &amp; VLOOKUP(Q$1,Enemies[[#All],[Name]:[BotLevelType]],9,FALSE),BotLevelWorld[#Headers],0),FALSE)) + (IFERROR(VLOOKUP(VLOOKUP(Q$1,Enemies[[Name]:[SpawnedType]],11,FALSE), Enemies[[Name]:[BotLevelType]], 3, FALSE) * VLOOKUP($A100,BotLevelWorld[#All],MATCH("HP Ratio - " &amp; VLOOKUP(VLOOKUP(Q$1,Enemies[[Name]:[SpawnedType]],11,FALSE),Enemies[[#All],[Name]:[BotLevelType]],9,FALSE),BotLevelWorld[#Headers],0),FALSE) * VLOOKUP(Q$1,Enemies[[Name]:[SpawnedType]],10,FALSE),0))</f>
        <v>11000</v>
      </c>
      <c r="R100" s="10">
        <f>(VLOOKUP(R$1,Enemies[[Name]:[BotLevelType]],3,FALSE) * VLOOKUP($A100,BotLevelWorld[#All],MATCH("HP Ratio - " &amp; VLOOKUP(R$1,Enemies[[#All],[Name]:[BotLevelType]],9,FALSE),BotLevelWorld[#Headers],0),FALSE)) + (IFERROR(VLOOKUP(VLOOKUP(R$1,Enemies[[Name]:[SpawnedType]],11,FALSE), Enemies[[Name]:[BotLevelType]], 3, FALSE) * VLOOKUP($A100,BotLevelWorld[#All],MATCH("HP Ratio - " &amp; VLOOKUP(VLOOKUP(R$1,Enemies[[Name]:[SpawnedType]],11,FALSE),Enemies[[#All],[Name]:[BotLevelType]],9,FALSE),BotLevelWorld[#Headers],0),FALSE) * VLOOKUP(R$1,Enemies[[Name]:[SpawnedType]],10,FALSE),0))</f>
        <v>55000</v>
      </c>
      <c r="S100" s="10">
        <f>(VLOOKUP(S$1,Enemies[[Name]:[BotLevelType]],3,FALSE) * VLOOKUP($A100,BotLevelWorld[#All],MATCH("HP Ratio - " &amp; VLOOKUP(S$1,Enemies[[#All],[Name]:[BotLevelType]],9,FALSE),BotLevelWorld[#Headers],0),FALSE)) + (IFERROR(VLOOKUP(VLOOKUP(S$1,Enemies[[Name]:[SpawnedType]],11,FALSE), Enemies[[Name]:[BotLevelType]], 3, FALSE) * VLOOKUP($A100,BotLevelWorld[#All],MATCH("HP Ratio - " &amp; VLOOKUP(VLOOKUP(S$1,Enemies[[Name]:[SpawnedType]],11,FALSE),Enemies[[#All],[Name]:[BotLevelType]],9,FALSE),BotLevelWorld[#Headers],0),FALSE) * VLOOKUP(S$1,Enemies[[Name]:[SpawnedType]],10,FALSE),0))</f>
        <v>4620</v>
      </c>
      <c r="T100" s="10">
        <f>(VLOOKUP(T$1,Enemies[[Name]:[BotLevelType]],3,FALSE) * VLOOKUP($A100,BotLevelWorld[#All],MATCH("HP Ratio - " &amp; VLOOKUP(T$1,Enemies[[#All],[Name]:[BotLevelType]],9,FALSE),BotLevelWorld[#Headers],0),FALSE)) + (IFERROR(VLOOKUP(VLOOKUP(T$1,Enemies[[Name]:[SpawnedType]],11,FALSE), Enemies[[Name]:[BotLevelType]], 3, FALSE) * VLOOKUP($A100,BotLevelWorld[#All],MATCH("HP Ratio - " &amp; VLOOKUP(VLOOKUP(T$1,Enemies[[Name]:[SpawnedType]],11,FALSE),Enemies[[#All],[Name]:[BotLevelType]],9,FALSE),BotLevelWorld[#Headers],0),FALSE) * VLOOKUP(T$1,Enemies[[Name]:[SpawnedType]],10,FALSE),0))</f>
        <v>17600</v>
      </c>
      <c r="U100" s="10">
        <f>(VLOOKUP(U$1,Enemies[[Name]:[BotLevelType]],3,FALSE) * VLOOKUP($A100,BotLevelWorld[#All],MATCH("HP Ratio - " &amp; VLOOKUP(U$1,Enemies[[#All],[Name]:[BotLevelType]],9,FALSE),BotLevelWorld[#Headers],0),FALSE)) + (IFERROR(VLOOKUP(VLOOKUP(U$1,Enemies[[Name]:[SpawnedType]],11,FALSE), Enemies[[Name]:[BotLevelType]], 3, FALSE) * VLOOKUP($A100,BotLevelWorld[#All],MATCH("HP Ratio - " &amp; VLOOKUP(VLOOKUP(U$1,Enemies[[Name]:[SpawnedType]],11,FALSE),Enemies[[#All],[Name]:[BotLevelType]],9,FALSE),BotLevelWorld[#Headers],0),FALSE) * VLOOKUP(U$1,Enemies[[Name]:[SpawnedType]],10,FALSE),0))</f>
        <v>8800</v>
      </c>
      <c r="V100" s="10">
        <f>(VLOOKUP(V$1,Enemies[[Name]:[BotLevelType]],3,FALSE) * VLOOKUP($A100,BotLevelWorld[#All],MATCH("HP Ratio - " &amp; VLOOKUP(V$1,Enemies[[#All],[Name]:[BotLevelType]],9,FALSE),BotLevelWorld[#Headers],0),FALSE)) + (IFERROR(VLOOKUP(VLOOKUP(V$1,Enemies[[Name]:[SpawnedType]],11,FALSE), Enemies[[Name]:[BotLevelType]], 3, FALSE) * VLOOKUP($A100,BotLevelWorld[#All],MATCH("HP Ratio - " &amp; VLOOKUP(VLOOKUP(V$1,Enemies[[Name]:[SpawnedType]],11,FALSE),Enemies[[#All],[Name]:[BotLevelType]],9,FALSE),BotLevelWorld[#Headers],0),FALSE) * VLOOKUP(V$1,Enemies[[Name]:[SpawnedType]],10,FALSE),0))</f>
        <v>4400</v>
      </c>
      <c r="W100" s="10">
        <f>(VLOOKUP(W$1,Enemies[[Name]:[BotLevelType]],3,FALSE) * VLOOKUP($A100,BotLevelWorld[#All],MATCH("HP Ratio - " &amp; VLOOKUP(W$1,Enemies[[#All],[Name]:[BotLevelType]],9,FALSE),BotLevelWorld[#Headers],0),FALSE)) + (IFERROR(VLOOKUP(VLOOKUP(W$1,Enemies[[Name]:[SpawnedType]],11,FALSE), Enemies[[Name]:[BotLevelType]], 3, FALSE) * VLOOKUP($A100,BotLevelWorld[#All],MATCH("HP Ratio - " &amp; VLOOKUP(VLOOKUP(W$1,Enemies[[Name]:[SpawnedType]],11,FALSE),Enemies[[#All],[Name]:[BotLevelType]],9,FALSE),BotLevelWorld[#Headers],0),FALSE) * VLOOKUP(W$1,Enemies[[Name]:[SpawnedType]],10,FALSE),0))</f>
        <v>1100</v>
      </c>
      <c r="X100" s="10">
        <f>(VLOOKUP(X$1,Enemies[[Name]:[BotLevelType]],3,FALSE) * VLOOKUP($A100,BotLevelWorld[#All],MATCH("HP Ratio - " &amp; VLOOKUP(X$1,Enemies[[#All],[Name]:[BotLevelType]],9,FALSE),BotLevelWorld[#Headers],0),FALSE)) + (IFERROR(VLOOKUP(VLOOKUP(X$1,Enemies[[Name]:[SpawnedType]],11,FALSE), Enemies[[Name]:[BotLevelType]], 3, FALSE) * VLOOKUP($A100,BotLevelWorld[#All],MATCH("HP Ratio - " &amp; VLOOKUP(VLOOKUP(X$1,Enemies[[Name]:[SpawnedType]],11,FALSE),Enemies[[#All],[Name]:[BotLevelType]],9,FALSE),BotLevelWorld[#Headers],0),FALSE) * VLOOKUP(X$1,Enemies[[Name]:[SpawnedType]],10,FALSE),0))</f>
        <v>880</v>
      </c>
      <c r="Y100" s="10">
        <f>(VLOOKUP(Y$1,Enemies[[Name]:[BotLevelType]],3,FALSE) * VLOOKUP($A100,BotLevelWorld[#All],MATCH("HP Ratio - " &amp; VLOOKUP(Y$1,Enemies[[#All],[Name]:[BotLevelType]],9,FALSE),BotLevelWorld[#Headers],0),FALSE)) + (IFERROR(VLOOKUP(VLOOKUP(Y$1,Enemies[[Name]:[SpawnedType]],11,FALSE), Enemies[[Name]:[BotLevelType]], 3, FALSE) * VLOOKUP($A100,BotLevelWorld[#All],MATCH("HP Ratio - " &amp; VLOOKUP(VLOOKUP(Y$1,Enemies[[Name]:[SpawnedType]],11,FALSE),Enemies[[#All],[Name]:[BotLevelType]],9,FALSE),BotLevelWorld[#Headers],0),FALSE) * VLOOKUP(Y$1,Enemies[[Name]:[SpawnedType]],10,FALSE),0))</f>
        <v>20000</v>
      </c>
      <c r="Z100" s="10">
        <f>(VLOOKUP(Z$1,Enemies[[Name]:[BotLevelType]],3,FALSE) * VLOOKUP($A100,BotLevelWorld[#All],MATCH("HP Ratio - " &amp; VLOOKUP(Z$1,Enemies[[#All],[Name]:[BotLevelType]],9,FALSE),BotLevelWorld[#Headers],0),FALSE)) + (IFERROR(VLOOKUP(VLOOKUP(Z$1,Enemies[[Name]:[SpawnedType]],11,FALSE), Enemies[[Name]:[BotLevelType]], 3, FALSE) * VLOOKUP($A100,BotLevelWorld[#All],MATCH("HP Ratio - " &amp; VLOOKUP(VLOOKUP(Z$1,Enemies[[Name]:[SpawnedType]],11,FALSE),Enemies[[#All],[Name]:[BotLevelType]],9,FALSE),BotLevelWorld[#Headers],0),FALSE) * VLOOKUP(Z$1,Enemies[[Name]:[SpawnedType]],10,FALSE),0))</f>
        <v>8000</v>
      </c>
      <c r="AA100" s="10">
        <f>(VLOOKUP(AA$1,Enemies[[Name]:[BotLevelType]],3,FALSE) * VLOOKUP($A100,BotLevelWorld[#All],MATCH("HP Ratio - " &amp; VLOOKUP(AA$1,Enemies[[#All],[Name]:[BotLevelType]],9,FALSE),BotLevelWorld[#Headers],0),FALSE)) + (IFERROR(VLOOKUP(VLOOKUP(AA$1,Enemies[[Name]:[SpawnedType]],11,FALSE), Enemies[[Name]:[BotLevelType]], 3, FALSE) * VLOOKUP($A100,BotLevelWorld[#All],MATCH("HP Ratio - " &amp; VLOOKUP(VLOOKUP(AA$1,Enemies[[Name]:[SpawnedType]],11,FALSE),Enemies[[#All],[Name]:[BotLevelType]],9,FALSE),BotLevelWorld[#Headers],0),FALSE) * VLOOKUP(AA$1,Enemies[[Name]:[SpawnedType]],10,FALSE),0))</f>
        <v>4000</v>
      </c>
      <c r="AB100" s="10">
        <f>(VLOOKUP(AB$1,Enemies[[Name]:[BotLevelType]],3,FALSE) * VLOOKUP($A100,BotLevelWorld[#All],MATCH("HP Ratio - " &amp; VLOOKUP(AB$1,Enemies[[#All],[Name]:[BotLevelType]],9,FALSE),BotLevelWorld[#Headers],0),FALSE)) + (IFERROR(VLOOKUP(VLOOKUP(AB$1,Enemies[[Name]:[SpawnedType]],11,FALSE), Enemies[[Name]:[BotLevelType]], 3, FALSE) * VLOOKUP($A100,BotLevelWorld[#All],MATCH("HP Ratio - " &amp; VLOOKUP(VLOOKUP(AB$1,Enemies[[Name]:[SpawnedType]],11,FALSE),Enemies[[#All],[Name]:[BotLevelType]],9,FALSE),BotLevelWorld[#Headers],0),FALSE) * VLOOKUP(AB$1,Enemies[[Name]:[SpawnedType]],10,FALSE),0))</f>
        <v>1960</v>
      </c>
      <c r="AC100" s="10">
        <f>(VLOOKUP(AC$1,Enemies[[Name]:[BotLevelType]],3,FALSE) * VLOOKUP($A100,BotLevelWorld[#All],MATCH("HP Ratio - " &amp; VLOOKUP(AC$1,Enemies[[#All],[Name]:[BotLevelType]],9,FALSE),BotLevelWorld[#Headers],0),FALSE)) + (IFERROR(VLOOKUP(VLOOKUP(AC$1,Enemies[[Name]:[SpawnedType]],11,FALSE), Enemies[[Name]:[BotLevelType]], 3, FALSE) * VLOOKUP($A100,BotLevelWorld[#All],MATCH("HP Ratio - " &amp; VLOOKUP(VLOOKUP(AC$1,Enemies[[Name]:[SpawnedType]],11,FALSE),Enemies[[#All],[Name]:[BotLevelType]],9,FALSE),BotLevelWorld[#Headers],0),FALSE) * VLOOKUP(AC$1,Enemies[[Name]:[SpawnedType]],10,FALSE),0))</f>
        <v>960</v>
      </c>
      <c r="AD100" s="10">
        <f>(VLOOKUP(AD$1,Enemies[[Name]:[BotLevelType]],3,FALSE) * VLOOKUP($A100,BotLevelWorld[#All],MATCH("HP Ratio - " &amp; VLOOKUP(AD$1,Enemies[[#All],[Name]:[BotLevelType]],9,FALSE),BotLevelWorld[#Headers],0),FALSE)) + (IFERROR(VLOOKUP(VLOOKUP(AD$1,Enemies[[Name]:[SpawnedType]],11,FALSE), Enemies[[Name]:[BotLevelType]], 3, FALSE) * VLOOKUP($A100,BotLevelWorld[#All],MATCH("HP Ratio - " &amp; VLOOKUP(VLOOKUP(AD$1,Enemies[[Name]:[SpawnedType]],11,FALSE),Enemies[[#All],[Name]:[BotLevelType]],9,FALSE),BotLevelWorld[#Headers],0),FALSE) * VLOOKUP(AD$1,Enemies[[Name]:[SpawnedType]],10,FALSE),0))</f>
        <v>240</v>
      </c>
      <c r="AE100" s="10">
        <f>(VLOOKUP(AE$1,Enemies[[Name]:[BotLevelType]],3,FALSE) * VLOOKUP($A100,BotLevelWorld[#All],MATCH("HP Ratio - " &amp; VLOOKUP(AE$1,Enemies[[#All],[Name]:[BotLevelType]],9,FALSE),BotLevelWorld[#Headers],0),FALSE)) + (IFERROR(VLOOKUP(VLOOKUP(AE$1,Enemies[[Name]:[SpawnedType]],11,FALSE), Enemies[[Name]:[BotLevelType]], 3, FALSE) * VLOOKUP($A100,BotLevelWorld[#All],MATCH("HP Ratio - " &amp; VLOOKUP(VLOOKUP(AE$1,Enemies[[Name]:[SpawnedType]],11,FALSE),Enemies[[#All],[Name]:[BotLevelType]],9,FALSE),BotLevelWorld[#Headers],0),FALSE) * VLOOKUP(AE$1,Enemies[[Name]:[SpawnedType]],10,FALSE),0))</f>
        <v>7000</v>
      </c>
      <c r="AF100" s="10">
        <f>(VLOOKUP(AF$1,Enemies[[Name]:[BotLevelType]],3,FALSE) * VLOOKUP($A100,BotLevelWorld[#All],MATCH("HP Ratio - " &amp; VLOOKUP(AF$1,Enemies[[#All],[Name]:[BotLevelType]],9,FALSE),BotLevelWorld[#Headers],0),FALSE)) + (IFERROR(VLOOKUP(VLOOKUP(AF$1,Enemies[[Name]:[SpawnedType]],11,FALSE), Enemies[[Name]:[BotLevelType]], 3, FALSE) * VLOOKUP($A100,BotLevelWorld[#All],MATCH("HP Ratio - " &amp; VLOOKUP(VLOOKUP(AF$1,Enemies[[Name]:[SpawnedType]],11,FALSE),Enemies[[#All],[Name]:[BotLevelType]],9,FALSE),BotLevelWorld[#Headers],0),FALSE) * VLOOKUP(AF$1,Enemies[[Name]:[SpawnedType]],10,FALSE),0))</f>
        <v>1600</v>
      </c>
      <c r="AG100" s="10">
        <f>(VLOOKUP(AG$1,Enemies[[Name]:[BotLevelType]],3,FALSE) * VLOOKUP($A100,BotLevelWorld[#All],MATCH("HP Ratio - " &amp; VLOOKUP(AG$1,Enemies[[#All],[Name]:[BotLevelType]],9,FALSE),BotLevelWorld[#Headers],0),FALSE)) + (IFERROR(VLOOKUP(VLOOKUP(AG$1,Enemies[[Name]:[SpawnedType]],11,FALSE), Enemies[[Name]:[BotLevelType]], 3, FALSE) * VLOOKUP($A100,BotLevelWorld[#All],MATCH("HP Ratio - " &amp; VLOOKUP(VLOOKUP(AG$1,Enemies[[Name]:[SpawnedType]],11,FALSE),Enemies[[#All],[Name]:[BotLevelType]],9,FALSE),BotLevelWorld[#Headers],0),FALSE) * VLOOKUP(AG$1,Enemies[[Name]:[SpawnedType]],10,FALSE),0))</f>
        <v>8470</v>
      </c>
      <c r="AH100" s="10">
        <f>(VLOOKUP(AH$1,Enemies[[Name]:[BotLevelType]],3,FALSE) * VLOOKUP($A100,BotLevelWorld[#All],MATCH("HP Ratio - " &amp; VLOOKUP(AH$1,Enemies[[#All],[Name]:[BotLevelType]],9,FALSE),BotLevelWorld[#Headers],0),FALSE)) + (IFERROR(VLOOKUP(VLOOKUP(AH$1,Enemies[[Name]:[SpawnedType]],11,FALSE), Enemies[[Name]:[BotLevelType]], 3, FALSE) * VLOOKUP($A100,BotLevelWorld[#All],MATCH("HP Ratio - " &amp; VLOOKUP(VLOOKUP(AH$1,Enemies[[Name]:[SpawnedType]],11,FALSE),Enemies[[#All],[Name]:[BotLevelType]],9,FALSE),BotLevelWorld[#Headers],0),FALSE) * VLOOKUP(AH$1,Enemies[[Name]:[SpawnedType]],10,FALSE),0))</f>
        <v>880</v>
      </c>
      <c r="AI100" s="10">
        <f>(VLOOKUP(AI$1,Enemies[[Name]:[BotLevelType]],3,FALSE) * VLOOKUP($A100,BotLevelWorld[#All],MATCH("HP Ratio - " &amp; VLOOKUP(AI$1,Enemies[[#All],[Name]:[BotLevelType]],9,FALSE),BotLevelWorld[#Headers],0),FALSE)) + (IFERROR(VLOOKUP(VLOOKUP(AI$1,Enemies[[Name]:[SpawnedType]],11,FALSE), Enemies[[Name]:[BotLevelType]], 3, FALSE) * VLOOKUP($A100,BotLevelWorld[#All],MATCH("HP Ratio - " &amp; VLOOKUP(VLOOKUP(AI$1,Enemies[[Name]:[SpawnedType]],11,FALSE),Enemies[[#All],[Name]:[BotLevelType]],9,FALSE),BotLevelWorld[#Headers],0),FALSE) * VLOOKUP(AI$1,Enemies[[Name]:[SpawnedType]],10,FALSE),0))</f>
        <v>12000</v>
      </c>
      <c r="AJ100" s="10">
        <f>(VLOOKUP(AJ$1,Enemies[[Name]:[BotLevelType]],3,FALSE) * VLOOKUP($A100,BotLevelWorld[#All],MATCH("HP Ratio - " &amp; VLOOKUP(AJ$1,Enemies[[#All],[Name]:[BotLevelType]],9,FALSE),BotLevelWorld[#Headers],0),FALSE)) + (IFERROR(VLOOKUP(VLOOKUP(AJ$1,Enemies[[Name]:[SpawnedType]],11,FALSE), Enemies[[Name]:[BotLevelType]], 3, FALSE) * VLOOKUP($A100,BotLevelWorld[#All],MATCH("HP Ratio - " &amp; VLOOKUP(VLOOKUP(AJ$1,Enemies[[Name]:[SpawnedType]],11,FALSE),Enemies[[#All],[Name]:[BotLevelType]],9,FALSE),BotLevelWorld[#Headers],0),FALSE) * VLOOKUP(AJ$1,Enemies[[Name]:[SpawnedType]],10,FALSE),0))</f>
        <v>880</v>
      </c>
      <c r="AK100" s="10">
        <f>(VLOOKUP(AK$1,Enemies[[Name]:[BotLevelType]],3,FALSE) * VLOOKUP($A100,BotLevelWorld[#All],MATCH("HP Ratio - " &amp; VLOOKUP(AK$1,Enemies[[#All],[Name]:[BotLevelType]],9,FALSE),BotLevelWorld[#Headers],0),FALSE)) + (IFERROR(VLOOKUP(VLOOKUP(AK$1,Enemies[[Name]:[SpawnedType]],11,FALSE), Enemies[[Name]:[BotLevelType]], 3, FALSE) * VLOOKUP($A100,BotLevelWorld[#All],MATCH("HP Ratio - " &amp; VLOOKUP(VLOOKUP(AK$1,Enemies[[Name]:[SpawnedType]],11,FALSE),Enemies[[#All],[Name]:[BotLevelType]],9,FALSE),BotLevelWorld[#Headers],0),FALSE) * VLOOKUP(AK$1,Enemies[[Name]:[SpawnedType]],10,FALSE),0))</f>
        <v>880</v>
      </c>
      <c r="AL100" s="10">
        <f>(VLOOKUP(AL$1,Enemies[[Name]:[BotLevelType]],3,FALSE) * VLOOKUP($A100,BotLevelWorld[#All],MATCH("HP Ratio - " &amp; VLOOKUP(AL$1,Enemies[[#All],[Name]:[BotLevelType]],9,FALSE),BotLevelWorld[#Headers],0),FALSE)) + (IFERROR(VLOOKUP(VLOOKUP(AL$1,Enemies[[Name]:[SpawnedType]],11,FALSE), Enemies[[Name]:[BotLevelType]], 3, FALSE) * VLOOKUP($A100,BotLevelWorld[#All],MATCH("HP Ratio - " &amp; VLOOKUP(VLOOKUP(AL$1,Enemies[[Name]:[SpawnedType]],11,FALSE),Enemies[[#All],[Name]:[BotLevelType]],9,FALSE),BotLevelWorld[#Headers],0),FALSE) * VLOOKUP(AL$1,Enemies[[Name]:[SpawnedType]],10,FALSE),0))</f>
        <v>1100</v>
      </c>
      <c r="AM100" s="10">
        <f>(VLOOKUP(AM$1,Enemies[[Name]:[BotLevelType]],3,FALSE) * VLOOKUP($A100,BotLevelWorld[#All],MATCH("HP Ratio - " &amp; VLOOKUP(AM$1,Enemies[[#All],[Name]:[BotLevelType]],9,FALSE),BotLevelWorld[#Headers],0),FALSE)) + (IFERROR(VLOOKUP(VLOOKUP(AM$1,Enemies[[Name]:[SpawnedType]],11,FALSE), Enemies[[Name]:[BotLevelType]], 3, FALSE) * VLOOKUP($A100,BotLevelWorld[#All],MATCH("HP Ratio - " &amp; VLOOKUP(VLOOKUP(AM$1,Enemies[[Name]:[SpawnedType]],11,FALSE),Enemies[[#All],[Name]:[BotLevelType]],9,FALSE),BotLevelWorld[#Headers],0),FALSE) * VLOOKUP(AM$1,Enemies[[Name]:[SpawnedType]],10,FALSE),0))</f>
        <v>20000</v>
      </c>
      <c r="AN100" s="10">
        <f>(VLOOKUP(AN$1,Enemies[[Name]:[BotLevelType]],3,FALSE) * VLOOKUP($A100,BotLevelWorld[#All],MATCH("HP Ratio - " &amp; VLOOKUP(AN$1,Enemies[[#All],[Name]:[BotLevelType]],9,FALSE),BotLevelWorld[#Headers],0),FALSE)) + (IFERROR(VLOOKUP(VLOOKUP(AN$1,Enemies[[Name]:[SpawnedType]],11,FALSE), Enemies[[Name]:[BotLevelType]], 3, FALSE) * VLOOKUP($A100,BotLevelWorld[#All],MATCH("HP Ratio - " &amp; VLOOKUP(VLOOKUP(AN$1,Enemies[[Name]:[SpawnedType]],11,FALSE),Enemies[[#All],[Name]:[BotLevelType]],9,FALSE),BotLevelWorld[#Headers],0),FALSE) * VLOOKUP(AN$1,Enemies[[Name]:[SpawnedType]],10,FALSE),0))</f>
        <v>5500</v>
      </c>
      <c r="AO100" s="10">
        <f>(VLOOKUP(AO$1,Enemies[[Name]:[BotLevelType]],3,FALSE) * VLOOKUP($A100,BotLevelWorld[#All],MATCH("HP Ratio - " &amp; VLOOKUP(AO$1,Enemies[[#All],[Name]:[BotLevelType]],9,FALSE),BotLevelWorld[#Headers],0),FALSE)) + (IFERROR(VLOOKUP(VLOOKUP(AO$1,Enemies[[Name]:[SpawnedType]],11,FALSE), Enemies[[Name]:[BotLevelType]], 3, FALSE) * VLOOKUP($A100,BotLevelWorld[#All],MATCH("HP Ratio - " &amp; VLOOKUP(VLOOKUP(AO$1,Enemies[[Name]:[SpawnedType]],11,FALSE),Enemies[[#All],[Name]:[BotLevelType]],9,FALSE),BotLevelWorld[#Headers],0),FALSE) * VLOOKUP(AO$1,Enemies[[Name]:[SpawnedType]],10,FALSE),0))</f>
        <v>9460</v>
      </c>
      <c r="AP100" s="10">
        <f>(VLOOKUP(AP$1,Enemies[[Name]:[BotLevelType]],3,FALSE) * VLOOKUP($A100,BotLevelWorld[#All],MATCH("HP Ratio - " &amp; VLOOKUP(AP$1,Enemies[[#All],[Name]:[BotLevelType]],9,FALSE),BotLevelWorld[#Headers],0),FALSE)) + (IFERROR(VLOOKUP(VLOOKUP(AP$1,Enemies[[Name]:[SpawnedType]],11,FALSE), Enemies[[Name]:[BotLevelType]], 3, FALSE) * VLOOKUP($A100,BotLevelWorld[#All],MATCH("HP Ratio - " &amp; VLOOKUP(VLOOKUP(AP$1,Enemies[[Name]:[SpawnedType]],11,FALSE),Enemies[[#All],[Name]:[BotLevelType]],9,FALSE),BotLevelWorld[#Headers],0),FALSE) * VLOOKUP(AP$1,Enemies[[Name]:[SpawnedType]],10,FALSE),0))</f>
        <v>9460</v>
      </c>
      <c r="AQ100" s="10">
        <f>(VLOOKUP(AQ$1,Enemies[[Name]:[BotLevelType]],3,FALSE) * VLOOKUP($A100,BotLevelWorld[#All],MATCH("HP Ratio - " &amp; VLOOKUP(AQ$1,Enemies[[#All],[Name]:[BotLevelType]],9,FALSE),BotLevelWorld[#Headers],0),FALSE)) + (IFERROR(VLOOKUP(VLOOKUP(AQ$1,Enemies[[Name]:[SpawnedType]],11,FALSE), Enemies[[Name]:[BotLevelType]], 3, FALSE) * VLOOKUP($A100,BotLevelWorld[#All],MATCH("HP Ratio - " &amp; VLOOKUP(VLOOKUP(AQ$1,Enemies[[Name]:[SpawnedType]],11,FALSE),Enemies[[#All],[Name]:[BotLevelType]],9,FALSE),BotLevelWorld[#Headers],0),FALSE) * VLOOKUP(AQ$1,Enemies[[Name]:[SpawnedType]],10,FALSE),0))</f>
        <v>9460</v>
      </c>
      <c r="AR100" s="10">
        <f>(VLOOKUP(AR$1,Enemies[[Name]:[BotLevelType]],3,FALSE) * VLOOKUP($A100,BotLevelWorld[#All],MATCH("HP Ratio - " &amp; VLOOKUP(AR$1,Enemies[[#All],[Name]:[BotLevelType]],9,FALSE),BotLevelWorld[#Headers],0),FALSE)) + (IFERROR(VLOOKUP(VLOOKUP(AR$1,Enemies[[Name]:[SpawnedType]],11,FALSE), Enemies[[Name]:[BotLevelType]], 3, FALSE) * VLOOKUP($A100,BotLevelWorld[#All],MATCH("HP Ratio - " &amp; VLOOKUP(VLOOKUP(AR$1,Enemies[[Name]:[SpawnedType]],11,FALSE),Enemies[[#All],[Name]:[BotLevelType]],9,FALSE),BotLevelWorld[#Headers],0),FALSE) * VLOOKUP(AR$1,Enemies[[Name]:[SpawnedType]],10,FALSE),0))</f>
        <v>88000</v>
      </c>
      <c r="AS100" s="10">
        <f>(VLOOKUP(AS$1,Enemies[[Name]:[BotLevelType]],3,FALSE) * VLOOKUP($A100,BotLevelWorld[#All],MATCH("HP Ratio - " &amp; VLOOKUP(AS$1,Enemies[[#All],[Name]:[BotLevelType]],9,FALSE),BotLevelWorld[#Headers],0),FALSE)) + (IFERROR(VLOOKUP(VLOOKUP(AS$1,Enemies[[Name]:[SpawnedType]],11,FALSE), Enemies[[Name]:[BotLevelType]], 3, FALSE) * VLOOKUP($A100,BotLevelWorld[#All],MATCH("HP Ratio - " &amp; VLOOKUP(VLOOKUP(AS$1,Enemies[[Name]:[SpawnedType]],11,FALSE),Enemies[[#All],[Name]:[BotLevelType]],9,FALSE),BotLevelWorld[#Headers],0),FALSE) * VLOOKUP(AS$1,Enemies[[Name]:[SpawnedType]],10,FALSE),0))</f>
        <v>60000</v>
      </c>
      <c r="AT100" s="10">
        <f>(VLOOKUP(AT$1,Enemies[[Name]:[BotLevelType]],3,FALSE) * VLOOKUP($A100,BotLevelWorld[#All],MATCH("HP Ratio - " &amp; VLOOKUP(AT$1,Enemies[[#All],[Name]:[BotLevelType]],9,FALSE),BotLevelWorld[#Headers],0),FALSE)) + (IFERROR(VLOOKUP(VLOOKUP(AT$1,Enemies[[Name]:[SpawnedType]],11,FALSE), Enemies[[Name]:[BotLevelType]], 3, FALSE) * VLOOKUP($A100,BotLevelWorld[#All],MATCH("HP Ratio - " &amp; VLOOKUP(VLOOKUP(AT$1,Enemies[[Name]:[SpawnedType]],11,FALSE),Enemies[[#All],[Name]:[BotLevelType]],9,FALSE),BotLevelWorld[#Headers],0),FALSE) * VLOOKUP(AT$1,Enemies[[Name]:[SpawnedType]],10,FALSE),0))</f>
        <v>53200</v>
      </c>
    </row>
    <row r="101" spans="1:46" x14ac:dyDescent="0.25">
      <c r="A101" s="1">
        <v>99</v>
      </c>
      <c r="B101" s="10">
        <f>(VLOOKUP(B$1,Enemies[[Name]:[BotLevelType]],3,FALSE) * VLOOKUP($A101,BotLevelWorld[#All],MATCH("HP Ratio - " &amp; VLOOKUP(B$1,Enemies[[#All],[Name]:[BotLevelType]],9,FALSE),BotLevelWorld[#Headers],0),FALSE)) + (IFERROR(VLOOKUP(VLOOKUP(B$1,Enemies[[Name]:[SpawnedType]],11,FALSE), Enemies[[Name]:[BotLevelType]], 3, FALSE) * VLOOKUP($A101,BotLevelWorld[#All],MATCH("HP Ratio - " &amp; VLOOKUP(VLOOKUP(B$1,Enemies[[Name]:[SpawnedType]],11,FALSE),Enemies[[#All],[Name]:[BotLevelType]],9,FALSE),BotLevelWorld[#Headers],0),FALSE) * VLOOKUP(B$1,Enemies[[Name]:[SpawnedType]],10,FALSE),0))</f>
        <v>330</v>
      </c>
      <c r="C101" s="10">
        <f>(VLOOKUP(C$1,Enemies[[Name]:[BotLevelType]],3,FALSE) * VLOOKUP($A101,BotLevelWorld[#All],MATCH("HP Ratio - " &amp; VLOOKUP(C$1,Enemies[[#All],[Name]:[BotLevelType]],9,FALSE),BotLevelWorld[#Headers],0),FALSE)) + (IFERROR(VLOOKUP(VLOOKUP(C$1,Enemies[[Name]:[SpawnedType]],11,FALSE), Enemies[[Name]:[BotLevelType]], 3, FALSE) * VLOOKUP($A101,BotLevelWorld[#All],MATCH("HP Ratio - " &amp; VLOOKUP(VLOOKUP(C$1,Enemies[[Name]:[SpawnedType]],11,FALSE),Enemies[[#All],[Name]:[BotLevelType]],9,FALSE),BotLevelWorld[#Headers],0),FALSE) * VLOOKUP(C$1,Enemies[[Name]:[SpawnedType]],10,FALSE),0))</f>
        <v>8470</v>
      </c>
      <c r="D101" s="10">
        <f>(VLOOKUP(D$1,Enemies[[Name]:[BotLevelType]],3,FALSE) * VLOOKUP($A101,BotLevelWorld[#All],MATCH("HP Ratio - " &amp; VLOOKUP(D$1,Enemies[[#All],[Name]:[BotLevelType]],9,FALSE),BotLevelWorld[#Headers],0),FALSE)) + (IFERROR(VLOOKUP(VLOOKUP(D$1,Enemies[[Name]:[SpawnedType]],11,FALSE), Enemies[[Name]:[BotLevelType]], 3, FALSE) * VLOOKUP($A101,BotLevelWorld[#All],MATCH("HP Ratio - " &amp; VLOOKUP(VLOOKUP(D$1,Enemies[[Name]:[SpawnedType]],11,FALSE),Enemies[[#All],[Name]:[BotLevelType]],9,FALSE),BotLevelWorld[#Headers],0),FALSE) * VLOOKUP(D$1,Enemies[[Name]:[SpawnedType]],10,FALSE),0))</f>
        <v>19800</v>
      </c>
      <c r="E101" s="10">
        <f>(VLOOKUP(E$1,Enemies[[Name]:[BotLevelType]],3,FALSE) * VLOOKUP($A101,BotLevelWorld[#All],MATCH("HP Ratio - " &amp; VLOOKUP(E$1,Enemies[[#All],[Name]:[BotLevelType]],9,FALSE),BotLevelWorld[#Headers],0),FALSE)) + (IFERROR(VLOOKUP(VLOOKUP(E$1,Enemies[[Name]:[SpawnedType]],11,FALSE), Enemies[[Name]:[BotLevelType]], 3, FALSE) * VLOOKUP($A101,BotLevelWorld[#All],MATCH("HP Ratio - " &amp; VLOOKUP(VLOOKUP(E$1,Enemies[[Name]:[SpawnedType]],11,FALSE),Enemies[[#All],[Name]:[BotLevelType]],9,FALSE),BotLevelWorld[#Headers],0),FALSE) * VLOOKUP(E$1,Enemies[[Name]:[SpawnedType]],10,FALSE),0))</f>
        <v>2800</v>
      </c>
      <c r="F101" s="10">
        <f>(VLOOKUP(F$1,Enemies[[Name]:[BotLevelType]],3,FALSE) * VLOOKUP($A101,BotLevelWorld[#All],MATCH("HP Ratio - " &amp; VLOOKUP(F$1,Enemies[[#All],[Name]:[BotLevelType]],9,FALSE),BotLevelWorld[#Headers],0),FALSE)) + (IFERROR(VLOOKUP(VLOOKUP(F$1,Enemies[[Name]:[SpawnedType]],11,FALSE), Enemies[[Name]:[BotLevelType]], 3, FALSE) * VLOOKUP($A101,BotLevelWorld[#All],MATCH("HP Ratio - " &amp; VLOOKUP(VLOOKUP(F$1,Enemies[[Name]:[SpawnedType]],11,FALSE),Enemies[[#All],[Name]:[BotLevelType]],9,FALSE),BotLevelWorld[#Headers],0),FALSE) * VLOOKUP(F$1,Enemies[[Name]:[SpawnedType]],10,FALSE),0))</f>
        <v>10000</v>
      </c>
      <c r="G101" s="10">
        <f>(VLOOKUP(G$1,Enemies[[Name]:[BotLevelType]],3,FALSE) * VLOOKUP($A101,BotLevelWorld[#All],MATCH("HP Ratio - " &amp; VLOOKUP(G$1,Enemies[[#All],[Name]:[BotLevelType]],9,FALSE),BotLevelWorld[#Headers],0),FALSE)) + (IFERROR(VLOOKUP(VLOOKUP(G$1,Enemies[[Name]:[SpawnedType]],11,FALSE), Enemies[[Name]:[BotLevelType]], 3, FALSE) * VLOOKUP($A101,BotLevelWorld[#All],MATCH("HP Ratio - " &amp; VLOOKUP(VLOOKUP(G$1,Enemies[[Name]:[SpawnedType]],11,FALSE),Enemies[[#All],[Name]:[BotLevelType]],9,FALSE),BotLevelWorld[#Headers],0),FALSE) * VLOOKUP(G$1,Enemies[[Name]:[SpawnedType]],10,FALSE),0))</f>
        <v>20000</v>
      </c>
      <c r="H101" s="10">
        <f>(VLOOKUP(H$1,Enemies[[Name]:[BotLevelType]],3,FALSE) * VLOOKUP($A101,BotLevelWorld[#All],MATCH("HP Ratio - " &amp; VLOOKUP(H$1,Enemies[[#All],[Name]:[BotLevelType]],9,FALSE),BotLevelWorld[#Headers],0),FALSE)) + (IFERROR(VLOOKUP(VLOOKUP(H$1,Enemies[[Name]:[SpawnedType]],11,FALSE), Enemies[[Name]:[BotLevelType]], 3, FALSE) * VLOOKUP($A101,BotLevelWorld[#All],MATCH("HP Ratio - " &amp; VLOOKUP(VLOOKUP(H$1,Enemies[[Name]:[SpawnedType]],11,FALSE),Enemies[[#All],[Name]:[BotLevelType]],9,FALSE),BotLevelWorld[#Headers],0),FALSE) * VLOOKUP(H$1,Enemies[[Name]:[SpawnedType]],10,FALSE),0))</f>
        <v>880</v>
      </c>
      <c r="I101" s="10">
        <f>(VLOOKUP(I$1,Enemies[[Name]:[BotLevelType]],3,FALSE) * VLOOKUP($A101,BotLevelWorld[#All],MATCH("HP Ratio - " &amp; VLOOKUP(I$1,Enemies[[#All],[Name]:[BotLevelType]],9,FALSE),BotLevelWorld[#Headers],0),FALSE)) + (IFERROR(VLOOKUP(VLOOKUP(I$1,Enemies[[Name]:[SpawnedType]],11,FALSE), Enemies[[Name]:[BotLevelType]], 3, FALSE) * VLOOKUP($A101,BotLevelWorld[#All],MATCH("HP Ratio - " &amp; VLOOKUP(VLOOKUP(I$1,Enemies[[Name]:[SpawnedType]],11,FALSE),Enemies[[#All],[Name]:[BotLevelType]],9,FALSE),BotLevelWorld[#Headers],0),FALSE) * VLOOKUP(I$1,Enemies[[Name]:[SpawnedType]],10,FALSE),0))</f>
        <v>30</v>
      </c>
      <c r="J101" s="10">
        <f>(VLOOKUP(J$1,Enemies[[Name]:[BotLevelType]],3,FALSE) * VLOOKUP($A101,BotLevelWorld[#All],MATCH("HP Ratio - " &amp; VLOOKUP(J$1,Enemies[[#All],[Name]:[BotLevelType]],9,FALSE),BotLevelWorld[#Headers],0),FALSE)) + (IFERROR(VLOOKUP(VLOOKUP(J$1,Enemies[[Name]:[SpawnedType]],11,FALSE), Enemies[[Name]:[BotLevelType]], 3, FALSE) * VLOOKUP($A101,BotLevelWorld[#All],MATCH("HP Ratio - " &amp; VLOOKUP(VLOOKUP(J$1,Enemies[[Name]:[SpawnedType]],11,FALSE),Enemies[[#All],[Name]:[BotLevelType]],9,FALSE),BotLevelWorld[#Headers],0),FALSE) * VLOOKUP(J$1,Enemies[[Name]:[SpawnedType]],10,FALSE),0))</f>
        <v>500</v>
      </c>
      <c r="K101" s="10">
        <f>(VLOOKUP(K$1,Enemies[[Name]:[BotLevelType]],3,FALSE) * VLOOKUP($A101,BotLevelWorld[#All],MATCH("HP Ratio - " &amp; VLOOKUP(K$1,Enemies[[#All],[Name]:[BotLevelType]],9,FALSE),BotLevelWorld[#Headers],0),FALSE)) + (IFERROR(VLOOKUP(VLOOKUP(K$1,Enemies[[Name]:[SpawnedType]],11,FALSE), Enemies[[Name]:[BotLevelType]], 3, FALSE) * VLOOKUP($A101,BotLevelWorld[#All],MATCH("HP Ratio - " &amp; VLOOKUP(VLOOKUP(K$1,Enemies[[Name]:[SpawnedType]],11,FALSE),Enemies[[#All],[Name]:[BotLevelType]],9,FALSE),BotLevelWorld[#Headers],0),FALSE) * VLOOKUP(K$1,Enemies[[Name]:[SpawnedType]],10,FALSE),0))</f>
        <v>125</v>
      </c>
      <c r="L101" s="10">
        <f>(VLOOKUP(L$1,Enemies[[Name]:[BotLevelType]],3,FALSE) * VLOOKUP($A101,BotLevelWorld[#All],MATCH("HP Ratio - " &amp; VLOOKUP(L$1,Enemies[[#All],[Name]:[BotLevelType]],9,FALSE),BotLevelWorld[#Headers],0),FALSE)) + (IFERROR(VLOOKUP(VLOOKUP(L$1,Enemies[[Name]:[SpawnedType]],11,FALSE), Enemies[[Name]:[BotLevelType]], 3, FALSE) * VLOOKUP($A101,BotLevelWorld[#All],MATCH("HP Ratio - " &amp; VLOOKUP(VLOOKUP(L$1,Enemies[[Name]:[SpawnedType]],11,FALSE),Enemies[[#All],[Name]:[BotLevelType]],9,FALSE),BotLevelWorld[#Headers],0),FALSE) * VLOOKUP(L$1,Enemies[[Name]:[SpawnedType]],10,FALSE),0))</f>
        <v>6000</v>
      </c>
      <c r="M101" s="10">
        <f>(VLOOKUP(M$1,Enemies[[Name]:[BotLevelType]],3,FALSE) * VLOOKUP($A101,BotLevelWorld[#All],MATCH("HP Ratio - " &amp; VLOOKUP(M$1,Enemies[[#All],[Name]:[BotLevelType]],9,FALSE),BotLevelWorld[#Headers],0),FALSE)) + (IFERROR(VLOOKUP(VLOOKUP(M$1,Enemies[[Name]:[SpawnedType]],11,FALSE), Enemies[[Name]:[BotLevelType]], 3, FALSE) * VLOOKUP($A101,BotLevelWorld[#All],MATCH("HP Ratio - " &amp; VLOOKUP(VLOOKUP(M$1,Enemies[[Name]:[SpawnedType]],11,FALSE),Enemies[[#All],[Name]:[BotLevelType]],9,FALSE),BotLevelWorld[#Headers],0),FALSE) * VLOOKUP(M$1,Enemies[[Name]:[SpawnedType]],10,FALSE),0))</f>
        <v>14000</v>
      </c>
      <c r="N101" s="10">
        <f>(VLOOKUP(N$1,Enemies[[Name]:[BotLevelType]],3,FALSE) * VLOOKUP($A101,BotLevelWorld[#All],MATCH("HP Ratio - " &amp; VLOOKUP(N$1,Enemies[[#All],[Name]:[BotLevelType]],9,FALSE),BotLevelWorld[#Headers],0),FALSE)) + (IFERROR(VLOOKUP(VLOOKUP(N$1,Enemies[[Name]:[SpawnedType]],11,FALSE), Enemies[[Name]:[BotLevelType]], 3, FALSE) * VLOOKUP($A101,BotLevelWorld[#All],MATCH("HP Ratio - " &amp; VLOOKUP(VLOOKUP(N$1,Enemies[[Name]:[SpawnedType]],11,FALSE),Enemies[[#All],[Name]:[BotLevelType]],9,FALSE),BotLevelWorld[#Headers],0),FALSE) * VLOOKUP(N$1,Enemies[[Name]:[SpawnedType]],10,FALSE),0))</f>
        <v>10000</v>
      </c>
      <c r="O101" s="10">
        <f>(VLOOKUP(O$1,Enemies[[Name]:[BotLevelType]],3,FALSE) * VLOOKUP($A101,BotLevelWorld[#All],MATCH("HP Ratio - " &amp; VLOOKUP(O$1,Enemies[[#All],[Name]:[BotLevelType]],9,FALSE),BotLevelWorld[#Headers],0),FALSE)) + (IFERROR(VLOOKUP(VLOOKUP(O$1,Enemies[[Name]:[SpawnedType]],11,FALSE), Enemies[[Name]:[BotLevelType]], 3, FALSE) * VLOOKUP($A101,BotLevelWorld[#All],MATCH("HP Ratio - " &amp; VLOOKUP(VLOOKUP(O$1,Enemies[[Name]:[SpawnedType]],11,FALSE),Enemies[[#All],[Name]:[BotLevelType]],9,FALSE),BotLevelWorld[#Headers],0),FALSE) * VLOOKUP(O$1,Enemies[[Name]:[SpawnedType]],10,FALSE),0))</f>
        <v>3850</v>
      </c>
      <c r="P101" s="10">
        <f>(VLOOKUP(P$1,Enemies[[Name]:[BotLevelType]],3,FALSE) * VLOOKUP($A101,BotLevelWorld[#All],MATCH("HP Ratio - " &amp; VLOOKUP(P$1,Enemies[[#All],[Name]:[BotLevelType]],9,FALSE),BotLevelWorld[#Headers],0),FALSE)) + (IFERROR(VLOOKUP(VLOOKUP(P$1,Enemies[[Name]:[SpawnedType]],11,FALSE), Enemies[[Name]:[BotLevelType]], 3, FALSE) * VLOOKUP($A101,BotLevelWorld[#All],MATCH("HP Ratio - " &amp; VLOOKUP(VLOOKUP(P$1,Enemies[[Name]:[SpawnedType]],11,FALSE),Enemies[[#All],[Name]:[BotLevelType]],9,FALSE),BotLevelWorld[#Headers],0),FALSE) * VLOOKUP(P$1,Enemies[[Name]:[SpawnedType]],10,FALSE),0))</f>
        <v>40000</v>
      </c>
      <c r="Q101" s="10">
        <f>(VLOOKUP(Q$1,Enemies[[Name]:[BotLevelType]],3,FALSE) * VLOOKUP($A101,BotLevelWorld[#All],MATCH("HP Ratio - " &amp; VLOOKUP(Q$1,Enemies[[#All],[Name]:[BotLevelType]],9,FALSE),BotLevelWorld[#Headers],0),FALSE)) + (IFERROR(VLOOKUP(VLOOKUP(Q$1,Enemies[[Name]:[SpawnedType]],11,FALSE), Enemies[[Name]:[BotLevelType]], 3, FALSE) * VLOOKUP($A101,BotLevelWorld[#All],MATCH("HP Ratio - " &amp; VLOOKUP(VLOOKUP(Q$1,Enemies[[Name]:[SpawnedType]],11,FALSE),Enemies[[#All],[Name]:[BotLevelType]],9,FALSE),BotLevelWorld[#Headers],0),FALSE) * VLOOKUP(Q$1,Enemies[[Name]:[SpawnedType]],10,FALSE),0))</f>
        <v>11000</v>
      </c>
      <c r="R101" s="10">
        <f>(VLOOKUP(R$1,Enemies[[Name]:[BotLevelType]],3,FALSE) * VLOOKUP($A101,BotLevelWorld[#All],MATCH("HP Ratio - " &amp; VLOOKUP(R$1,Enemies[[#All],[Name]:[BotLevelType]],9,FALSE),BotLevelWorld[#Headers],0),FALSE)) + (IFERROR(VLOOKUP(VLOOKUP(R$1,Enemies[[Name]:[SpawnedType]],11,FALSE), Enemies[[Name]:[BotLevelType]], 3, FALSE) * VLOOKUP($A101,BotLevelWorld[#All],MATCH("HP Ratio - " &amp; VLOOKUP(VLOOKUP(R$1,Enemies[[Name]:[SpawnedType]],11,FALSE),Enemies[[#All],[Name]:[BotLevelType]],9,FALSE),BotLevelWorld[#Headers],0),FALSE) * VLOOKUP(R$1,Enemies[[Name]:[SpawnedType]],10,FALSE),0))</f>
        <v>55000</v>
      </c>
      <c r="S101" s="10">
        <f>(VLOOKUP(S$1,Enemies[[Name]:[BotLevelType]],3,FALSE) * VLOOKUP($A101,BotLevelWorld[#All],MATCH("HP Ratio - " &amp; VLOOKUP(S$1,Enemies[[#All],[Name]:[BotLevelType]],9,FALSE),BotLevelWorld[#Headers],0),FALSE)) + (IFERROR(VLOOKUP(VLOOKUP(S$1,Enemies[[Name]:[SpawnedType]],11,FALSE), Enemies[[Name]:[BotLevelType]], 3, FALSE) * VLOOKUP($A101,BotLevelWorld[#All],MATCH("HP Ratio - " &amp; VLOOKUP(VLOOKUP(S$1,Enemies[[Name]:[SpawnedType]],11,FALSE),Enemies[[#All],[Name]:[BotLevelType]],9,FALSE),BotLevelWorld[#Headers],0),FALSE) * VLOOKUP(S$1,Enemies[[Name]:[SpawnedType]],10,FALSE),0))</f>
        <v>4620</v>
      </c>
      <c r="T101" s="10">
        <f>(VLOOKUP(T$1,Enemies[[Name]:[BotLevelType]],3,FALSE) * VLOOKUP($A101,BotLevelWorld[#All],MATCH("HP Ratio - " &amp; VLOOKUP(T$1,Enemies[[#All],[Name]:[BotLevelType]],9,FALSE),BotLevelWorld[#Headers],0),FALSE)) + (IFERROR(VLOOKUP(VLOOKUP(T$1,Enemies[[Name]:[SpawnedType]],11,FALSE), Enemies[[Name]:[BotLevelType]], 3, FALSE) * VLOOKUP($A101,BotLevelWorld[#All],MATCH("HP Ratio - " &amp; VLOOKUP(VLOOKUP(T$1,Enemies[[Name]:[SpawnedType]],11,FALSE),Enemies[[#All],[Name]:[BotLevelType]],9,FALSE),BotLevelWorld[#Headers],0),FALSE) * VLOOKUP(T$1,Enemies[[Name]:[SpawnedType]],10,FALSE),0))</f>
        <v>17600</v>
      </c>
      <c r="U101" s="10">
        <f>(VLOOKUP(U$1,Enemies[[Name]:[BotLevelType]],3,FALSE) * VLOOKUP($A101,BotLevelWorld[#All],MATCH("HP Ratio - " &amp; VLOOKUP(U$1,Enemies[[#All],[Name]:[BotLevelType]],9,FALSE),BotLevelWorld[#Headers],0),FALSE)) + (IFERROR(VLOOKUP(VLOOKUP(U$1,Enemies[[Name]:[SpawnedType]],11,FALSE), Enemies[[Name]:[BotLevelType]], 3, FALSE) * VLOOKUP($A101,BotLevelWorld[#All],MATCH("HP Ratio - " &amp; VLOOKUP(VLOOKUP(U$1,Enemies[[Name]:[SpawnedType]],11,FALSE),Enemies[[#All],[Name]:[BotLevelType]],9,FALSE),BotLevelWorld[#Headers],0),FALSE) * VLOOKUP(U$1,Enemies[[Name]:[SpawnedType]],10,FALSE),0))</f>
        <v>8800</v>
      </c>
      <c r="V101" s="10">
        <f>(VLOOKUP(V$1,Enemies[[Name]:[BotLevelType]],3,FALSE) * VLOOKUP($A101,BotLevelWorld[#All],MATCH("HP Ratio - " &amp; VLOOKUP(V$1,Enemies[[#All],[Name]:[BotLevelType]],9,FALSE),BotLevelWorld[#Headers],0),FALSE)) + (IFERROR(VLOOKUP(VLOOKUP(V$1,Enemies[[Name]:[SpawnedType]],11,FALSE), Enemies[[Name]:[BotLevelType]], 3, FALSE) * VLOOKUP($A101,BotLevelWorld[#All],MATCH("HP Ratio - " &amp; VLOOKUP(VLOOKUP(V$1,Enemies[[Name]:[SpawnedType]],11,FALSE),Enemies[[#All],[Name]:[BotLevelType]],9,FALSE),BotLevelWorld[#Headers],0),FALSE) * VLOOKUP(V$1,Enemies[[Name]:[SpawnedType]],10,FALSE),0))</f>
        <v>4400</v>
      </c>
      <c r="W101" s="10">
        <f>(VLOOKUP(W$1,Enemies[[Name]:[BotLevelType]],3,FALSE) * VLOOKUP($A101,BotLevelWorld[#All],MATCH("HP Ratio - " &amp; VLOOKUP(W$1,Enemies[[#All],[Name]:[BotLevelType]],9,FALSE),BotLevelWorld[#Headers],0),FALSE)) + (IFERROR(VLOOKUP(VLOOKUP(W$1,Enemies[[Name]:[SpawnedType]],11,FALSE), Enemies[[Name]:[BotLevelType]], 3, FALSE) * VLOOKUP($A101,BotLevelWorld[#All],MATCH("HP Ratio - " &amp; VLOOKUP(VLOOKUP(W$1,Enemies[[Name]:[SpawnedType]],11,FALSE),Enemies[[#All],[Name]:[BotLevelType]],9,FALSE),BotLevelWorld[#Headers],0),FALSE) * VLOOKUP(W$1,Enemies[[Name]:[SpawnedType]],10,FALSE),0))</f>
        <v>1100</v>
      </c>
      <c r="X101" s="10">
        <f>(VLOOKUP(X$1,Enemies[[Name]:[BotLevelType]],3,FALSE) * VLOOKUP($A101,BotLevelWorld[#All],MATCH("HP Ratio - " &amp; VLOOKUP(X$1,Enemies[[#All],[Name]:[BotLevelType]],9,FALSE),BotLevelWorld[#Headers],0),FALSE)) + (IFERROR(VLOOKUP(VLOOKUP(X$1,Enemies[[Name]:[SpawnedType]],11,FALSE), Enemies[[Name]:[BotLevelType]], 3, FALSE) * VLOOKUP($A101,BotLevelWorld[#All],MATCH("HP Ratio - " &amp; VLOOKUP(VLOOKUP(X$1,Enemies[[Name]:[SpawnedType]],11,FALSE),Enemies[[#All],[Name]:[BotLevelType]],9,FALSE),BotLevelWorld[#Headers],0),FALSE) * VLOOKUP(X$1,Enemies[[Name]:[SpawnedType]],10,FALSE),0))</f>
        <v>880</v>
      </c>
      <c r="Y101" s="10">
        <f>(VLOOKUP(Y$1,Enemies[[Name]:[BotLevelType]],3,FALSE) * VLOOKUP($A101,BotLevelWorld[#All],MATCH("HP Ratio - " &amp; VLOOKUP(Y$1,Enemies[[#All],[Name]:[BotLevelType]],9,FALSE),BotLevelWorld[#Headers],0),FALSE)) + (IFERROR(VLOOKUP(VLOOKUP(Y$1,Enemies[[Name]:[SpawnedType]],11,FALSE), Enemies[[Name]:[BotLevelType]], 3, FALSE) * VLOOKUP($A101,BotLevelWorld[#All],MATCH("HP Ratio - " &amp; VLOOKUP(VLOOKUP(Y$1,Enemies[[Name]:[SpawnedType]],11,FALSE),Enemies[[#All],[Name]:[BotLevelType]],9,FALSE),BotLevelWorld[#Headers],0),FALSE) * VLOOKUP(Y$1,Enemies[[Name]:[SpawnedType]],10,FALSE),0))</f>
        <v>20000</v>
      </c>
      <c r="Z101" s="10">
        <f>(VLOOKUP(Z$1,Enemies[[Name]:[BotLevelType]],3,FALSE) * VLOOKUP($A101,BotLevelWorld[#All],MATCH("HP Ratio - " &amp; VLOOKUP(Z$1,Enemies[[#All],[Name]:[BotLevelType]],9,FALSE),BotLevelWorld[#Headers],0),FALSE)) + (IFERROR(VLOOKUP(VLOOKUP(Z$1,Enemies[[Name]:[SpawnedType]],11,FALSE), Enemies[[Name]:[BotLevelType]], 3, FALSE) * VLOOKUP($A101,BotLevelWorld[#All],MATCH("HP Ratio - " &amp; VLOOKUP(VLOOKUP(Z$1,Enemies[[Name]:[SpawnedType]],11,FALSE),Enemies[[#All],[Name]:[BotLevelType]],9,FALSE),BotLevelWorld[#Headers],0),FALSE) * VLOOKUP(Z$1,Enemies[[Name]:[SpawnedType]],10,FALSE),0))</f>
        <v>8000</v>
      </c>
      <c r="AA101" s="10">
        <f>(VLOOKUP(AA$1,Enemies[[Name]:[BotLevelType]],3,FALSE) * VLOOKUP($A101,BotLevelWorld[#All],MATCH("HP Ratio - " &amp; VLOOKUP(AA$1,Enemies[[#All],[Name]:[BotLevelType]],9,FALSE),BotLevelWorld[#Headers],0),FALSE)) + (IFERROR(VLOOKUP(VLOOKUP(AA$1,Enemies[[Name]:[SpawnedType]],11,FALSE), Enemies[[Name]:[BotLevelType]], 3, FALSE) * VLOOKUP($A101,BotLevelWorld[#All],MATCH("HP Ratio - " &amp; VLOOKUP(VLOOKUP(AA$1,Enemies[[Name]:[SpawnedType]],11,FALSE),Enemies[[#All],[Name]:[BotLevelType]],9,FALSE),BotLevelWorld[#Headers],0),FALSE) * VLOOKUP(AA$1,Enemies[[Name]:[SpawnedType]],10,FALSE),0))</f>
        <v>4000</v>
      </c>
      <c r="AB101" s="10">
        <f>(VLOOKUP(AB$1,Enemies[[Name]:[BotLevelType]],3,FALSE) * VLOOKUP($A101,BotLevelWorld[#All],MATCH("HP Ratio - " &amp; VLOOKUP(AB$1,Enemies[[#All],[Name]:[BotLevelType]],9,FALSE),BotLevelWorld[#Headers],0),FALSE)) + (IFERROR(VLOOKUP(VLOOKUP(AB$1,Enemies[[Name]:[SpawnedType]],11,FALSE), Enemies[[Name]:[BotLevelType]], 3, FALSE) * VLOOKUP($A101,BotLevelWorld[#All],MATCH("HP Ratio - " &amp; VLOOKUP(VLOOKUP(AB$1,Enemies[[Name]:[SpawnedType]],11,FALSE),Enemies[[#All],[Name]:[BotLevelType]],9,FALSE),BotLevelWorld[#Headers],0),FALSE) * VLOOKUP(AB$1,Enemies[[Name]:[SpawnedType]],10,FALSE),0))</f>
        <v>1960</v>
      </c>
      <c r="AC101" s="10">
        <f>(VLOOKUP(AC$1,Enemies[[Name]:[BotLevelType]],3,FALSE) * VLOOKUP($A101,BotLevelWorld[#All],MATCH("HP Ratio - " &amp; VLOOKUP(AC$1,Enemies[[#All],[Name]:[BotLevelType]],9,FALSE),BotLevelWorld[#Headers],0),FALSE)) + (IFERROR(VLOOKUP(VLOOKUP(AC$1,Enemies[[Name]:[SpawnedType]],11,FALSE), Enemies[[Name]:[BotLevelType]], 3, FALSE) * VLOOKUP($A101,BotLevelWorld[#All],MATCH("HP Ratio - " &amp; VLOOKUP(VLOOKUP(AC$1,Enemies[[Name]:[SpawnedType]],11,FALSE),Enemies[[#All],[Name]:[BotLevelType]],9,FALSE),BotLevelWorld[#Headers],0),FALSE) * VLOOKUP(AC$1,Enemies[[Name]:[SpawnedType]],10,FALSE),0))</f>
        <v>960</v>
      </c>
      <c r="AD101" s="10">
        <f>(VLOOKUP(AD$1,Enemies[[Name]:[BotLevelType]],3,FALSE) * VLOOKUP($A101,BotLevelWorld[#All],MATCH("HP Ratio - " &amp; VLOOKUP(AD$1,Enemies[[#All],[Name]:[BotLevelType]],9,FALSE),BotLevelWorld[#Headers],0),FALSE)) + (IFERROR(VLOOKUP(VLOOKUP(AD$1,Enemies[[Name]:[SpawnedType]],11,FALSE), Enemies[[Name]:[BotLevelType]], 3, FALSE) * VLOOKUP($A101,BotLevelWorld[#All],MATCH("HP Ratio - " &amp; VLOOKUP(VLOOKUP(AD$1,Enemies[[Name]:[SpawnedType]],11,FALSE),Enemies[[#All],[Name]:[BotLevelType]],9,FALSE),BotLevelWorld[#Headers],0),FALSE) * VLOOKUP(AD$1,Enemies[[Name]:[SpawnedType]],10,FALSE),0))</f>
        <v>240</v>
      </c>
      <c r="AE101" s="10">
        <f>(VLOOKUP(AE$1,Enemies[[Name]:[BotLevelType]],3,FALSE) * VLOOKUP($A101,BotLevelWorld[#All],MATCH("HP Ratio - " &amp; VLOOKUP(AE$1,Enemies[[#All],[Name]:[BotLevelType]],9,FALSE),BotLevelWorld[#Headers],0),FALSE)) + (IFERROR(VLOOKUP(VLOOKUP(AE$1,Enemies[[Name]:[SpawnedType]],11,FALSE), Enemies[[Name]:[BotLevelType]], 3, FALSE) * VLOOKUP($A101,BotLevelWorld[#All],MATCH("HP Ratio - " &amp; VLOOKUP(VLOOKUP(AE$1,Enemies[[Name]:[SpawnedType]],11,FALSE),Enemies[[#All],[Name]:[BotLevelType]],9,FALSE),BotLevelWorld[#Headers],0),FALSE) * VLOOKUP(AE$1,Enemies[[Name]:[SpawnedType]],10,FALSE),0))</f>
        <v>7000</v>
      </c>
      <c r="AF101" s="10">
        <f>(VLOOKUP(AF$1,Enemies[[Name]:[BotLevelType]],3,FALSE) * VLOOKUP($A101,BotLevelWorld[#All],MATCH("HP Ratio - " &amp; VLOOKUP(AF$1,Enemies[[#All],[Name]:[BotLevelType]],9,FALSE),BotLevelWorld[#Headers],0),FALSE)) + (IFERROR(VLOOKUP(VLOOKUP(AF$1,Enemies[[Name]:[SpawnedType]],11,FALSE), Enemies[[Name]:[BotLevelType]], 3, FALSE) * VLOOKUP($A101,BotLevelWorld[#All],MATCH("HP Ratio - " &amp; VLOOKUP(VLOOKUP(AF$1,Enemies[[Name]:[SpawnedType]],11,FALSE),Enemies[[#All],[Name]:[BotLevelType]],9,FALSE),BotLevelWorld[#Headers],0),FALSE) * VLOOKUP(AF$1,Enemies[[Name]:[SpawnedType]],10,FALSE),0))</f>
        <v>1600</v>
      </c>
      <c r="AG101" s="10">
        <f>(VLOOKUP(AG$1,Enemies[[Name]:[BotLevelType]],3,FALSE) * VLOOKUP($A101,BotLevelWorld[#All],MATCH("HP Ratio - " &amp; VLOOKUP(AG$1,Enemies[[#All],[Name]:[BotLevelType]],9,FALSE),BotLevelWorld[#Headers],0),FALSE)) + (IFERROR(VLOOKUP(VLOOKUP(AG$1,Enemies[[Name]:[SpawnedType]],11,FALSE), Enemies[[Name]:[BotLevelType]], 3, FALSE) * VLOOKUP($A101,BotLevelWorld[#All],MATCH("HP Ratio - " &amp; VLOOKUP(VLOOKUP(AG$1,Enemies[[Name]:[SpawnedType]],11,FALSE),Enemies[[#All],[Name]:[BotLevelType]],9,FALSE),BotLevelWorld[#Headers],0),FALSE) * VLOOKUP(AG$1,Enemies[[Name]:[SpawnedType]],10,FALSE),0))</f>
        <v>8470</v>
      </c>
      <c r="AH101" s="10">
        <f>(VLOOKUP(AH$1,Enemies[[Name]:[BotLevelType]],3,FALSE) * VLOOKUP($A101,BotLevelWorld[#All],MATCH("HP Ratio - " &amp; VLOOKUP(AH$1,Enemies[[#All],[Name]:[BotLevelType]],9,FALSE),BotLevelWorld[#Headers],0),FALSE)) + (IFERROR(VLOOKUP(VLOOKUP(AH$1,Enemies[[Name]:[SpawnedType]],11,FALSE), Enemies[[Name]:[BotLevelType]], 3, FALSE) * VLOOKUP($A101,BotLevelWorld[#All],MATCH("HP Ratio - " &amp; VLOOKUP(VLOOKUP(AH$1,Enemies[[Name]:[SpawnedType]],11,FALSE),Enemies[[#All],[Name]:[BotLevelType]],9,FALSE),BotLevelWorld[#Headers],0),FALSE) * VLOOKUP(AH$1,Enemies[[Name]:[SpawnedType]],10,FALSE),0))</f>
        <v>880</v>
      </c>
      <c r="AI101" s="10">
        <f>(VLOOKUP(AI$1,Enemies[[Name]:[BotLevelType]],3,FALSE) * VLOOKUP($A101,BotLevelWorld[#All],MATCH("HP Ratio - " &amp; VLOOKUP(AI$1,Enemies[[#All],[Name]:[BotLevelType]],9,FALSE),BotLevelWorld[#Headers],0),FALSE)) + (IFERROR(VLOOKUP(VLOOKUP(AI$1,Enemies[[Name]:[SpawnedType]],11,FALSE), Enemies[[Name]:[BotLevelType]], 3, FALSE) * VLOOKUP($A101,BotLevelWorld[#All],MATCH("HP Ratio - " &amp; VLOOKUP(VLOOKUP(AI$1,Enemies[[Name]:[SpawnedType]],11,FALSE),Enemies[[#All],[Name]:[BotLevelType]],9,FALSE),BotLevelWorld[#Headers],0),FALSE) * VLOOKUP(AI$1,Enemies[[Name]:[SpawnedType]],10,FALSE),0))</f>
        <v>12000</v>
      </c>
      <c r="AJ101" s="10">
        <f>(VLOOKUP(AJ$1,Enemies[[Name]:[BotLevelType]],3,FALSE) * VLOOKUP($A101,BotLevelWorld[#All],MATCH("HP Ratio - " &amp; VLOOKUP(AJ$1,Enemies[[#All],[Name]:[BotLevelType]],9,FALSE),BotLevelWorld[#Headers],0),FALSE)) + (IFERROR(VLOOKUP(VLOOKUP(AJ$1,Enemies[[Name]:[SpawnedType]],11,FALSE), Enemies[[Name]:[BotLevelType]], 3, FALSE) * VLOOKUP($A101,BotLevelWorld[#All],MATCH("HP Ratio - " &amp; VLOOKUP(VLOOKUP(AJ$1,Enemies[[Name]:[SpawnedType]],11,FALSE),Enemies[[#All],[Name]:[BotLevelType]],9,FALSE),BotLevelWorld[#Headers],0),FALSE) * VLOOKUP(AJ$1,Enemies[[Name]:[SpawnedType]],10,FALSE),0))</f>
        <v>880</v>
      </c>
      <c r="AK101" s="10">
        <f>(VLOOKUP(AK$1,Enemies[[Name]:[BotLevelType]],3,FALSE) * VLOOKUP($A101,BotLevelWorld[#All],MATCH("HP Ratio - " &amp; VLOOKUP(AK$1,Enemies[[#All],[Name]:[BotLevelType]],9,FALSE),BotLevelWorld[#Headers],0),FALSE)) + (IFERROR(VLOOKUP(VLOOKUP(AK$1,Enemies[[Name]:[SpawnedType]],11,FALSE), Enemies[[Name]:[BotLevelType]], 3, FALSE) * VLOOKUP($A101,BotLevelWorld[#All],MATCH("HP Ratio - " &amp; VLOOKUP(VLOOKUP(AK$1,Enemies[[Name]:[SpawnedType]],11,FALSE),Enemies[[#All],[Name]:[BotLevelType]],9,FALSE),BotLevelWorld[#Headers],0),FALSE) * VLOOKUP(AK$1,Enemies[[Name]:[SpawnedType]],10,FALSE),0))</f>
        <v>880</v>
      </c>
      <c r="AL101" s="10">
        <f>(VLOOKUP(AL$1,Enemies[[Name]:[BotLevelType]],3,FALSE) * VLOOKUP($A101,BotLevelWorld[#All],MATCH("HP Ratio - " &amp; VLOOKUP(AL$1,Enemies[[#All],[Name]:[BotLevelType]],9,FALSE),BotLevelWorld[#Headers],0),FALSE)) + (IFERROR(VLOOKUP(VLOOKUP(AL$1,Enemies[[Name]:[SpawnedType]],11,FALSE), Enemies[[Name]:[BotLevelType]], 3, FALSE) * VLOOKUP($A101,BotLevelWorld[#All],MATCH("HP Ratio - " &amp; VLOOKUP(VLOOKUP(AL$1,Enemies[[Name]:[SpawnedType]],11,FALSE),Enemies[[#All],[Name]:[BotLevelType]],9,FALSE),BotLevelWorld[#Headers],0),FALSE) * VLOOKUP(AL$1,Enemies[[Name]:[SpawnedType]],10,FALSE),0))</f>
        <v>1100</v>
      </c>
      <c r="AM101" s="10">
        <f>(VLOOKUP(AM$1,Enemies[[Name]:[BotLevelType]],3,FALSE) * VLOOKUP($A101,BotLevelWorld[#All],MATCH("HP Ratio - " &amp; VLOOKUP(AM$1,Enemies[[#All],[Name]:[BotLevelType]],9,FALSE),BotLevelWorld[#Headers],0),FALSE)) + (IFERROR(VLOOKUP(VLOOKUP(AM$1,Enemies[[Name]:[SpawnedType]],11,FALSE), Enemies[[Name]:[BotLevelType]], 3, FALSE) * VLOOKUP($A101,BotLevelWorld[#All],MATCH("HP Ratio - " &amp; VLOOKUP(VLOOKUP(AM$1,Enemies[[Name]:[SpawnedType]],11,FALSE),Enemies[[#All],[Name]:[BotLevelType]],9,FALSE),BotLevelWorld[#Headers],0),FALSE) * VLOOKUP(AM$1,Enemies[[Name]:[SpawnedType]],10,FALSE),0))</f>
        <v>20000</v>
      </c>
      <c r="AN101" s="10">
        <f>(VLOOKUP(AN$1,Enemies[[Name]:[BotLevelType]],3,FALSE) * VLOOKUP($A101,BotLevelWorld[#All],MATCH("HP Ratio - " &amp; VLOOKUP(AN$1,Enemies[[#All],[Name]:[BotLevelType]],9,FALSE),BotLevelWorld[#Headers],0),FALSE)) + (IFERROR(VLOOKUP(VLOOKUP(AN$1,Enemies[[Name]:[SpawnedType]],11,FALSE), Enemies[[Name]:[BotLevelType]], 3, FALSE) * VLOOKUP($A101,BotLevelWorld[#All],MATCH("HP Ratio - " &amp; VLOOKUP(VLOOKUP(AN$1,Enemies[[Name]:[SpawnedType]],11,FALSE),Enemies[[#All],[Name]:[BotLevelType]],9,FALSE),BotLevelWorld[#Headers],0),FALSE) * VLOOKUP(AN$1,Enemies[[Name]:[SpawnedType]],10,FALSE),0))</f>
        <v>5500</v>
      </c>
      <c r="AO101" s="10">
        <f>(VLOOKUP(AO$1,Enemies[[Name]:[BotLevelType]],3,FALSE) * VLOOKUP($A101,BotLevelWorld[#All],MATCH("HP Ratio - " &amp; VLOOKUP(AO$1,Enemies[[#All],[Name]:[BotLevelType]],9,FALSE),BotLevelWorld[#Headers],0),FALSE)) + (IFERROR(VLOOKUP(VLOOKUP(AO$1,Enemies[[Name]:[SpawnedType]],11,FALSE), Enemies[[Name]:[BotLevelType]], 3, FALSE) * VLOOKUP($A101,BotLevelWorld[#All],MATCH("HP Ratio - " &amp; VLOOKUP(VLOOKUP(AO$1,Enemies[[Name]:[SpawnedType]],11,FALSE),Enemies[[#All],[Name]:[BotLevelType]],9,FALSE),BotLevelWorld[#Headers],0),FALSE) * VLOOKUP(AO$1,Enemies[[Name]:[SpawnedType]],10,FALSE),0))</f>
        <v>9460</v>
      </c>
      <c r="AP101" s="10">
        <f>(VLOOKUP(AP$1,Enemies[[Name]:[BotLevelType]],3,FALSE) * VLOOKUP($A101,BotLevelWorld[#All],MATCH("HP Ratio - " &amp; VLOOKUP(AP$1,Enemies[[#All],[Name]:[BotLevelType]],9,FALSE),BotLevelWorld[#Headers],0),FALSE)) + (IFERROR(VLOOKUP(VLOOKUP(AP$1,Enemies[[Name]:[SpawnedType]],11,FALSE), Enemies[[Name]:[BotLevelType]], 3, FALSE) * VLOOKUP($A101,BotLevelWorld[#All],MATCH("HP Ratio - " &amp; VLOOKUP(VLOOKUP(AP$1,Enemies[[Name]:[SpawnedType]],11,FALSE),Enemies[[#All],[Name]:[BotLevelType]],9,FALSE),BotLevelWorld[#Headers],0),FALSE) * VLOOKUP(AP$1,Enemies[[Name]:[SpawnedType]],10,FALSE),0))</f>
        <v>9460</v>
      </c>
      <c r="AQ101" s="10">
        <f>(VLOOKUP(AQ$1,Enemies[[Name]:[BotLevelType]],3,FALSE) * VLOOKUP($A101,BotLevelWorld[#All],MATCH("HP Ratio - " &amp; VLOOKUP(AQ$1,Enemies[[#All],[Name]:[BotLevelType]],9,FALSE),BotLevelWorld[#Headers],0),FALSE)) + (IFERROR(VLOOKUP(VLOOKUP(AQ$1,Enemies[[Name]:[SpawnedType]],11,FALSE), Enemies[[Name]:[BotLevelType]], 3, FALSE) * VLOOKUP($A101,BotLevelWorld[#All],MATCH("HP Ratio - " &amp; VLOOKUP(VLOOKUP(AQ$1,Enemies[[Name]:[SpawnedType]],11,FALSE),Enemies[[#All],[Name]:[BotLevelType]],9,FALSE),BotLevelWorld[#Headers],0),FALSE) * VLOOKUP(AQ$1,Enemies[[Name]:[SpawnedType]],10,FALSE),0))</f>
        <v>9460</v>
      </c>
      <c r="AR101" s="10">
        <f>(VLOOKUP(AR$1,Enemies[[Name]:[BotLevelType]],3,FALSE) * VLOOKUP($A101,BotLevelWorld[#All],MATCH("HP Ratio - " &amp; VLOOKUP(AR$1,Enemies[[#All],[Name]:[BotLevelType]],9,FALSE),BotLevelWorld[#Headers],0),FALSE)) + (IFERROR(VLOOKUP(VLOOKUP(AR$1,Enemies[[Name]:[SpawnedType]],11,FALSE), Enemies[[Name]:[BotLevelType]], 3, FALSE) * VLOOKUP($A101,BotLevelWorld[#All],MATCH("HP Ratio - " &amp; VLOOKUP(VLOOKUP(AR$1,Enemies[[Name]:[SpawnedType]],11,FALSE),Enemies[[#All],[Name]:[BotLevelType]],9,FALSE),BotLevelWorld[#Headers],0),FALSE) * VLOOKUP(AR$1,Enemies[[Name]:[SpawnedType]],10,FALSE),0))</f>
        <v>88000</v>
      </c>
      <c r="AS101" s="10">
        <f>(VLOOKUP(AS$1,Enemies[[Name]:[BotLevelType]],3,FALSE) * VLOOKUP($A101,BotLevelWorld[#All],MATCH("HP Ratio - " &amp; VLOOKUP(AS$1,Enemies[[#All],[Name]:[BotLevelType]],9,FALSE),BotLevelWorld[#Headers],0),FALSE)) + (IFERROR(VLOOKUP(VLOOKUP(AS$1,Enemies[[Name]:[SpawnedType]],11,FALSE), Enemies[[Name]:[BotLevelType]], 3, FALSE) * VLOOKUP($A101,BotLevelWorld[#All],MATCH("HP Ratio - " &amp; VLOOKUP(VLOOKUP(AS$1,Enemies[[Name]:[SpawnedType]],11,FALSE),Enemies[[#All],[Name]:[BotLevelType]],9,FALSE),BotLevelWorld[#Headers],0),FALSE) * VLOOKUP(AS$1,Enemies[[Name]:[SpawnedType]],10,FALSE),0))</f>
        <v>60000</v>
      </c>
      <c r="AT101" s="10">
        <f>(VLOOKUP(AT$1,Enemies[[Name]:[BotLevelType]],3,FALSE) * VLOOKUP($A101,BotLevelWorld[#All],MATCH("HP Ratio - " &amp; VLOOKUP(AT$1,Enemies[[#All],[Name]:[BotLevelType]],9,FALSE),BotLevelWorld[#Headers],0),FALSE)) + (IFERROR(VLOOKUP(VLOOKUP(AT$1,Enemies[[Name]:[SpawnedType]],11,FALSE), Enemies[[Name]:[BotLevelType]], 3, FALSE) * VLOOKUP($A101,BotLevelWorld[#All],MATCH("HP Ratio - " &amp; VLOOKUP(VLOOKUP(AT$1,Enemies[[Name]:[SpawnedType]],11,FALSE),Enemies[[#All],[Name]:[BotLevelType]],9,FALSE),BotLevelWorld[#Headers],0),FALSE) * VLOOKUP(AT$1,Enemies[[Name]:[SpawnedType]],10,FALSE),0))</f>
        <v>53200</v>
      </c>
    </row>
    <row r="102" spans="1:46" x14ac:dyDescent="0.25">
      <c r="A102" s="3"/>
    </row>
    <row r="103" spans="1:46" x14ac:dyDescent="0.25">
      <c r="A103" s="3"/>
    </row>
    <row r="104" spans="1:46" x14ac:dyDescent="0.25">
      <c r="A104" s="3"/>
    </row>
    <row r="105" spans="1:46" x14ac:dyDescent="0.25">
      <c r="A105" s="3"/>
    </row>
    <row r="106" spans="1:46" x14ac:dyDescent="0.25">
      <c r="A106" s="3"/>
    </row>
    <row r="107" spans="1:46" x14ac:dyDescent="0.25">
      <c r="A107" s="3"/>
    </row>
    <row r="108" spans="1:46" x14ac:dyDescent="0.25">
      <c r="A108" s="3"/>
    </row>
    <row r="109" spans="1:46" x14ac:dyDescent="0.25">
      <c r="A109" s="3"/>
    </row>
    <row r="110" spans="1:46" x14ac:dyDescent="0.25">
      <c r="A110" s="3"/>
    </row>
    <row r="111" spans="1:46" x14ac:dyDescent="0.25">
      <c r="A111" s="3"/>
    </row>
    <row r="112" spans="1:46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8">
    <tabColor theme="1" tint="0.14999847407452621"/>
  </sheetPr>
  <dimension ref="A1:AW51"/>
  <sheetViews>
    <sheetView workbookViewId="0">
      <selection activeCell="A35" sqref="A35:XFD35"/>
    </sheetView>
  </sheetViews>
  <sheetFormatPr baseColWidth="10" defaultColWidth="9.140625" defaultRowHeight="15" x14ac:dyDescent="0.25"/>
  <cols>
    <col min="1" max="1" width="14.7109375" customWidth="1"/>
    <col min="2" max="2" width="23" bestFit="1" customWidth="1"/>
    <col min="3" max="3" width="23" customWidth="1"/>
    <col min="5" max="5" width="8" hidden="1" customWidth="1"/>
    <col min="6" max="6" width="6.7109375" hidden="1" customWidth="1"/>
    <col min="7" max="7" width="11.5703125" hidden="1" customWidth="1"/>
    <col min="8" max="10" width="6" hidden="1" customWidth="1"/>
    <col min="11" max="11" width="4" hidden="1" customWidth="1"/>
    <col min="12" max="12" width="4.5703125" hidden="1" customWidth="1"/>
    <col min="13" max="13" width="5.140625" hidden="1" customWidth="1"/>
    <col min="14" max="14" width="5.28515625" hidden="1" customWidth="1"/>
    <col min="15" max="15" width="8.5703125" hidden="1" customWidth="1"/>
    <col min="16" max="16" width="9.140625" hidden="1" customWidth="1"/>
    <col min="17" max="17" width="5.7109375" hidden="1" customWidth="1"/>
    <col min="18" max="18" width="11.140625" hidden="1" customWidth="1"/>
    <col min="19" max="19" width="9.28515625" hidden="1" customWidth="1"/>
    <col min="20" max="20" width="8.28515625" hidden="1" customWidth="1"/>
    <col min="21" max="34" width="11" hidden="1" customWidth="1"/>
    <col min="35" max="35" width="10" hidden="1" customWidth="1"/>
    <col min="36" max="49" width="8.85546875" hidden="1" customWidth="1"/>
  </cols>
  <sheetData>
    <row r="1" spans="1:49" ht="26.25" x14ac:dyDescent="0.4">
      <c r="A1" s="4" t="s">
        <v>0</v>
      </c>
      <c r="B1" s="4" t="s">
        <v>85</v>
      </c>
      <c r="C1" s="6" t="s">
        <v>86</v>
      </c>
      <c r="E1" t="str">
        <f>VLOOKUP(WorldWaves[[#Headers],[MiniBot]],Enemies[[Name]:[BotLevelType]],1,FALSE)</f>
        <v>MiniBot</v>
      </c>
      <c r="F1" t="str">
        <f>VLOOKUP(WorldWaves[[#Headers],[BigBot]],Enemies[[Name]:[BotLevelType]],1,FALSE)</f>
        <v>BigBot</v>
      </c>
      <c r="G1" t="str">
        <f>VLOOKUP(WorldWaves[[#Headers],[MegaBigBot]],Enemies[[Name]:[BotLevelType]],1,FALSE)</f>
        <v>MegaBigBot</v>
      </c>
      <c r="H1" t="str">
        <f>VLOOKUP(WorldWaves[[#Headers],[Boss1]],Enemies[[Name]:[BotLevelType]],1,FALSE)</f>
        <v>Boss1</v>
      </c>
      <c r="I1" t="str">
        <f>VLOOKUP(WorldWaves[[#Headers],[Boss2]],Enemies[[Name]:[BotLevelType]],1,FALSE)</f>
        <v>Boss2</v>
      </c>
      <c r="J1" t="str">
        <f>VLOOKUP(WorldWaves[[#Headers],[Boss3]],Enemies[[Name]:[BotLevelType]],1,FALSE)</f>
        <v>Boss3</v>
      </c>
      <c r="K1" t="str">
        <f>VLOOKUP(WorldWaves[[#Headers],[Bot]],Enemies[[Name]:[BotLevelType]],1,FALSE)</f>
        <v>Bot</v>
      </c>
      <c r="L1" t="str">
        <f>VLOOKUP(WorldWaves[[#Headers],[Fast]],Enemies[[Name]:[BotLevelType]],1,FALSE)</f>
        <v>Fast</v>
      </c>
      <c r="M1" t="str">
        <f>VLOOKUP(WorldWaves[[#Headers],[Tank]],Enemies[[Name]:[BotLevelType]],1,FALSE)</f>
        <v>Tank</v>
      </c>
      <c r="N1" t="str">
        <f>VLOOKUP(WorldWaves[[#Headers],[Rush]],Enemies[[Name]:[BotLevelType]],1,FALSE)</f>
        <v>Rush</v>
      </c>
      <c r="O1" t="str">
        <f>VLOOKUP(WorldWaves[[#Headers],[BossFast]],Enemies[[Name]:[BotLevelType]],1,FALSE)</f>
        <v>BossFast</v>
      </c>
      <c r="P1" t="str">
        <f>VLOOKUP(WorldWaves[[#Headers],[BossTank]],Enemies[[Name]:[BotLevelType]],1,FALSE)</f>
        <v>BossTank</v>
      </c>
      <c r="Q1" t="str">
        <f>VLOOKUP(WorldWaves[[#Headers],[BossRush]],Enemies[[Name]:[BotLevelType]],1,FALSE)</f>
        <v>BossRush</v>
      </c>
      <c r="R1" t="str">
        <f>VLOOKUP(WorldWaves[[#Headers],[SemiBigBot]],Enemies[[Name]:[BotLevelType]],1,FALSE)</f>
        <v>SemiBigBot</v>
      </c>
      <c r="S1" t="str">
        <f>VLOOKUP(WorldWaves[[#Headers],[BossSlow]],Enemies[[Name]:[BotLevelType]],1,FALSE)</f>
        <v>BossSlow</v>
      </c>
      <c r="T1" t="str">
        <f>VLOOKUP(WorldWaves[[#Headers],[BotSlow]],Enemies[[Name]:[BotLevelType]],1,FALSE)</f>
        <v>BotSlow</v>
      </c>
      <c r="U1" t="str">
        <f>VLOOKUP(WorldWaves[[#Headers],[BigBotSlow]],Enemies[[Name]:[BotLevelType]],1,FALSE)</f>
        <v>BigBotSlow</v>
      </c>
      <c r="V1" t="str">
        <f>VLOOKUP(WorldWaves[[#Headers],[SplitterBalloon]],Enemies[[Name]:[BotLevelType]],1,FALSE)</f>
        <v>SplitterBalloon</v>
      </c>
      <c r="W1" t="str">
        <f>VLOOKUP(WorldWaves[[#Headers],[SplitterDoubleLvl1]],Enemies[[Name]:[BotLevelType]],1,FALSE)</f>
        <v>SplitterDoubleLvl1</v>
      </c>
      <c r="X1" t="str">
        <f>VLOOKUP(WorldWaves[[#Headers],[SplitterDoubleLvl2]],Enemies[[Name]:[BotLevelType]],1,FALSE)</f>
        <v>SplitterDoubleLvl2</v>
      </c>
      <c r="Y1" t="str">
        <f>VLOOKUP(WorldWaves[[#Headers],[SplitterDoubleLvl3]],Enemies[[Name]:[BotLevelType]],1,FALSE)</f>
        <v>SplitterDoubleLvl3</v>
      </c>
      <c r="Z1" t="str">
        <f>VLOOKUP(WorldWaves[[#Headers],[SplitterEnd]],Enemies[[Name]:[BotLevelType]],1,FALSE)</f>
        <v>SplitterEnd</v>
      </c>
      <c r="AA1" t="str">
        <f>VLOOKUP(WorldWaves[[#Headers],[Kamikaze]],Enemies[[Name]:[BotLevelType]],1,FALSE)</f>
        <v>Kamikaze</v>
      </c>
      <c r="AB1" t="str">
        <f>VLOOKUP(WorldWaves[[#Headers],[BossBalloon]],Enemies[[Name]:[BotLevelType]],1,FALSE)</f>
        <v>BossBalloon</v>
      </c>
      <c r="AC1" t="str">
        <f>VLOOKUP(WorldWaves[[#Headers],[BossDoubleLvl1]],Enemies[[Name]:[BotLevelType]],1,FALSE)</f>
        <v>BossDoubleLvl1</v>
      </c>
      <c r="AD1" t="str">
        <f>VLOOKUP(WorldWaves[[#Headers],[BossDoubleLvl2]],Enemies[[Name]:[BotLevelType]],1,FALSE)</f>
        <v>BossDoubleLvl2</v>
      </c>
      <c r="AE1" t="str">
        <f>VLOOKUP(WorldWaves[[#Headers],[BossDoubleLvl3]],Enemies[[Name]:[BotLevelType]],1,FALSE)</f>
        <v>BossDoubleLvl3</v>
      </c>
      <c r="AF1" t="str">
        <f>VLOOKUP(WorldWaves[[#Headers],[BossDoubleLvl4]],Enemies[[Name]:[BotLevelType]],1,FALSE)</f>
        <v>BossDoubleLvl4</v>
      </c>
      <c r="AG1" t="str">
        <f>VLOOKUP(WorldWaves[[#Headers],[BossDoubleLvl5]],Enemies[[Name]:[BotLevelType]],1,FALSE)</f>
        <v>BossDoubleLvl5</v>
      </c>
      <c r="AH1" t="str">
        <f>VLOOKUP(WorldWaves[[#Headers],[BossKamikaze]],Enemies[[Name]:[BotLevelType]],1,FALSE)</f>
        <v>BossKamikaze</v>
      </c>
      <c r="AI1" t="str">
        <f>VLOOKUP(WorldWaves[[#Headers],[BossBalloonEnd]],Enemies[[Name]:[BotLevelType]],1,FALSE)</f>
        <v>BossBalloonEnd</v>
      </c>
      <c r="AJ1" t="str">
        <f>VLOOKUP(WorldWaves[[#Headers],[BigKamikaze]],Enemies[[Name]:[BotLevelType]],1,FALSE)</f>
        <v>BigKamikaze</v>
      </c>
      <c r="AK1" t="str">
        <f>VLOOKUP(WorldWaves[[#Headers],[IceResistant]],Enemies[[Name]:[BotLevelType]],1,FALSE)</f>
        <v>IceResistant</v>
      </c>
      <c r="AL1" t="str">
        <f>VLOOKUP(WorldWaves[[#Headers],[BossIceResistant]],Enemies[[Name]:[BotLevelType]],1,FALSE)</f>
        <v>BossIceResistant</v>
      </c>
      <c r="AM1" t="str">
        <f>VLOOKUP(WorldWaves[[#Headers],[PoisonResistant]],Enemies[[Name]:[BotLevelType]],1,FALSE)</f>
        <v>PoisonResistant</v>
      </c>
      <c r="AN1" t="str">
        <f>VLOOKUP(WorldWaves[[#Headers],[ElectricityResistant]],Enemies[[Name]:[BotLevelType]],1,FALSE)</f>
        <v>ElectricityResistant</v>
      </c>
      <c r="AO1" t="str">
        <f>VLOOKUP(WorldWaves[[#Headers],[Armored]],Enemies[[Name]:[BotLevelType]],1,FALSE)</f>
        <v>Armored</v>
      </c>
      <c r="AP1" t="str">
        <f>VLOOKUP(WorldWaves[[#Headers],[BossArmored]],Enemies[[Name]:[BotLevelType]],1,FALSE)</f>
        <v>BossArmored</v>
      </c>
      <c r="AQ1" t="str">
        <f>VLOOKUP(WorldWaves[[#Headers],[SlowArmored]],Enemies[[Name]:[BotLevelType]],1,FALSE)</f>
        <v>SlowArmored</v>
      </c>
      <c r="AR1" t="str">
        <f>VLOOKUP(WorldWaves[[#Headers],[FlyingArmouredIce]],Enemies[[Name]:[BotLevelType]],1,FALSE)</f>
        <v>FlyingArmouredIce</v>
      </c>
      <c r="AS1" t="str">
        <f>VLOOKUP(WorldWaves[[#Headers],[FlyingArmouredPoison]],Enemies[[Name]:[BotLevelType]],1,FALSE)</f>
        <v>FlyingArmouredPoison</v>
      </c>
      <c r="AT1" t="str">
        <f>VLOOKUP(WorldWaves[[#Headers],[FlyingArmouredElec]],Enemies[[Name]:[BotLevelType]],1,FALSE)</f>
        <v>FlyingArmouredElec</v>
      </c>
      <c r="AU1" t="str">
        <f>VLOOKUP(WorldWaves[[#Headers],[Hacker]],Enemies[[Name]:[BotLevelType]],1,FALSE)</f>
        <v>Hacker</v>
      </c>
      <c r="AV1" t="str">
        <f>VLOOKUP(WorldWaves[[#Headers],[BossHacker]],Enemies[[Name]:[BotLevelType]],1,FALSE)</f>
        <v>BossHacker</v>
      </c>
      <c r="AW1" t="str">
        <f>VLOOKUP(WorldWaves[[#Headers],[BossFlyingArmoured]],Enemies[[Name]:[BotLevelType]],1,FALSE)</f>
        <v>BossFlyingArmoured</v>
      </c>
    </row>
    <row r="2" spans="1:49" ht="15.75" x14ac:dyDescent="0.25">
      <c r="A2" s="5">
        <v>0</v>
      </c>
      <c r="B2" s="8">
        <f>SUM(E2:AX2)</f>
        <v>0</v>
      </c>
      <c r="C2" s="8">
        <f>B2</f>
        <v>0</v>
      </c>
      <c r="E2">
        <f>VLOOKUP(WorldWaves[[#Headers],[MiniBot]],Enemies[[Name]:[BotLevelType]],5,FALSE) * WorldWaves[[#This Row],[MiniBot]]</f>
        <v>0</v>
      </c>
      <c r="F2">
        <f>VLOOKUP(WorldWaves[[#Headers],[BigBot]],Enemies[[Name]:[BotLevelType]],5,FALSE) * WorldWaves[[#This Row],[BigBot]]</f>
        <v>0</v>
      </c>
      <c r="G2">
        <f>VLOOKUP(WorldWaves[[#Headers],[MegaBigBot]],Enemies[[Name]:[BotLevelType]],5,FALSE) * WorldWaves[[#This Row],[MegaBigBot]]</f>
        <v>0</v>
      </c>
      <c r="H2">
        <f>VLOOKUP(WorldWaves[[#Headers],[Boss1]],Enemies[[Name]:[BotLevelType]],5,FALSE) * WorldWaves[[#This Row],[Boss1]]</f>
        <v>0</v>
      </c>
      <c r="I2">
        <f>VLOOKUP(WorldWaves[[#Headers],[Boss2]],Enemies[[Name]:[BotLevelType]],5,FALSE) * WorldWaves[[#This Row],[Boss2]]</f>
        <v>0</v>
      </c>
      <c r="J2">
        <f>VLOOKUP(WorldWaves[[#Headers],[Boss3]],Enemies[[Name]:[BotLevelType]],5,FALSE) * WorldWaves[[#This Row],[Boss3]]</f>
        <v>0</v>
      </c>
      <c r="K2">
        <f>VLOOKUP(WorldWaves[[#Headers],[Bot]],Enemies[[Name]:[BotLevelType]],5,FALSE) * WorldWaves[[#This Row],[Bot]]</f>
        <v>0</v>
      </c>
      <c r="L2">
        <f>VLOOKUP(WorldWaves[[#Headers],[Fast]],Enemies[[Name]:[BotLevelType]],5,FALSE) * WorldWaves[[#This Row],[Fast]]</f>
        <v>0</v>
      </c>
      <c r="M2">
        <f>VLOOKUP(WorldWaves[[#Headers],[Tank]],Enemies[[Name]:[BotLevelType]],5,FALSE) * WorldWaves[[#This Row],[Tank]]</f>
        <v>0</v>
      </c>
      <c r="N2">
        <f>VLOOKUP(WorldWaves[[#Headers],[Rush]],Enemies[[Name]:[BotLevelType]],5,FALSE) * WorldWaves[[#This Row],[Rush]]</f>
        <v>0</v>
      </c>
      <c r="O2">
        <f>VLOOKUP(WorldWaves[[#Headers],[BossFast]],Enemies[[Name]:[BotLevelType]],5,FALSE) * WorldWaves[[#This Row],[BossFast]]</f>
        <v>0</v>
      </c>
      <c r="P2">
        <f>VLOOKUP(WorldWaves[[#Headers],[BossTank]],Enemies[[Name]:[BotLevelType]],5,FALSE) * WorldWaves[[#This Row],[BossTank]]</f>
        <v>0</v>
      </c>
      <c r="Q2">
        <f>VLOOKUP(WorldWaves[[#Headers],[BossRush]],Enemies[[Name]:[BotLevelType]],5,FALSE) * WorldWaves[[#This Row],[BossRush]]</f>
        <v>0</v>
      </c>
      <c r="R2">
        <f>VLOOKUP(WorldWaves[[#Headers],[SemiBigBot]],Enemies[[Name]:[BotLevelType]],5,FALSE) * WorldWaves[[#This Row],[SemiBigBot]]</f>
        <v>0</v>
      </c>
      <c r="S2">
        <f>VLOOKUP(WorldWaves[[#Headers],[BossSlow]],Enemies[[Name]:[BotLevelType]],5,FALSE) * WorldWaves[[#This Row],[BossSlow]]</f>
        <v>0</v>
      </c>
      <c r="T2">
        <f>VLOOKUP(WorldWaves[[#Headers],[BotSlow]],Enemies[[Name]:[BotLevelType]],5,FALSE) * WorldWaves[[#This Row],[BotSlow]]</f>
        <v>0</v>
      </c>
      <c r="U2">
        <f>VLOOKUP(WorldWaves[[#Headers],[BigBotSlow]],Enemies[[Name]:[BotLevelType]],5,FALSE) * WorldWaves[[#This Row],[BigBotSlow]]</f>
        <v>0</v>
      </c>
      <c r="V2">
        <f>VLOOKUP(WorldWaves[[#Headers],[SplitterBalloon]],Enemies[[Name]:[BotLevelType]],5,FALSE) * WorldWaves[[#This Row],[SplitterBalloon]]</f>
        <v>0</v>
      </c>
      <c r="W2">
        <f>VLOOKUP(WorldWaves[[#Headers],[SplitterDoubleLvl1]],Enemies[[Name]:[BotLevelType]],5,FALSE) * WorldWaves[[#This Row],[SplitterDoubleLvl1]]</f>
        <v>0</v>
      </c>
      <c r="X2">
        <f>VLOOKUP(WorldWaves[[#Headers],[SplitterDoubleLvl2]],Enemies[[Name]:[BotLevelType]],5,FALSE) * WorldWaves[[#This Row],[SplitterDoubleLvl2]]</f>
        <v>0</v>
      </c>
      <c r="Y2">
        <f>VLOOKUP(WorldWaves[[#Headers],[SplitterDoubleLvl3]],Enemies[[Name]:[BotLevelType]],5,FALSE) * WorldWaves[[#This Row],[SplitterDoubleLvl3]]</f>
        <v>0</v>
      </c>
      <c r="Z2">
        <f>VLOOKUP(WorldWaves[[#Headers],[SplitterEnd]],Enemies[[Name]:[BotLevelType]],5,FALSE) * WorldWaves[[#This Row],[SplitterEnd]]</f>
        <v>0</v>
      </c>
      <c r="AA2">
        <f>VLOOKUP(WorldWaves[[#Headers],[Kamikaze]],Enemies[[Name]:[BotLevelType]],5,FALSE) * WorldWaves[[#This Row],[Kamikaze]]</f>
        <v>0</v>
      </c>
      <c r="AB2">
        <f>VLOOKUP(WorldWaves[[#Headers],[BossBalloon]],Enemies[[Name]:[BotLevelType]],5,FALSE) * WorldWaves[[#This Row],[BossBalloon]]</f>
        <v>0</v>
      </c>
      <c r="AC2">
        <f>VLOOKUP(WorldWaves[[#Headers],[BossDoubleLvl1]],Enemies[[Name]:[BotLevelType]],5,FALSE) * WorldWaves[[#This Row],[BossDoubleLvl1]]</f>
        <v>0</v>
      </c>
      <c r="AD2">
        <f>VLOOKUP(WorldWaves[[#Headers],[BossDoubleLvl2]],Enemies[[Name]:[BotLevelType]],5,FALSE) * WorldWaves[[#This Row],[BossDoubleLvl2]]</f>
        <v>0</v>
      </c>
      <c r="AE2">
        <f>VLOOKUP(WorldWaves[[#Headers],[BossDoubleLvl3]],Enemies[[Name]:[BotLevelType]],5,FALSE) * WorldWaves[[#This Row],[BossDoubleLvl3]]</f>
        <v>0</v>
      </c>
      <c r="AF2">
        <f>VLOOKUP(WorldWaves[[#Headers],[BossDoubleLvl4]],Enemies[[Name]:[BotLevelType]],5,FALSE) * WorldWaves[[#This Row],[BossDoubleLvl4]]</f>
        <v>0</v>
      </c>
      <c r="AG2">
        <f>VLOOKUP(WorldWaves[[#Headers],[BossDoubleLvl5]],Enemies[[Name]:[BotLevelType]],5,FALSE) * WorldWaves[[#This Row],[BossDoubleLvl5]]</f>
        <v>0</v>
      </c>
      <c r="AH2">
        <f>VLOOKUP(WorldWaves[[#Headers],[BossKamikaze]],Enemies[[Name]:[BotLevelType]],5,FALSE) * WorldWaves[[#This Row],[BossKamikaze]]</f>
        <v>0</v>
      </c>
      <c r="AI2">
        <f>VLOOKUP(WorldWaves[[#Headers],[BossBalloonEnd]],Enemies[[Name]:[BotLevelType]],5,FALSE) * WorldWaves[[#This Row],[BossBalloonEnd]]</f>
        <v>0</v>
      </c>
      <c r="AJ2">
        <f>VLOOKUP(WorldWaves[[#Headers],[BigKamikaze]],Enemies[[Name]:[BotLevelType]],5,FALSE) * WorldWaves[[#This Row],[BigKamikaze]]</f>
        <v>0</v>
      </c>
      <c r="AK2">
        <f>VLOOKUP(WorldWaves[[#Headers],[IceResistant]],Enemies[[Name]:[BotLevelType]],5,FALSE) * WorldWaves[[#This Row],[IceResistant]]</f>
        <v>0</v>
      </c>
      <c r="AL2">
        <f>VLOOKUP(WorldWaves[[#Headers],[BossIceResistant]],Enemies[[Name]:[BotLevelType]],5,FALSE) * WorldWaves[[#This Row],[BossIceResistant]]</f>
        <v>0</v>
      </c>
      <c r="AM2">
        <f>VLOOKUP(WorldWaves[[#Headers],[PoisonResistant]],Enemies[[Name]:[BotLevelType]],5,FALSE) * WorldWaves[[#This Row],[PoisonResistant]]</f>
        <v>0</v>
      </c>
      <c r="AN2">
        <f>VLOOKUP(WorldWaves[[#Headers],[ElectricityResistant]],Enemies[[Name]:[BotLevelType]],5,FALSE) * WorldWaves[[#This Row],[ElectricityResistant]]</f>
        <v>0</v>
      </c>
      <c r="AO2">
        <f>VLOOKUP(WorldWaves[[#Headers],[Armored]],Enemies[[Name]:[BotLevelType]],5,FALSE) * WorldWaves[[#This Row],[Armored]]</f>
        <v>0</v>
      </c>
      <c r="AP2">
        <f>VLOOKUP(WorldWaves[[#Headers],[BossArmored]],Enemies[[Name]:[BotLevelType]],5,FALSE) * WorldWaves[[#This Row],[BossArmored]]</f>
        <v>0</v>
      </c>
      <c r="AQ2">
        <f>VLOOKUP(WorldWaves[[#Headers],[SlowArmored]],Enemies[[Name]:[BotLevelType]],5,FALSE) * WorldWaves[[#This Row],[SlowArmored]]</f>
        <v>0</v>
      </c>
      <c r="AR2">
        <f>VLOOKUP(WorldWaves[[#Headers],[FlyingArmouredIce]],Enemies[[Name]:[BotLevelType]],5,FALSE) * WorldWaves[[#This Row],[FlyingArmouredIce]]</f>
        <v>0</v>
      </c>
      <c r="AS2">
        <f>VLOOKUP(WorldWaves[[#Headers],[FlyingArmouredPoison]],Enemies[[Name]:[BotLevelType]],5,FALSE) * WorldWaves[[#This Row],[FlyingArmouredPoison]]</f>
        <v>0</v>
      </c>
      <c r="AT2">
        <f>VLOOKUP(WorldWaves[[#Headers],[FlyingArmouredElec]],Enemies[[Name]:[BotLevelType]],5,FALSE) * WorldWaves[[#This Row],[FlyingArmouredElec]]</f>
        <v>0</v>
      </c>
      <c r="AU2">
        <f>VLOOKUP(WorldWaves[[#Headers],[Hacker]],Enemies[[Name]:[BotLevelType]],5,FALSE) * WorldWaves[[#This Row],[Hacker]]</f>
        <v>0</v>
      </c>
      <c r="AV2">
        <f>VLOOKUP(WorldWaves[[#Headers],[BossHacker]],Enemies[[Name]:[BotLevelType]],5,FALSE) * WorldWaves[[#This Row],[BossHacker]]</f>
        <v>0</v>
      </c>
      <c r="AW2">
        <f>VLOOKUP(WorldWaves[[#Headers],[BossFlyingArmoured]],Enemies[[Name]:[BotLevelType]],5,FALSE) * WorldWaves[[#This Row],[BossFlyingArmoured]]</f>
        <v>0</v>
      </c>
    </row>
    <row r="3" spans="1:49" ht="15.75" x14ac:dyDescent="0.25">
      <c r="A3" s="5">
        <v>1</v>
      </c>
      <c r="B3" s="8">
        <f t="shared" ref="B3:B51" si="0">SUM(E3:AX3)</f>
        <v>15</v>
      </c>
      <c r="C3" s="8">
        <f t="shared" ref="C3:C34" si="1">C2+B3</f>
        <v>15</v>
      </c>
      <c r="E3">
        <f>VLOOKUP(WorldWaves[[#Headers],[MiniBot]],Enemies[[Name]:[BotLevelType]],5,FALSE) * WorldWaves[[#This Row],[MiniBot]]</f>
        <v>0</v>
      </c>
      <c r="F3">
        <f>VLOOKUP(WorldWaves[[#Headers],[BigBot]],Enemies[[Name]:[BotLevelType]],5,FALSE) * WorldWaves[[#This Row],[BigBot]]</f>
        <v>0</v>
      </c>
      <c r="G3">
        <f>VLOOKUP(WorldWaves[[#Headers],[MegaBigBot]],Enemies[[Name]:[BotLevelType]],5,FALSE) * WorldWaves[[#This Row],[MegaBigBot]]</f>
        <v>0</v>
      </c>
      <c r="H3">
        <f>VLOOKUP(WorldWaves[[#Headers],[Boss1]],Enemies[[Name]:[BotLevelType]],5,FALSE) * WorldWaves[[#This Row],[Boss1]]</f>
        <v>0</v>
      </c>
      <c r="I3">
        <f>VLOOKUP(WorldWaves[[#Headers],[Boss2]],Enemies[[Name]:[BotLevelType]],5,FALSE) * WorldWaves[[#This Row],[Boss2]]</f>
        <v>0</v>
      </c>
      <c r="J3">
        <f>VLOOKUP(WorldWaves[[#Headers],[Boss3]],Enemies[[Name]:[BotLevelType]],5,FALSE) * WorldWaves[[#This Row],[Boss3]]</f>
        <v>0</v>
      </c>
      <c r="K3">
        <f>VLOOKUP(WorldWaves[[#Headers],[Bot]],Enemies[[Name]:[BotLevelType]],5,FALSE) * WorldWaves[[#This Row],[Bot]]</f>
        <v>0</v>
      </c>
      <c r="L3">
        <f>VLOOKUP(WorldWaves[[#Headers],[Fast]],Enemies[[Name]:[BotLevelType]],5,FALSE) * WorldWaves[[#This Row],[Fast]]</f>
        <v>0</v>
      </c>
      <c r="M3">
        <f>VLOOKUP(WorldWaves[[#Headers],[Tank]],Enemies[[Name]:[BotLevelType]],5,FALSE) * WorldWaves[[#This Row],[Tank]]</f>
        <v>0</v>
      </c>
      <c r="N3">
        <f>VLOOKUP(WorldWaves[[#Headers],[Rush]],Enemies[[Name]:[BotLevelType]],5,FALSE) * WorldWaves[[#This Row],[Rush]]</f>
        <v>0</v>
      </c>
      <c r="O3">
        <f>VLOOKUP(WorldWaves[[#Headers],[BossFast]],Enemies[[Name]:[BotLevelType]],5,FALSE) * WorldWaves[[#This Row],[BossFast]]</f>
        <v>0</v>
      </c>
      <c r="P3">
        <f>VLOOKUP(WorldWaves[[#Headers],[BossTank]],Enemies[[Name]:[BotLevelType]],5,FALSE) * WorldWaves[[#This Row],[BossTank]]</f>
        <v>0</v>
      </c>
      <c r="Q3">
        <f>VLOOKUP(WorldWaves[[#Headers],[BossRush]],Enemies[[Name]:[BotLevelType]],5,FALSE) * WorldWaves[[#This Row],[BossRush]]</f>
        <v>0</v>
      </c>
      <c r="R3">
        <f>VLOOKUP(WorldWaves[[#Headers],[SemiBigBot]],Enemies[[Name]:[BotLevelType]],5,FALSE) * WorldWaves[[#This Row],[SemiBigBot]]</f>
        <v>15</v>
      </c>
      <c r="S3">
        <f>VLOOKUP(WorldWaves[[#Headers],[BossSlow]],Enemies[[Name]:[BotLevelType]],5,FALSE) * WorldWaves[[#This Row],[BossSlow]]</f>
        <v>0</v>
      </c>
      <c r="T3">
        <f>VLOOKUP(WorldWaves[[#Headers],[BotSlow]],Enemies[[Name]:[BotLevelType]],5,FALSE) * WorldWaves[[#This Row],[BotSlow]]</f>
        <v>0</v>
      </c>
      <c r="U3">
        <f>VLOOKUP(WorldWaves[[#Headers],[BigBotSlow]],Enemies[[Name]:[BotLevelType]],5,FALSE) * WorldWaves[[#This Row],[BigBotSlow]]</f>
        <v>0</v>
      </c>
      <c r="V3">
        <f>VLOOKUP(WorldWaves[[#Headers],[SplitterBalloon]],Enemies[[Name]:[BotLevelType]],5,FALSE) * WorldWaves[[#This Row],[SplitterBalloon]]</f>
        <v>0</v>
      </c>
      <c r="W3">
        <f>VLOOKUP(WorldWaves[[#Headers],[SplitterDoubleLvl1]],Enemies[[Name]:[BotLevelType]],5,FALSE) * WorldWaves[[#This Row],[SplitterDoubleLvl1]]</f>
        <v>0</v>
      </c>
      <c r="X3">
        <f>VLOOKUP(WorldWaves[[#Headers],[SplitterDoubleLvl2]],Enemies[[Name]:[BotLevelType]],5,FALSE) * WorldWaves[[#This Row],[SplitterDoubleLvl2]]</f>
        <v>0</v>
      </c>
      <c r="Y3">
        <f>VLOOKUP(WorldWaves[[#Headers],[SplitterDoubleLvl3]],Enemies[[Name]:[BotLevelType]],5,FALSE) * WorldWaves[[#This Row],[SplitterDoubleLvl3]]</f>
        <v>0</v>
      </c>
      <c r="Z3">
        <f>VLOOKUP(WorldWaves[[#Headers],[SplitterEnd]],Enemies[[Name]:[BotLevelType]],5,FALSE) * WorldWaves[[#This Row],[SplitterEnd]]</f>
        <v>0</v>
      </c>
      <c r="AA3">
        <f>VLOOKUP(WorldWaves[[#Headers],[Kamikaze]],Enemies[[Name]:[BotLevelType]],5,FALSE) * WorldWaves[[#This Row],[Kamikaze]]</f>
        <v>0</v>
      </c>
      <c r="AB3">
        <f>VLOOKUP(WorldWaves[[#Headers],[BossBalloon]],Enemies[[Name]:[BotLevelType]],5,FALSE) * WorldWaves[[#This Row],[BossBalloon]]</f>
        <v>0</v>
      </c>
      <c r="AC3">
        <f>VLOOKUP(WorldWaves[[#Headers],[BossDoubleLvl1]],Enemies[[Name]:[BotLevelType]],5,FALSE) * WorldWaves[[#This Row],[BossDoubleLvl1]]</f>
        <v>0</v>
      </c>
      <c r="AD3">
        <f>VLOOKUP(WorldWaves[[#Headers],[BossDoubleLvl2]],Enemies[[Name]:[BotLevelType]],5,FALSE) * WorldWaves[[#This Row],[BossDoubleLvl2]]</f>
        <v>0</v>
      </c>
      <c r="AE3">
        <f>VLOOKUP(WorldWaves[[#Headers],[BossDoubleLvl3]],Enemies[[Name]:[BotLevelType]],5,FALSE) * WorldWaves[[#This Row],[BossDoubleLvl3]]</f>
        <v>0</v>
      </c>
      <c r="AF3">
        <f>VLOOKUP(WorldWaves[[#Headers],[BossDoubleLvl4]],Enemies[[Name]:[BotLevelType]],5,FALSE) * WorldWaves[[#This Row],[BossDoubleLvl4]]</f>
        <v>0</v>
      </c>
      <c r="AG3">
        <f>VLOOKUP(WorldWaves[[#Headers],[BossDoubleLvl5]],Enemies[[Name]:[BotLevelType]],5,FALSE) * WorldWaves[[#This Row],[BossDoubleLvl5]]</f>
        <v>0</v>
      </c>
      <c r="AH3">
        <f>VLOOKUP(WorldWaves[[#Headers],[BossKamikaze]],Enemies[[Name]:[BotLevelType]],5,FALSE) * WorldWaves[[#This Row],[BossKamikaze]]</f>
        <v>0</v>
      </c>
      <c r="AI3">
        <f>VLOOKUP(WorldWaves[[#Headers],[BossBalloonEnd]],Enemies[[Name]:[BotLevelType]],5,FALSE) * WorldWaves[[#This Row],[BossBalloonEnd]]</f>
        <v>0</v>
      </c>
      <c r="AJ3">
        <f>VLOOKUP(WorldWaves[[#Headers],[BigKamikaze]],Enemies[[Name]:[BotLevelType]],5,FALSE) * WorldWaves[[#This Row],[BigKamikaze]]</f>
        <v>0</v>
      </c>
      <c r="AK3">
        <f>VLOOKUP(WorldWaves[[#Headers],[IceResistant]],Enemies[[Name]:[BotLevelType]],5,FALSE) * WorldWaves[[#This Row],[IceResistant]]</f>
        <v>0</v>
      </c>
      <c r="AL3">
        <f>VLOOKUP(WorldWaves[[#Headers],[BossIceResistant]],Enemies[[Name]:[BotLevelType]],5,FALSE) * WorldWaves[[#This Row],[BossIceResistant]]</f>
        <v>0</v>
      </c>
      <c r="AM3">
        <f>VLOOKUP(WorldWaves[[#Headers],[PoisonResistant]],Enemies[[Name]:[BotLevelType]],5,FALSE) * WorldWaves[[#This Row],[PoisonResistant]]</f>
        <v>0</v>
      </c>
      <c r="AN3">
        <f>VLOOKUP(WorldWaves[[#Headers],[ElectricityResistant]],Enemies[[Name]:[BotLevelType]],5,FALSE) * WorldWaves[[#This Row],[ElectricityResistant]]</f>
        <v>0</v>
      </c>
      <c r="AO3">
        <f>VLOOKUP(WorldWaves[[#Headers],[Armored]],Enemies[[Name]:[BotLevelType]],5,FALSE) * WorldWaves[[#This Row],[Armored]]</f>
        <v>0</v>
      </c>
      <c r="AP3">
        <f>VLOOKUP(WorldWaves[[#Headers],[BossArmored]],Enemies[[Name]:[BotLevelType]],5,FALSE) * WorldWaves[[#This Row],[BossArmored]]</f>
        <v>0</v>
      </c>
      <c r="AQ3">
        <f>VLOOKUP(WorldWaves[[#Headers],[SlowArmored]],Enemies[[Name]:[BotLevelType]],5,FALSE) * WorldWaves[[#This Row],[SlowArmored]]</f>
        <v>0</v>
      </c>
      <c r="AR3">
        <f>VLOOKUP(WorldWaves[[#Headers],[FlyingArmouredIce]],Enemies[[Name]:[BotLevelType]],5,FALSE) * WorldWaves[[#This Row],[FlyingArmouredIce]]</f>
        <v>0</v>
      </c>
      <c r="AS3">
        <f>VLOOKUP(WorldWaves[[#Headers],[FlyingArmouredPoison]],Enemies[[Name]:[BotLevelType]],5,FALSE) * WorldWaves[[#This Row],[FlyingArmouredPoison]]</f>
        <v>0</v>
      </c>
      <c r="AT3">
        <f>VLOOKUP(WorldWaves[[#Headers],[FlyingArmouredElec]],Enemies[[Name]:[BotLevelType]],5,FALSE) * WorldWaves[[#This Row],[FlyingArmouredElec]]</f>
        <v>0</v>
      </c>
      <c r="AU3">
        <f>VLOOKUP(WorldWaves[[#Headers],[Hacker]],Enemies[[Name]:[BotLevelType]],5,FALSE) * WorldWaves[[#This Row],[Hacker]]</f>
        <v>0</v>
      </c>
      <c r="AV3">
        <f>VLOOKUP(WorldWaves[[#Headers],[BossHacker]],Enemies[[Name]:[BotLevelType]],5,FALSE) * WorldWaves[[#This Row],[BossHacker]]</f>
        <v>0</v>
      </c>
      <c r="AW3">
        <f>VLOOKUP(WorldWaves[[#Headers],[BossFlyingArmoured]],Enemies[[Name]:[BotLevelType]],5,FALSE) * WorldWaves[[#This Row],[BossFlyingArmoured]]</f>
        <v>0</v>
      </c>
    </row>
    <row r="4" spans="1:49" ht="15.75" x14ac:dyDescent="0.25">
      <c r="A4" s="5">
        <v>2</v>
      </c>
      <c r="B4" s="8">
        <f t="shared" si="0"/>
        <v>0</v>
      </c>
      <c r="C4" s="8">
        <f t="shared" si="1"/>
        <v>15</v>
      </c>
      <c r="E4">
        <f>VLOOKUP(WorldWaves[[#Headers],[MiniBot]],Enemies[[Name]:[BotLevelType]],5,FALSE) * WorldWaves[[#This Row],[MiniBot]]</f>
        <v>0</v>
      </c>
      <c r="F4">
        <f>VLOOKUP(WorldWaves[[#Headers],[BigBot]],Enemies[[Name]:[BotLevelType]],5,FALSE) * WorldWaves[[#This Row],[BigBot]]</f>
        <v>0</v>
      </c>
      <c r="G4">
        <f>VLOOKUP(WorldWaves[[#Headers],[MegaBigBot]],Enemies[[Name]:[BotLevelType]],5,FALSE) * WorldWaves[[#This Row],[MegaBigBot]]</f>
        <v>0</v>
      </c>
      <c r="H4">
        <f>VLOOKUP(WorldWaves[[#Headers],[Boss1]],Enemies[[Name]:[BotLevelType]],5,FALSE) * WorldWaves[[#This Row],[Boss1]]</f>
        <v>0</v>
      </c>
      <c r="I4">
        <f>VLOOKUP(WorldWaves[[#Headers],[Boss2]],Enemies[[Name]:[BotLevelType]],5,FALSE) * WorldWaves[[#This Row],[Boss2]]</f>
        <v>0</v>
      </c>
      <c r="J4">
        <f>VLOOKUP(WorldWaves[[#Headers],[Boss3]],Enemies[[Name]:[BotLevelType]],5,FALSE) * WorldWaves[[#This Row],[Boss3]]</f>
        <v>0</v>
      </c>
      <c r="K4">
        <f>VLOOKUP(WorldWaves[[#Headers],[Bot]],Enemies[[Name]:[BotLevelType]],5,FALSE) * WorldWaves[[#This Row],[Bot]]</f>
        <v>0</v>
      </c>
      <c r="L4">
        <f>VLOOKUP(WorldWaves[[#Headers],[Fast]],Enemies[[Name]:[BotLevelType]],5,FALSE) * WorldWaves[[#This Row],[Fast]]</f>
        <v>0</v>
      </c>
      <c r="M4">
        <f>VLOOKUP(WorldWaves[[#Headers],[Tank]],Enemies[[Name]:[BotLevelType]],5,FALSE) * WorldWaves[[#This Row],[Tank]]</f>
        <v>0</v>
      </c>
      <c r="N4">
        <f>VLOOKUP(WorldWaves[[#Headers],[Rush]],Enemies[[Name]:[BotLevelType]],5,FALSE) * WorldWaves[[#This Row],[Rush]]</f>
        <v>0</v>
      </c>
      <c r="O4">
        <f>VLOOKUP(WorldWaves[[#Headers],[BossFast]],Enemies[[Name]:[BotLevelType]],5,FALSE) * WorldWaves[[#This Row],[BossFast]]</f>
        <v>0</v>
      </c>
      <c r="P4">
        <f>VLOOKUP(WorldWaves[[#Headers],[BossTank]],Enemies[[Name]:[BotLevelType]],5,FALSE) * WorldWaves[[#This Row],[BossTank]]</f>
        <v>0</v>
      </c>
      <c r="Q4">
        <f>VLOOKUP(WorldWaves[[#Headers],[BossRush]],Enemies[[Name]:[BotLevelType]],5,FALSE) * WorldWaves[[#This Row],[BossRush]]</f>
        <v>0</v>
      </c>
      <c r="R4">
        <f>VLOOKUP(WorldWaves[[#Headers],[SemiBigBot]],Enemies[[Name]:[BotLevelType]],5,FALSE) * WorldWaves[[#This Row],[SemiBigBot]]</f>
        <v>0</v>
      </c>
      <c r="S4">
        <f>VLOOKUP(WorldWaves[[#Headers],[BossSlow]],Enemies[[Name]:[BotLevelType]],5,FALSE) * WorldWaves[[#This Row],[BossSlow]]</f>
        <v>0</v>
      </c>
      <c r="T4">
        <f>VLOOKUP(WorldWaves[[#Headers],[BotSlow]],Enemies[[Name]:[BotLevelType]],5,FALSE) * WorldWaves[[#This Row],[BotSlow]]</f>
        <v>0</v>
      </c>
      <c r="U4">
        <f>VLOOKUP(WorldWaves[[#Headers],[BigBotSlow]],Enemies[[Name]:[BotLevelType]],5,FALSE) * WorldWaves[[#This Row],[BigBotSlow]]</f>
        <v>0</v>
      </c>
      <c r="V4">
        <f>VLOOKUP(WorldWaves[[#Headers],[SplitterBalloon]],Enemies[[Name]:[BotLevelType]],5,FALSE) * WorldWaves[[#This Row],[SplitterBalloon]]</f>
        <v>0</v>
      </c>
      <c r="W4">
        <f>VLOOKUP(WorldWaves[[#Headers],[SplitterDoubleLvl1]],Enemies[[Name]:[BotLevelType]],5,FALSE) * WorldWaves[[#This Row],[SplitterDoubleLvl1]]</f>
        <v>0</v>
      </c>
      <c r="X4">
        <f>VLOOKUP(WorldWaves[[#Headers],[SplitterDoubleLvl2]],Enemies[[Name]:[BotLevelType]],5,FALSE) * WorldWaves[[#This Row],[SplitterDoubleLvl2]]</f>
        <v>0</v>
      </c>
      <c r="Y4">
        <f>VLOOKUP(WorldWaves[[#Headers],[SplitterDoubleLvl3]],Enemies[[Name]:[BotLevelType]],5,FALSE) * WorldWaves[[#This Row],[SplitterDoubleLvl3]]</f>
        <v>0</v>
      </c>
      <c r="Z4">
        <f>VLOOKUP(WorldWaves[[#Headers],[SplitterEnd]],Enemies[[Name]:[BotLevelType]],5,FALSE) * WorldWaves[[#This Row],[SplitterEnd]]</f>
        <v>0</v>
      </c>
      <c r="AA4">
        <f>VLOOKUP(WorldWaves[[#Headers],[Kamikaze]],Enemies[[Name]:[BotLevelType]],5,FALSE) * WorldWaves[[#This Row],[Kamikaze]]</f>
        <v>0</v>
      </c>
      <c r="AB4">
        <f>VLOOKUP(WorldWaves[[#Headers],[BossBalloon]],Enemies[[Name]:[BotLevelType]],5,FALSE) * WorldWaves[[#This Row],[BossBalloon]]</f>
        <v>0</v>
      </c>
      <c r="AC4">
        <f>VLOOKUP(WorldWaves[[#Headers],[BossDoubleLvl1]],Enemies[[Name]:[BotLevelType]],5,FALSE) * WorldWaves[[#This Row],[BossDoubleLvl1]]</f>
        <v>0</v>
      </c>
      <c r="AD4">
        <f>VLOOKUP(WorldWaves[[#Headers],[BossDoubleLvl2]],Enemies[[Name]:[BotLevelType]],5,FALSE) * WorldWaves[[#This Row],[BossDoubleLvl2]]</f>
        <v>0</v>
      </c>
      <c r="AE4">
        <f>VLOOKUP(WorldWaves[[#Headers],[BossDoubleLvl3]],Enemies[[Name]:[BotLevelType]],5,FALSE) * WorldWaves[[#This Row],[BossDoubleLvl3]]</f>
        <v>0</v>
      </c>
      <c r="AF4">
        <f>VLOOKUP(WorldWaves[[#Headers],[BossDoubleLvl4]],Enemies[[Name]:[BotLevelType]],5,FALSE) * WorldWaves[[#This Row],[BossDoubleLvl4]]</f>
        <v>0</v>
      </c>
      <c r="AG4">
        <f>VLOOKUP(WorldWaves[[#Headers],[BossDoubleLvl5]],Enemies[[Name]:[BotLevelType]],5,FALSE) * WorldWaves[[#This Row],[BossDoubleLvl5]]</f>
        <v>0</v>
      </c>
      <c r="AH4">
        <f>VLOOKUP(WorldWaves[[#Headers],[BossKamikaze]],Enemies[[Name]:[BotLevelType]],5,FALSE) * WorldWaves[[#This Row],[BossKamikaze]]</f>
        <v>0</v>
      </c>
      <c r="AI4">
        <f>VLOOKUP(WorldWaves[[#Headers],[BossBalloonEnd]],Enemies[[Name]:[BotLevelType]],5,FALSE) * WorldWaves[[#This Row],[BossBalloonEnd]]</f>
        <v>0</v>
      </c>
      <c r="AJ4">
        <f>VLOOKUP(WorldWaves[[#Headers],[BigKamikaze]],Enemies[[Name]:[BotLevelType]],5,FALSE) * WorldWaves[[#This Row],[BigKamikaze]]</f>
        <v>0</v>
      </c>
      <c r="AK4">
        <f>VLOOKUP(WorldWaves[[#Headers],[IceResistant]],Enemies[[Name]:[BotLevelType]],5,FALSE) * WorldWaves[[#This Row],[IceResistant]]</f>
        <v>0</v>
      </c>
      <c r="AL4">
        <f>VLOOKUP(WorldWaves[[#Headers],[BossIceResistant]],Enemies[[Name]:[BotLevelType]],5,FALSE) * WorldWaves[[#This Row],[BossIceResistant]]</f>
        <v>0</v>
      </c>
      <c r="AM4">
        <f>VLOOKUP(WorldWaves[[#Headers],[PoisonResistant]],Enemies[[Name]:[BotLevelType]],5,FALSE) * WorldWaves[[#This Row],[PoisonResistant]]</f>
        <v>0</v>
      </c>
      <c r="AN4">
        <f>VLOOKUP(WorldWaves[[#Headers],[ElectricityResistant]],Enemies[[Name]:[BotLevelType]],5,FALSE) * WorldWaves[[#This Row],[ElectricityResistant]]</f>
        <v>0</v>
      </c>
      <c r="AO4">
        <f>VLOOKUP(WorldWaves[[#Headers],[Armored]],Enemies[[Name]:[BotLevelType]],5,FALSE) * WorldWaves[[#This Row],[Armored]]</f>
        <v>0</v>
      </c>
      <c r="AP4">
        <f>VLOOKUP(WorldWaves[[#Headers],[BossArmored]],Enemies[[Name]:[BotLevelType]],5,FALSE) * WorldWaves[[#This Row],[BossArmored]]</f>
        <v>0</v>
      </c>
      <c r="AQ4">
        <f>VLOOKUP(WorldWaves[[#Headers],[SlowArmored]],Enemies[[Name]:[BotLevelType]],5,FALSE) * WorldWaves[[#This Row],[SlowArmored]]</f>
        <v>0</v>
      </c>
      <c r="AR4">
        <f>VLOOKUP(WorldWaves[[#Headers],[FlyingArmouredIce]],Enemies[[Name]:[BotLevelType]],5,FALSE) * WorldWaves[[#This Row],[FlyingArmouredIce]]</f>
        <v>0</v>
      </c>
      <c r="AS4">
        <f>VLOOKUP(WorldWaves[[#Headers],[FlyingArmouredPoison]],Enemies[[Name]:[BotLevelType]],5,FALSE) * WorldWaves[[#This Row],[FlyingArmouredPoison]]</f>
        <v>0</v>
      </c>
      <c r="AT4">
        <f>VLOOKUP(WorldWaves[[#Headers],[FlyingArmouredElec]],Enemies[[Name]:[BotLevelType]],5,FALSE) * WorldWaves[[#This Row],[FlyingArmouredElec]]</f>
        <v>0</v>
      </c>
      <c r="AU4">
        <f>VLOOKUP(WorldWaves[[#Headers],[Hacker]],Enemies[[Name]:[BotLevelType]],5,FALSE) * WorldWaves[[#This Row],[Hacker]]</f>
        <v>0</v>
      </c>
      <c r="AV4">
        <f>VLOOKUP(WorldWaves[[#Headers],[BossHacker]],Enemies[[Name]:[BotLevelType]],5,FALSE) * WorldWaves[[#This Row],[BossHacker]]</f>
        <v>0</v>
      </c>
      <c r="AW4">
        <f>VLOOKUP(WorldWaves[[#Headers],[BossFlyingArmoured]],Enemies[[Name]:[BotLevelType]],5,FALSE) * WorldWaves[[#This Row],[BossFlyingArmoured]]</f>
        <v>0</v>
      </c>
    </row>
    <row r="5" spans="1:49" ht="15.75" x14ac:dyDescent="0.25">
      <c r="A5" s="5">
        <v>3</v>
      </c>
      <c r="B5" s="8">
        <f t="shared" si="0"/>
        <v>0</v>
      </c>
      <c r="C5" s="8">
        <f t="shared" si="1"/>
        <v>15</v>
      </c>
      <c r="E5">
        <f>VLOOKUP(WorldWaves[[#Headers],[MiniBot]],Enemies[[Name]:[BotLevelType]],5,FALSE) * WorldWaves[[#This Row],[MiniBot]]</f>
        <v>0</v>
      </c>
      <c r="F5">
        <f>VLOOKUP(WorldWaves[[#Headers],[BigBot]],Enemies[[Name]:[BotLevelType]],5,FALSE) * WorldWaves[[#This Row],[BigBot]]</f>
        <v>0</v>
      </c>
      <c r="G5">
        <f>VLOOKUP(WorldWaves[[#Headers],[MegaBigBot]],Enemies[[Name]:[BotLevelType]],5,FALSE) * WorldWaves[[#This Row],[MegaBigBot]]</f>
        <v>0</v>
      </c>
      <c r="H5">
        <f>VLOOKUP(WorldWaves[[#Headers],[Boss1]],Enemies[[Name]:[BotLevelType]],5,FALSE) * WorldWaves[[#This Row],[Boss1]]</f>
        <v>0</v>
      </c>
      <c r="I5">
        <f>VLOOKUP(WorldWaves[[#Headers],[Boss2]],Enemies[[Name]:[BotLevelType]],5,FALSE) * WorldWaves[[#This Row],[Boss2]]</f>
        <v>0</v>
      </c>
      <c r="J5">
        <f>VLOOKUP(WorldWaves[[#Headers],[Boss3]],Enemies[[Name]:[BotLevelType]],5,FALSE) * WorldWaves[[#This Row],[Boss3]]</f>
        <v>0</v>
      </c>
      <c r="K5">
        <f>VLOOKUP(WorldWaves[[#Headers],[Bot]],Enemies[[Name]:[BotLevelType]],5,FALSE) * WorldWaves[[#This Row],[Bot]]</f>
        <v>0</v>
      </c>
      <c r="L5">
        <f>VLOOKUP(WorldWaves[[#Headers],[Fast]],Enemies[[Name]:[BotLevelType]],5,FALSE) * WorldWaves[[#This Row],[Fast]]</f>
        <v>0</v>
      </c>
      <c r="M5">
        <f>VLOOKUP(WorldWaves[[#Headers],[Tank]],Enemies[[Name]:[BotLevelType]],5,FALSE) * WorldWaves[[#This Row],[Tank]]</f>
        <v>0</v>
      </c>
      <c r="N5">
        <f>VLOOKUP(WorldWaves[[#Headers],[Rush]],Enemies[[Name]:[BotLevelType]],5,FALSE) * WorldWaves[[#This Row],[Rush]]</f>
        <v>0</v>
      </c>
      <c r="O5">
        <f>VLOOKUP(WorldWaves[[#Headers],[BossFast]],Enemies[[Name]:[BotLevelType]],5,FALSE) * WorldWaves[[#This Row],[BossFast]]</f>
        <v>0</v>
      </c>
      <c r="P5">
        <f>VLOOKUP(WorldWaves[[#Headers],[BossTank]],Enemies[[Name]:[BotLevelType]],5,FALSE) * WorldWaves[[#This Row],[BossTank]]</f>
        <v>0</v>
      </c>
      <c r="Q5">
        <f>VLOOKUP(WorldWaves[[#Headers],[BossRush]],Enemies[[Name]:[BotLevelType]],5,FALSE) * WorldWaves[[#This Row],[BossRush]]</f>
        <v>0</v>
      </c>
      <c r="R5">
        <f>VLOOKUP(WorldWaves[[#Headers],[SemiBigBot]],Enemies[[Name]:[BotLevelType]],5,FALSE) * WorldWaves[[#This Row],[SemiBigBot]]</f>
        <v>0</v>
      </c>
      <c r="S5">
        <f>VLOOKUP(WorldWaves[[#Headers],[BossSlow]],Enemies[[Name]:[BotLevelType]],5,FALSE) * WorldWaves[[#This Row],[BossSlow]]</f>
        <v>0</v>
      </c>
      <c r="T5">
        <f>VLOOKUP(WorldWaves[[#Headers],[BotSlow]],Enemies[[Name]:[BotLevelType]],5,FALSE) * WorldWaves[[#This Row],[BotSlow]]</f>
        <v>0</v>
      </c>
      <c r="U5">
        <f>VLOOKUP(WorldWaves[[#Headers],[BigBotSlow]],Enemies[[Name]:[BotLevelType]],5,FALSE) * WorldWaves[[#This Row],[BigBotSlow]]</f>
        <v>0</v>
      </c>
      <c r="V5">
        <f>VLOOKUP(WorldWaves[[#Headers],[SplitterBalloon]],Enemies[[Name]:[BotLevelType]],5,FALSE) * WorldWaves[[#This Row],[SplitterBalloon]]</f>
        <v>0</v>
      </c>
      <c r="W5">
        <f>VLOOKUP(WorldWaves[[#Headers],[SplitterDoubleLvl1]],Enemies[[Name]:[BotLevelType]],5,FALSE) * WorldWaves[[#This Row],[SplitterDoubleLvl1]]</f>
        <v>0</v>
      </c>
      <c r="X5">
        <f>VLOOKUP(WorldWaves[[#Headers],[SplitterDoubleLvl2]],Enemies[[Name]:[BotLevelType]],5,FALSE) * WorldWaves[[#This Row],[SplitterDoubleLvl2]]</f>
        <v>0</v>
      </c>
      <c r="Y5">
        <f>VLOOKUP(WorldWaves[[#Headers],[SplitterDoubleLvl3]],Enemies[[Name]:[BotLevelType]],5,FALSE) * WorldWaves[[#This Row],[SplitterDoubleLvl3]]</f>
        <v>0</v>
      </c>
      <c r="Z5">
        <f>VLOOKUP(WorldWaves[[#Headers],[SplitterEnd]],Enemies[[Name]:[BotLevelType]],5,FALSE) * WorldWaves[[#This Row],[SplitterEnd]]</f>
        <v>0</v>
      </c>
      <c r="AA5">
        <f>VLOOKUP(WorldWaves[[#Headers],[Kamikaze]],Enemies[[Name]:[BotLevelType]],5,FALSE) * WorldWaves[[#This Row],[Kamikaze]]</f>
        <v>0</v>
      </c>
      <c r="AB5">
        <f>VLOOKUP(WorldWaves[[#Headers],[BossBalloon]],Enemies[[Name]:[BotLevelType]],5,FALSE) * WorldWaves[[#This Row],[BossBalloon]]</f>
        <v>0</v>
      </c>
      <c r="AC5">
        <f>VLOOKUP(WorldWaves[[#Headers],[BossDoubleLvl1]],Enemies[[Name]:[BotLevelType]],5,FALSE) * WorldWaves[[#This Row],[BossDoubleLvl1]]</f>
        <v>0</v>
      </c>
      <c r="AD5">
        <f>VLOOKUP(WorldWaves[[#Headers],[BossDoubleLvl2]],Enemies[[Name]:[BotLevelType]],5,FALSE) * WorldWaves[[#This Row],[BossDoubleLvl2]]</f>
        <v>0</v>
      </c>
      <c r="AE5">
        <f>VLOOKUP(WorldWaves[[#Headers],[BossDoubleLvl3]],Enemies[[Name]:[BotLevelType]],5,FALSE) * WorldWaves[[#This Row],[BossDoubleLvl3]]</f>
        <v>0</v>
      </c>
      <c r="AF5">
        <f>VLOOKUP(WorldWaves[[#Headers],[BossDoubleLvl4]],Enemies[[Name]:[BotLevelType]],5,FALSE) * WorldWaves[[#This Row],[BossDoubleLvl4]]</f>
        <v>0</v>
      </c>
      <c r="AG5">
        <f>VLOOKUP(WorldWaves[[#Headers],[BossDoubleLvl5]],Enemies[[Name]:[BotLevelType]],5,FALSE) * WorldWaves[[#This Row],[BossDoubleLvl5]]</f>
        <v>0</v>
      </c>
      <c r="AH5">
        <f>VLOOKUP(WorldWaves[[#Headers],[BossKamikaze]],Enemies[[Name]:[BotLevelType]],5,FALSE) * WorldWaves[[#This Row],[BossKamikaze]]</f>
        <v>0</v>
      </c>
      <c r="AI5">
        <f>VLOOKUP(WorldWaves[[#Headers],[BossBalloonEnd]],Enemies[[Name]:[BotLevelType]],5,FALSE) * WorldWaves[[#This Row],[BossBalloonEnd]]</f>
        <v>0</v>
      </c>
      <c r="AJ5">
        <f>VLOOKUP(WorldWaves[[#Headers],[BigKamikaze]],Enemies[[Name]:[BotLevelType]],5,FALSE) * WorldWaves[[#This Row],[BigKamikaze]]</f>
        <v>0</v>
      </c>
      <c r="AK5">
        <f>VLOOKUP(WorldWaves[[#Headers],[IceResistant]],Enemies[[Name]:[BotLevelType]],5,FALSE) * WorldWaves[[#This Row],[IceResistant]]</f>
        <v>0</v>
      </c>
      <c r="AL5">
        <f>VLOOKUP(WorldWaves[[#Headers],[BossIceResistant]],Enemies[[Name]:[BotLevelType]],5,FALSE) * WorldWaves[[#This Row],[BossIceResistant]]</f>
        <v>0</v>
      </c>
      <c r="AM5">
        <f>VLOOKUP(WorldWaves[[#Headers],[PoisonResistant]],Enemies[[Name]:[BotLevelType]],5,FALSE) * WorldWaves[[#This Row],[PoisonResistant]]</f>
        <v>0</v>
      </c>
      <c r="AN5">
        <f>VLOOKUP(WorldWaves[[#Headers],[ElectricityResistant]],Enemies[[Name]:[BotLevelType]],5,FALSE) * WorldWaves[[#This Row],[ElectricityResistant]]</f>
        <v>0</v>
      </c>
      <c r="AO5">
        <f>VLOOKUP(WorldWaves[[#Headers],[Armored]],Enemies[[Name]:[BotLevelType]],5,FALSE) * WorldWaves[[#This Row],[Armored]]</f>
        <v>0</v>
      </c>
      <c r="AP5">
        <f>VLOOKUP(WorldWaves[[#Headers],[BossArmored]],Enemies[[Name]:[BotLevelType]],5,FALSE) * WorldWaves[[#This Row],[BossArmored]]</f>
        <v>0</v>
      </c>
      <c r="AQ5">
        <f>VLOOKUP(WorldWaves[[#Headers],[SlowArmored]],Enemies[[Name]:[BotLevelType]],5,FALSE) * WorldWaves[[#This Row],[SlowArmored]]</f>
        <v>0</v>
      </c>
      <c r="AR5">
        <f>VLOOKUP(WorldWaves[[#Headers],[FlyingArmouredIce]],Enemies[[Name]:[BotLevelType]],5,FALSE) * WorldWaves[[#This Row],[FlyingArmouredIce]]</f>
        <v>0</v>
      </c>
      <c r="AS5">
        <f>VLOOKUP(WorldWaves[[#Headers],[FlyingArmouredPoison]],Enemies[[Name]:[BotLevelType]],5,FALSE) * WorldWaves[[#This Row],[FlyingArmouredPoison]]</f>
        <v>0</v>
      </c>
      <c r="AT5">
        <f>VLOOKUP(WorldWaves[[#Headers],[FlyingArmouredElec]],Enemies[[Name]:[BotLevelType]],5,FALSE) * WorldWaves[[#This Row],[FlyingArmouredElec]]</f>
        <v>0</v>
      </c>
      <c r="AU5">
        <f>VLOOKUP(WorldWaves[[#Headers],[Hacker]],Enemies[[Name]:[BotLevelType]],5,FALSE) * WorldWaves[[#This Row],[Hacker]]</f>
        <v>0</v>
      </c>
      <c r="AV5">
        <f>VLOOKUP(WorldWaves[[#Headers],[BossHacker]],Enemies[[Name]:[BotLevelType]],5,FALSE) * WorldWaves[[#This Row],[BossHacker]]</f>
        <v>0</v>
      </c>
      <c r="AW5">
        <f>VLOOKUP(WorldWaves[[#Headers],[BossFlyingArmoured]],Enemies[[Name]:[BotLevelType]],5,FALSE) * WorldWaves[[#This Row],[BossFlyingArmoured]]</f>
        <v>0</v>
      </c>
    </row>
    <row r="6" spans="1:49" ht="15.75" x14ac:dyDescent="0.25">
      <c r="A6" s="5">
        <v>4</v>
      </c>
      <c r="B6" s="8">
        <f t="shared" si="0"/>
        <v>0</v>
      </c>
      <c r="C6" s="8">
        <f t="shared" si="1"/>
        <v>15</v>
      </c>
      <c r="E6">
        <f>VLOOKUP(WorldWaves[[#Headers],[MiniBot]],Enemies[[Name]:[BotLevelType]],5,FALSE) * WorldWaves[[#This Row],[MiniBot]]</f>
        <v>0</v>
      </c>
      <c r="F6">
        <f>VLOOKUP(WorldWaves[[#Headers],[BigBot]],Enemies[[Name]:[BotLevelType]],5,FALSE) * WorldWaves[[#This Row],[BigBot]]</f>
        <v>0</v>
      </c>
      <c r="G6">
        <f>VLOOKUP(WorldWaves[[#Headers],[MegaBigBot]],Enemies[[Name]:[BotLevelType]],5,FALSE) * WorldWaves[[#This Row],[MegaBigBot]]</f>
        <v>0</v>
      </c>
      <c r="H6">
        <f>VLOOKUP(WorldWaves[[#Headers],[Boss1]],Enemies[[Name]:[BotLevelType]],5,FALSE) * WorldWaves[[#This Row],[Boss1]]</f>
        <v>0</v>
      </c>
      <c r="I6">
        <f>VLOOKUP(WorldWaves[[#Headers],[Boss2]],Enemies[[Name]:[BotLevelType]],5,FALSE) * WorldWaves[[#This Row],[Boss2]]</f>
        <v>0</v>
      </c>
      <c r="J6">
        <f>VLOOKUP(WorldWaves[[#Headers],[Boss3]],Enemies[[Name]:[BotLevelType]],5,FALSE) * WorldWaves[[#This Row],[Boss3]]</f>
        <v>0</v>
      </c>
      <c r="K6">
        <f>VLOOKUP(WorldWaves[[#Headers],[Bot]],Enemies[[Name]:[BotLevelType]],5,FALSE) * WorldWaves[[#This Row],[Bot]]</f>
        <v>0</v>
      </c>
      <c r="L6">
        <f>VLOOKUP(WorldWaves[[#Headers],[Fast]],Enemies[[Name]:[BotLevelType]],5,FALSE) * WorldWaves[[#This Row],[Fast]]</f>
        <v>0</v>
      </c>
      <c r="M6">
        <f>VLOOKUP(WorldWaves[[#Headers],[Tank]],Enemies[[Name]:[BotLevelType]],5,FALSE) * WorldWaves[[#This Row],[Tank]]</f>
        <v>0</v>
      </c>
      <c r="N6">
        <f>VLOOKUP(WorldWaves[[#Headers],[Rush]],Enemies[[Name]:[BotLevelType]],5,FALSE) * WorldWaves[[#This Row],[Rush]]</f>
        <v>0</v>
      </c>
      <c r="O6">
        <f>VLOOKUP(WorldWaves[[#Headers],[BossFast]],Enemies[[Name]:[BotLevelType]],5,FALSE) * WorldWaves[[#This Row],[BossFast]]</f>
        <v>0</v>
      </c>
      <c r="P6">
        <f>VLOOKUP(WorldWaves[[#Headers],[BossTank]],Enemies[[Name]:[BotLevelType]],5,FALSE) * WorldWaves[[#This Row],[BossTank]]</f>
        <v>0</v>
      </c>
      <c r="Q6">
        <f>VLOOKUP(WorldWaves[[#Headers],[BossRush]],Enemies[[Name]:[BotLevelType]],5,FALSE) * WorldWaves[[#This Row],[BossRush]]</f>
        <v>0</v>
      </c>
      <c r="R6">
        <f>VLOOKUP(WorldWaves[[#Headers],[SemiBigBot]],Enemies[[Name]:[BotLevelType]],5,FALSE) * WorldWaves[[#This Row],[SemiBigBot]]</f>
        <v>0</v>
      </c>
      <c r="S6">
        <f>VLOOKUP(WorldWaves[[#Headers],[BossSlow]],Enemies[[Name]:[BotLevelType]],5,FALSE) * WorldWaves[[#This Row],[BossSlow]]</f>
        <v>0</v>
      </c>
      <c r="T6">
        <f>VLOOKUP(WorldWaves[[#Headers],[BotSlow]],Enemies[[Name]:[BotLevelType]],5,FALSE) * WorldWaves[[#This Row],[BotSlow]]</f>
        <v>0</v>
      </c>
      <c r="U6">
        <f>VLOOKUP(WorldWaves[[#Headers],[BigBotSlow]],Enemies[[Name]:[BotLevelType]],5,FALSE) * WorldWaves[[#This Row],[BigBotSlow]]</f>
        <v>0</v>
      </c>
      <c r="V6">
        <f>VLOOKUP(WorldWaves[[#Headers],[SplitterBalloon]],Enemies[[Name]:[BotLevelType]],5,FALSE) * WorldWaves[[#This Row],[SplitterBalloon]]</f>
        <v>0</v>
      </c>
      <c r="W6">
        <f>VLOOKUP(WorldWaves[[#Headers],[SplitterDoubleLvl1]],Enemies[[Name]:[BotLevelType]],5,FALSE) * WorldWaves[[#This Row],[SplitterDoubleLvl1]]</f>
        <v>0</v>
      </c>
      <c r="X6">
        <f>VLOOKUP(WorldWaves[[#Headers],[SplitterDoubleLvl2]],Enemies[[Name]:[BotLevelType]],5,FALSE) * WorldWaves[[#This Row],[SplitterDoubleLvl2]]</f>
        <v>0</v>
      </c>
      <c r="Y6">
        <f>VLOOKUP(WorldWaves[[#Headers],[SplitterDoubleLvl3]],Enemies[[Name]:[BotLevelType]],5,FALSE) * WorldWaves[[#This Row],[SplitterDoubleLvl3]]</f>
        <v>0</v>
      </c>
      <c r="Z6">
        <f>VLOOKUP(WorldWaves[[#Headers],[SplitterEnd]],Enemies[[Name]:[BotLevelType]],5,FALSE) * WorldWaves[[#This Row],[SplitterEnd]]</f>
        <v>0</v>
      </c>
      <c r="AA6">
        <f>VLOOKUP(WorldWaves[[#Headers],[Kamikaze]],Enemies[[Name]:[BotLevelType]],5,FALSE) * WorldWaves[[#This Row],[Kamikaze]]</f>
        <v>0</v>
      </c>
      <c r="AB6">
        <f>VLOOKUP(WorldWaves[[#Headers],[BossBalloon]],Enemies[[Name]:[BotLevelType]],5,FALSE) * WorldWaves[[#This Row],[BossBalloon]]</f>
        <v>0</v>
      </c>
      <c r="AC6">
        <f>VLOOKUP(WorldWaves[[#Headers],[BossDoubleLvl1]],Enemies[[Name]:[BotLevelType]],5,FALSE) * WorldWaves[[#This Row],[BossDoubleLvl1]]</f>
        <v>0</v>
      </c>
      <c r="AD6">
        <f>VLOOKUP(WorldWaves[[#Headers],[BossDoubleLvl2]],Enemies[[Name]:[BotLevelType]],5,FALSE) * WorldWaves[[#This Row],[BossDoubleLvl2]]</f>
        <v>0</v>
      </c>
      <c r="AE6">
        <f>VLOOKUP(WorldWaves[[#Headers],[BossDoubleLvl3]],Enemies[[Name]:[BotLevelType]],5,FALSE) * WorldWaves[[#This Row],[BossDoubleLvl3]]</f>
        <v>0</v>
      </c>
      <c r="AF6">
        <f>VLOOKUP(WorldWaves[[#Headers],[BossDoubleLvl4]],Enemies[[Name]:[BotLevelType]],5,FALSE) * WorldWaves[[#This Row],[BossDoubleLvl4]]</f>
        <v>0</v>
      </c>
      <c r="AG6">
        <f>VLOOKUP(WorldWaves[[#Headers],[BossDoubleLvl5]],Enemies[[Name]:[BotLevelType]],5,FALSE) * WorldWaves[[#This Row],[BossDoubleLvl5]]</f>
        <v>0</v>
      </c>
      <c r="AH6">
        <f>VLOOKUP(WorldWaves[[#Headers],[BossKamikaze]],Enemies[[Name]:[BotLevelType]],5,FALSE) * WorldWaves[[#This Row],[BossKamikaze]]</f>
        <v>0</v>
      </c>
      <c r="AI6">
        <f>VLOOKUP(WorldWaves[[#Headers],[BossBalloonEnd]],Enemies[[Name]:[BotLevelType]],5,FALSE) * WorldWaves[[#This Row],[BossBalloonEnd]]</f>
        <v>0</v>
      </c>
      <c r="AJ6">
        <f>VLOOKUP(WorldWaves[[#Headers],[BigKamikaze]],Enemies[[Name]:[BotLevelType]],5,FALSE) * WorldWaves[[#This Row],[BigKamikaze]]</f>
        <v>0</v>
      </c>
      <c r="AK6">
        <f>VLOOKUP(WorldWaves[[#Headers],[IceResistant]],Enemies[[Name]:[BotLevelType]],5,FALSE) * WorldWaves[[#This Row],[IceResistant]]</f>
        <v>0</v>
      </c>
      <c r="AL6">
        <f>VLOOKUP(WorldWaves[[#Headers],[BossIceResistant]],Enemies[[Name]:[BotLevelType]],5,FALSE) * WorldWaves[[#This Row],[BossIceResistant]]</f>
        <v>0</v>
      </c>
      <c r="AM6">
        <f>VLOOKUP(WorldWaves[[#Headers],[PoisonResistant]],Enemies[[Name]:[BotLevelType]],5,FALSE) * WorldWaves[[#This Row],[PoisonResistant]]</f>
        <v>0</v>
      </c>
      <c r="AN6">
        <f>VLOOKUP(WorldWaves[[#Headers],[ElectricityResistant]],Enemies[[Name]:[BotLevelType]],5,FALSE) * WorldWaves[[#This Row],[ElectricityResistant]]</f>
        <v>0</v>
      </c>
      <c r="AO6">
        <f>VLOOKUP(WorldWaves[[#Headers],[Armored]],Enemies[[Name]:[BotLevelType]],5,FALSE) * WorldWaves[[#This Row],[Armored]]</f>
        <v>0</v>
      </c>
      <c r="AP6">
        <f>VLOOKUP(WorldWaves[[#Headers],[BossArmored]],Enemies[[Name]:[BotLevelType]],5,FALSE) * WorldWaves[[#This Row],[BossArmored]]</f>
        <v>0</v>
      </c>
      <c r="AQ6">
        <f>VLOOKUP(WorldWaves[[#Headers],[SlowArmored]],Enemies[[Name]:[BotLevelType]],5,FALSE) * WorldWaves[[#This Row],[SlowArmored]]</f>
        <v>0</v>
      </c>
      <c r="AR6">
        <f>VLOOKUP(WorldWaves[[#Headers],[FlyingArmouredIce]],Enemies[[Name]:[BotLevelType]],5,FALSE) * WorldWaves[[#This Row],[FlyingArmouredIce]]</f>
        <v>0</v>
      </c>
      <c r="AS6">
        <f>VLOOKUP(WorldWaves[[#Headers],[FlyingArmouredPoison]],Enemies[[Name]:[BotLevelType]],5,FALSE) * WorldWaves[[#This Row],[FlyingArmouredPoison]]</f>
        <v>0</v>
      </c>
      <c r="AT6">
        <f>VLOOKUP(WorldWaves[[#Headers],[FlyingArmouredElec]],Enemies[[Name]:[BotLevelType]],5,FALSE) * WorldWaves[[#This Row],[FlyingArmouredElec]]</f>
        <v>0</v>
      </c>
      <c r="AU6">
        <f>VLOOKUP(WorldWaves[[#Headers],[Hacker]],Enemies[[Name]:[BotLevelType]],5,FALSE) * WorldWaves[[#This Row],[Hacker]]</f>
        <v>0</v>
      </c>
      <c r="AV6">
        <f>VLOOKUP(WorldWaves[[#Headers],[BossHacker]],Enemies[[Name]:[BotLevelType]],5,FALSE) * WorldWaves[[#This Row],[BossHacker]]</f>
        <v>0</v>
      </c>
      <c r="AW6">
        <f>VLOOKUP(WorldWaves[[#Headers],[BossFlyingArmoured]],Enemies[[Name]:[BotLevelType]],5,FALSE) * WorldWaves[[#This Row],[BossFlyingArmoured]]</f>
        <v>0</v>
      </c>
    </row>
    <row r="7" spans="1:49" ht="15.75" x14ac:dyDescent="0.25">
      <c r="A7" s="5">
        <v>5</v>
      </c>
      <c r="B7" s="8">
        <f t="shared" si="0"/>
        <v>95</v>
      </c>
      <c r="C7" s="8">
        <f t="shared" si="1"/>
        <v>110</v>
      </c>
      <c r="E7">
        <f>VLOOKUP(WorldWaves[[#Headers],[MiniBot]],Enemies[[Name]:[BotLevelType]],5,FALSE) * WorldWaves[[#This Row],[MiniBot]]</f>
        <v>0</v>
      </c>
      <c r="F7">
        <f>VLOOKUP(WorldWaves[[#Headers],[BigBot]],Enemies[[Name]:[BotLevelType]],5,FALSE) * WorldWaves[[#This Row],[BigBot]]</f>
        <v>0</v>
      </c>
      <c r="G7">
        <f>VLOOKUP(WorldWaves[[#Headers],[MegaBigBot]],Enemies[[Name]:[BotLevelType]],5,FALSE) * WorldWaves[[#This Row],[MegaBigBot]]</f>
        <v>0</v>
      </c>
      <c r="H7">
        <f>VLOOKUP(WorldWaves[[#Headers],[Boss1]],Enemies[[Name]:[BotLevelType]],5,FALSE) * WorldWaves[[#This Row],[Boss1]]</f>
        <v>0</v>
      </c>
      <c r="I7">
        <f>VLOOKUP(WorldWaves[[#Headers],[Boss2]],Enemies[[Name]:[BotLevelType]],5,FALSE) * WorldWaves[[#This Row],[Boss2]]</f>
        <v>0</v>
      </c>
      <c r="J7">
        <f>VLOOKUP(WorldWaves[[#Headers],[Boss3]],Enemies[[Name]:[BotLevelType]],5,FALSE) * WorldWaves[[#This Row],[Boss3]]</f>
        <v>0</v>
      </c>
      <c r="K7">
        <f>VLOOKUP(WorldWaves[[#Headers],[Bot]],Enemies[[Name]:[BotLevelType]],5,FALSE) * WorldWaves[[#This Row],[Bot]]</f>
        <v>0</v>
      </c>
      <c r="L7">
        <f>VLOOKUP(WorldWaves[[#Headers],[Fast]],Enemies[[Name]:[BotLevelType]],5,FALSE) * WorldWaves[[#This Row],[Fast]]</f>
        <v>0</v>
      </c>
      <c r="M7">
        <f>VLOOKUP(WorldWaves[[#Headers],[Tank]],Enemies[[Name]:[BotLevelType]],5,FALSE) * WorldWaves[[#This Row],[Tank]]</f>
        <v>0</v>
      </c>
      <c r="N7">
        <f>VLOOKUP(WorldWaves[[#Headers],[Rush]],Enemies[[Name]:[BotLevelType]],5,FALSE) * WorldWaves[[#This Row],[Rush]]</f>
        <v>0</v>
      </c>
      <c r="O7">
        <f>VLOOKUP(WorldWaves[[#Headers],[BossFast]],Enemies[[Name]:[BotLevelType]],5,FALSE) * WorldWaves[[#This Row],[BossFast]]</f>
        <v>0</v>
      </c>
      <c r="P7">
        <f>VLOOKUP(WorldWaves[[#Headers],[BossTank]],Enemies[[Name]:[BotLevelType]],5,FALSE) * WorldWaves[[#This Row],[BossTank]]</f>
        <v>0</v>
      </c>
      <c r="Q7">
        <f>VLOOKUP(WorldWaves[[#Headers],[BossRush]],Enemies[[Name]:[BotLevelType]],5,FALSE) * WorldWaves[[#This Row],[BossRush]]</f>
        <v>0</v>
      </c>
      <c r="R7">
        <f>VLOOKUP(WorldWaves[[#Headers],[SemiBigBot]],Enemies[[Name]:[BotLevelType]],5,FALSE) * WorldWaves[[#This Row],[SemiBigBot]]</f>
        <v>95</v>
      </c>
      <c r="S7">
        <f>VLOOKUP(WorldWaves[[#Headers],[BossSlow]],Enemies[[Name]:[BotLevelType]],5,FALSE) * WorldWaves[[#This Row],[BossSlow]]</f>
        <v>0</v>
      </c>
      <c r="T7">
        <f>VLOOKUP(WorldWaves[[#Headers],[BotSlow]],Enemies[[Name]:[BotLevelType]],5,FALSE) * WorldWaves[[#This Row],[BotSlow]]</f>
        <v>0</v>
      </c>
      <c r="U7">
        <f>VLOOKUP(WorldWaves[[#Headers],[BigBotSlow]],Enemies[[Name]:[BotLevelType]],5,FALSE) * WorldWaves[[#This Row],[BigBotSlow]]</f>
        <v>0</v>
      </c>
      <c r="V7">
        <f>VLOOKUP(WorldWaves[[#Headers],[SplitterBalloon]],Enemies[[Name]:[BotLevelType]],5,FALSE) * WorldWaves[[#This Row],[SplitterBalloon]]</f>
        <v>0</v>
      </c>
      <c r="W7">
        <f>VLOOKUP(WorldWaves[[#Headers],[SplitterDoubleLvl1]],Enemies[[Name]:[BotLevelType]],5,FALSE) * WorldWaves[[#This Row],[SplitterDoubleLvl1]]</f>
        <v>0</v>
      </c>
      <c r="X7">
        <f>VLOOKUP(WorldWaves[[#Headers],[SplitterDoubleLvl2]],Enemies[[Name]:[BotLevelType]],5,FALSE) * WorldWaves[[#This Row],[SplitterDoubleLvl2]]</f>
        <v>0</v>
      </c>
      <c r="Y7">
        <f>VLOOKUP(WorldWaves[[#Headers],[SplitterDoubleLvl3]],Enemies[[Name]:[BotLevelType]],5,FALSE) * WorldWaves[[#This Row],[SplitterDoubleLvl3]]</f>
        <v>0</v>
      </c>
      <c r="Z7">
        <f>VLOOKUP(WorldWaves[[#Headers],[SplitterEnd]],Enemies[[Name]:[BotLevelType]],5,FALSE) * WorldWaves[[#This Row],[SplitterEnd]]</f>
        <v>0</v>
      </c>
      <c r="AA7">
        <f>VLOOKUP(WorldWaves[[#Headers],[Kamikaze]],Enemies[[Name]:[BotLevelType]],5,FALSE) * WorldWaves[[#This Row],[Kamikaze]]</f>
        <v>0</v>
      </c>
      <c r="AB7">
        <f>VLOOKUP(WorldWaves[[#Headers],[BossBalloon]],Enemies[[Name]:[BotLevelType]],5,FALSE) * WorldWaves[[#This Row],[BossBalloon]]</f>
        <v>0</v>
      </c>
      <c r="AC7">
        <f>VLOOKUP(WorldWaves[[#Headers],[BossDoubleLvl1]],Enemies[[Name]:[BotLevelType]],5,FALSE) * WorldWaves[[#This Row],[BossDoubleLvl1]]</f>
        <v>0</v>
      </c>
      <c r="AD7">
        <f>VLOOKUP(WorldWaves[[#Headers],[BossDoubleLvl2]],Enemies[[Name]:[BotLevelType]],5,FALSE) * WorldWaves[[#This Row],[BossDoubleLvl2]]</f>
        <v>0</v>
      </c>
      <c r="AE7">
        <f>VLOOKUP(WorldWaves[[#Headers],[BossDoubleLvl3]],Enemies[[Name]:[BotLevelType]],5,FALSE) * WorldWaves[[#This Row],[BossDoubleLvl3]]</f>
        <v>0</v>
      </c>
      <c r="AF7">
        <f>VLOOKUP(WorldWaves[[#Headers],[BossDoubleLvl4]],Enemies[[Name]:[BotLevelType]],5,FALSE) * WorldWaves[[#This Row],[BossDoubleLvl4]]</f>
        <v>0</v>
      </c>
      <c r="AG7">
        <f>VLOOKUP(WorldWaves[[#Headers],[BossDoubleLvl5]],Enemies[[Name]:[BotLevelType]],5,FALSE) * WorldWaves[[#This Row],[BossDoubleLvl5]]</f>
        <v>0</v>
      </c>
      <c r="AH7">
        <f>VLOOKUP(WorldWaves[[#Headers],[BossKamikaze]],Enemies[[Name]:[BotLevelType]],5,FALSE) * WorldWaves[[#This Row],[BossKamikaze]]</f>
        <v>0</v>
      </c>
      <c r="AI7">
        <f>VLOOKUP(WorldWaves[[#Headers],[BossBalloonEnd]],Enemies[[Name]:[BotLevelType]],5,FALSE) * WorldWaves[[#This Row],[BossBalloonEnd]]</f>
        <v>0</v>
      </c>
      <c r="AJ7">
        <f>VLOOKUP(WorldWaves[[#Headers],[BigKamikaze]],Enemies[[Name]:[BotLevelType]],5,FALSE) * WorldWaves[[#This Row],[BigKamikaze]]</f>
        <v>0</v>
      </c>
      <c r="AK7">
        <f>VLOOKUP(WorldWaves[[#Headers],[IceResistant]],Enemies[[Name]:[BotLevelType]],5,FALSE) * WorldWaves[[#This Row],[IceResistant]]</f>
        <v>0</v>
      </c>
      <c r="AL7">
        <f>VLOOKUP(WorldWaves[[#Headers],[BossIceResistant]],Enemies[[Name]:[BotLevelType]],5,FALSE) * WorldWaves[[#This Row],[BossIceResistant]]</f>
        <v>0</v>
      </c>
      <c r="AM7">
        <f>VLOOKUP(WorldWaves[[#Headers],[PoisonResistant]],Enemies[[Name]:[BotLevelType]],5,FALSE) * WorldWaves[[#This Row],[PoisonResistant]]</f>
        <v>0</v>
      </c>
      <c r="AN7">
        <f>VLOOKUP(WorldWaves[[#Headers],[ElectricityResistant]],Enemies[[Name]:[BotLevelType]],5,FALSE) * WorldWaves[[#This Row],[ElectricityResistant]]</f>
        <v>0</v>
      </c>
      <c r="AO7">
        <f>VLOOKUP(WorldWaves[[#Headers],[Armored]],Enemies[[Name]:[BotLevelType]],5,FALSE) * WorldWaves[[#This Row],[Armored]]</f>
        <v>0</v>
      </c>
      <c r="AP7">
        <f>VLOOKUP(WorldWaves[[#Headers],[BossArmored]],Enemies[[Name]:[BotLevelType]],5,FALSE) * WorldWaves[[#This Row],[BossArmored]]</f>
        <v>0</v>
      </c>
      <c r="AQ7">
        <f>VLOOKUP(WorldWaves[[#Headers],[SlowArmored]],Enemies[[Name]:[BotLevelType]],5,FALSE) * WorldWaves[[#This Row],[SlowArmored]]</f>
        <v>0</v>
      </c>
      <c r="AR7">
        <f>VLOOKUP(WorldWaves[[#Headers],[FlyingArmouredIce]],Enemies[[Name]:[BotLevelType]],5,FALSE) * WorldWaves[[#This Row],[FlyingArmouredIce]]</f>
        <v>0</v>
      </c>
      <c r="AS7">
        <f>VLOOKUP(WorldWaves[[#Headers],[FlyingArmouredPoison]],Enemies[[Name]:[BotLevelType]],5,FALSE) * WorldWaves[[#This Row],[FlyingArmouredPoison]]</f>
        <v>0</v>
      </c>
      <c r="AT7">
        <f>VLOOKUP(WorldWaves[[#Headers],[FlyingArmouredElec]],Enemies[[Name]:[BotLevelType]],5,FALSE) * WorldWaves[[#This Row],[FlyingArmouredElec]]</f>
        <v>0</v>
      </c>
      <c r="AU7">
        <f>VLOOKUP(WorldWaves[[#Headers],[Hacker]],Enemies[[Name]:[BotLevelType]],5,FALSE) * WorldWaves[[#This Row],[Hacker]]</f>
        <v>0</v>
      </c>
      <c r="AV7">
        <f>VLOOKUP(WorldWaves[[#Headers],[BossHacker]],Enemies[[Name]:[BotLevelType]],5,FALSE) * WorldWaves[[#This Row],[BossHacker]]</f>
        <v>0</v>
      </c>
      <c r="AW7">
        <f>VLOOKUP(WorldWaves[[#Headers],[BossFlyingArmoured]],Enemies[[Name]:[BotLevelType]],5,FALSE) * WorldWaves[[#This Row],[BossFlyingArmoured]]</f>
        <v>0</v>
      </c>
    </row>
    <row r="8" spans="1:49" ht="15.75" x14ac:dyDescent="0.25">
      <c r="A8" s="5">
        <v>6</v>
      </c>
      <c r="B8" s="8">
        <f t="shared" si="0"/>
        <v>45</v>
      </c>
      <c r="C8" s="8">
        <f t="shared" si="1"/>
        <v>155</v>
      </c>
      <c r="E8">
        <f>VLOOKUP(WorldWaves[[#Headers],[MiniBot]],Enemies[[Name]:[BotLevelType]],5,FALSE) * WorldWaves[[#This Row],[MiniBot]]</f>
        <v>0</v>
      </c>
      <c r="F8">
        <f>VLOOKUP(WorldWaves[[#Headers],[BigBot]],Enemies[[Name]:[BotLevelType]],5,FALSE) * WorldWaves[[#This Row],[BigBot]]</f>
        <v>0</v>
      </c>
      <c r="G8">
        <f>VLOOKUP(WorldWaves[[#Headers],[MegaBigBot]],Enemies[[Name]:[BotLevelType]],5,FALSE) * WorldWaves[[#This Row],[MegaBigBot]]</f>
        <v>0</v>
      </c>
      <c r="H8">
        <f>VLOOKUP(WorldWaves[[#Headers],[Boss1]],Enemies[[Name]:[BotLevelType]],5,FALSE) * WorldWaves[[#This Row],[Boss1]]</f>
        <v>0</v>
      </c>
      <c r="I8">
        <f>VLOOKUP(WorldWaves[[#Headers],[Boss2]],Enemies[[Name]:[BotLevelType]],5,FALSE) * WorldWaves[[#This Row],[Boss2]]</f>
        <v>0</v>
      </c>
      <c r="J8">
        <f>VLOOKUP(WorldWaves[[#Headers],[Boss3]],Enemies[[Name]:[BotLevelType]],5,FALSE) * WorldWaves[[#This Row],[Boss3]]</f>
        <v>0</v>
      </c>
      <c r="K8">
        <f>VLOOKUP(WorldWaves[[#Headers],[Bot]],Enemies[[Name]:[BotLevelType]],5,FALSE) * WorldWaves[[#This Row],[Bot]]</f>
        <v>0</v>
      </c>
      <c r="L8">
        <f>VLOOKUP(WorldWaves[[#Headers],[Fast]],Enemies[[Name]:[BotLevelType]],5,FALSE) * WorldWaves[[#This Row],[Fast]]</f>
        <v>0</v>
      </c>
      <c r="M8">
        <f>VLOOKUP(WorldWaves[[#Headers],[Tank]],Enemies[[Name]:[BotLevelType]],5,FALSE) * WorldWaves[[#This Row],[Tank]]</f>
        <v>0</v>
      </c>
      <c r="N8">
        <f>VLOOKUP(WorldWaves[[#Headers],[Rush]],Enemies[[Name]:[BotLevelType]],5,FALSE) * WorldWaves[[#This Row],[Rush]]</f>
        <v>0</v>
      </c>
      <c r="O8">
        <f>VLOOKUP(WorldWaves[[#Headers],[BossFast]],Enemies[[Name]:[BotLevelType]],5,FALSE) * WorldWaves[[#This Row],[BossFast]]</f>
        <v>0</v>
      </c>
      <c r="P8">
        <f>VLOOKUP(WorldWaves[[#Headers],[BossTank]],Enemies[[Name]:[BotLevelType]],5,FALSE) * WorldWaves[[#This Row],[BossTank]]</f>
        <v>0</v>
      </c>
      <c r="Q8">
        <f>VLOOKUP(WorldWaves[[#Headers],[BossRush]],Enemies[[Name]:[BotLevelType]],5,FALSE) * WorldWaves[[#This Row],[BossRush]]</f>
        <v>0</v>
      </c>
      <c r="R8">
        <f>VLOOKUP(WorldWaves[[#Headers],[SemiBigBot]],Enemies[[Name]:[BotLevelType]],5,FALSE) * WorldWaves[[#This Row],[SemiBigBot]]</f>
        <v>45</v>
      </c>
      <c r="S8">
        <f>VLOOKUP(WorldWaves[[#Headers],[BossSlow]],Enemies[[Name]:[BotLevelType]],5,FALSE) * WorldWaves[[#This Row],[BossSlow]]</f>
        <v>0</v>
      </c>
      <c r="T8">
        <f>VLOOKUP(WorldWaves[[#Headers],[BotSlow]],Enemies[[Name]:[BotLevelType]],5,FALSE) * WorldWaves[[#This Row],[BotSlow]]</f>
        <v>0</v>
      </c>
      <c r="U8">
        <f>VLOOKUP(WorldWaves[[#Headers],[BigBotSlow]],Enemies[[Name]:[BotLevelType]],5,FALSE) * WorldWaves[[#This Row],[BigBotSlow]]</f>
        <v>0</v>
      </c>
      <c r="V8">
        <f>VLOOKUP(WorldWaves[[#Headers],[SplitterBalloon]],Enemies[[Name]:[BotLevelType]],5,FALSE) * WorldWaves[[#This Row],[SplitterBalloon]]</f>
        <v>0</v>
      </c>
      <c r="W8">
        <f>VLOOKUP(WorldWaves[[#Headers],[SplitterDoubleLvl1]],Enemies[[Name]:[BotLevelType]],5,FALSE) * WorldWaves[[#This Row],[SplitterDoubleLvl1]]</f>
        <v>0</v>
      </c>
      <c r="X8">
        <f>VLOOKUP(WorldWaves[[#Headers],[SplitterDoubleLvl2]],Enemies[[Name]:[BotLevelType]],5,FALSE) * WorldWaves[[#This Row],[SplitterDoubleLvl2]]</f>
        <v>0</v>
      </c>
      <c r="Y8">
        <f>VLOOKUP(WorldWaves[[#Headers],[SplitterDoubleLvl3]],Enemies[[Name]:[BotLevelType]],5,FALSE) * WorldWaves[[#This Row],[SplitterDoubleLvl3]]</f>
        <v>0</v>
      </c>
      <c r="Z8">
        <f>VLOOKUP(WorldWaves[[#Headers],[SplitterEnd]],Enemies[[Name]:[BotLevelType]],5,FALSE) * WorldWaves[[#This Row],[SplitterEnd]]</f>
        <v>0</v>
      </c>
      <c r="AA8">
        <f>VLOOKUP(WorldWaves[[#Headers],[Kamikaze]],Enemies[[Name]:[BotLevelType]],5,FALSE) * WorldWaves[[#This Row],[Kamikaze]]</f>
        <v>0</v>
      </c>
      <c r="AB8">
        <f>VLOOKUP(WorldWaves[[#Headers],[BossBalloon]],Enemies[[Name]:[BotLevelType]],5,FALSE) * WorldWaves[[#This Row],[BossBalloon]]</f>
        <v>0</v>
      </c>
      <c r="AC8">
        <f>VLOOKUP(WorldWaves[[#Headers],[BossDoubleLvl1]],Enemies[[Name]:[BotLevelType]],5,FALSE) * WorldWaves[[#This Row],[BossDoubleLvl1]]</f>
        <v>0</v>
      </c>
      <c r="AD8">
        <f>VLOOKUP(WorldWaves[[#Headers],[BossDoubleLvl2]],Enemies[[Name]:[BotLevelType]],5,FALSE) * WorldWaves[[#This Row],[BossDoubleLvl2]]</f>
        <v>0</v>
      </c>
      <c r="AE8">
        <f>VLOOKUP(WorldWaves[[#Headers],[BossDoubleLvl3]],Enemies[[Name]:[BotLevelType]],5,FALSE) * WorldWaves[[#This Row],[BossDoubleLvl3]]</f>
        <v>0</v>
      </c>
      <c r="AF8">
        <f>VLOOKUP(WorldWaves[[#Headers],[BossDoubleLvl4]],Enemies[[Name]:[BotLevelType]],5,FALSE) * WorldWaves[[#This Row],[BossDoubleLvl4]]</f>
        <v>0</v>
      </c>
      <c r="AG8">
        <f>VLOOKUP(WorldWaves[[#Headers],[BossDoubleLvl5]],Enemies[[Name]:[BotLevelType]],5,FALSE) * WorldWaves[[#This Row],[BossDoubleLvl5]]</f>
        <v>0</v>
      </c>
      <c r="AH8">
        <f>VLOOKUP(WorldWaves[[#Headers],[BossKamikaze]],Enemies[[Name]:[BotLevelType]],5,FALSE) * WorldWaves[[#This Row],[BossKamikaze]]</f>
        <v>0</v>
      </c>
      <c r="AI8">
        <f>VLOOKUP(WorldWaves[[#Headers],[BossBalloonEnd]],Enemies[[Name]:[BotLevelType]],5,FALSE) * WorldWaves[[#This Row],[BossBalloonEnd]]</f>
        <v>0</v>
      </c>
      <c r="AJ8">
        <f>VLOOKUP(WorldWaves[[#Headers],[BigKamikaze]],Enemies[[Name]:[BotLevelType]],5,FALSE) * WorldWaves[[#This Row],[BigKamikaze]]</f>
        <v>0</v>
      </c>
      <c r="AK8">
        <f>VLOOKUP(WorldWaves[[#Headers],[IceResistant]],Enemies[[Name]:[BotLevelType]],5,FALSE) * WorldWaves[[#This Row],[IceResistant]]</f>
        <v>0</v>
      </c>
      <c r="AL8">
        <f>VLOOKUP(WorldWaves[[#Headers],[BossIceResistant]],Enemies[[Name]:[BotLevelType]],5,FALSE) * WorldWaves[[#This Row],[BossIceResistant]]</f>
        <v>0</v>
      </c>
      <c r="AM8">
        <f>VLOOKUP(WorldWaves[[#Headers],[PoisonResistant]],Enemies[[Name]:[BotLevelType]],5,FALSE) * WorldWaves[[#This Row],[PoisonResistant]]</f>
        <v>0</v>
      </c>
      <c r="AN8">
        <f>VLOOKUP(WorldWaves[[#Headers],[ElectricityResistant]],Enemies[[Name]:[BotLevelType]],5,FALSE) * WorldWaves[[#This Row],[ElectricityResistant]]</f>
        <v>0</v>
      </c>
      <c r="AO8">
        <f>VLOOKUP(WorldWaves[[#Headers],[Armored]],Enemies[[Name]:[BotLevelType]],5,FALSE) * WorldWaves[[#This Row],[Armored]]</f>
        <v>0</v>
      </c>
      <c r="AP8">
        <f>VLOOKUP(WorldWaves[[#Headers],[BossArmored]],Enemies[[Name]:[BotLevelType]],5,FALSE) * WorldWaves[[#This Row],[BossArmored]]</f>
        <v>0</v>
      </c>
      <c r="AQ8">
        <f>VLOOKUP(WorldWaves[[#Headers],[SlowArmored]],Enemies[[Name]:[BotLevelType]],5,FALSE) * WorldWaves[[#This Row],[SlowArmored]]</f>
        <v>0</v>
      </c>
      <c r="AR8">
        <f>VLOOKUP(WorldWaves[[#Headers],[FlyingArmouredIce]],Enemies[[Name]:[BotLevelType]],5,FALSE) * WorldWaves[[#This Row],[FlyingArmouredIce]]</f>
        <v>0</v>
      </c>
      <c r="AS8">
        <f>VLOOKUP(WorldWaves[[#Headers],[FlyingArmouredPoison]],Enemies[[Name]:[BotLevelType]],5,FALSE) * WorldWaves[[#This Row],[FlyingArmouredPoison]]</f>
        <v>0</v>
      </c>
      <c r="AT8">
        <f>VLOOKUP(WorldWaves[[#Headers],[FlyingArmouredElec]],Enemies[[Name]:[BotLevelType]],5,FALSE) * WorldWaves[[#This Row],[FlyingArmouredElec]]</f>
        <v>0</v>
      </c>
      <c r="AU8">
        <f>VLOOKUP(WorldWaves[[#Headers],[Hacker]],Enemies[[Name]:[BotLevelType]],5,FALSE) * WorldWaves[[#This Row],[Hacker]]</f>
        <v>0</v>
      </c>
      <c r="AV8">
        <f>VLOOKUP(WorldWaves[[#Headers],[BossHacker]],Enemies[[Name]:[BotLevelType]],5,FALSE) * WorldWaves[[#This Row],[BossHacker]]</f>
        <v>0</v>
      </c>
      <c r="AW8">
        <f>VLOOKUP(WorldWaves[[#Headers],[BossFlyingArmoured]],Enemies[[Name]:[BotLevelType]],5,FALSE) * WorldWaves[[#This Row],[BossFlyingArmoured]]</f>
        <v>0</v>
      </c>
    </row>
    <row r="9" spans="1:49" ht="15.75" x14ac:dyDescent="0.25">
      <c r="A9" s="5">
        <v>7</v>
      </c>
      <c r="B9" s="8">
        <f t="shared" si="0"/>
        <v>0</v>
      </c>
      <c r="C9" s="8">
        <f t="shared" si="1"/>
        <v>155</v>
      </c>
      <c r="E9">
        <f>VLOOKUP(WorldWaves[[#Headers],[MiniBot]],Enemies[[Name]:[BotLevelType]],5,FALSE) * WorldWaves[[#This Row],[MiniBot]]</f>
        <v>0</v>
      </c>
      <c r="F9">
        <f>VLOOKUP(WorldWaves[[#Headers],[BigBot]],Enemies[[Name]:[BotLevelType]],5,FALSE) * WorldWaves[[#This Row],[BigBot]]</f>
        <v>0</v>
      </c>
      <c r="G9">
        <f>VLOOKUP(WorldWaves[[#Headers],[MegaBigBot]],Enemies[[Name]:[BotLevelType]],5,FALSE) * WorldWaves[[#This Row],[MegaBigBot]]</f>
        <v>0</v>
      </c>
      <c r="H9">
        <f>VLOOKUP(WorldWaves[[#Headers],[Boss1]],Enemies[[Name]:[BotLevelType]],5,FALSE) * WorldWaves[[#This Row],[Boss1]]</f>
        <v>0</v>
      </c>
      <c r="I9">
        <f>VLOOKUP(WorldWaves[[#Headers],[Boss2]],Enemies[[Name]:[BotLevelType]],5,FALSE) * WorldWaves[[#This Row],[Boss2]]</f>
        <v>0</v>
      </c>
      <c r="J9">
        <f>VLOOKUP(WorldWaves[[#Headers],[Boss3]],Enemies[[Name]:[BotLevelType]],5,FALSE) * WorldWaves[[#This Row],[Boss3]]</f>
        <v>0</v>
      </c>
      <c r="K9">
        <f>VLOOKUP(WorldWaves[[#Headers],[Bot]],Enemies[[Name]:[BotLevelType]],5,FALSE) * WorldWaves[[#This Row],[Bot]]</f>
        <v>0</v>
      </c>
      <c r="L9">
        <f>VLOOKUP(WorldWaves[[#Headers],[Fast]],Enemies[[Name]:[BotLevelType]],5,FALSE) * WorldWaves[[#This Row],[Fast]]</f>
        <v>0</v>
      </c>
      <c r="M9">
        <f>VLOOKUP(WorldWaves[[#Headers],[Tank]],Enemies[[Name]:[BotLevelType]],5,FALSE) * WorldWaves[[#This Row],[Tank]]</f>
        <v>0</v>
      </c>
      <c r="N9">
        <f>VLOOKUP(WorldWaves[[#Headers],[Rush]],Enemies[[Name]:[BotLevelType]],5,FALSE) * WorldWaves[[#This Row],[Rush]]</f>
        <v>0</v>
      </c>
      <c r="O9">
        <f>VLOOKUP(WorldWaves[[#Headers],[BossFast]],Enemies[[Name]:[BotLevelType]],5,FALSE) * WorldWaves[[#This Row],[BossFast]]</f>
        <v>0</v>
      </c>
      <c r="P9">
        <f>VLOOKUP(WorldWaves[[#Headers],[BossTank]],Enemies[[Name]:[BotLevelType]],5,FALSE) * WorldWaves[[#This Row],[BossTank]]</f>
        <v>0</v>
      </c>
      <c r="Q9">
        <f>VLOOKUP(WorldWaves[[#Headers],[BossRush]],Enemies[[Name]:[BotLevelType]],5,FALSE) * WorldWaves[[#This Row],[BossRush]]</f>
        <v>0</v>
      </c>
      <c r="R9">
        <f>VLOOKUP(WorldWaves[[#Headers],[SemiBigBot]],Enemies[[Name]:[BotLevelType]],5,FALSE) * WorldWaves[[#This Row],[SemiBigBot]]</f>
        <v>0</v>
      </c>
      <c r="S9">
        <f>VLOOKUP(WorldWaves[[#Headers],[BossSlow]],Enemies[[Name]:[BotLevelType]],5,FALSE) * WorldWaves[[#This Row],[BossSlow]]</f>
        <v>0</v>
      </c>
      <c r="T9">
        <f>VLOOKUP(WorldWaves[[#Headers],[BotSlow]],Enemies[[Name]:[BotLevelType]],5,FALSE) * WorldWaves[[#This Row],[BotSlow]]</f>
        <v>0</v>
      </c>
      <c r="U9">
        <f>VLOOKUP(WorldWaves[[#Headers],[BigBotSlow]],Enemies[[Name]:[BotLevelType]],5,FALSE) * WorldWaves[[#This Row],[BigBotSlow]]</f>
        <v>0</v>
      </c>
      <c r="V9">
        <f>VLOOKUP(WorldWaves[[#Headers],[SplitterBalloon]],Enemies[[Name]:[BotLevelType]],5,FALSE) * WorldWaves[[#This Row],[SplitterBalloon]]</f>
        <v>0</v>
      </c>
      <c r="W9">
        <f>VLOOKUP(WorldWaves[[#Headers],[SplitterDoubleLvl1]],Enemies[[Name]:[BotLevelType]],5,FALSE) * WorldWaves[[#This Row],[SplitterDoubleLvl1]]</f>
        <v>0</v>
      </c>
      <c r="X9">
        <f>VLOOKUP(WorldWaves[[#Headers],[SplitterDoubleLvl2]],Enemies[[Name]:[BotLevelType]],5,FALSE) * WorldWaves[[#This Row],[SplitterDoubleLvl2]]</f>
        <v>0</v>
      </c>
      <c r="Y9">
        <f>VLOOKUP(WorldWaves[[#Headers],[SplitterDoubleLvl3]],Enemies[[Name]:[BotLevelType]],5,FALSE) * WorldWaves[[#This Row],[SplitterDoubleLvl3]]</f>
        <v>0</v>
      </c>
      <c r="Z9">
        <f>VLOOKUP(WorldWaves[[#Headers],[SplitterEnd]],Enemies[[Name]:[BotLevelType]],5,FALSE) * WorldWaves[[#This Row],[SplitterEnd]]</f>
        <v>0</v>
      </c>
      <c r="AA9">
        <f>VLOOKUP(WorldWaves[[#Headers],[Kamikaze]],Enemies[[Name]:[BotLevelType]],5,FALSE) * WorldWaves[[#This Row],[Kamikaze]]</f>
        <v>0</v>
      </c>
      <c r="AB9">
        <f>VLOOKUP(WorldWaves[[#Headers],[BossBalloon]],Enemies[[Name]:[BotLevelType]],5,FALSE) * WorldWaves[[#This Row],[BossBalloon]]</f>
        <v>0</v>
      </c>
      <c r="AC9">
        <f>VLOOKUP(WorldWaves[[#Headers],[BossDoubleLvl1]],Enemies[[Name]:[BotLevelType]],5,FALSE) * WorldWaves[[#This Row],[BossDoubleLvl1]]</f>
        <v>0</v>
      </c>
      <c r="AD9">
        <f>VLOOKUP(WorldWaves[[#Headers],[BossDoubleLvl2]],Enemies[[Name]:[BotLevelType]],5,FALSE) * WorldWaves[[#This Row],[BossDoubleLvl2]]</f>
        <v>0</v>
      </c>
      <c r="AE9">
        <f>VLOOKUP(WorldWaves[[#Headers],[BossDoubleLvl3]],Enemies[[Name]:[BotLevelType]],5,FALSE) * WorldWaves[[#This Row],[BossDoubleLvl3]]</f>
        <v>0</v>
      </c>
      <c r="AF9">
        <f>VLOOKUP(WorldWaves[[#Headers],[BossDoubleLvl4]],Enemies[[Name]:[BotLevelType]],5,FALSE) * WorldWaves[[#This Row],[BossDoubleLvl4]]</f>
        <v>0</v>
      </c>
      <c r="AG9">
        <f>VLOOKUP(WorldWaves[[#Headers],[BossDoubleLvl5]],Enemies[[Name]:[BotLevelType]],5,FALSE) * WorldWaves[[#This Row],[BossDoubleLvl5]]</f>
        <v>0</v>
      </c>
      <c r="AH9">
        <f>VLOOKUP(WorldWaves[[#Headers],[BossKamikaze]],Enemies[[Name]:[BotLevelType]],5,FALSE) * WorldWaves[[#This Row],[BossKamikaze]]</f>
        <v>0</v>
      </c>
      <c r="AI9">
        <f>VLOOKUP(WorldWaves[[#Headers],[BossBalloonEnd]],Enemies[[Name]:[BotLevelType]],5,FALSE) * WorldWaves[[#This Row],[BossBalloonEnd]]</f>
        <v>0</v>
      </c>
      <c r="AJ9">
        <f>VLOOKUP(WorldWaves[[#Headers],[BigKamikaze]],Enemies[[Name]:[BotLevelType]],5,FALSE) * WorldWaves[[#This Row],[BigKamikaze]]</f>
        <v>0</v>
      </c>
      <c r="AK9">
        <f>VLOOKUP(WorldWaves[[#Headers],[IceResistant]],Enemies[[Name]:[BotLevelType]],5,FALSE) * WorldWaves[[#This Row],[IceResistant]]</f>
        <v>0</v>
      </c>
      <c r="AL9">
        <f>VLOOKUP(WorldWaves[[#Headers],[BossIceResistant]],Enemies[[Name]:[BotLevelType]],5,FALSE) * WorldWaves[[#This Row],[BossIceResistant]]</f>
        <v>0</v>
      </c>
      <c r="AM9">
        <f>VLOOKUP(WorldWaves[[#Headers],[PoisonResistant]],Enemies[[Name]:[BotLevelType]],5,FALSE) * WorldWaves[[#This Row],[PoisonResistant]]</f>
        <v>0</v>
      </c>
      <c r="AN9">
        <f>VLOOKUP(WorldWaves[[#Headers],[ElectricityResistant]],Enemies[[Name]:[BotLevelType]],5,FALSE) * WorldWaves[[#This Row],[ElectricityResistant]]</f>
        <v>0</v>
      </c>
      <c r="AO9">
        <f>VLOOKUP(WorldWaves[[#Headers],[Armored]],Enemies[[Name]:[BotLevelType]],5,FALSE) * WorldWaves[[#This Row],[Armored]]</f>
        <v>0</v>
      </c>
      <c r="AP9">
        <f>VLOOKUP(WorldWaves[[#Headers],[BossArmored]],Enemies[[Name]:[BotLevelType]],5,FALSE) * WorldWaves[[#This Row],[BossArmored]]</f>
        <v>0</v>
      </c>
      <c r="AQ9">
        <f>VLOOKUP(WorldWaves[[#Headers],[SlowArmored]],Enemies[[Name]:[BotLevelType]],5,FALSE) * WorldWaves[[#This Row],[SlowArmored]]</f>
        <v>0</v>
      </c>
      <c r="AR9">
        <f>VLOOKUP(WorldWaves[[#Headers],[FlyingArmouredIce]],Enemies[[Name]:[BotLevelType]],5,FALSE) * WorldWaves[[#This Row],[FlyingArmouredIce]]</f>
        <v>0</v>
      </c>
      <c r="AS9">
        <f>VLOOKUP(WorldWaves[[#Headers],[FlyingArmouredPoison]],Enemies[[Name]:[BotLevelType]],5,FALSE) * WorldWaves[[#This Row],[FlyingArmouredPoison]]</f>
        <v>0</v>
      </c>
      <c r="AT9">
        <f>VLOOKUP(WorldWaves[[#Headers],[FlyingArmouredElec]],Enemies[[Name]:[BotLevelType]],5,FALSE) * WorldWaves[[#This Row],[FlyingArmouredElec]]</f>
        <v>0</v>
      </c>
      <c r="AU9">
        <f>VLOOKUP(WorldWaves[[#Headers],[Hacker]],Enemies[[Name]:[BotLevelType]],5,FALSE) * WorldWaves[[#This Row],[Hacker]]</f>
        <v>0</v>
      </c>
      <c r="AV9">
        <f>VLOOKUP(WorldWaves[[#Headers],[BossHacker]],Enemies[[Name]:[BotLevelType]],5,FALSE) * WorldWaves[[#This Row],[BossHacker]]</f>
        <v>0</v>
      </c>
      <c r="AW9">
        <f>VLOOKUP(WorldWaves[[#Headers],[BossFlyingArmoured]],Enemies[[Name]:[BotLevelType]],5,FALSE) * WorldWaves[[#This Row],[BossFlyingArmoured]]</f>
        <v>0</v>
      </c>
    </row>
    <row r="10" spans="1:49" ht="15.75" x14ac:dyDescent="0.25">
      <c r="A10" s="5">
        <v>8</v>
      </c>
      <c r="B10" s="8">
        <f t="shared" si="0"/>
        <v>15</v>
      </c>
      <c r="C10" s="8">
        <f t="shared" si="1"/>
        <v>170</v>
      </c>
      <c r="E10">
        <f>VLOOKUP(WorldWaves[[#Headers],[MiniBot]],Enemies[[Name]:[BotLevelType]],5,FALSE) * WorldWaves[[#This Row],[MiniBot]]</f>
        <v>0</v>
      </c>
      <c r="F10">
        <f>VLOOKUP(WorldWaves[[#Headers],[BigBot]],Enemies[[Name]:[BotLevelType]],5,FALSE) * WorldWaves[[#This Row],[BigBot]]</f>
        <v>15</v>
      </c>
      <c r="G10">
        <f>VLOOKUP(WorldWaves[[#Headers],[MegaBigBot]],Enemies[[Name]:[BotLevelType]],5,FALSE) * WorldWaves[[#This Row],[MegaBigBot]]</f>
        <v>0</v>
      </c>
      <c r="H10">
        <f>VLOOKUP(WorldWaves[[#Headers],[Boss1]],Enemies[[Name]:[BotLevelType]],5,FALSE) * WorldWaves[[#This Row],[Boss1]]</f>
        <v>0</v>
      </c>
      <c r="I10">
        <f>VLOOKUP(WorldWaves[[#Headers],[Boss2]],Enemies[[Name]:[BotLevelType]],5,FALSE) * WorldWaves[[#This Row],[Boss2]]</f>
        <v>0</v>
      </c>
      <c r="J10">
        <f>VLOOKUP(WorldWaves[[#Headers],[Boss3]],Enemies[[Name]:[BotLevelType]],5,FALSE) * WorldWaves[[#This Row],[Boss3]]</f>
        <v>0</v>
      </c>
      <c r="K10">
        <f>VLOOKUP(WorldWaves[[#Headers],[Bot]],Enemies[[Name]:[BotLevelType]],5,FALSE) * WorldWaves[[#This Row],[Bot]]</f>
        <v>0</v>
      </c>
      <c r="L10">
        <f>VLOOKUP(WorldWaves[[#Headers],[Fast]],Enemies[[Name]:[BotLevelType]],5,FALSE) * WorldWaves[[#This Row],[Fast]]</f>
        <v>0</v>
      </c>
      <c r="M10">
        <f>VLOOKUP(WorldWaves[[#Headers],[Tank]],Enemies[[Name]:[BotLevelType]],5,FALSE) * WorldWaves[[#This Row],[Tank]]</f>
        <v>0</v>
      </c>
      <c r="N10">
        <f>VLOOKUP(WorldWaves[[#Headers],[Rush]],Enemies[[Name]:[BotLevelType]],5,FALSE) * WorldWaves[[#This Row],[Rush]]</f>
        <v>0</v>
      </c>
      <c r="O10">
        <f>VLOOKUP(WorldWaves[[#Headers],[BossFast]],Enemies[[Name]:[BotLevelType]],5,FALSE) * WorldWaves[[#This Row],[BossFast]]</f>
        <v>0</v>
      </c>
      <c r="P10">
        <f>VLOOKUP(WorldWaves[[#Headers],[BossTank]],Enemies[[Name]:[BotLevelType]],5,FALSE) * WorldWaves[[#This Row],[BossTank]]</f>
        <v>0</v>
      </c>
      <c r="Q10">
        <f>VLOOKUP(WorldWaves[[#Headers],[BossRush]],Enemies[[Name]:[BotLevelType]],5,FALSE) * WorldWaves[[#This Row],[BossRush]]</f>
        <v>0</v>
      </c>
      <c r="R10">
        <f>VLOOKUP(WorldWaves[[#Headers],[SemiBigBot]],Enemies[[Name]:[BotLevelType]],5,FALSE) * WorldWaves[[#This Row],[SemiBigBot]]</f>
        <v>0</v>
      </c>
      <c r="S10">
        <f>VLOOKUP(WorldWaves[[#Headers],[BossSlow]],Enemies[[Name]:[BotLevelType]],5,FALSE) * WorldWaves[[#This Row],[BossSlow]]</f>
        <v>0</v>
      </c>
      <c r="T10">
        <f>VLOOKUP(WorldWaves[[#Headers],[BotSlow]],Enemies[[Name]:[BotLevelType]],5,FALSE) * WorldWaves[[#This Row],[BotSlow]]</f>
        <v>0</v>
      </c>
      <c r="U10">
        <f>VLOOKUP(WorldWaves[[#Headers],[BigBotSlow]],Enemies[[Name]:[BotLevelType]],5,FALSE) * WorldWaves[[#This Row],[BigBotSlow]]</f>
        <v>0</v>
      </c>
      <c r="V10">
        <f>VLOOKUP(WorldWaves[[#Headers],[SplitterBalloon]],Enemies[[Name]:[BotLevelType]],5,FALSE) * WorldWaves[[#This Row],[SplitterBalloon]]</f>
        <v>0</v>
      </c>
      <c r="W10">
        <f>VLOOKUP(WorldWaves[[#Headers],[SplitterDoubleLvl1]],Enemies[[Name]:[BotLevelType]],5,FALSE) * WorldWaves[[#This Row],[SplitterDoubleLvl1]]</f>
        <v>0</v>
      </c>
      <c r="X10">
        <f>VLOOKUP(WorldWaves[[#Headers],[SplitterDoubleLvl2]],Enemies[[Name]:[BotLevelType]],5,FALSE) * WorldWaves[[#This Row],[SplitterDoubleLvl2]]</f>
        <v>0</v>
      </c>
      <c r="Y10">
        <f>VLOOKUP(WorldWaves[[#Headers],[SplitterDoubleLvl3]],Enemies[[Name]:[BotLevelType]],5,FALSE) * WorldWaves[[#This Row],[SplitterDoubleLvl3]]</f>
        <v>0</v>
      </c>
      <c r="Z10">
        <f>VLOOKUP(WorldWaves[[#Headers],[SplitterEnd]],Enemies[[Name]:[BotLevelType]],5,FALSE) * WorldWaves[[#This Row],[SplitterEnd]]</f>
        <v>0</v>
      </c>
      <c r="AA10">
        <f>VLOOKUP(WorldWaves[[#Headers],[Kamikaze]],Enemies[[Name]:[BotLevelType]],5,FALSE) * WorldWaves[[#This Row],[Kamikaze]]</f>
        <v>0</v>
      </c>
      <c r="AB10">
        <f>VLOOKUP(WorldWaves[[#Headers],[BossBalloon]],Enemies[[Name]:[BotLevelType]],5,FALSE) * WorldWaves[[#This Row],[BossBalloon]]</f>
        <v>0</v>
      </c>
      <c r="AC10">
        <f>VLOOKUP(WorldWaves[[#Headers],[BossDoubleLvl1]],Enemies[[Name]:[BotLevelType]],5,FALSE) * WorldWaves[[#This Row],[BossDoubleLvl1]]</f>
        <v>0</v>
      </c>
      <c r="AD10">
        <f>VLOOKUP(WorldWaves[[#Headers],[BossDoubleLvl2]],Enemies[[Name]:[BotLevelType]],5,FALSE) * WorldWaves[[#This Row],[BossDoubleLvl2]]</f>
        <v>0</v>
      </c>
      <c r="AE10">
        <f>VLOOKUP(WorldWaves[[#Headers],[BossDoubleLvl3]],Enemies[[Name]:[BotLevelType]],5,FALSE) * WorldWaves[[#This Row],[BossDoubleLvl3]]</f>
        <v>0</v>
      </c>
      <c r="AF10">
        <f>VLOOKUP(WorldWaves[[#Headers],[BossDoubleLvl4]],Enemies[[Name]:[BotLevelType]],5,FALSE) * WorldWaves[[#This Row],[BossDoubleLvl4]]</f>
        <v>0</v>
      </c>
      <c r="AG10">
        <f>VLOOKUP(WorldWaves[[#Headers],[BossDoubleLvl5]],Enemies[[Name]:[BotLevelType]],5,FALSE) * WorldWaves[[#This Row],[BossDoubleLvl5]]</f>
        <v>0</v>
      </c>
      <c r="AH10">
        <f>VLOOKUP(WorldWaves[[#Headers],[BossKamikaze]],Enemies[[Name]:[BotLevelType]],5,FALSE) * WorldWaves[[#This Row],[BossKamikaze]]</f>
        <v>0</v>
      </c>
      <c r="AI10">
        <f>VLOOKUP(WorldWaves[[#Headers],[BossBalloonEnd]],Enemies[[Name]:[BotLevelType]],5,FALSE) * WorldWaves[[#This Row],[BossBalloonEnd]]</f>
        <v>0</v>
      </c>
      <c r="AJ10">
        <f>VLOOKUP(WorldWaves[[#Headers],[BigKamikaze]],Enemies[[Name]:[BotLevelType]],5,FALSE) * WorldWaves[[#This Row],[BigKamikaze]]</f>
        <v>0</v>
      </c>
      <c r="AK10">
        <f>VLOOKUP(WorldWaves[[#Headers],[IceResistant]],Enemies[[Name]:[BotLevelType]],5,FALSE) * WorldWaves[[#This Row],[IceResistant]]</f>
        <v>0</v>
      </c>
      <c r="AL10">
        <f>VLOOKUP(WorldWaves[[#Headers],[BossIceResistant]],Enemies[[Name]:[BotLevelType]],5,FALSE) * WorldWaves[[#This Row],[BossIceResistant]]</f>
        <v>0</v>
      </c>
      <c r="AM10">
        <f>VLOOKUP(WorldWaves[[#Headers],[PoisonResistant]],Enemies[[Name]:[BotLevelType]],5,FALSE) * WorldWaves[[#This Row],[PoisonResistant]]</f>
        <v>0</v>
      </c>
      <c r="AN10">
        <f>VLOOKUP(WorldWaves[[#Headers],[ElectricityResistant]],Enemies[[Name]:[BotLevelType]],5,FALSE) * WorldWaves[[#This Row],[ElectricityResistant]]</f>
        <v>0</v>
      </c>
      <c r="AO10">
        <f>VLOOKUP(WorldWaves[[#Headers],[Armored]],Enemies[[Name]:[BotLevelType]],5,FALSE) * WorldWaves[[#This Row],[Armored]]</f>
        <v>0</v>
      </c>
      <c r="AP10">
        <f>VLOOKUP(WorldWaves[[#Headers],[BossArmored]],Enemies[[Name]:[BotLevelType]],5,FALSE) * WorldWaves[[#This Row],[BossArmored]]</f>
        <v>0</v>
      </c>
      <c r="AQ10">
        <f>VLOOKUP(WorldWaves[[#Headers],[SlowArmored]],Enemies[[Name]:[BotLevelType]],5,FALSE) * WorldWaves[[#This Row],[SlowArmored]]</f>
        <v>0</v>
      </c>
      <c r="AR10">
        <f>VLOOKUP(WorldWaves[[#Headers],[FlyingArmouredIce]],Enemies[[Name]:[BotLevelType]],5,FALSE) * WorldWaves[[#This Row],[FlyingArmouredIce]]</f>
        <v>0</v>
      </c>
      <c r="AS10">
        <f>VLOOKUP(WorldWaves[[#Headers],[FlyingArmouredPoison]],Enemies[[Name]:[BotLevelType]],5,FALSE) * WorldWaves[[#This Row],[FlyingArmouredPoison]]</f>
        <v>0</v>
      </c>
      <c r="AT10">
        <f>VLOOKUP(WorldWaves[[#Headers],[FlyingArmouredElec]],Enemies[[Name]:[BotLevelType]],5,FALSE) * WorldWaves[[#This Row],[FlyingArmouredElec]]</f>
        <v>0</v>
      </c>
      <c r="AU10">
        <f>VLOOKUP(WorldWaves[[#Headers],[Hacker]],Enemies[[Name]:[BotLevelType]],5,FALSE) * WorldWaves[[#This Row],[Hacker]]</f>
        <v>0</v>
      </c>
      <c r="AV10">
        <f>VLOOKUP(WorldWaves[[#Headers],[BossHacker]],Enemies[[Name]:[BotLevelType]],5,FALSE) * WorldWaves[[#This Row],[BossHacker]]</f>
        <v>0</v>
      </c>
      <c r="AW10">
        <f>VLOOKUP(WorldWaves[[#Headers],[BossFlyingArmoured]],Enemies[[Name]:[BotLevelType]],5,FALSE) * WorldWaves[[#This Row],[BossFlyingArmoured]]</f>
        <v>0</v>
      </c>
    </row>
    <row r="11" spans="1:49" ht="15.75" x14ac:dyDescent="0.25">
      <c r="A11" s="5">
        <v>9</v>
      </c>
      <c r="B11" s="8">
        <f t="shared" si="0"/>
        <v>40</v>
      </c>
      <c r="C11" s="8">
        <f t="shared" si="1"/>
        <v>210</v>
      </c>
      <c r="E11">
        <f>VLOOKUP(WorldWaves[[#Headers],[MiniBot]],Enemies[[Name]:[BotLevelType]],5,FALSE) * WorldWaves[[#This Row],[MiniBot]]</f>
        <v>0</v>
      </c>
      <c r="F11">
        <f>VLOOKUP(WorldWaves[[#Headers],[BigBot]],Enemies[[Name]:[BotLevelType]],5,FALSE) * WorldWaves[[#This Row],[BigBot]]</f>
        <v>0</v>
      </c>
      <c r="G11">
        <f>VLOOKUP(WorldWaves[[#Headers],[MegaBigBot]],Enemies[[Name]:[BotLevelType]],5,FALSE) * WorldWaves[[#This Row],[MegaBigBot]]</f>
        <v>0</v>
      </c>
      <c r="H11">
        <f>VLOOKUP(WorldWaves[[#Headers],[Boss1]],Enemies[[Name]:[BotLevelType]],5,FALSE) * WorldWaves[[#This Row],[Boss1]]</f>
        <v>0</v>
      </c>
      <c r="I11">
        <f>VLOOKUP(WorldWaves[[#Headers],[Boss2]],Enemies[[Name]:[BotLevelType]],5,FALSE) * WorldWaves[[#This Row],[Boss2]]</f>
        <v>0</v>
      </c>
      <c r="J11">
        <f>VLOOKUP(WorldWaves[[#Headers],[Boss3]],Enemies[[Name]:[BotLevelType]],5,FALSE) * WorldWaves[[#This Row],[Boss3]]</f>
        <v>0</v>
      </c>
      <c r="K11">
        <f>VLOOKUP(WorldWaves[[#Headers],[Bot]],Enemies[[Name]:[BotLevelType]],5,FALSE) * WorldWaves[[#This Row],[Bot]]</f>
        <v>0</v>
      </c>
      <c r="L11">
        <f>VLOOKUP(WorldWaves[[#Headers],[Fast]],Enemies[[Name]:[BotLevelType]],5,FALSE) * WorldWaves[[#This Row],[Fast]]</f>
        <v>0</v>
      </c>
      <c r="M11">
        <f>VLOOKUP(WorldWaves[[#Headers],[Tank]],Enemies[[Name]:[BotLevelType]],5,FALSE) * WorldWaves[[#This Row],[Tank]]</f>
        <v>0</v>
      </c>
      <c r="N11">
        <f>VLOOKUP(WorldWaves[[#Headers],[Rush]],Enemies[[Name]:[BotLevelType]],5,FALSE) * WorldWaves[[#This Row],[Rush]]</f>
        <v>0</v>
      </c>
      <c r="O11">
        <f>VLOOKUP(WorldWaves[[#Headers],[BossFast]],Enemies[[Name]:[BotLevelType]],5,FALSE) * WorldWaves[[#This Row],[BossFast]]</f>
        <v>0</v>
      </c>
      <c r="P11">
        <f>VLOOKUP(WorldWaves[[#Headers],[BossTank]],Enemies[[Name]:[BotLevelType]],5,FALSE) * WorldWaves[[#This Row],[BossTank]]</f>
        <v>0</v>
      </c>
      <c r="Q11">
        <f>VLOOKUP(WorldWaves[[#Headers],[BossRush]],Enemies[[Name]:[BotLevelType]],5,FALSE) * WorldWaves[[#This Row],[BossRush]]</f>
        <v>40</v>
      </c>
      <c r="R11">
        <f>VLOOKUP(WorldWaves[[#Headers],[SemiBigBot]],Enemies[[Name]:[BotLevelType]],5,FALSE) * WorldWaves[[#This Row],[SemiBigBot]]</f>
        <v>0</v>
      </c>
      <c r="S11">
        <f>VLOOKUP(WorldWaves[[#Headers],[BossSlow]],Enemies[[Name]:[BotLevelType]],5,FALSE) * WorldWaves[[#This Row],[BossSlow]]</f>
        <v>0</v>
      </c>
      <c r="T11">
        <f>VLOOKUP(WorldWaves[[#Headers],[BotSlow]],Enemies[[Name]:[BotLevelType]],5,FALSE) * WorldWaves[[#This Row],[BotSlow]]</f>
        <v>0</v>
      </c>
      <c r="U11">
        <f>VLOOKUP(WorldWaves[[#Headers],[BigBotSlow]],Enemies[[Name]:[BotLevelType]],5,FALSE) * WorldWaves[[#This Row],[BigBotSlow]]</f>
        <v>0</v>
      </c>
      <c r="V11">
        <f>VLOOKUP(WorldWaves[[#Headers],[SplitterBalloon]],Enemies[[Name]:[BotLevelType]],5,FALSE) * WorldWaves[[#This Row],[SplitterBalloon]]</f>
        <v>0</v>
      </c>
      <c r="W11">
        <f>VLOOKUP(WorldWaves[[#Headers],[SplitterDoubleLvl1]],Enemies[[Name]:[BotLevelType]],5,FALSE) * WorldWaves[[#This Row],[SplitterDoubleLvl1]]</f>
        <v>0</v>
      </c>
      <c r="X11">
        <f>VLOOKUP(WorldWaves[[#Headers],[SplitterDoubleLvl2]],Enemies[[Name]:[BotLevelType]],5,FALSE) * WorldWaves[[#This Row],[SplitterDoubleLvl2]]</f>
        <v>0</v>
      </c>
      <c r="Y11">
        <f>VLOOKUP(WorldWaves[[#Headers],[SplitterDoubleLvl3]],Enemies[[Name]:[BotLevelType]],5,FALSE) * WorldWaves[[#This Row],[SplitterDoubleLvl3]]</f>
        <v>0</v>
      </c>
      <c r="Z11">
        <f>VLOOKUP(WorldWaves[[#Headers],[SplitterEnd]],Enemies[[Name]:[BotLevelType]],5,FALSE) * WorldWaves[[#This Row],[SplitterEnd]]</f>
        <v>0</v>
      </c>
      <c r="AA11">
        <f>VLOOKUP(WorldWaves[[#Headers],[Kamikaze]],Enemies[[Name]:[BotLevelType]],5,FALSE) * WorldWaves[[#This Row],[Kamikaze]]</f>
        <v>0</v>
      </c>
      <c r="AB11">
        <f>VLOOKUP(WorldWaves[[#Headers],[BossBalloon]],Enemies[[Name]:[BotLevelType]],5,FALSE) * WorldWaves[[#This Row],[BossBalloon]]</f>
        <v>0</v>
      </c>
      <c r="AC11">
        <f>VLOOKUP(WorldWaves[[#Headers],[BossDoubleLvl1]],Enemies[[Name]:[BotLevelType]],5,FALSE) * WorldWaves[[#This Row],[BossDoubleLvl1]]</f>
        <v>0</v>
      </c>
      <c r="AD11">
        <f>VLOOKUP(WorldWaves[[#Headers],[BossDoubleLvl2]],Enemies[[Name]:[BotLevelType]],5,FALSE) * WorldWaves[[#This Row],[BossDoubleLvl2]]</f>
        <v>0</v>
      </c>
      <c r="AE11">
        <f>VLOOKUP(WorldWaves[[#Headers],[BossDoubleLvl3]],Enemies[[Name]:[BotLevelType]],5,FALSE) * WorldWaves[[#This Row],[BossDoubleLvl3]]</f>
        <v>0</v>
      </c>
      <c r="AF11">
        <f>VLOOKUP(WorldWaves[[#Headers],[BossDoubleLvl4]],Enemies[[Name]:[BotLevelType]],5,FALSE) * WorldWaves[[#This Row],[BossDoubleLvl4]]</f>
        <v>0</v>
      </c>
      <c r="AG11">
        <f>VLOOKUP(WorldWaves[[#Headers],[BossDoubleLvl5]],Enemies[[Name]:[BotLevelType]],5,FALSE) * WorldWaves[[#This Row],[BossDoubleLvl5]]</f>
        <v>0</v>
      </c>
      <c r="AH11">
        <f>VLOOKUP(WorldWaves[[#Headers],[BossKamikaze]],Enemies[[Name]:[BotLevelType]],5,FALSE) * WorldWaves[[#This Row],[BossKamikaze]]</f>
        <v>0</v>
      </c>
      <c r="AI11">
        <f>VLOOKUP(WorldWaves[[#Headers],[BossBalloonEnd]],Enemies[[Name]:[BotLevelType]],5,FALSE) * WorldWaves[[#This Row],[BossBalloonEnd]]</f>
        <v>0</v>
      </c>
      <c r="AJ11">
        <f>VLOOKUP(WorldWaves[[#Headers],[BigKamikaze]],Enemies[[Name]:[BotLevelType]],5,FALSE) * WorldWaves[[#This Row],[BigKamikaze]]</f>
        <v>0</v>
      </c>
      <c r="AK11">
        <f>VLOOKUP(WorldWaves[[#Headers],[IceResistant]],Enemies[[Name]:[BotLevelType]],5,FALSE) * WorldWaves[[#This Row],[IceResistant]]</f>
        <v>0</v>
      </c>
      <c r="AL11">
        <f>VLOOKUP(WorldWaves[[#Headers],[BossIceResistant]],Enemies[[Name]:[BotLevelType]],5,FALSE) * WorldWaves[[#This Row],[BossIceResistant]]</f>
        <v>0</v>
      </c>
      <c r="AM11">
        <f>VLOOKUP(WorldWaves[[#Headers],[PoisonResistant]],Enemies[[Name]:[BotLevelType]],5,FALSE) * WorldWaves[[#This Row],[PoisonResistant]]</f>
        <v>0</v>
      </c>
      <c r="AN11">
        <f>VLOOKUP(WorldWaves[[#Headers],[ElectricityResistant]],Enemies[[Name]:[BotLevelType]],5,FALSE) * WorldWaves[[#This Row],[ElectricityResistant]]</f>
        <v>0</v>
      </c>
      <c r="AO11">
        <f>VLOOKUP(WorldWaves[[#Headers],[Armored]],Enemies[[Name]:[BotLevelType]],5,FALSE) * WorldWaves[[#This Row],[Armored]]</f>
        <v>0</v>
      </c>
      <c r="AP11">
        <f>VLOOKUP(WorldWaves[[#Headers],[BossArmored]],Enemies[[Name]:[BotLevelType]],5,FALSE) * WorldWaves[[#This Row],[BossArmored]]</f>
        <v>0</v>
      </c>
      <c r="AQ11">
        <f>VLOOKUP(WorldWaves[[#Headers],[SlowArmored]],Enemies[[Name]:[BotLevelType]],5,FALSE) * WorldWaves[[#This Row],[SlowArmored]]</f>
        <v>0</v>
      </c>
      <c r="AR11">
        <f>VLOOKUP(WorldWaves[[#Headers],[FlyingArmouredIce]],Enemies[[Name]:[BotLevelType]],5,FALSE) * WorldWaves[[#This Row],[FlyingArmouredIce]]</f>
        <v>0</v>
      </c>
      <c r="AS11">
        <f>VLOOKUP(WorldWaves[[#Headers],[FlyingArmouredPoison]],Enemies[[Name]:[BotLevelType]],5,FALSE) * WorldWaves[[#This Row],[FlyingArmouredPoison]]</f>
        <v>0</v>
      </c>
      <c r="AT11">
        <f>VLOOKUP(WorldWaves[[#Headers],[FlyingArmouredElec]],Enemies[[Name]:[BotLevelType]],5,FALSE) * WorldWaves[[#This Row],[FlyingArmouredElec]]</f>
        <v>0</v>
      </c>
      <c r="AU11">
        <f>VLOOKUP(WorldWaves[[#Headers],[Hacker]],Enemies[[Name]:[BotLevelType]],5,FALSE) * WorldWaves[[#This Row],[Hacker]]</f>
        <v>0</v>
      </c>
      <c r="AV11">
        <f>VLOOKUP(WorldWaves[[#Headers],[BossHacker]],Enemies[[Name]:[BotLevelType]],5,FALSE) * WorldWaves[[#This Row],[BossHacker]]</f>
        <v>0</v>
      </c>
      <c r="AW11">
        <f>VLOOKUP(WorldWaves[[#Headers],[BossFlyingArmoured]],Enemies[[Name]:[BotLevelType]],5,FALSE) * WorldWaves[[#This Row],[BossFlyingArmoured]]</f>
        <v>0</v>
      </c>
    </row>
    <row r="12" spans="1:49" ht="15.75" x14ac:dyDescent="0.25">
      <c r="A12" s="5">
        <v>10</v>
      </c>
      <c r="B12" s="8">
        <f t="shared" si="0"/>
        <v>22.5</v>
      </c>
      <c r="C12" s="8">
        <f t="shared" si="1"/>
        <v>232.5</v>
      </c>
      <c r="E12">
        <f>VLOOKUP(WorldWaves[[#Headers],[MiniBot]],Enemies[[Name]:[BotLevelType]],5,FALSE) * WorldWaves[[#This Row],[MiniBot]]</f>
        <v>0</v>
      </c>
      <c r="F12">
        <f>VLOOKUP(WorldWaves[[#Headers],[BigBot]],Enemies[[Name]:[BotLevelType]],5,FALSE) * WorldWaves[[#This Row],[BigBot]]</f>
        <v>0</v>
      </c>
      <c r="G12">
        <f>VLOOKUP(WorldWaves[[#Headers],[MegaBigBot]],Enemies[[Name]:[BotLevelType]],5,FALSE) * WorldWaves[[#This Row],[MegaBigBot]]</f>
        <v>0</v>
      </c>
      <c r="H12">
        <f>VLOOKUP(WorldWaves[[#Headers],[Boss1]],Enemies[[Name]:[BotLevelType]],5,FALSE) * WorldWaves[[#This Row],[Boss1]]</f>
        <v>0</v>
      </c>
      <c r="I12">
        <f>VLOOKUP(WorldWaves[[#Headers],[Boss2]],Enemies[[Name]:[BotLevelType]],5,FALSE) * WorldWaves[[#This Row],[Boss2]]</f>
        <v>0</v>
      </c>
      <c r="J12">
        <f>VLOOKUP(WorldWaves[[#Headers],[Boss3]],Enemies[[Name]:[BotLevelType]],5,FALSE) * WorldWaves[[#This Row],[Boss3]]</f>
        <v>0</v>
      </c>
      <c r="K12">
        <f>VLOOKUP(WorldWaves[[#Headers],[Bot]],Enemies[[Name]:[BotLevelType]],5,FALSE) * WorldWaves[[#This Row],[Bot]]</f>
        <v>0</v>
      </c>
      <c r="L12">
        <f>VLOOKUP(WorldWaves[[#Headers],[Fast]],Enemies[[Name]:[BotLevelType]],5,FALSE) * WorldWaves[[#This Row],[Fast]]</f>
        <v>0</v>
      </c>
      <c r="M12">
        <f>VLOOKUP(WorldWaves[[#Headers],[Tank]],Enemies[[Name]:[BotLevelType]],5,FALSE) * WorldWaves[[#This Row],[Tank]]</f>
        <v>0</v>
      </c>
      <c r="N12">
        <f>VLOOKUP(WorldWaves[[#Headers],[Rush]],Enemies[[Name]:[BotLevelType]],5,FALSE) * WorldWaves[[#This Row],[Rush]]</f>
        <v>0</v>
      </c>
      <c r="O12">
        <f>VLOOKUP(WorldWaves[[#Headers],[BossFast]],Enemies[[Name]:[BotLevelType]],5,FALSE) * WorldWaves[[#This Row],[BossFast]]</f>
        <v>0</v>
      </c>
      <c r="P12">
        <f>VLOOKUP(WorldWaves[[#Headers],[BossTank]],Enemies[[Name]:[BotLevelType]],5,FALSE) * WorldWaves[[#This Row],[BossTank]]</f>
        <v>0</v>
      </c>
      <c r="Q12">
        <f>VLOOKUP(WorldWaves[[#Headers],[BossRush]],Enemies[[Name]:[BotLevelType]],5,FALSE) * WorldWaves[[#This Row],[BossRush]]</f>
        <v>0</v>
      </c>
      <c r="R12">
        <f>VLOOKUP(WorldWaves[[#Headers],[SemiBigBot]],Enemies[[Name]:[BotLevelType]],5,FALSE) * WorldWaves[[#This Row],[SemiBigBot]]</f>
        <v>22.5</v>
      </c>
      <c r="S12">
        <f>VLOOKUP(WorldWaves[[#Headers],[BossSlow]],Enemies[[Name]:[BotLevelType]],5,FALSE) * WorldWaves[[#This Row],[BossSlow]]</f>
        <v>0</v>
      </c>
      <c r="T12">
        <f>VLOOKUP(WorldWaves[[#Headers],[BotSlow]],Enemies[[Name]:[BotLevelType]],5,FALSE) * WorldWaves[[#This Row],[BotSlow]]</f>
        <v>0</v>
      </c>
      <c r="U12">
        <f>VLOOKUP(WorldWaves[[#Headers],[BigBotSlow]],Enemies[[Name]:[BotLevelType]],5,FALSE) * WorldWaves[[#This Row],[BigBotSlow]]</f>
        <v>0</v>
      </c>
      <c r="V12">
        <f>VLOOKUP(WorldWaves[[#Headers],[SplitterBalloon]],Enemies[[Name]:[BotLevelType]],5,FALSE) * WorldWaves[[#This Row],[SplitterBalloon]]</f>
        <v>0</v>
      </c>
      <c r="W12">
        <f>VLOOKUP(WorldWaves[[#Headers],[SplitterDoubleLvl1]],Enemies[[Name]:[BotLevelType]],5,FALSE) * WorldWaves[[#This Row],[SplitterDoubleLvl1]]</f>
        <v>0</v>
      </c>
      <c r="X12">
        <f>VLOOKUP(WorldWaves[[#Headers],[SplitterDoubleLvl2]],Enemies[[Name]:[BotLevelType]],5,FALSE) * WorldWaves[[#This Row],[SplitterDoubleLvl2]]</f>
        <v>0</v>
      </c>
      <c r="Y12">
        <f>VLOOKUP(WorldWaves[[#Headers],[SplitterDoubleLvl3]],Enemies[[Name]:[BotLevelType]],5,FALSE) * WorldWaves[[#This Row],[SplitterDoubleLvl3]]</f>
        <v>0</v>
      </c>
      <c r="Z12">
        <f>VLOOKUP(WorldWaves[[#Headers],[SplitterEnd]],Enemies[[Name]:[BotLevelType]],5,FALSE) * WorldWaves[[#This Row],[SplitterEnd]]</f>
        <v>0</v>
      </c>
      <c r="AA12">
        <f>VLOOKUP(WorldWaves[[#Headers],[Kamikaze]],Enemies[[Name]:[BotLevelType]],5,FALSE) * WorldWaves[[#This Row],[Kamikaze]]</f>
        <v>0</v>
      </c>
      <c r="AB12">
        <f>VLOOKUP(WorldWaves[[#Headers],[BossBalloon]],Enemies[[Name]:[BotLevelType]],5,FALSE) * WorldWaves[[#This Row],[BossBalloon]]</f>
        <v>0</v>
      </c>
      <c r="AC12">
        <f>VLOOKUP(WorldWaves[[#Headers],[BossDoubleLvl1]],Enemies[[Name]:[BotLevelType]],5,FALSE) * WorldWaves[[#This Row],[BossDoubleLvl1]]</f>
        <v>0</v>
      </c>
      <c r="AD12">
        <f>VLOOKUP(WorldWaves[[#Headers],[BossDoubleLvl2]],Enemies[[Name]:[BotLevelType]],5,FALSE) * WorldWaves[[#This Row],[BossDoubleLvl2]]</f>
        <v>0</v>
      </c>
      <c r="AE12">
        <f>VLOOKUP(WorldWaves[[#Headers],[BossDoubleLvl3]],Enemies[[Name]:[BotLevelType]],5,FALSE) * WorldWaves[[#This Row],[BossDoubleLvl3]]</f>
        <v>0</v>
      </c>
      <c r="AF12">
        <f>VLOOKUP(WorldWaves[[#Headers],[BossDoubleLvl4]],Enemies[[Name]:[BotLevelType]],5,FALSE) * WorldWaves[[#This Row],[BossDoubleLvl4]]</f>
        <v>0</v>
      </c>
      <c r="AG12">
        <f>VLOOKUP(WorldWaves[[#Headers],[BossDoubleLvl5]],Enemies[[Name]:[BotLevelType]],5,FALSE) * WorldWaves[[#This Row],[BossDoubleLvl5]]</f>
        <v>0</v>
      </c>
      <c r="AH12">
        <f>VLOOKUP(WorldWaves[[#Headers],[BossKamikaze]],Enemies[[Name]:[BotLevelType]],5,FALSE) * WorldWaves[[#This Row],[BossKamikaze]]</f>
        <v>0</v>
      </c>
      <c r="AI12">
        <f>VLOOKUP(WorldWaves[[#Headers],[BossBalloonEnd]],Enemies[[Name]:[BotLevelType]],5,FALSE) * WorldWaves[[#This Row],[BossBalloonEnd]]</f>
        <v>0</v>
      </c>
      <c r="AJ12">
        <f>VLOOKUP(WorldWaves[[#Headers],[BigKamikaze]],Enemies[[Name]:[BotLevelType]],5,FALSE) * WorldWaves[[#This Row],[BigKamikaze]]</f>
        <v>0</v>
      </c>
      <c r="AK12">
        <f>VLOOKUP(WorldWaves[[#Headers],[IceResistant]],Enemies[[Name]:[BotLevelType]],5,FALSE) * WorldWaves[[#This Row],[IceResistant]]</f>
        <v>0</v>
      </c>
      <c r="AL12">
        <f>VLOOKUP(WorldWaves[[#Headers],[BossIceResistant]],Enemies[[Name]:[BotLevelType]],5,FALSE) * WorldWaves[[#This Row],[BossIceResistant]]</f>
        <v>0</v>
      </c>
      <c r="AM12">
        <f>VLOOKUP(WorldWaves[[#Headers],[PoisonResistant]],Enemies[[Name]:[BotLevelType]],5,FALSE) * WorldWaves[[#This Row],[PoisonResistant]]</f>
        <v>0</v>
      </c>
      <c r="AN12">
        <f>VLOOKUP(WorldWaves[[#Headers],[ElectricityResistant]],Enemies[[Name]:[BotLevelType]],5,FALSE) * WorldWaves[[#This Row],[ElectricityResistant]]</f>
        <v>0</v>
      </c>
      <c r="AO12">
        <f>VLOOKUP(WorldWaves[[#Headers],[Armored]],Enemies[[Name]:[BotLevelType]],5,FALSE) * WorldWaves[[#This Row],[Armored]]</f>
        <v>0</v>
      </c>
      <c r="AP12">
        <f>VLOOKUP(WorldWaves[[#Headers],[BossArmored]],Enemies[[Name]:[BotLevelType]],5,FALSE) * WorldWaves[[#This Row],[BossArmored]]</f>
        <v>0</v>
      </c>
      <c r="AQ12">
        <f>VLOOKUP(WorldWaves[[#Headers],[SlowArmored]],Enemies[[Name]:[BotLevelType]],5,FALSE) * WorldWaves[[#This Row],[SlowArmored]]</f>
        <v>0</v>
      </c>
      <c r="AR12">
        <f>VLOOKUP(WorldWaves[[#Headers],[FlyingArmouredIce]],Enemies[[Name]:[BotLevelType]],5,FALSE) * WorldWaves[[#This Row],[FlyingArmouredIce]]</f>
        <v>0</v>
      </c>
      <c r="AS12">
        <f>VLOOKUP(WorldWaves[[#Headers],[FlyingArmouredPoison]],Enemies[[Name]:[BotLevelType]],5,FALSE) * WorldWaves[[#This Row],[FlyingArmouredPoison]]</f>
        <v>0</v>
      </c>
      <c r="AT12">
        <f>VLOOKUP(WorldWaves[[#Headers],[FlyingArmouredElec]],Enemies[[Name]:[BotLevelType]],5,FALSE) * WorldWaves[[#This Row],[FlyingArmouredElec]]</f>
        <v>0</v>
      </c>
      <c r="AU12">
        <f>VLOOKUP(WorldWaves[[#Headers],[Hacker]],Enemies[[Name]:[BotLevelType]],5,FALSE) * WorldWaves[[#This Row],[Hacker]]</f>
        <v>0</v>
      </c>
      <c r="AV12">
        <f>VLOOKUP(WorldWaves[[#Headers],[BossHacker]],Enemies[[Name]:[BotLevelType]],5,FALSE) * WorldWaves[[#This Row],[BossHacker]]</f>
        <v>0</v>
      </c>
      <c r="AW12">
        <f>VLOOKUP(WorldWaves[[#Headers],[BossFlyingArmoured]],Enemies[[Name]:[BotLevelType]],5,FALSE) * WorldWaves[[#This Row],[BossFlyingArmoured]]</f>
        <v>0</v>
      </c>
    </row>
    <row r="13" spans="1:49" ht="15.75" x14ac:dyDescent="0.25">
      <c r="A13" s="5">
        <v>11</v>
      </c>
      <c r="B13" s="8">
        <f t="shared" si="0"/>
        <v>40</v>
      </c>
      <c r="C13" s="8">
        <f t="shared" si="1"/>
        <v>272.5</v>
      </c>
      <c r="E13">
        <f>VLOOKUP(WorldWaves[[#Headers],[MiniBot]],Enemies[[Name]:[BotLevelType]],5,FALSE) * WorldWaves[[#This Row],[MiniBot]]</f>
        <v>0</v>
      </c>
      <c r="F13">
        <f>VLOOKUP(WorldWaves[[#Headers],[BigBot]],Enemies[[Name]:[BotLevelType]],5,FALSE) * WorldWaves[[#This Row],[BigBot]]</f>
        <v>0</v>
      </c>
      <c r="G13">
        <f>VLOOKUP(WorldWaves[[#Headers],[MegaBigBot]],Enemies[[Name]:[BotLevelType]],5,FALSE) * WorldWaves[[#This Row],[MegaBigBot]]</f>
        <v>0</v>
      </c>
      <c r="H13">
        <f>VLOOKUP(WorldWaves[[#Headers],[Boss1]],Enemies[[Name]:[BotLevelType]],5,FALSE) * WorldWaves[[#This Row],[Boss1]]</f>
        <v>0</v>
      </c>
      <c r="I13">
        <f>VLOOKUP(WorldWaves[[#Headers],[Boss2]],Enemies[[Name]:[BotLevelType]],5,FALSE) * WorldWaves[[#This Row],[Boss2]]</f>
        <v>0</v>
      </c>
      <c r="J13">
        <f>VLOOKUP(WorldWaves[[#Headers],[Boss3]],Enemies[[Name]:[BotLevelType]],5,FALSE) * WorldWaves[[#This Row],[Boss3]]</f>
        <v>0</v>
      </c>
      <c r="K13">
        <f>VLOOKUP(WorldWaves[[#Headers],[Bot]],Enemies[[Name]:[BotLevelType]],5,FALSE) * WorldWaves[[#This Row],[Bot]]</f>
        <v>0</v>
      </c>
      <c r="L13">
        <f>VLOOKUP(WorldWaves[[#Headers],[Fast]],Enemies[[Name]:[BotLevelType]],5,FALSE) * WorldWaves[[#This Row],[Fast]]</f>
        <v>0</v>
      </c>
      <c r="M13">
        <f>VLOOKUP(WorldWaves[[#Headers],[Tank]],Enemies[[Name]:[BotLevelType]],5,FALSE) * WorldWaves[[#This Row],[Tank]]</f>
        <v>0</v>
      </c>
      <c r="N13">
        <f>VLOOKUP(WorldWaves[[#Headers],[Rush]],Enemies[[Name]:[BotLevelType]],5,FALSE) * WorldWaves[[#This Row],[Rush]]</f>
        <v>0</v>
      </c>
      <c r="O13">
        <f>VLOOKUP(WorldWaves[[#Headers],[BossFast]],Enemies[[Name]:[BotLevelType]],5,FALSE) * WorldWaves[[#This Row],[BossFast]]</f>
        <v>0</v>
      </c>
      <c r="P13">
        <f>VLOOKUP(WorldWaves[[#Headers],[BossTank]],Enemies[[Name]:[BotLevelType]],5,FALSE) * WorldWaves[[#This Row],[BossTank]]</f>
        <v>0</v>
      </c>
      <c r="Q13">
        <f>VLOOKUP(WorldWaves[[#Headers],[BossRush]],Enemies[[Name]:[BotLevelType]],5,FALSE) * WorldWaves[[#This Row],[BossRush]]</f>
        <v>0</v>
      </c>
      <c r="R13">
        <f>VLOOKUP(WorldWaves[[#Headers],[SemiBigBot]],Enemies[[Name]:[BotLevelType]],5,FALSE) * WorldWaves[[#This Row],[SemiBigBot]]</f>
        <v>40</v>
      </c>
      <c r="S13">
        <f>VLOOKUP(WorldWaves[[#Headers],[BossSlow]],Enemies[[Name]:[BotLevelType]],5,FALSE) * WorldWaves[[#This Row],[BossSlow]]</f>
        <v>0</v>
      </c>
      <c r="T13">
        <f>VLOOKUP(WorldWaves[[#Headers],[BotSlow]],Enemies[[Name]:[BotLevelType]],5,FALSE) * WorldWaves[[#This Row],[BotSlow]]</f>
        <v>0</v>
      </c>
      <c r="U13">
        <f>VLOOKUP(WorldWaves[[#Headers],[BigBotSlow]],Enemies[[Name]:[BotLevelType]],5,FALSE) * WorldWaves[[#This Row],[BigBotSlow]]</f>
        <v>0</v>
      </c>
      <c r="V13">
        <f>VLOOKUP(WorldWaves[[#Headers],[SplitterBalloon]],Enemies[[Name]:[BotLevelType]],5,FALSE) * WorldWaves[[#This Row],[SplitterBalloon]]</f>
        <v>0</v>
      </c>
      <c r="W13">
        <f>VLOOKUP(WorldWaves[[#Headers],[SplitterDoubleLvl1]],Enemies[[Name]:[BotLevelType]],5,FALSE) * WorldWaves[[#This Row],[SplitterDoubleLvl1]]</f>
        <v>0</v>
      </c>
      <c r="X13">
        <f>VLOOKUP(WorldWaves[[#Headers],[SplitterDoubleLvl2]],Enemies[[Name]:[BotLevelType]],5,FALSE) * WorldWaves[[#This Row],[SplitterDoubleLvl2]]</f>
        <v>0</v>
      </c>
      <c r="Y13">
        <f>VLOOKUP(WorldWaves[[#Headers],[SplitterDoubleLvl3]],Enemies[[Name]:[BotLevelType]],5,FALSE) * WorldWaves[[#This Row],[SplitterDoubleLvl3]]</f>
        <v>0</v>
      </c>
      <c r="Z13">
        <f>VLOOKUP(WorldWaves[[#Headers],[SplitterEnd]],Enemies[[Name]:[BotLevelType]],5,FALSE) * WorldWaves[[#This Row],[SplitterEnd]]</f>
        <v>0</v>
      </c>
      <c r="AA13">
        <f>VLOOKUP(WorldWaves[[#Headers],[Kamikaze]],Enemies[[Name]:[BotLevelType]],5,FALSE) * WorldWaves[[#This Row],[Kamikaze]]</f>
        <v>0</v>
      </c>
      <c r="AB13">
        <f>VLOOKUP(WorldWaves[[#Headers],[BossBalloon]],Enemies[[Name]:[BotLevelType]],5,FALSE) * WorldWaves[[#This Row],[BossBalloon]]</f>
        <v>0</v>
      </c>
      <c r="AC13">
        <f>VLOOKUP(WorldWaves[[#Headers],[BossDoubleLvl1]],Enemies[[Name]:[BotLevelType]],5,FALSE) * WorldWaves[[#This Row],[BossDoubleLvl1]]</f>
        <v>0</v>
      </c>
      <c r="AD13">
        <f>VLOOKUP(WorldWaves[[#Headers],[BossDoubleLvl2]],Enemies[[Name]:[BotLevelType]],5,FALSE) * WorldWaves[[#This Row],[BossDoubleLvl2]]</f>
        <v>0</v>
      </c>
      <c r="AE13">
        <f>VLOOKUP(WorldWaves[[#Headers],[BossDoubleLvl3]],Enemies[[Name]:[BotLevelType]],5,FALSE) * WorldWaves[[#This Row],[BossDoubleLvl3]]</f>
        <v>0</v>
      </c>
      <c r="AF13">
        <f>VLOOKUP(WorldWaves[[#Headers],[BossDoubleLvl4]],Enemies[[Name]:[BotLevelType]],5,FALSE) * WorldWaves[[#This Row],[BossDoubleLvl4]]</f>
        <v>0</v>
      </c>
      <c r="AG13">
        <f>VLOOKUP(WorldWaves[[#Headers],[BossDoubleLvl5]],Enemies[[Name]:[BotLevelType]],5,FALSE) * WorldWaves[[#This Row],[BossDoubleLvl5]]</f>
        <v>0</v>
      </c>
      <c r="AH13">
        <f>VLOOKUP(WorldWaves[[#Headers],[BossKamikaze]],Enemies[[Name]:[BotLevelType]],5,FALSE) * WorldWaves[[#This Row],[BossKamikaze]]</f>
        <v>0</v>
      </c>
      <c r="AI13">
        <f>VLOOKUP(WorldWaves[[#Headers],[BossBalloonEnd]],Enemies[[Name]:[BotLevelType]],5,FALSE) * WorldWaves[[#This Row],[BossBalloonEnd]]</f>
        <v>0</v>
      </c>
      <c r="AJ13">
        <f>VLOOKUP(WorldWaves[[#Headers],[BigKamikaze]],Enemies[[Name]:[BotLevelType]],5,FALSE) * WorldWaves[[#This Row],[BigKamikaze]]</f>
        <v>0</v>
      </c>
      <c r="AK13">
        <f>VLOOKUP(WorldWaves[[#Headers],[IceResistant]],Enemies[[Name]:[BotLevelType]],5,FALSE) * WorldWaves[[#This Row],[IceResistant]]</f>
        <v>0</v>
      </c>
      <c r="AL13">
        <f>VLOOKUP(WorldWaves[[#Headers],[BossIceResistant]],Enemies[[Name]:[BotLevelType]],5,FALSE) * WorldWaves[[#This Row],[BossIceResistant]]</f>
        <v>0</v>
      </c>
      <c r="AM13">
        <f>VLOOKUP(WorldWaves[[#Headers],[PoisonResistant]],Enemies[[Name]:[BotLevelType]],5,FALSE) * WorldWaves[[#This Row],[PoisonResistant]]</f>
        <v>0</v>
      </c>
      <c r="AN13">
        <f>VLOOKUP(WorldWaves[[#Headers],[ElectricityResistant]],Enemies[[Name]:[BotLevelType]],5,FALSE) * WorldWaves[[#This Row],[ElectricityResistant]]</f>
        <v>0</v>
      </c>
      <c r="AO13">
        <f>VLOOKUP(WorldWaves[[#Headers],[Armored]],Enemies[[Name]:[BotLevelType]],5,FALSE) * WorldWaves[[#This Row],[Armored]]</f>
        <v>0</v>
      </c>
      <c r="AP13">
        <f>VLOOKUP(WorldWaves[[#Headers],[BossArmored]],Enemies[[Name]:[BotLevelType]],5,FALSE) * WorldWaves[[#This Row],[BossArmored]]</f>
        <v>0</v>
      </c>
      <c r="AQ13">
        <f>VLOOKUP(WorldWaves[[#Headers],[SlowArmored]],Enemies[[Name]:[BotLevelType]],5,FALSE) * WorldWaves[[#This Row],[SlowArmored]]</f>
        <v>0</v>
      </c>
      <c r="AR13">
        <f>VLOOKUP(WorldWaves[[#Headers],[FlyingArmouredIce]],Enemies[[Name]:[BotLevelType]],5,FALSE) * WorldWaves[[#This Row],[FlyingArmouredIce]]</f>
        <v>0</v>
      </c>
      <c r="AS13">
        <f>VLOOKUP(WorldWaves[[#Headers],[FlyingArmouredPoison]],Enemies[[Name]:[BotLevelType]],5,FALSE) * WorldWaves[[#This Row],[FlyingArmouredPoison]]</f>
        <v>0</v>
      </c>
      <c r="AT13">
        <f>VLOOKUP(WorldWaves[[#Headers],[FlyingArmouredElec]],Enemies[[Name]:[BotLevelType]],5,FALSE) * WorldWaves[[#This Row],[FlyingArmouredElec]]</f>
        <v>0</v>
      </c>
      <c r="AU13">
        <f>VLOOKUP(WorldWaves[[#Headers],[Hacker]],Enemies[[Name]:[BotLevelType]],5,FALSE) * WorldWaves[[#This Row],[Hacker]]</f>
        <v>0</v>
      </c>
      <c r="AV13">
        <f>VLOOKUP(WorldWaves[[#Headers],[BossHacker]],Enemies[[Name]:[BotLevelType]],5,FALSE) * WorldWaves[[#This Row],[BossHacker]]</f>
        <v>0</v>
      </c>
      <c r="AW13">
        <f>VLOOKUP(WorldWaves[[#Headers],[BossFlyingArmoured]],Enemies[[Name]:[BotLevelType]],5,FALSE) * WorldWaves[[#This Row],[BossFlyingArmoured]]</f>
        <v>0</v>
      </c>
    </row>
    <row r="14" spans="1:49" ht="15.75" x14ac:dyDescent="0.25">
      <c r="A14" s="5">
        <v>12</v>
      </c>
      <c r="B14" s="8">
        <f t="shared" si="0"/>
        <v>135</v>
      </c>
      <c r="C14" s="8">
        <f t="shared" si="1"/>
        <v>407.5</v>
      </c>
      <c r="E14">
        <f>VLOOKUP(WorldWaves[[#Headers],[MiniBot]],Enemies[[Name]:[BotLevelType]],5,FALSE) * WorldWaves[[#This Row],[MiniBot]]</f>
        <v>0</v>
      </c>
      <c r="F14">
        <f>VLOOKUP(WorldWaves[[#Headers],[BigBot]],Enemies[[Name]:[BotLevelType]],5,FALSE) * WorldWaves[[#This Row],[BigBot]]</f>
        <v>15</v>
      </c>
      <c r="G14">
        <f>VLOOKUP(WorldWaves[[#Headers],[MegaBigBot]],Enemies[[Name]:[BotLevelType]],5,FALSE) * WorldWaves[[#This Row],[MegaBigBot]]</f>
        <v>0</v>
      </c>
      <c r="H14">
        <f>VLOOKUP(WorldWaves[[#Headers],[Boss1]],Enemies[[Name]:[BotLevelType]],5,FALSE) * WorldWaves[[#This Row],[Boss1]]</f>
        <v>0</v>
      </c>
      <c r="I14">
        <f>VLOOKUP(WorldWaves[[#Headers],[Boss2]],Enemies[[Name]:[BotLevelType]],5,FALSE) * WorldWaves[[#This Row],[Boss2]]</f>
        <v>0</v>
      </c>
      <c r="J14">
        <f>VLOOKUP(WorldWaves[[#Headers],[Boss3]],Enemies[[Name]:[BotLevelType]],5,FALSE) * WorldWaves[[#This Row],[Boss3]]</f>
        <v>0</v>
      </c>
      <c r="K14">
        <f>VLOOKUP(WorldWaves[[#Headers],[Bot]],Enemies[[Name]:[BotLevelType]],5,FALSE) * WorldWaves[[#This Row],[Bot]]</f>
        <v>0</v>
      </c>
      <c r="L14">
        <f>VLOOKUP(WorldWaves[[#Headers],[Fast]],Enemies[[Name]:[BotLevelType]],5,FALSE) * WorldWaves[[#This Row],[Fast]]</f>
        <v>0</v>
      </c>
      <c r="M14">
        <f>VLOOKUP(WorldWaves[[#Headers],[Tank]],Enemies[[Name]:[BotLevelType]],5,FALSE) * WorldWaves[[#This Row],[Tank]]</f>
        <v>0</v>
      </c>
      <c r="N14">
        <f>VLOOKUP(WorldWaves[[#Headers],[Rush]],Enemies[[Name]:[BotLevelType]],5,FALSE) * WorldWaves[[#This Row],[Rush]]</f>
        <v>0</v>
      </c>
      <c r="O14">
        <f>VLOOKUP(WorldWaves[[#Headers],[BossFast]],Enemies[[Name]:[BotLevelType]],5,FALSE) * WorldWaves[[#This Row],[BossFast]]</f>
        <v>0</v>
      </c>
      <c r="P14">
        <f>VLOOKUP(WorldWaves[[#Headers],[BossTank]],Enemies[[Name]:[BotLevelType]],5,FALSE) * WorldWaves[[#This Row],[BossTank]]</f>
        <v>0</v>
      </c>
      <c r="Q14">
        <f>VLOOKUP(WorldWaves[[#Headers],[BossRush]],Enemies[[Name]:[BotLevelType]],5,FALSE) * WorldWaves[[#This Row],[BossRush]]</f>
        <v>0</v>
      </c>
      <c r="R14">
        <f>VLOOKUP(WorldWaves[[#Headers],[SemiBigBot]],Enemies[[Name]:[BotLevelType]],5,FALSE) * WorldWaves[[#This Row],[SemiBigBot]]</f>
        <v>120</v>
      </c>
      <c r="S14">
        <f>VLOOKUP(WorldWaves[[#Headers],[BossSlow]],Enemies[[Name]:[BotLevelType]],5,FALSE) * WorldWaves[[#This Row],[BossSlow]]</f>
        <v>0</v>
      </c>
      <c r="T14">
        <f>VLOOKUP(WorldWaves[[#Headers],[BotSlow]],Enemies[[Name]:[BotLevelType]],5,FALSE) * WorldWaves[[#This Row],[BotSlow]]</f>
        <v>0</v>
      </c>
      <c r="U14">
        <f>VLOOKUP(WorldWaves[[#Headers],[BigBotSlow]],Enemies[[Name]:[BotLevelType]],5,FALSE) * WorldWaves[[#This Row],[BigBotSlow]]</f>
        <v>0</v>
      </c>
      <c r="V14">
        <f>VLOOKUP(WorldWaves[[#Headers],[SplitterBalloon]],Enemies[[Name]:[BotLevelType]],5,FALSE) * WorldWaves[[#This Row],[SplitterBalloon]]</f>
        <v>0</v>
      </c>
      <c r="W14">
        <f>VLOOKUP(WorldWaves[[#Headers],[SplitterDoubleLvl1]],Enemies[[Name]:[BotLevelType]],5,FALSE) * WorldWaves[[#This Row],[SplitterDoubleLvl1]]</f>
        <v>0</v>
      </c>
      <c r="X14">
        <f>VLOOKUP(WorldWaves[[#Headers],[SplitterDoubleLvl2]],Enemies[[Name]:[BotLevelType]],5,FALSE) * WorldWaves[[#This Row],[SplitterDoubleLvl2]]</f>
        <v>0</v>
      </c>
      <c r="Y14">
        <f>VLOOKUP(WorldWaves[[#Headers],[SplitterDoubleLvl3]],Enemies[[Name]:[BotLevelType]],5,FALSE) * WorldWaves[[#This Row],[SplitterDoubleLvl3]]</f>
        <v>0</v>
      </c>
      <c r="Z14">
        <f>VLOOKUP(WorldWaves[[#Headers],[SplitterEnd]],Enemies[[Name]:[BotLevelType]],5,FALSE) * WorldWaves[[#This Row],[SplitterEnd]]</f>
        <v>0</v>
      </c>
      <c r="AA14">
        <f>VLOOKUP(WorldWaves[[#Headers],[Kamikaze]],Enemies[[Name]:[BotLevelType]],5,FALSE) * WorldWaves[[#This Row],[Kamikaze]]</f>
        <v>0</v>
      </c>
      <c r="AB14">
        <f>VLOOKUP(WorldWaves[[#Headers],[BossBalloon]],Enemies[[Name]:[BotLevelType]],5,FALSE) * WorldWaves[[#This Row],[BossBalloon]]</f>
        <v>0</v>
      </c>
      <c r="AC14">
        <f>VLOOKUP(WorldWaves[[#Headers],[BossDoubleLvl1]],Enemies[[Name]:[BotLevelType]],5,FALSE) * WorldWaves[[#This Row],[BossDoubleLvl1]]</f>
        <v>0</v>
      </c>
      <c r="AD14">
        <f>VLOOKUP(WorldWaves[[#Headers],[BossDoubleLvl2]],Enemies[[Name]:[BotLevelType]],5,FALSE) * WorldWaves[[#This Row],[BossDoubleLvl2]]</f>
        <v>0</v>
      </c>
      <c r="AE14">
        <f>VLOOKUP(WorldWaves[[#Headers],[BossDoubleLvl3]],Enemies[[Name]:[BotLevelType]],5,FALSE) * WorldWaves[[#This Row],[BossDoubleLvl3]]</f>
        <v>0</v>
      </c>
      <c r="AF14">
        <f>VLOOKUP(WorldWaves[[#Headers],[BossDoubleLvl4]],Enemies[[Name]:[BotLevelType]],5,FALSE) * WorldWaves[[#This Row],[BossDoubleLvl4]]</f>
        <v>0</v>
      </c>
      <c r="AG14">
        <f>VLOOKUP(WorldWaves[[#Headers],[BossDoubleLvl5]],Enemies[[Name]:[BotLevelType]],5,FALSE) * WorldWaves[[#This Row],[BossDoubleLvl5]]</f>
        <v>0</v>
      </c>
      <c r="AH14">
        <f>VLOOKUP(WorldWaves[[#Headers],[BossKamikaze]],Enemies[[Name]:[BotLevelType]],5,FALSE) * WorldWaves[[#This Row],[BossKamikaze]]</f>
        <v>0</v>
      </c>
      <c r="AI14">
        <f>VLOOKUP(WorldWaves[[#Headers],[BossBalloonEnd]],Enemies[[Name]:[BotLevelType]],5,FALSE) * WorldWaves[[#This Row],[BossBalloonEnd]]</f>
        <v>0</v>
      </c>
      <c r="AJ14">
        <f>VLOOKUP(WorldWaves[[#Headers],[BigKamikaze]],Enemies[[Name]:[BotLevelType]],5,FALSE) * WorldWaves[[#This Row],[BigKamikaze]]</f>
        <v>0</v>
      </c>
      <c r="AK14">
        <f>VLOOKUP(WorldWaves[[#Headers],[IceResistant]],Enemies[[Name]:[BotLevelType]],5,FALSE) * WorldWaves[[#This Row],[IceResistant]]</f>
        <v>0</v>
      </c>
      <c r="AL14">
        <f>VLOOKUP(WorldWaves[[#Headers],[BossIceResistant]],Enemies[[Name]:[BotLevelType]],5,FALSE) * WorldWaves[[#This Row],[BossIceResistant]]</f>
        <v>0</v>
      </c>
      <c r="AM14">
        <f>VLOOKUP(WorldWaves[[#Headers],[PoisonResistant]],Enemies[[Name]:[BotLevelType]],5,FALSE) * WorldWaves[[#This Row],[PoisonResistant]]</f>
        <v>0</v>
      </c>
      <c r="AN14">
        <f>VLOOKUP(WorldWaves[[#Headers],[ElectricityResistant]],Enemies[[Name]:[BotLevelType]],5,FALSE) * WorldWaves[[#This Row],[ElectricityResistant]]</f>
        <v>0</v>
      </c>
      <c r="AO14">
        <f>VLOOKUP(WorldWaves[[#Headers],[Armored]],Enemies[[Name]:[BotLevelType]],5,FALSE) * WorldWaves[[#This Row],[Armored]]</f>
        <v>0</v>
      </c>
      <c r="AP14">
        <f>VLOOKUP(WorldWaves[[#Headers],[BossArmored]],Enemies[[Name]:[BotLevelType]],5,FALSE) * WorldWaves[[#This Row],[BossArmored]]</f>
        <v>0</v>
      </c>
      <c r="AQ14">
        <f>VLOOKUP(WorldWaves[[#Headers],[SlowArmored]],Enemies[[Name]:[BotLevelType]],5,FALSE) * WorldWaves[[#This Row],[SlowArmored]]</f>
        <v>0</v>
      </c>
      <c r="AR14">
        <f>VLOOKUP(WorldWaves[[#Headers],[FlyingArmouredIce]],Enemies[[Name]:[BotLevelType]],5,FALSE) * WorldWaves[[#This Row],[FlyingArmouredIce]]</f>
        <v>0</v>
      </c>
      <c r="AS14">
        <f>VLOOKUP(WorldWaves[[#Headers],[FlyingArmouredPoison]],Enemies[[Name]:[BotLevelType]],5,FALSE) * WorldWaves[[#This Row],[FlyingArmouredPoison]]</f>
        <v>0</v>
      </c>
      <c r="AT14">
        <f>VLOOKUP(WorldWaves[[#Headers],[FlyingArmouredElec]],Enemies[[Name]:[BotLevelType]],5,FALSE) * WorldWaves[[#This Row],[FlyingArmouredElec]]</f>
        <v>0</v>
      </c>
      <c r="AU14">
        <f>VLOOKUP(WorldWaves[[#Headers],[Hacker]],Enemies[[Name]:[BotLevelType]],5,FALSE) * WorldWaves[[#This Row],[Hacker]]</f>
        <v>0</v>
      </c>
      <c r="AV14">
        <f>VLOOKUP(WorldWaves[[#Headers],[BossHacker]],Enemies[[Name]:[BotLevelType]],5,FALSE) * WorldWaves[[#This Row],[BossHacker]]</f>
        <v>0</v>
      </c>
      <c r="AW14">
        <f>VLOOKUP(WorldWaves[[#Headers],[BossFlyingArmoured]],Enemies[[Name]:[BotLevelType]],5,FALSE) * WorldWaves[[#This Row],[BossFlyingArmoured]]</f>
        <v>0</v>
      </c>
    </row>
    <row r="15" spans="1:49" ht="15.75" x14ac:dyDescent="0.25">
      <c r="A15" s="5">
        <v>13</v>
      </c>
      <c r="B15" s="8">
        <f t="shared" si="0"/>
        <v>0</v>
      </c>
      <c r="C15" s="8">
        <f t="shared" si="1"/>
        <v>407.5</v>
      </c>
      <c r="E15">
        <f>VLOOKUP(WorldWaves[[#Headers],[MiniBot]],Enemies[[Name]:[BotLevelType]],5,FALSE) * WorldWaves[[#This Row],[MiniBot]]</f>
        <v>0</v>
      </c>
      <c r="F15">
        <f>VLOOKUP(WorldWaves[[#Headers],[BigBot]],Enemies[[Name]:[BotLevelType]],5,FALSE) * WorldWaves[[#This Row],[BigBot]]</f>
        <v>0</v>
      </c>
      <c r="G15">
        <f>VLOOKUP(WorldWaves[[#Headers],[MegaBigBot]],Enemies[[Name]:[BotLevelType]],5,FALSE) * WorldWaves[[#This Row],[MegaBigBot]]</f>
        <v>0</v>
      </c>
      <c r="H15">
        <f>VLOOKUP(WorldWaves[[#Headers],[Boss1]],Enemies[[Name]:[BotLevelType]],5,FALSE) * WorldWaves[[#This Row],[Boss1]]</f>
        <v>0</v>
      </c>
      <c r="I15">
        <f>VLOOKUP(WorldWaves[[#Headers],[Boss2]],Enemies[[Name]:[BotLevelType]],5,FALSE) * WorldWaves[[#This Row],[Boss2]]</f>
        <v>0</v>
      </c>
      <c r="J15">
        <f>VLOOKUP(WorldWaves[[#Headers],[Boss3]],Enemies[[Name]:[BotLevelType]],5,FALSE) * WorldWaves[[#This Row],[Boss3]]</f>
        <v>0</v>
      </c>
      <c r="K15">
        <f>VLOOKUP(WorldWaves[[#Headers],[Bot]],Enemies[[Name]:[BotLevelType]],5,FALSE) * WorldWaves[[#This Row],[Bot]]</f>
        <v>0</v>
      </c>
      <c r="L15">
        <f>VLOOKUP(WorldWaves[[#Headers],[Fast]],Enemies[[Name]:[BotLevelType]],5,FALSE) * WorldWaves[[#This Row],[Fast]]</f>
        <v>0</v>
      </c>
      <c r="M15">
        <f>VLOOKUP(WorldWaves[[#Headers],[Tank]],Enemies[[Name]:[BotLevelType]],5,FALSE) * WorldWaves[[#This Row],[Tank]]</f>
        <v>0</v>
      </c>
      <c r="N15">
        <f>VLOOKUP(WorldWaves[[#Headers],[Rush]],Enemies[[Name]:[BotLevelType]],5,FALSE) * WorldWaves[[#This Row],[Rush]]</f>
        <v>0</v>
      </c>
      <c r="O15">
        <f>VLOOKUP(WorldWaves[[#Headers],[BossFast]],Enemies[[Name]:[BotLevelType]],5,FALSE) * WorldWaves[[#This Row],[BossFast]]</f>
        <v>0</v>
      </c>
      <c r="P15">
        <f>VLOOKUP(WorldWaves[[#Headers],[BossTank]],Enemies[[Name]:[BotLevelType]],5,FALSE) * WorldWaves[[#This Row],[BossTank]]</f>
        <v>0</v>
      </c>
      <c r="Q15">
        <f>VLOOKUP(WorldWaves[[#Headers],[BossRush]],Enemies[[Name]:[BotLevelType]],5,FALSE) * WorldWaves[[#This Row],[BossRush]]</f>
        <v>0</v>
      </c>
      <c r="R15">
        <f>VLOOKUP(WorldWaves[[#Headers],[SemiBigBot]],Enemies[[Name]:[BotLevelType]],5,FALSE) * WorldWaves[[#This Row],[SemiBigBot]]</f>
        <v>0</v>
      </c>
      <c r="S15">
        <f>VLOOKUP(WorldWaves[[#Headers],[BossSlow]],Enemies[[Name]:[BotLevelType]],5,FALSE) * WorldWaves[[#This Row],[BossSlow]]</f>
        <v>0</v>
      </c>
      <c r="T15">
        <f>VLOOKUP(WorldWaves[[#Headers],[BotSlow]],Enemies[[Name]:[BotLevelType]],5,FALSE) * WorldWaves[[#This Row],[BotSlow]]</f>
        <v>0</v>
      </c>
      <c r="U15">
        <f>VLOOKUP(WorldWaves[[#Headers],[BigBotSlow]],Enemies[[Name]:[BotLevelType]],5,FALSE) * WorldWaves[[#This Row],[BigBotSlow]]</f>
        <v>0</v>
      </c>
      <c r="V15">
        <f>VLOOKUP(WorldWaves[[#Headers],[SplitterBalloon]],Enemies[[Name]:[BotLevelType]],5,FALSE) * WorldWaves[[#This Row],[SplitterBalloon]]</f>
        <v>0</v>
      </c>
      <c r="W15">
        <f>VLOOKUP(WorldWaves[[#Headers],[SplitterDoubleLvl1]],Enemies[[Name]:[BotLevelType]],5,FALSE) * WorldWaves[[#This Row],[SplitterDoubleLvl1]]</f>
        <v>0</v>
      </c>
      <c r="X15">
        <f>VLOOKUP(WorldWaves[[#Headers],[SplitterDoubleLvl2]],Enemies[[Name]:[BotLevelType]],5,FALSE) * WorldWaves[[#This Row],[SplitterDoubleLvl2]]</f>
        <v>0</v>
      </c>
      <c r="Y15">
        <f>VLOOKUP(WorldWaves[[#Headers],[SplitterDoubleLvl3]],Enemies[[Name]:[BotLevelType]],5,FALSE) * WorldWaves[[#This Row],[SplitterDoubleLvl3]]</f>
        <v>0</v>
      </c>
      <c r="Z15">
        <f>VLOOKUP(WorldWaves[[#Headers],[SplitterEnd]],Enemies[[Name]:[BotLevelType]],5,FALSE) * WorldWaves[[#This Row],[SplitterEnd]]</f>
        <v>0</v>
      </c>
      <c r="AA15">
        <f>VLOOKUP(WorldWaves[[#Headers],[Kamikaze]],Enemies[[Name]:[BotLevelType]],5,FALSE) * WorldWaves[[#This Row],[Kamikaze]]</f>
        <v>0</v>
      </c>
      <c r="AB15">
        <f>VLOOKUP(WorldWaves[[#Headers],[BossBalloon]],Enemies[[Name]:[BotLevelType]],5,FALSE) * WorldWaves[[#This Row],[BossBalloon]]</f>
        <v>0</v>
      </c>
      <c r="AC15">
        <f>VLOOKUP(WorldWaves[[#Headers],[BossDoubleLvl1]],Enemies[[Name]:[BotLevelType]],5,FALSE) * WorldWaves[[#This Row],[BossDoubleLvl1]]</f>
        <v>0</v>
      </c>
      <c r="AD15">
        <f>VLOOKUP(WorldWaves[[#Headers],[BossDoubleLvl2]],Enemies[[Name]:[BotLevelType]],5,FALSE) * WorldWaves[[#This Row],[BossDoubleLvl2]]</f>
        <v>0</v>
      </c>
      <c r="AE15">
        <f>VLOOKUP(WorldWaves[[#Headers],[BossDoubleLvl3]],Enemies[[Name]:[BotLevelType]],5,FALSE) * WorldWaves[[#This Row],[BossDoubleLvl3]]</f>
        <v>0</v>
      </c>
      <c r="AF15">
        <f>VLOOKUP(WorldWaves[[#Headers],[BossDoubleLvl4]],Enemies[[Name]:[BotLevelType]],5,FALSE) * WorldWaves[[#This Row],[BossDoubleLvl4]]</f>
        <v>0</v>
      </c>
      <c r="AG15">
        <f>VLOOKUP(WorldWaves[[#Headers],[BossDoubleLvl5]],Enemies[[Name]:[BotLevelType]],5,FALSE) * WorldWaves[[#This Row],[BossDoubleLvl5]]</f>
        <v>0</v>
      </c>
      <c r="AH15">
        <f>VLOOKUP(WorldWaves[[#Headers],[BossKamikaze]],Enemies[[Name]:[BotLevelType]],5,FALSE) * WorldWaves[[#This Row],[BossKamikaze]]</f>
        <v>0</v>
      </c>
      <c r="AI15">
        <f>VLOOKUP(WorldWaves[[#Headers],[BossBalloonEnd]],Enemies[[Name]:[BotLevelType]],5,FALSE) * WorldWaves[[#This Row],[BossBalloonEnd]]</f>
        <v>0</v>
      </c>
      <c r="AJ15">
        <f>VLOOKUP(WorldWaves[[#Headers],[BigKamikaze]],Enemies[[Name]:[BotLevelType]],5,FALSE) * WorldWaves[[#This Row],[BigKamikaze]]</f>
        <v>0</v>
      </c>
      <c r="AK15">
        <f>VLOOKUP(WorldWaves[[#Headers],[IceResistant]],Enemies[[Name]:[BotLevelType]],5,FALSE) * WorldWaves[[#This Row],[IceResistant]]</f>
        <v>0</v>
      </c>
      <c r="AL15">
        <f>VLOOKUP(WorldWaves[[#Headers],[BossIceResistant]],Enemies[[Name]:[BotLevelType]],5,FALSE) * WorldWaves[[#This Row],[BossIceResistant]]</f>
        <v>0</v>
      </c>
      <c r="AM15">
        <f>VLOOKUP(WorldWaves[[#Headers],[PoisonResistant]],Enemies[[Name]:[BotLevelType]],5,FALSE) * WorldWaves[[#This Row],[PoisonResistant]]</f>
        <v>0</v>
      </c>
      <c r="AN15">
        <f>VLOOKUP(WorldWaves[[#Headers],[ElectricityResistant]],Enemies[[Name]:[BotLevelType]],5,FALSE) * WorldWaves[[#This Row],[ElectricityResistant]]</f>
        <v>0</v>
      </c>
      <c r="AO15">
        <f>VLOOKUP(WorldWaves[[#Headers],[Armored]],Enemies[[Name]:[BotLevelType]],5,FALSE) * WorldWaves[[#This Row],[Armored]]</f>
        <v>0</v>
      </c>
      <c r="AP15">
        <f>VLOOKUP(WorldWaves[[#Headers],[BossArmored]],Enemies[[Name]:[BotLevelType]],5,FALSE) * WorldWaves[[#This Row],[BossArmored]]</f>
        <v>0</v>
      </c>
      <c r="AQ15">
        <f>VLOOKUP(WorldWaves[[#Headers],[SlowArmored]],Enemies[[Name]:[BotLevelType]],5,FALSE) * WorldWaves[[#This Row],[SlowArmored]]</f>
        <v>0</v>
      </c>
      <c r="AR15">
        <f>VLOOKUP(WorldWaves[[#Headers],[FlyingArmouredIce]],Enemies[[Name]:[BotLevelType]],5,FALSE) * WorldWaves[[#This Row],[FlyingArmouredIce]]</f>
        <v>0</v>
      </c>
      <c r="AS15">
        <f>VLOOKUP(WorldWaves[[#Headers],[FlyingArmouredPoison]],Enemies[[Name]:[BotLevelType]],5,FALSE) * WorldWaves[[#This Row],[FlyingArmouredPoison]]</f>
        <v>0</v>
      </c>
      <c r="AT15">
        <f>VLOOKUP(WorldWaves[[#Headers],[FlyingArmouredElec]],Enemies[[Name]:[BotLevelType]],5,FALSE) * WorldWaves[[#This Row],[FlyingArmouredElec]]</f>
        <v>0</v>
      </c>
      <c r="AU15">
        <f>VLOOKUP(WorldWaves[[#Headers],[Hacker]],Enemies[[Name]:[BotLevelType]],5,FALSE) * WorldWaves[[#This Row],[Hacker]]</f>
        <v>0</v>
      </c>
      <c r="AV15">
        <f>VLOOKUP(WorldWaves[[#Headers],[BossHacker]],Enemies[[Name]:[BotLevelType]],5,FALSE) * WorldWaves[[#This Row],[BossHacker]]</f>
        <v>0</v>
      </c>
      <c r="AW15">
        <f>VLOOKUP(WorldWaves[[#Headers],[BossFlyingArmoured]],Enemies[[Name]:[BotLevelType]],5,FALSE) * WorldWaves[[#This Row],[BossFlyingArmoured]]</f>
        <v>0</v>
      </c>
    </row>
    <row r="16" spans="1:49" ht="15.75" x14ac:dyDescent="0.25">
      <c r="A16" s="5">
        <v>14</v>
      </c>
      <c r="B16" s="8">
        <f t="shared" si="0"/>
        <v>0</v>
      </c>
      <c r="C16" s="8">
        <f t="shared" si="1"/>
        <v>407.5</v>
      </c>
      <c r="E16">
        <f>VLOOKUP(WorldWaves[[#Headers],[MiniBot]],Enemies[[Name]:[BotLevelType]],5,FALSE) * WorldWaves[[#This Row],[MiniBot]]</f>
        <v>0</v>
      </c>
      <c r="F16">
        <f>VLOOKUP(WorldWaves[[#Headers],[BigBot]],Enemies[[Name]:[BotLevelType]],5,FALSE) * WorldWaves[[#This Row],[BigBot]]</f>
        <v>0</v>
      </c>
      <c r="G16">
        <f>VLOOKUP(WorldWaves[[#Headers],[MegaBigBot]],Enemies[[Name]:[BotLevelType]],5,FALSE) * WorldWaves[[#This Row],[MegaBigBot]]</f>
        <v>0</v>
      </c>
      <c r="H16">
        <f>VLOOKUP(WorldWaves[[#Headers],[Boss1]],Enemies[[Name]:[BotLevelType]],5,FALSE) * WorldWaves[[#This Row],[Boss1]]</f>
        <v>0</v>
      </c>
      <c r="I16">
        <f>VLOOKUP(WorldWaves[[#Headers],[Boss2]],Enemies[[Name]:[BotLevelType]],5,FALSE) * WorldWaves[[#This Row],[Boss2]]</f>
        <v>0</v>
      </c>
      <c r="J16">
        <f>VLOOKUP(WorldWaves[[#Headers],[Boss3]],Enemies[[Name]:[BotLevelType]],5,FALSE) * WorldWaves[[#This Row],[Boss3]]</f>
        <v>0</v>
      </c>
      <c r="K16">
        <f>VLOOKUP(WorldWaves[[#Headers],[Bot]],Enemies[[Name]:[BotLevelType]],5,FALSE) * WorldWaves[[#This Row],[Bot]]</f>
        <v>0</v>
      </c>
      <c r="L16">
        <f>VLOOKUP(WorldWaves[[#Headers],[Fast]],Enemies[[Name]:[BotLevelType]],5,FALSE) * WorldWaves[[#This Row],[Fast]]</f>
        <v>0</v>
      </c>
      <c r="M16">
        <f>VLOOKUP(WorldWaves[[#Headers],[Tank]],Enemies[[Name]:[BotLevelType]],5,FALSE) * WorldWaves[[#This Row],[Tank]]</f>
        <v>0</v>
      </c>
      <c r="N16">
        <f>VLOOKUP(WorldWaves[[#Headers],[Rush]],Enemies[[Name]:[BotLevelType]],5,FALSE) * WorldWaves[[#This Row],[Rush]]</f>
        <v>0</v>
      </c>
      <c r="O16">
        <f>VLOOKUP(WorldWaves[[#Headers],[BossFast]],Enemies[[Name]:[BotLevelType]],5,FALSE) * WorldWaves[[#This Row],[BossFast]]</f>
        <v>0</v>
      </c>
      <c r="P16">
        <f>VLOOKUP(WorldWaves[[#Headers],[BossTank]],Enemies[[Name]:[BotLevelType]],5,FALSE) * WorldWaves[[#This Row],[BossTank]]</f>
        <v>0</v>
      </c>
      <c r="Q16">
        <f>VLOOKUP(WorldWaves[[#Headers],[BossRush]],Enemies[[Name]:[BotLevelType]],5,FALSE) * WorldWaves[[#This Row],[BossRush]]</f>
        <v>0</v>
      </c>
      <c r="R16">
        <f>VLOOKUP(WorldWaves[[#Headers],[SemiBigBot]],Enemies[[Name]:[BotLevelType]],5,FALSE) * WorldWaves[[#This Row],[SemiBigBot]]</f>
        <v>0</v>
      </c>
      <c r="S16">
        <f>VLOOKUP(WorldWaves[[#Headers],[BossSlow]],Enemies[[Name]:[BotLevelType]],5,FALSE) * WorldWaves[[#This Row],[BossSlow]]</f>
        <v>0</v>
      </c>
      <c r="T16">
        <f>VLOOKUP(WorldWaves[[#Headers],[BotSlow]],Enemies[[Name]:[BotLevelType]],5,FALSE) * WorldWaves[[#This Row],[BotSlow]]</f>
        <v>0</v>
      </c>
      <c r="U16">
        <f>VLOOKUP(WorldWaves[[#Headers],[BigBotSlow]],Enemies[[Name]:[BotLevelType]],5,FALSE) * WorldWaves[[#This Row],[BigBotSlow]]</f>
        <v>0</v>
      </c>
      <c r="V16">
        <f>VLOOKUP(WorldWaves[[#Headers],[SplitterBalloon]],Enemies[[Name]:[BotLevelType]],5,FALSE) * WorldWaves[[#This Row],[SplitterBalloon]]</f>
        <v>0</v>
      </c>
      <c r="W16">
        <f>VLOOKUP(WorldWaves[[#Headers],[SplitterDoubleLvl1]],Enemies[[Name]:[BotLevelType]],5,FALSE) * WorldWaves[[#This Row],[SplitterDoubleLvl1]]</f>
        <v>0</v>
      </c>
      <c r="X16">
        <f>VLOOKUP(WorldWaves[[#Headers],[SplitterDoubleLvl2]],Enemies[[Name]:[BotLevelType]],5,FALSE) * WorldWaves[[#This Row],[SplitterDoubleLvl2]]</f>
        <v>0</v>
      </c>
      <c r="Y16">
        <f>VLOOKUP(WorldWaves[[#Headers],[SplitterDoubleLvl3]],Enemies[[Name]:[BotLevelType]],5,FALSE) * WorldWaves[[#This Row],[SplitterDoubleLvl3]]</f>
        <v>0</v>
      </c>
      <c r="Z16">
        <f>VLOOKUP(WorldWaves[[#Headers],[SplitterEnd]],Enemies[[Name]:[BotLevelType]],5,FALSE) * WorldWaves[[#This Row],[SplitterEnd]]</f>
        <v>0</v>
      </c>
      <c r="AA16">
        <f>VLOOKUP(WorldWaves[[#Headers],[Kamikaze]],Enemies[[Name]:[BotLevelType]],5,FALSE) * WorldWaves[[#This Row],[Kamikaze]]</f>
        <v>0</v>
      </c>
      <c r="AB16">
        <f>VLOOKUP(WorldWaves[[#Headers],[BossBalloon]],Enemies[[Name]:[BotLevelType]],5,FALSE) * WorldWaves[[#This Row],[BossBalloon]]</f>
        <v>0</v>
      </c>
      <c r="AC16">
        <f>VLOOKUP(WorldWaves[[#Headers],[BossDoubleLvl1]],Enemies[[Name]:[BotLevelType]],5,FALSE) * WorldWaves[[#This Row],[BossDoubleLvl1]]</f>
        <v>0</v>
      </c>
      <c r="AD16">
        <f>VLOOKUP(WorldWaves[[#Headers],[BossDoubleLvl2]],Enemies[[Name]:[BotLevelType]],5,FALSE) * WorldWaves[[#This Row],[BossDoubleLvl2]]</f>
        <v>0</v>
      </c>
      <c r="AE16">
        <f>VLOOKUP(WorldWaves[[#Headers],[BossDoubleLvl3]],Enemies[[Name]:[BotLevelType]],5,FALSE) * WorldWaves[[#This Row],[BossDoubleLvl3]]</f>
        <v>0</v>
      </c>
      <c r="AF16">
        <f>VLOOKUP(WorldWaves[[#Headers],[BossDoubleLvl4]],Enemies[[Name]:[BotLevelType]],5,FALSE) * WorldWaves[[#This Row],[BossDoubleLvl4]]</f>
        <v>0</v>
      </c>
      <c r="AG16">
        <f>VLOOKUP(WorldWaves[[#Headers],[BossDoubleLvl5]],Enemies[[Name]:[BotLevelType]],5,FALSE) * WorldWaves[[#This Row],[BossDoubleLvl5]]</f>
        <v>0</v>
      </c>
      <c r="AH16">
        <f>VLOOKUP(WorldWaves[[#Headers],[BossKamikaze]],Enemies[[Name]:[BotLevelType]],5,FALSE) * WorldWaves[[#This Row],[BossKamikaze]]</f>
        <v>0</v>
      </c>
      <c r="AI16">
        <f>VLOOKUP(WorldWaves[[#Headers],[BossBalloonEnd]],Enemies[[Name]:[BotLevelType]],5,FALSE) * WorldWaves[[#This Row],[BossBalloonEnd]]</f>
        <v>0</v>
      </c>
      <c r="AJ16">
        <f>VLOOKUP(WorldWaves[[#Headers],[BigKamikaze]],Enemies[[Name]:[BotLevelType]],5,FALSE) * WorldWaves[[#This Row],[BigKamikaze]]</f>
        <v>0</v>
      </c>
      <c r="AK16">
        <f>VLOOKUP(WorldWaves[[#Headers],[IceResistant]],Enemies[[Name]:[BotLevelType]],5,FALSE) * WorldWaves[[#This Row],[IceResistant]]</f>
        <v>0</v>
      </c>
      <c r="AL16">
        <f>VLOOKUP(WorldWaves[[#Headers],[BossIceResistant]],Enemies[[Name]:[BotLevelType]],5,FALSE) * WorldWaves[[#This Row],[BossIceResistant]]</f>
        <v>0</v>
      </c>
      <c r="AM16">
        <f>VLOOKUP(WorldWaves[[#Headers],[PoisonResistant]],Enemies[[Name]:[BotLevelType]],5,FALSE) * WorldWaves[[#This Row],[PoisonResistant]]</f>
        <v>0</v>
      </c>
      <c r="AN16">
        <f>VLOOKUP(WorldWaves[[#Headers],[ElectricityResistant]],Enemies[[Name]:[BotLevelType]],5,FALSE) * WorldWaves[[#This Row],[ElectricityResistant]]</f>
        <v>0</v>
      </c>
      <c r="AO16">
        <f>VLOOKUP(WorldWaves[[#Headers],[Armored]],Enemies[[Name]:[BotLevelType]],5,FALSE) * WorldWaves[[#This Row],[Armored]]</f>
        <v>0</v>
      </c>
      <c r="AP16">
        <f>VLOOKUP(WorldWaves[[#Headers],[BossArmored]],Enemies[[Name]:[BotLevelType]],5,FALSE) * WorldWaves[[#This Row],[BossArmored]]</f>
        <v>0</v>
      </c>
      <c r="AQ16">
        <f>VLOOKUP(WorldWaves[[#Headers],[SlowArmored]],Enemies[[Name]:[BotLevelType]],5,FALSE) * WorldWaves[[#This Row],[SlowArmored]]</f>
        <v>0</v>
      </c>
      <c r="AR16">
        <f>VLOOKUP(WorldWaves[[#Headers],[FlyingArmouredIce]],Enemies[[Name]:[BotLevelType]],5,FALSE) * WorldWaves[[#This Row],[FlyingArmouredIce]]</f>
        <v>0</v>
      </c>
      <c r="AS16">
        <f>VLOOKUP(WorldWaves[[#Headers],[FlyingArmouredPoison]],Enemies[[Name]:[BotLevelType]],5,FALSE) * WorldWaves[[#This Row],[FlyingArmouredPoison]]</f>
        <v>0</v>
      </c>
      <c r="AT16">
        <f>VLOOKUP(WorldWaves[[#Headers],[FlyingArmouredElec]],Enemies[[Name]:[BotLevelType]],5,FALSE) * WorldWaves[[#This Row],[FlyingArmouredElec]]</f>
        <v>0</v>
      </c>
      <c r="AU16">
        <f>VLOOKUP(WorldWaves[[#Headers],[Hacker]],Enemies[[Name]:[BotLevelType]],5,FALSE) * WorldWaves[[#This Row],[Hacker]]</f>
        <v>0</v>
      </c>
      <c r="AV16">
        <f>VLOOKUP(WorldWaves[[#Headers],[BossHacker]],Enemies[[Name]:[BotLevelType]],5,FALSE) * WorldWaves[[#This Row],[BossHacker]]</f>
        <v>0</v>
      </c>
      <c r="AW16">
        <f>VLOOKUP(WorldWaves[[#Headers],[BossFlyingArmoured]],Enemies[[Name]:[BotLevelType]],5,FALSE) * WorldWaves[[#This Row],[BossFlyingArmoured]]</f>
        <v>0</v>
      </c>
    </row>
    <row r="17" spans="1:49" ht="15.75" x14ac:dyDescent="0.25">
      <c r="A17" s="5">
        <v>15</v>
      </c>
      <c r="B17" s="8">
        <f t="shared" si="0"/>
        <v>40</v>
      </c>
      <c r="C17" s="8">
        <f t="shared" si="1"/>
        <v>447.5</v>
      </c>
      <c r="E17">
        <f>VLOOKUP(WorldWaves[[#Headers],[MiniBot]],Enemies[[Name]:[BotLevelType]],5,FALSE) * WorldWaves[[#This Row],[MiniBot]]</f>
        <v>0</v>
      </c>
      <c r="F17">
        <f>VLOOKUP(WorldWaves[[#Headers],[BigBot]],Enemies[[Name]:[BotLevelType]],5,FALSE) * WorldWaves[[#This Row],[BigBot]]</f>
        <v>0</v>
      </c>
      <c r="G17">
        <f>VLOOKUP(WorldWaves[[#Headers],[MegaBigBot]],Enemies[[Name]:[BotLevelType]],5,FALSE) * WorldWaves[[#This Row],[MegaBigBot]]</f>
        <v>0</v>
      </c>
      <c r="H17">
        <f>VLOOKUP(WorldWaves[[#Headers],[Boss1]],Enemies[[Name]:[BotLevelType]],5,FALSE) * WorldWaves[[#This Row],[Boss1]]</f>
        <v>0</v>
      </c>
      <c r="I17">
        <f>VLOOKUP(WorldWaves[[#Headers],[Boss2]],Enemies[[Name]:[BotLevelType]],5,FALSE) * WorldWaves[[#This Row],[Boss2]]</f>
        <v>0</v>
      </c>
      <c r="J17">
        <f>VLOOKUP(WorldWaves[[#Headers],[Boss3]],Enemies[[Name]:[BotLevelType]],5,FALSE) * WorldWaves[[#This Row],[Boss3]]</f>
        <v>0</v>
      </c>
      <c r="K17">
        <f>VLOOKUP(WorldWaves[[#Headers],[Bot]],Enemies[[Name]:[BotLevelType]],5,FALSE) * WorldWaves[[#This Row],[Bot]]</f>
        <v>0</v>
      </c>
      <c r="L17">
        <f>VLOOKUP(WorldWaves[[#Headers],[Fast]],Enemies[[Name]:[BotLevelType]],5,FALSE) * WorldWaves[[#This Row],[Fast]]</f>
        <v>0</v>
      </c>
      <c r="M17">
        <f>VLOOKUP(WorldWaves[[#Headers],[Tank]],Enemies[[Name]:[BotLevelType]],5,FALSE) * WorldWaves[[#This Row],[Tank]]</f>
        <v>0</v>
      </c>
      <c r="N17">
        <f>VLOOKUP(WorldWaves[[#Headers],[Rush]],Enemies[[Name]:[BotLevelType]],5,FALSE) * WorldWaves[[#This Row],[Rush]]</f>
        <v>0</v>
      </c>
      <c r="O17">
        <f>VLOOKUP(WorldWaves[[#Headers],[BossFast]],Enemies[[Name]:[BotLevelType]],5,FALSE) * WorldWaves[[#This Row],[BossFast]]</f>
        <v>0</v>
      </c>
      <c r="P17">
        <f>VLOOKUP(WorldWaves[[#Headers],[BossTank]],Enemies[[Name]:[BotLevelType]],5,FALSE) * WorldWaves[[#This Row],[BossTank]]</f>
        <v>0</v>
      </c>
      <c r="Q17">
        <f>VLOOKUP(WorldWaves[[#Headers],[BossRush]],Enemies[[Name]:[BotLevelType]],5,FALSE) * WorldWaves[[#This Row],[BossRush]]</f>
        <v>0</v>
      </c>
      <c r="R17">
        <f>VLOOKUP(WorldWaves[[#Headers],[SemiBigBot]],Enemies[[Name]:[BotLevelType]],5,FALSE) * WorldWaves[[#This Row],[SemiBigBot]]</f>
        <v>40</v>
      </c>
      <c r="S17">
        <f>VLOOKUP(WorldWaves[[#Headers],[BossSlow]],Enemies[[Name]:[BotLevelType]],5,FALSE) * WorldWaves[[#This Row],[BossSlow]]</f>
        <v>0</v>
      </c>
      <c r="T17">
        <f>VLOOKUP(WorldWaves[[#Headers],[BotSlow]],Enemies[[Name]:[BotLevelType]],5,FALSE) * WorldWaves[[#This Row],[BotSlow]]</f>
        <v>0</v>
      </c>
      <c r="U17">
        <f>VLOOKUP(WorldWaves[[#Headers],[BigBotSlow]],Enemies[[Name]:[BotLevelType]],5,FALSE) * WorldWaves[[#This Row],[BigBotSlow]]</f>
        <v>0</v>
      </c>
      <c r="V17">
        <f>VLOOKUP(WorldWaves[[#Headers],[SplitterBalloon]],Enemies[[Name]:[BotLevelType]],5,FALSE) * WorldWaves[[#This Row],[SplitterBalloon]]</f>
        <v>0</v>
      </c>
      <c r="W17">
        <f>VLOOKUP(WorldWaves[[#Headers],[SplitterDoubleLvl1]],Enemies[[Name]:[BotLevelType]],5,FALSE) * WorldWaves[[#This Row],[SplitterDoubleLvl1]]</f>
        <v>0</v>
      </c>
      <c r="X17">
        <f>VLOOKUP(WorldWaves[[#Headers],[SplitterDoubleLvl2]],Enemies[[Name]:[BotLevelType]],5,FALSE) * WorldWaves[[#This Row],[SplitterDoubleLvl2]]</f>
        <v>0</v>
      </c>
      <c r="Y17">
        <f>VLOOKUP(WorldWaves[[#Headers],[SplitterDoubleLvl3]],Enemies[[Name]:[BotLevelType]],5,FALSE) * WorldWaves[[#This Row],[SplitterDoubleLvl3]]</f>
        <v>0</v>
      </c>
      <c r="Z17">
        <f>VLOOKUP(WorldWaves[[#Headers],[SplitterEnd]],Enemies[[Name]:[BotLevelType]],5,FALSE) * WorldWaves[[#This Row],[SplitterEnd]]</f>
        <v>0</v>
      </c>
      <c r="AA17">
        <f>VLOOKUP(WorldWaves[[#Headers],[Kamikaze]],Enemies[[Name]:[BotLevelType]],5,FALSE) * WorldWaves[[#This Row],[Kamikaze]]</f>
        <v>0</v>
      </c>
      <c r="AB17">
        <f>VLOOKUP(WorldWaves[[#Headers],[BossBalloon]],Enemies[[Name]:[BotLevelType]],5,FALSE) * WorldWaves[[#This Row],[BossBalloon]]</f>
        <v>0</v>
      </c>
      <c r="AC17">
        <f>VLOOKUP(WorldWaves[[#Headers],[BossDoubleLvl1]],Enemies[[Name]:[BotLevelType]],5,FALSE) * WorldWaves[[#This Row],[BossDoubleLvl1]]</f>
        <v>0</v>
      </c>
      <c r="AD17">
        <f>VLOOKUP(WorldWaves[[#Headers],[BossDoubleLvl2]],Enemies[[Name]:[BotLevelType]],5,FALSE) * WorldWaves[[#This Row],[BossDoubleLvl2]]</f>
        <v>0</v>
      </c>
      <c r="AE17">
        <f>VLOOKUP(WorldWaves[[#Headers],[BossDoubleLvl3]],Enemies[[Name]:[BotLevelType]],5,FALSE) * WorldWaves[[#This Row],[BossDoubleLvl3]]</f>
        <v>0</v>
      </c>
      <c r="AF17">
        <f>VLOOKUP(WorldWaves[[#Headers],[BossDoubleLvl4]],Enemies[[Name]:[BotLevelType]],5,FALSE) * WorldWaves[[#This Row],[BossDoubleLvl4]]</f>
        <v>0</v>
      </c>
      <c r="AG17">
        <f>VLOOKUP(WorldWaves[[#Headers],[BossDoubleLvl5]],Enemies[[Name]:[BotLevelType]],5,FALSE) * WorldWaves[[#This Row],[BossDoubleLvl5]]</f>
        <v>0</v>
      </c>
      <c r="AH17">
        <f>VLOOKUP(WorldWaves[[#Headers],[BossKamikaze]],Enemies[[Name]:[BotLevelType]],5,FALSE) * WorldWaves[[#This Row],[BossKamikaze]]</f>
        <v>0</v>
      </c>
      <c r="AI17">
        <f>VLOOKUP(WorldWaves[[#Headers],[BossBalloonEnd]],Enemies[[Name]:[BotLevelType]],5,FALSE) * WorldWaves[[#This Row],[BossBalloonEnd]]</f>
        <v>0</v>
      </c>
      <c r="AJ17">
        <f>VLOOKUP(WorldWaves[[#Headers],[BigKamikaze]],Enemies[[Name]:[BotLevelType]],5,FALSE) * WorldWaves[[#This Row],[BigKamikaze]]</f>
        <v>0</v>
      </c>
      <c r="AK17">
        <f>VLOOKUP(WorldWaves[[#Headers],[IceResistant]],Enemies[[Name]:[BotLevelType]],5,FALSE) * WorldWaves[[#This Row],[IceResistant]]</f>
        <v>0</v>
      </c>
      <c r="AL17">
        <f>VLOOKUP(WorldWaves[[#Headers],[BossIceResistant]],Enemies[[Name]:[BotLevelType]],5,FALSE) * WorldWaves[[#This Row],[BossIceResistant]]</f>
        <v>0</v>
      </c>
      <c r="AM17">
        <f>VLOOKUP(WorldWaves[[#Headers],[PoisonResistant]],Enemies[[Name]:[BotLevelType]],5,FALSE) * WorldWaves[[#This Row],[PoisonResistant]]</f>
        <v>0</v>
      </c>
      <c r="AN17">
        <f>VLOOKUP(WorldWaves[[#Headers],[ElectricityResistant]],Enemies[[Name]:[BotLevelType]],5,FALSE) * WorldWaves[[#This Row],[ElectricityResistant]]</f>
        <v>0</v>
      </c>
      <c r="AO17">
        <f>VLOOKUP(WorldWaves[[#Headers],[Armored]],Enemies[[Name]:[BotLevelType]],5,FALSE) * WorldWaves[[#This Row],[Armored]]</f>
        <v>0</v>
      </c>
      <c r="AP17">
        <f>VLOOKUP(WorldWaves[[#Headers],[BossArmored]],Enemies[[Name]:[BotLevelType]],5,FALSE) * WorldWaves[[#This Row],[BossArmored]]</f>
        <v>0</v>
      </c>
      <c r="AQ17">
        <f>VLOOKUP(WorldWaves[[#Headers],[SlowArmored]],Enemies[[Name]:[BotLevelType]],5,FALSE) * WorldWaves[[#This Row],[SlowArmored]]</f>
        <v>0</v>
      </c>
      <c r="AR17">
        <f>VLOOKUP(WorldWaves[[#Headers],[FlyingArmouredIce]],Enemies[[Name]:[BotLevelType]],5,FALSE) * WorldWaves[[#This Row],[FlyingArmouredIce]]</f>
        <v>0</v>
      </c>
      <c r="AS17">
        <f>VLOOKUP(WorldWaves[[#Headers],[FlyingArmouredPoison]],Enemies[[Name]:[BotLevelType]],5,FALSE) * WorldWaves[[#This Row],[FlyingArmouredPoison]]</f>
        <v>0</v>
      </c>
      <c r="AT17">
        <f>VLOOKUP(WorldWaves[[#Headers],[FlyingArmouredElec]],Enemies[[Name]:[BotLevelType]],5,FALSE) * WorldWaves[[#This Row],[FlyingArmouredElec]]</f>
        <v>0</v>
      </c>
      <c r="AU17">
        <f>VLOOKUP(WorldWaves[[#Headers],[Hacker]],Enemies[[Name]:[BotLevelType]],5,FALSE) * WorldWaves[[#This Row],[Hacker]]</f>
        <v>0</v>
      </c>
      <c r="AV17">
        <f>VLOOKUP(WorldWaves[[#Headers],[BossHacker]],Enemies[[Name]:[BotLevelType]],5,FALSE) * WorldWaves[[#This Row],[BossHacker]]</f>
        <v>0</v>
      </c>
      <c r="AW17">
        <f>VLOOKUP(WorldWaves[[#Headers],[BossFlyingArmoured]],Enemies[[Name]:[BotLevelType]],5,FALSE) * WorldWaves[[#This Row],[BossFlyingArmoured]]</f>
        <v>0</v>
      </c>
    </row>
    <row r="18" spans="1:49" ht="15.75" x14ac:dyDescent="0.25">
      <c r="A18" s="5">
        <v>16</v>
      </c>
      <c r="B18" s="8">
        <f t="shared" si="0"/>
        <v>146.66667000000001</v>
      </c>
      <c r="C18" s="8">
        <f t="shared" si="1"/>
        <v>594.16667000000007</v>
      </c>
      <c r="E18">
        <f>VLOOKUP(WorldWaves[[#Headers],[MiniBot]],Enemies[[Name]:[BotLevelType]],5,FALSE) * WorldWaves[[#This Row],[MiniBot]]</f>
        <v>0</v>
      </c>
      <c r="F18">
        <f>VLOOKUP(WorldWaves[[#Headers],[BigBot]],Enemies[[Name]:[BotLevelType]],5,FALSE) * WorldWaves[[#This Row],[BigBot]]</f>
        <v>90</v>
      </c>
      <c r="G18">
        <f>VLOOKUP(WorldWaves[[#Headers],[MegaBigBot]],Enemies[[Name]:[BotLevelType]],5,FALSE) * WorldWaves[[#This Row],[MegaBigBot]]</f>
        <v>40</v>
      </c>
      <c r="H18">
        <f>VLOOKUP(WorldWaves[[#Headers],[Boss1]],Enemies[[Name]:[BotLevelType]],5,FALSE) * WorldWaves[[#This Row],[Boss1]]</f>
        <v>0</v>
      </c>
      <c r="I18">
        <f>VLOOKUP(WorldWaves[[#Headers],[Boss2]],Enemies[[Name]:[BotLevelType]],5,FALSE) * WorldWaves[[#This Row],[Boss2]]</f>
        <v>0</v>
      </c>
      <c r="J18">
        <f>VLOOKUP(WorldWaves[[#Headers],[Boss3]],Enemies[[Name]:[BotLevelType]],5,FALSE) * WorldWaves[[#This Row],[Boss3]]</f>
        <v>0</v>
      </c>
      <c r="K18">
        <f>VLOOKUP(WorldWaves[[#Headers],[Bot]],Enemies[[Name]:[BotLevelType]],5,FALSE) * WorldWaves[[#This Row],[Bot]]</f>
        <v>0</v>
      </c>
      <c r="L18">
        <f>VLOOKUP(WorldWaves[[#Headers],[Fast]],Enemies[[Name]:[BotLevelType]],5,FALSE) * WorldWaves[[#This Row],[Fast]]</f>
        <v>0</v>
      </c>
      <c r="M18">
        <f>VLOOKUP(WorldWaves[[#Headers],[Tank]],Enemies[[Name]:[BotLevelType]],5,FALSE) * WorldWaves[[#This Row],[Tank]]</f>
        <v>0</v>
      </c>
      <c r="N18">
        <f>VLOOKUP(WorldWaves[[#Headers],[Rush]],Enemies[[Name]:[BotLevelType]],5,FALSE) * WorldWaves[[#This Row],[Rush]]</f>
        <v>0</v>
      </c>
      <c r="O18">
        <f>VLOOKUP(WorldWaves[[#Headers],[BossFast]],Enemies[[Name]:[BotLevelType]],5,FALSE) * WorldWaves[[#This Row],[BossFast]]</f>
        <v>0</v>
      </c>
      <c r="P18">
        <f>VLOOKUP(WorldWaves[[#Headers],[BossTank]],Enemies[[Name]:[BotLevelType]],5,FALSE) * WorldWaves[[#This Row],[BossTank]]</f>
        <v>0</v>
      </c>
      <c r="Q18">
        <f>VLOOKUP(WorldWaves[[#Headers],[BossRush]],Enemies[[Name]:[BotLevelType]],5,FALSE) * WorldWaves[[#This Row],[BossRush]]</f>
        <v>0</v>
      </c>
      <c r="R18">
        <f>VLOOKUP(WorldWaves[[#Headers],[SemiBigBot]],Enemies[[Name]:[BotLevelType]],5,FALSE) * WorldWaves[[#This Row],[SemiBigBot]]</f>
        <v>16.66667</v>
      </c>
      <c r="S18">
        <f>VLOOKUP(WorldWaves[[#Headers],[BossSlow]],Enemies[[Name]:[BotLevelType]],5,FALSE) * WorldWaves[[#This Row],[BossSlow]]</f>
        <v>0</v>
      </c>
      <c r="T18">
        <f>VLOOKUP(WorldWaves[[#Headers],[BotSlow]],Enemies[[Name]:[BotLevelType]],5,FALSE) * WorldWaves[[#This Row],[BotSlow]]</f>
        <v>0</v>
      </c>
      <c r="U18">
        <f>VLOOKUP(WorldWaves[[#Headers],[BigBotSlow]],Enemies[[Name]:[BotLevelType]],5,FALSE) * WorldWaves[[#This Row],[BigBotSlow]]</f>
        <v>0</v>
      </c>
      <c r="V18">
        <f>VLOOKUP(WorldWaves[[#Headers],[SplitterBalloon]],Enemies[[Name]:[BotLevelType]],5,FALSE) * WorldWaves[[#This Row],[SplitterBalloon]]</f>
        <v>0</v>
      </c>
      <c r="W18">
        <f>VLOOKUP(WorldWaves[[#Headers],[SplitterDoubleLvl1]],Enemies[[Name]:[BotLevelType]],5,FALSE) * WorldWaves[[#This Row],[SplitterDoubleLvl1]]</f>
        <v>0</v>
      </c>
      <c r="X18">
        <f>VLOOKUP(WorldWaves[[#Headers],[SplitterDoubleLvl2]],Enemies[[Name]:[BotLevelType]],5,FALSE) * WorldWaves[[#This Row],[SplitterDoubleLvl2]]</f>
        <v>0</v>
      </c>
      <c r="Y18">
        <f>VLOOKUP(WorldWaves[[#Headers],[SplitterDoubleLvl3]],Enemies[[Name]:[BotLevelType]],5,FALSE) * WorldWaves[[#This Row],[SplitterDoubleLvl3]]</f>
        <v>0</v>
      </c>
      <c r="Z18">
        <f>VLOOKUP(WorldWaves[[#Headers],[SplitterEnd]],Enemies[[Name]:[BotLevelType]],5,FALSE) * WorldWaves[[#This Row],[SplitterEnd]]</f>
        <v>0</v>
      </c>
      <c r="AA18">
        <f>VLOOKUP(WorldWaves[[#Headers],[Kamikaze]],Enemies[[Name]:[BotLevelType]],5,FALSE) * WorldWaves[[#This Row],[Kamikaze]]</f>
        <v>0</v>
      </c>
      <c r="AB18">
        <f>VLOOKUP(WorldWaves[[#Headers],[BossBalloon]],Enemies[[Name]:[BotLevelType]],5,FALSE) * WorldWaves[[#This Row],[BossBalloon]]</f>
        <v>0</v>
      </c>
      <c r="AC18">
        <f>VLOOKUP(WorldWaves[[#Headers],[BossDoubleLvl1]],Enemies[[Name]:[BotLevelType]],5,FALSE) * WorldWaves[[#This Row],[BossDoubleLvl1]]</f>
        <v>0</v>
      </c>
      <c r="AD18">
        <f>VLOOKUP(WorldWaves[[#Headers],[BossDoubleLvl2]],Enemies[[Name]:[BotLevelType]],5,FALSE) * WorldWaves[[#This Row],[BossDoubleLvl2]]</f>
        <v>0</v>
      </c>
      <c r="AE18">
        <f>VLOOKUP(WorldWaves[[#Headers],[BossDoubleLvl3]],Enemies[[Name]:[BotLevelType]],5,FALSE) * WorldWaves[[#This Row],[BossDoubleLvl3]]</f>
        <v>0</v>
      </c>
      <c r="AF18">
        <f>VLOOKUP(WorldWaves[[#Headers],[BossDoubleLvl4]],Enemies[[Name]:[BotLevelType]],5,FALSE) * WorldWaves[[#This Row],[BossDoubleLvl4]]</f>
        <v>0</v>
      </c>
      <c r="AG18">
        <f>VLOOKUP(WorldWaves[[#Headers],[BossDoubleLvl5]],Enemies[[Name]:[BotLevelType]],5,FALSE) * WorldWaves[[#This Row],[BossDoubleLvl5]]</f>
        <v>0</v>
      </c>
      <c r="AH18">
        <f>VLOOKUP(WorldWaves[[#Headers],[BossKamikaze]],Enemies[[Name]:[BotLevelType]],5,FALSE) * WorldWaves[[#This Row],[BossKamikaze]]</f>
        <v>0</v>
      </c>
      <c r="AI18">
        <f>VLOOKUP(WorldWaves[[#Headers],[BossBalloonEnd]],Enemies[[Name]:[BotLevelType]],5,FALSE) * WorldWaves[[#This Row],[BossBalloonEnd]]</f>
        <v>0</v>
      </c>
      <c r="AJ18">
        <f>VLOOKUP(WorldWaves[[#Headers],[BigKamikaze]],Enemies[[Name]:[BotLevelType]],5,FALSE) * WorldWaves[[#This Row],[BigKamikaze]]</f>
        <v>0</v>
      </c>
      <c r="AK18">
        <f>VLOOKUP(WorldWaves[[#Headers],[IceResistant]],Enemies[[Name]:[BotLevelType]],5,FALSE) * WorldWaves[[#This Row],[IceResistant]]</f>
        <v>0</v>
      </c>
      <c r="AL18">
        <f>VLOOKUP(WorldWaves[[#Headers],[BossIceResistant]],Enemies[[Name]:[BotLevelType]],5,FALSE) * WorldWaves[[#This Row],[BossIceResistant]]</f>
        <v>0</v>
      </c>
      <c r="AM18">
        <f>VLOOKUP(WorldWaves[[#Headers],[PoisonResistant]],Enemies[[Name]:[BotLevelType]],5,FALSE) * WorldWaves[[#This Row],[PoisonResistant]]</f>
        <v>0</v>
      </c>
      <c r="AN18">
        <f>VLOOKUP(WorldWaves[[#Headers],[ElectricityResistant]],Enemies[[Name]:[BotLevelType]],5,FALSE) * WorldWaves[[#This Row],[ElectricityResistant]]</f>
        <v>0</v>
      </c>
      <c r="AO18">
        <f>VLOOKUP(WorldWaves[[#Headers],[Armored]],Enemies[[Name]:[BotLevelType]],5,FALSE) * WorldWaves[[#This Row],[Armored]]</f>
        <v>0</v>
      </c>
      <c r="AP18">
        <f>VLOOKUP(WorldWaves[[#Headers],[BossArmored]],Enemies[[Name]:[BotLevelType]],5,FALSE) * WorldWaves[[#This Row],[BossArmored]]</f>
        <v>0</v>
      </c>
      <c r="AQ18">
        <f>VLOOKUP(WorldWaves[[#Headers],[SlowArmored]],Enemies[[Name]:[BotLevelType]],5,FALSE) * WorldWaves[[#This Row],[SlowArmored]]</f>
        <v>0</v>
      </c>
      <c r="AR18">
        <f>VLOOKUP(WorldWaves[[#Headers],[FlyingArmouredIce]],Enemies[[Name]:[BotLevelType]],5,FALSE) * WorldWaves[[#This Row],[FlyingArmouredIce]]</f>
        <v>0</v>
      </c>
      <c r="AS18">
        <f>VLOOKUP(WorldWaves[[#Headers],[FlyingArmouredPoison]],Enemies[[Name]:[BotLevelType]],5,FALSE) * WorldWaves[[#This Row],[FlyingArmouredPoison]]</f>
        <v>0</v>
      </c>
      <c r="AT18">
        <f>VLOOKUP(WorldWaves[[#Headers],[FlyingArmouredElec]],Enemies[[Name]:[BotLevelType]],5,FALSE) * WorldWaves[[#This Row],[FlyingArmouredElec]]</f>
        <v>0</v>
      </c>
      <c r="AU18">
        <f>VLOOKUP(WorldWaves[[#Headers],[Hacker]],Enemies[[Name]:[BotLevelType]],5,FALSE) * WorldWaves[[#This Row],[Hacker]]</f>
        <v>0</v>
      </c>
      <c r="AV18">
        <f>VLOOKUP(WorldWaves[[#Headers],[BossHacker]],Enemies[[Name]:[BotLevelType]],5,FALSE) * WorldWaves[[#This Row],[BossHacker]]</f>
        <v>0</v>
      </c>
      <c r="AW18">
        <f>VLOOKUP(WorldWaves[[#Headers],[BossFlyingArmoured]],Enemies[[Name]:[BotLevelType]],5,FALSE) * WorldWaves[[#This Row],[BossFlyingArmoured]]</f>
        <v>0</v>
      </c>
    </row>
    <row r="19" spans="1:49" ht="15.75" x14ac:dyDescent="0.25">
      <c r="A19" s="5">
        <v>17</v>
      </c>
      <c r="B19" s="8">
        <f t="shared" si="0"/>
        <v>480</v>
      </c>
      <c r="C19" s="8">
        <f t="shared" si="1"/>
        <v>1074.1666700000001</v>
      </c>
      <c r="E19">
        <f>VLOOKUP(WorldWaves[[#Headers],[MiniBot]],Enemies[[Name]:[BotLevelType]],5,FALSE) * WorldWaves[[#This Row],[MiniBot]]</f>
        <v>0</v>
      </c>
      <c r="F19">
        <f>VLOOKUP(WorldWaves[[#Headers],[BigBot]],Enemies[[Name]:[BotLevelType]],5,FALSE) * WorldWaves[[#This Row],[BigBot]]</f>
        <v>270</v>
      </c>
      <c r="G19">
        <f>VLOOKUP(WorldWaves[[#Headers],[MegaBigBot]],Enemies[[Name]:[BotLevelType]],5,FALSE) * WorldWaves[[#This Row],[MegaBigBot]]</f>
        <v>0</v>
      </c>
      <c r="H19">
        <f>VLOOKUP(WorldWaves[[#Headers],[Boss1]],Enemies[[Name]:[BotLevelType]],5,FALSE) * WorldWaves[[#This Row],[Boss1]]</f>
        <v>0</v>
      </c>
      <c r="I19">
        <f>VLOOKUP(WorldWaves[[#Headers],[Boss2]],Enemies[[Name]:[BotLevelType]],5,FALSE) * WorldWaves[[#This Row],[Boss2]]</f>
        <v>0</v>
      </c>
      <c r="J19">
        <f>VLOOKUP(WorldWaves[[#Headers],[Boss3]],Enemies[[Name]:[BotLevelType]],5,FALSE) * WorldWaves[[#This Row],[Boss3]]</f>
        <v>0</v>
      </c>
      <c r="K19">
        <f>VLOOKUP(WorldWaves[[#Headers],[Bot]],Enemies[[Name]:[BotLevelType]],5,FALSE) * WorldWaves[[#This Row],[Bot]]</f>
        <v>0</v>
      </c>
      <c r="L19">
        <f>VLOOKUP(WorldWaves[[#Headers],[Fast]],Enemies[[Name]:[BotLevelType]],5,FALSE) * WorldWaves[[#This Row],[Fast]]</f>
        <v>0</v>
      </c>
      <c r="M19">
        <f>VLOOKUP(WorldWaves[[#Headers],[Tank]],Enemies[[Name]:[BotLevelType]],5,FALSE) * WorldWaves[[#This Row],[Tank]]</f>
        <v>0</v>
      </c>
      <c r="N19">
        <f>VLOOKUP(WorldWaves[[#Headers],[Rush]],Enemies[[Name]:[BotLevelType]],5,FALSE) * WorldWaves[[#This Row],[Rush]]</f>
        <v>0</v>
      </c>
      <c r="O19">
        <f>VLOOKUP(WorldWaves[[#Headers],[BossFast]],Enemies[[Name]:[BotLevelType]],5,FALSE) * WorldWaves[[#This Row],[BossFast]]</f>
        <v>0</v>
      </c>
      <c r="P19">
        <f>VLOOKUP(WorldWaves[[#Headers],[BossTank]],Enemies[[Name]:[BotLevelType]],5,FALSE) * WorldWaves[[#This Row],[BossTank]]</f>
        <v>0</v>
      </c>
      <c r="Q19">
        <f>VLOOKUP(WorldWaves[[#Headers],[BossRush]],Enemies[[Name]:[BotLevelType]],5,FALSE) * WorldWaves[[#This Row],[BossRush]]</f>
        <v>0</v>
      </c>
      <c r="R19">
        <f>VLOOKUP(WorldWaves[[#Headers],[SemiBigBot]],Enemies[[Name]:[BotLevelType]],5,FALSE) * WorldWaves[[#This Row],[SemiBigBot]]</f>
        <v>210</v>
      </c>
      <c r="S19">
        <f>VLOOKUP(WorldWaves[[#Headers],[BossSlow]],Enemies[[Name]:[BotLevelType]],5,FALSE) * WorldWaves[[#This Row],[BossSlow]]</f>
        <v>0</v>
      </c>
      <c r="T19">
        <f>VLOOKUP(WorldWaves[[#Headers],[BotSlow]],Enemies[[Name]:[BotLevelType]],5,FALSE) * WorldWaves[[#This Row],[BotSlow]]</f>
        <v>0</v>
      </c>
      <c r="U19">
        <f>VLOOKUP(WorldWaves[[#Headers],[BigBotSlow]],Enemies[[Name]:[BotLevelType]],5,FALSE) * WorldWaves[[#This Row],[BigBotSlow]]</f>
        <v>0</v>
      </c>
      <c r="V19">
        <f>VLOOKUP(WorldWaves[[#Headers],[SplitterBalloon]],Enemies[[Name]:[BotLevelType]],5,FALSE) * WorldWaves[[#This Row],[SplitterBalloon]]</f>
        <v>0</v>
      </c>
      <c r="W19">
        <f>VLOOKUP(WorldWaves[[#Headers],[SplitterDoubleLvl1]],Enemies[[Name]:[BotLevelType]],5,FALSE) * WorldWaves[[#This Row],[SplitterDoubleLvl1]]</f>
        <v>0</v>
      </c>
      <c r="X19">
        <f>VLOOKUP(WorldWaves[[#Headers],[SplitterDoubleLvl2]],Enemies[[Name]:[BotLevelType]],5,FALSE) * WorldWaves[[#This Row],[SplitterDoubleLvl2]]</f>
        <v>0</v>
      </c>
      <c r="Y19">
        <f>VLOOKUP(WorldWaves[[#Headers],[SplitterDoubleLvl3]],Enemies[[Name]:[BotLevelType]],5,FALSE) * WorldWaves[[#This Row],[SplitterDoubleLvl3]]</f>
        <v>0</v>
      </c>
      <c r="Z19">
        <f>VLOOKUP(WorldWaves[[#Headers],[SplitterEnd]],Enemies[[Name]:[BotLevelType]],5,FALSE) * WorldWaves[[#This Row],[SplitterEnd]]</f>
        <v>0</v>
      </c>
      <c r="AA19">
        <f>VLOOKUP(WorldWaves[[#Headers],[Kamikaze]],Enemies[[Name]:[BotLevelType]],5,FALSE) * WorldWaves[[#This Row],[Kamikaze]]</f>
        <v>0</v>
      </c>
      <c r="AB19">
        <f>VLOOKUP(WorldWaves[[#Headers],[BossBalloon]],Enemies[[Name]:[BotLevelType]],5,FALSE) * WorldWaves[[#This Row],[BossBalloon]]</f>
        <v>0</v>
      </c>
      <c r="AC19">
        <f>VLOOKUP(WorldWaves[[#Headers],[BossDoubleLvl1]],Enemies[[Name]:[BotLevelType]],5,FALSE) * WorldWaves[[#This Row],[BossDoubleLvl1]]</f>
        <v>0</v>
      </c>
      <c r="AD19">
        <f>VLOOKUP(WorldWaves[[#Headers],[BossDoubleLvl2]],Enemies[[Name]:[BotLevelType]],5,FALSE) * WorldWaves[[#This Row],[BossDoubleLvl2]]</f>
        <v>0</v>
      </c>
      <c r="AE19">
        <f>VLOOKUP(WorldWaves[[#Headers],[BossDoubleLvl3]],Enemies[[Name]:[BotLevelType]],5,FALSE) * WorldWaves[[#This Row],[BossDoubleLvl3]]</f>
        <v>0</v>
      </c>
      <c r="AF19">
        <f>VLOOKUP(WorldWaves[[#Headers],[BossDoubleLvl4]],Enemies[[Name]:[BotLevelType]],5,FALSE) * WorldWaves[[#This Row],[BossDoubleLvl4]]</f>
        <v>0</v>
      </c>
      <c r="AG19">
        <f>VLOOKUP(WorldWaves[[#Headers],[BossDoubleLvl5]],Enemies[[Name]:[BotLevelType]],5,FALSE) * WorldWaves[[#This Row],[BossDoubleLvl5]]</f>
        <v>0</v>
      </c>
      <c r="AH19">
        <f>VLOOKUP(WorldWaves[[#Headers],[BossKamikaze]],Enemies[[Name]:[BotLevelType]],5,FALSE) * WorldWaves[[#This Row],[BossKamikaze]]</f>
        <v>0</v>
      </c>
      <c r="AI19">
        <f>VLOOKUP(WorldWaves[[#Headers],[BossBalloonEnd]],Enemies[[Name]:[BotLevelType]],5,FALSE) * WorldWaves[[#This Row],[BossBalloonEnd]]</f>
        <v>0</v>
      </c>
      <c r="AJ19">
        <f>VLOOKUP(WorldWaves[[#Headers],[BigKamikaze]],Enemies[[Name]:[BotLevelType]],5,FALSE) * WorldWaves[[#This Row],[BigKamikaze]]</f>
        <v>0</v>
      </c>
      <c r="AK19">
        <f>VLOOKUP(WorldWaves[[#Headers],[IceResistant]],Enemies[[Name]:[BotLevelType]],5,FALSE) * WorldWaves[[#This Row],[IceResistant]]</f>
        <v>0</v>
      </c>
      <c r="AL19">
        <f>VLOOKUP(WorldWaves[[#Headers],[BossIceResistant]],Enemies[[Name]:[BotLevelType]],5,FALSE) * WorldWaves[[#This Row],[BossIceResistant]]</f>
        <v>0</v>
      </c>
      <c r="AM19">
        <f>VLOOKUP(WorldWaves[[#Headers],[PoisonResistant]],Enemies[[Name]:[BotLevelType]],5,FALSE) * WorldWaves[[#This Row],[PoisonResistant]]</f>
        <v>0</v>
      </c>
      <c r="AN19">
        <f>VLOOKUP(WorldWaves[[#Headers],[ElectricityResistant]],Enemies[[Name]:[BotLevelType]],5,FALSE) * WorldWaves[[#This Row],[ElectricityResistant]]</f>
        <v>0</v>
      </c>
      <c r="AO19">
        <f>VLOOKUP(WorldWaves[[#Headers],[Armored]],Enemies[[Name]:[BotLevelType]],5,FALSE) * WorldWaves[[#This Row],[Armored]]</f>
        <v>0</v>
      </c>
      <c r="AP19">
        <f>VLOOKUP(WorldWaves[[#Headers],[BossArmored]],Enemies[[Name]:[BotLevelType]],5,FALSE) * WorldWaves[[#This Row],[BossArmored]]</f>
        <v>0</v>
      </c>
      <c r="AQ19">
        <f>VLOOKUP(WorldWaves[[#Headers],[SlowArmored]],Enemies[[Name]:[BotLevelType]],5,FALSE) * WorldWaves[[#This Row],[SlowArmored]]</f>
        <v>0</v>
      </c>
      <c r="AR19">
        <f>VLOOKUP(WorldWaves[[#Headers],[FlyingArmouredIce]],Enemies[[Name]:[BotLevelType]],5,FALSE) * WorldWaves[[#This Row],[FlyingArmouredIce]]</f>
        <v>0</v>
      </c>
      <c r="AS19">
        <f>VLOOKUP(WorldWaves[[#Headers],[FlyingArmouredPoison]],Enemies[[Name]:[BotLevelType]],5,FALSE) * WorldWaves[[#This Row],[FlyingArmouredPoison]]</f>
        <v>0</v>
      </c>
      <c r="AT19">
        <f>VLOOKUP(WorldWaves[[#Headers],[FlyingArmouredElec]],Enemies[[Name]:[BotLevelType]],5,FALSE) * WorldWaves[[#This Row],[FlyingArmouredElec]]</f>
        <v>0</v>
      </c>
      <c r="AU19">
        <f>VLOOKUP(WorldWaves[[#Headers],[Hacker]],Enemies[[Name]:[BotLevelType]],5,FALSE) * WorldWaves[[#This Row],[Hacker]]</f>
        <v>0</v>
      </c>
      <c r="AV19">
        <f>VLOOKUP(WorldWaves[[#Headers],[BossHacker]],Enemies[[Name]:[BotLevelType]],5,FALSE) * WorldWaves[[#This Row],[BossHacker]]</f>
        <v>0</v>
      </c>
      <c r="AW19">
        <f>VLOOKUP(WorldWaves[[#Headers],[BossFlyingArmoured]],Enemies[[Name]:[BotLevelType]],5,FALSE) * WorldWaves[[#This Row],[BossFlyingArmoured]]</f>
        <v>0</v>
      </c>
    </row>
    <row r="20" spans="1:49" ht="15.75" x14ac:dyDescent="0.25">
      <c r="A20" s="5">
        <v>18</v>
      </c>
      <c r="B20" s="8">
        <f t="shared" si="0"/>
        <v>155</v>
      </c>
      <c r="C20" s="8">
        <f t="shared" si="1"/>
        <v>1229.1666700000001</v>
      </c>
      <c r="E20">
        <f>VLOOKUP(WorldWaves[[#Headers],[MiniBot]],Enemies[[Name]:[BotLevelType]],5,FALSE) * WorldWaves[[#This Row],[MiniBot]]</f>
        <v>0</v>
      </c>
      <c r="F20">
        <f>VLOOKUP(WorldWaves[[#Headers],[BigBot]],Enemies[[Name]:[BotLevelType]],5,FALSE) * WorldWaves[[#This Row],[BigBot]]</f>
        <v>0</v>
      </c>
      <c r="G20">
        <f>VLOOKUP(WorldWaves[[#Headers],[MegaBigBot]],Enemies[[Name]:[BotLevelType]],5,FALSE) * WorldWaves[[#This Row],[MegaBigBot]]</f>
        <v>0</v>
      </c>
      <c r="H20">
        <f>VLOOKUP(WorldWaves[[#Headers],[Boss1]],Enemies[[Name]:[BotLevelType]],5,FALSE) * WorldWaves[[#This Row],[Boss1]]</f>
        <v>0</v>
      </c>
      <c r="I20">
        <f>VLOOKUP(WorldWaves[[#Headers],[Boss2]],Enemies[[Name]:[BotLevelType]],5,FALSE) * WorldWaves[[#This Row],[Boss2]]</f>
        <v>0</v>
      </c>
      <c r="J20">
        <f>VLOOKUP(WorldWaves[[#Headers],[Boss3]],Enemies[[Name]:[BotLevelType]],5,FALSE) * WorldWaves[[#This Row],[Boss3]]</f>
        <v>0</v>
      </c>
      <c r="K20">
        <f>VLOOKUP(WorldWaves[[#Headers],[Bot]],Enemies[[Name]:[BotLevelType]],5,FALSE) * WorldWaves[[#This Row],[Bot]]</f>
        <v>0</v>
      </c>
      <c r="L20">
        <f>VLOOKUP(WorldWaves[[#Headers],[Fast]],Enemies[[Name]:[BotLevelType]],5,FALSE) * WorldWaves[[#This Row],[Fast]]</f>
        <v>0</v>
      </c>
      <c r="M20">
        <f>VLOOKUP(WorldWaves[[#Headers],[Tank]],Enemies[[Name]:[BotLevelType]],5,FALSE) * WorldWaves[[#This Row],[Tank]]</f>
        <v>0</v>
      </c>
      <c r="N20">
        <f>VLOOKUP(WorldWaves[[#Headers],[Rush]],Enemies[[Name]:[BotLevelType]],5,FALSE) * WorldWaves[[#This Row],[Rush]]</f>
        <v>0</v>
      </c>
      <c r="O20">
        <f>VLOOKUP(WorldWaves[[#Headers],[BossFast]],Enemies[[Name]:[BotLevelType]],5,FALSE) * WorldWaves[[#This Row],[BossFast]]</f>
        <v>0</v>
      </c>
      <c r="P20">
        <f>VLOOKUP(WorldWaves[[#Headers],[BossTank]],Enemies[[Name]:[BotLevelType]],5,FALSE) * WorldWaves[[#This Row],[BossTank]]</f>
        <v>0</v>
      </c>
      <c r="Q20">
        <f>VLOOKUP(WorldWaves[[#Headers],[BossRush]],Enemies[[Name]:[BotLevelType]],5,FALSE) * WorldWaves[[#This Row],[BossRush]]</f>
        <v>0</v>
      </c>
      <c r="R20">
        <f>VLOOKUP(WorldWaves[[#Headers],[SemiBigBot]],Enemies[[Name]:[BotLevelType]],5,FALSE) * WorldWaves[[#This Row],[SemiBigBot]]</f>
        <v>155</v>
      </c>
      <c r="S20">
        <f>VLOOKUP(WorldWaves[[#Headers],[BossSlow]],Enemies[[Name]:[BotLevelType]],5,FALSE) * WorldWaves[[#This Row],[BossSlow]]</f>
        <v>0</v>
      </c>
      <c r="T20">
        <f>VLOOKUP(WorldWaves[[#Headers],[BotSlow]],Enemies[[Name]:[BotLevelType]],5,FALSE) * WorldWaves[[#This Row],[BotSlow]]</f>
        <v>0</v>
      </c>
      <c r="U20">
        <f>VLOOKUP(WorldWaves[[#Headers],[BigBotSlow]],Enemies[[Name]:[BotLevelType]],5,FALSE) * WorldWaves[[#This Row],[BigBotSlow]]</f>
        <v>0</v>
      </c>
      <c r="V20">
        <f>VLOOKUP(WorldWaves[[#Headers],[SplitterBalloon]],Enemies[[Name]:[BotLevelType]],5,FALSE) * WorldWaves[[#This Row],[SplitterBalloon]]</f>
        <v>0</v>
      </c>
      <c r="W20">
        <f>VLOOKUP(WorldWaves[[#Headers],[SplitterDoubleLvl1]],Enemies[[Name]:[BotLevelType]],5,FALSE) * WorldWaves[[#This Row],[SplitterDoubleLvl1]]</f>
        <v>0</v>
      </c>
      <c r="X20">
        <f>VLOOKUP(WorldWaves[[#Headers],[SplitterDoubleLvl2]],Enemies[[Name]:[BotLevelType]],5,FALSE) * WorldWaves[[#This Row],[SplitterDoubleLvl2]]</f>
        <v>0</v>
      </c>
      <c r="Y20">
        <f>VLOOKUP(WorldWaves[[#Headers],[SplitterDoubleLvl3]],Enemies[[Name]:[BotLevelType]],5,FALSE) * WorldWaves[[#This Row],[SplitterDoubleLvl3]]</f>
        <v>0</v>
      </c>
      <c r="Z20">
        <f>VLOOKUP(WorldWaves[[#Headers],[SplitterEnd]],Enemies[[Name]:[BotLevelType]],5,FALSE) * WorldWaves[[#This Row],[SplitterEnd]]</f>
        <v>0</v>
      </c>
      <c r="AA20">
        <f>VLOOKUP(WorldWaves[[#Headers],[Kamikaze]],Enemies[[Name]:[BotLevelType]],5,FALSE) * WorldWaves[[#This Row],[Kamikaze]]</f>
        <v>0</v>
      </c>
      <c r="AB20">
        <f>VLOOKUP(WorldWaves[[#Headers],[BossBalloon]],Enemies[[Name]:[BotLevelType]],5,FALSE) * WorldWaves[[#This Row],[BossBalloon]]</f>
        <v>0</v>
      </c>
      <c r="AC20">
        <f>VLOOKUP(WorldWaves[[#Headers],[BossDoubleLvl1]],Enemies[[Name]:[BotLevelType]],5,FALSE) * WorldWaves[[#This Row],[BossDoubleLvl1]]</f>
        <v>0</v>
      </c>
      <c r="AD20">
        <f>VLOOKUP(WorldWaves[[#Headers],[BossDoubleLvl2]],Enemies[[Name]:[BotLevelType]],5,FALSE) * WorldWaves[[#This Row],[BossDoubleLvl2]]</f>
        <v>0</v>
      </c>
      <c r="AE20">
        <f>VLOOKUP(WorldWaves[[#Headers],[BossDoubleLvl3]],Enemies[[Name]:[BotLevelType]],5,FALSE) * WorldWaves[[#This Row],[BossDoubleLvl3]]</f>
        <v>0</v>
      </c>
      <c r="AF20">
        <f>VLOOKUP(WorldWaves[[#Headers],[BossDoubleLvl4]],Enemies[[Name]:[BotLevelType]],5,FALSE) * WorldWaves[[#This Row],[BossDoubleLvl4]]</f>
        <v>0</v>
      </c>
      <c r="AG20">
        <f>VLOOKUP(WorldWaves[[#Headers],[BossDoubleLvl5]],Enemies[[Name]:[BotLevelType]],5,FALSE) * WorldWaves[[#This Row],[BossDoubleLvl5]]</f>
        <v>0</v>
      </c>
      <c r="AH20">
        <f>VLOOKUP(WorldWaves[[#Headers],[BossKamikaze]],Enemies[[Name]:[BotLevelType]],5,FALSE) * WorldWaves[[#This Row],[BossKamikaze]]</f>
        <v>0</v>
      </c>
      <c r="AI20">
        <f>VLOOKUP(WorldWaves[[#Headers],[BossBalloonEnd]],Enemies[[Name]:[BotLevelType]],5,FALSE) * WorldWaves[[#This Row],[BossBalloonEnd]]</f>
        <v>0</v>
      </c>
      <c r="AJ20">
        <f>VLOOKUP(WorldWaves[[#Headers],[BigKamikaze]],Enemies[[Name]:[BotLevelType]],5,FALSE) * WorldWaves[[#This Row],[BigKamikaze]]</f>
        <v>0</v>
      </c>
      <c r="AK20">
        <f>VLOOKUP(WorldWaves[[#Headers],[IceResistant]],Enemies[[Name]:[BotLevelType]],5,FALSE) * WorldWaves[[#This Row],[IceResistant]]</f>
        <v>0</v>
      </c>
      <c r="AL20">
        <f>VLOOKUP(WorldWaves[[#Headers],[BossIceResistant]],Enemies[[Name]:[BotLevelType]],5,FALSE) * WorldWaves[[#This Row],[BossIceResistant]]</f>
        <v>0</v>
      </c>
      <c r="AM20">
        <f>VLOOKUP(WorldWaves[[#Headers],[PoisonResistant]],Enemies[[Name]:[BotLevelType]],5,FALSE) * WorldWaves[[#This Row],[PoisonResistant]]</f>
        <v>0</v>
      </c>
      <c r="AN20">
        <f>VLOOKUP(WorldWaves[[#Headers],[ElectricityResistant]],Enemies[[Name]:[BotLevelType]],5,FALSE) * WorldWaves[[#This Row],[ElectricityResistant]]</f>
        <v>0</v>
      </c>
      <c r="AO20">
        <f>VLOOKUP(WorldWaves[[#Headers],[Armored]],Enemies[[Name]:[BotLevelType]],5,FALSE) * WorldWaves[[#This Row],[Armored]]</f>
        <v>0</v>
      </c>
      <c r="AP20">
        <f>VLOOKUP(WorldWaves[[#Headers],[BossArmored]],Enemies[[Name]:[BotLevelType]],5,FALSE) * WorldWaves[[#This Row],[BossArmored]]</f>
        <v>0</v>
      </c>
      <c r="AQ20">
        <f>VLOOKUP(WorldWaves[[#Headers],[SlowArmored]],Enemies[[Name]:[BotLevelType]],5,FALSE) * WorldWaves[[#This Row],[SlowArmored]]</f>
        <v>0</v>
      </c>
      <c r="AR20">
        <f>VLOOKUP(WorldWaves[[#Headers],[FlyingArmouredIce]],Enemies[[Name]:[BotLevelType]],5,FALSE) * WorldWaves[[#This Row],[FlyingArmouredIce]]</f>
        <v>0</v>
      </c>
      <c r="AS20">
        <f>VLOOKUP(WorldWaves[[#Headers],[FlyingArmouredPoison]],Enemies[[Name]:[BotLevelType]],5,FALSE) * WorldWaves[[#This Row],[FlyingArmouredPoison]]</f>
        <v>0</v>
      </c>
      <c r="AT20">
        <f>VLOOKUP(WorldWaves[[#Headers],[FlyingArmouredElec]],Enemies[[Name]:[BotLevelType]],5,FALSE) * WorldWaves[[#This Row],[FlyingArmouredElec]]</f>
        <v>0</v>
      </c>
      <c r="AU20">
        <f>VLOOKUP(WorldWaves[[#Headers],[Hacker]],Enemies[[Name]:[BotLevelType]],5,FALSE) * WorldWaves[[#This Row],[Hacker]]</f>
        <v>0</v>
      </c>
      <c r="AV20">
        <f>VLOOKUP(WorldWaves[[#Headers],[BossHacker]],Enemies[[Name]:[BotLevelType]],5,FALSE) * WorldWaves[[#This Row],[BossHacker]]</f>
        <v>0</v>
      </c>
      <c r="AW20">
        <f>VLOOKUP(WorldWaves[[#Headers],[BossFlyingArmoured]],Enemies[[Name]:[BotLevelType]],5,FALSE) * WorldWaves[[#This Row],[BossFlyingArmoured]]</f>
        <v>0</v>
      </c>
    </row>
    <row r="21" spans="1:49" ht="15.75" x14ac:dyDescent="0.25">
      <c r="A21" s="5">
        <v>19</v>
      </c>
      <c r="B21" s="8">
        <f t="shared" si="0"/>
        <v>40</v>
      </c>
      <c r="C21" s="8">
        <f t="shared" si="1"/>
        <v>1269.1666700000001</v>
      </c>
      <c r="E21">
        <f>VLOOKUP(WorldWaves[[#Headers],[MiniBot]],Enemies[[Name]:[BotLevelType]],5,FALSE) * WorldWaves[[#This Row],[MiniBot]]</f>
        <v>0</v>
      </c>
      <c r="F21">
        <f>VLOOKUP(WorldWaves[[#Headers],[BigBot]],Enemies[[Name]:[BotLevelType]],5,FALSE) * WorldWaves[[#This Row],[BigBot]]</f>
        <v>0</v>
      </c>
      <c r="G21">
        <f>VLOOKUP(WorldWaves[[#Headers],[MegaBigBot]],Enemies[[Name]:[BotLevelType]],5,FALSE) * WorldWaves[[#This Row],[MegaBigBot]]</f>
        <v>0</v>
      </c>
      <c r="H21">
        <f>VLOOKUP(WorldWaves[[#Headers],[Boss1]],Enemies[[Name]:[BotLevelType]],5,FALSE) * WorldWaves[[#This Row],[Boss1]]</f>
        <v>0</v>
      </c>
      <c r="I21">
        <f>VLOOKUP(WorldWaves[[#Headers],[Boss2]],Enemies[[Name]:[BotLevelType]],5,FALSE) * WorldWaves[[#This Row],[Boss2]]</f>
        <v>0</v>
      </c>
      <c r="J21">
        <f>VLOOKUP(WorldWaves[[#Headers],[Boss3]],Enemies[[Name]:[BotLevelType]],5,FALSE) * WorldWaves[[#This Row],[Boss3]]</f>
        <v>0</v>
      </c>
      <c r="K21">
        <f>VLOOKUP(WorldWaves[[#Headers],[Bot]],Enemies[[Name]:[BotLevelType]],5,FALSE) * WorldWaves[[#This Row],[Bot]]</f>
        <v>0</v>
      </c>
      <c r="L21">
        <f>VLOOKUP(WorldWaves[[#Headers],[Fast]],Enemies[[Name]:[BotLevelType]],5,FALSE) * WorldWaves[[#This Row],[Fast]]</f>
        <v>0</v>
      </c>
      <c r="M21">
        <f>VLOOKUP(WorldWaves[[#Headers],[Tank]],Enemies[[Name]:[BotLevelType]],5,FALSE) * WorldWaves[[#This Row],[Tank]]</f>
        <v>0</v>
      </c>
      <c r="N21">
        <f>VLOOKUP(WorldWaves[[#Headers],[Rush]],Enemies[[Name]:[BotLevelType]],5,FALSE) * WorldWaves[[#This Row],[Rush]]</f>
        <v>0</v>
      </c>
      <c r="O21">
        <f>VLOOKUP(WorldWaves[[#Headers],[BossFast]],Enemies[[Name]:[BotLevelType]],5,FALSE) * WorldWaves[[#This Row],[BossFast]]</f>
        <v>0</v>
      </c>
      <c r="P21">
        <f>VLOOKUP(WorldWaves[[#Headers],[BossTank]],Enemies[[Name]:[BotLevelType]],5,FALSE) * WorldWaves[[#This Row],[BossTank]]</f>
        <v>40</v>
      </c>
      <c r="Q21">
        <f>VLOOKUP(WorldWaves[[#Headers],[BossRush]],Enemies[[Name]:[BotLevelType]],5,FALSE) * WorldWaves[[#This Row],[BossRush]]</f>
        <v>0</v>
      </c>
      <c r="R21">
        <f>VLOOKUP(WorldWaves[[#Headers],[SemiBigBot]],Enemies[[Name]:[BotLevelType]],5,FALSE) * WorldWaves[[#This Row],[SemiBigBot]]</f>
        <v>0</v>
      </c>
      <c r="S21">
        <f>VLOOKUP(WorldWaves[[#Headers],[BossSlow]],Enemies[[Name]:[BotLevelType]],5,FALSE) * WorldWaves[[#This Row],[BossSlow]]</f>
        <v>0</v>
      </c>
      <c r="T21">
        <f>VLOOKUP(WorldWaves[[#Headers],[BotSlow]],Enemies[[Name]:[BotLevelType]],5,FALSE) * WorldWaves[[#This Row],[BotSlow]]</f>
        <v>0</v>
      </c>
      <c r="U21">
        <f>VLOOKUP(WorldWaves[[#Headers],[BigBotSlow]],Enemies[[Name]:[BotLevelType]],5,FALSE) * WorldWaves[[#This Row],[BigBotSlow]]</f>
        <v>0</v>
      </c>
      <c r="V21">
        <f>VLOOKUP(WorldWaves[[#Headers],[SplitterBalloon]],Enemies[[Name]:[BotLevelType]],5,FALSE) * WorldWaves[[#This Row],[SplitterBalloon]]</f>
        <v>0</v>
      </c>
      <c r="W21">
        <f>VLOOKUP(WorldWaves[[#Headers],[SplitterDoubleLvl1]],Enemies[[Name]:[BotLevelType]],5,FALSE) * WorldWaves[[#This Row],[SplitterDoubleLvl1]]</f>
        <v>0</v>
      </c>
      <c r="X21">
        <f>VLOOKUP(WorldWaves[[#Headers],[SplitterDoubleLvl2]],Enemies[[Name]:[BotLevelType]],5,FALSE) * WorldWaves[[#This Row],[SplitterDoubleLvl2]]</f>
        <v>0</v>
      </c>
      <c r="Y21">
        <f>VLOOKUP(WorldWaves[[#Headers],[SplitterDoubleLvl3]],Enemies[[Name]:[BotLevelType]],5,FALSE) * WorldWaves[[#This Row],[SplitterDoubleLvl3]]</f>
        <v>0</v>
      </c>
      <c r="Z21">
        <f>VLOOKUP(WorldWaves[[#Headers],[SplitterEnd]],Enemies[[Name]:[BotLevelType]],5,FALSE) * WorldWaves[[#This Row],[SplitterEnd]]</f>
        <v>0</v>
      </c>
      <c r="AA21">
        <f>VLOOKUP(WorldWaves[[#Headers],[Kamikaze]],Enemies[[Name]:[BotLevelType]],5,FALSE) * WorldWaves[[#This Row],[Kamikaze]]</f>
        <v>0</v>
      </c>
      <c r="AB21">
        <f>VLOOKUP(WorldWaves[[#Headers],[BossBalloon]],Enemies[[Name]:[BotLevelType]],5,FALSE) * WorldWaves[[#This Row],[BossBalloon]]</f>
        <v>0</v>
      </c>
      <c r="AC21">
        <f>VLOOKUP(WorldWaves[[#Headers],[BossDoubleLvl1]],Enemies[[Name]:[BotLevelType]],5,FALSE) * WorldWaves[[#This Row],[BossDoubleLvl1]]</f>
        <v>0</v>
      </c>
      <c r="AD21">
        <f>VLOOKUP(WorldWaves[[#Headers],[BossDoubleLvl2]],Enemies[[Name]:[BotLevelType]],5,FALSE) * WorldWaves[[#This Row],[BossDoubleLvl2]]</f>
        <v>0</v>
      </c>
      <c r="AE21">
        <f>VLOOKUP(WorldWaves[[#Headers],[BossDoubleLvl3]],Enemies[[Name]:[BotLevelType]],5,FALSE) * WorldWaves[[#This Row],[BossDoubleLvl3]]</f>
        <v>0</v>
      </c>
      <c r="AF21">
        <f>VLOOKUP(WorldWaves[[#Headers],[BossDoubleLvl4]],Enemies[[Name]:[BotLevelType]],5,FALSE) * WorldWaves[[#This Row],[BossDoubleLvl4]]</f>
        <v>0</v>
      </c>
      <c r="AG21">
        <f>VLOOKUP(WorldWaves[[#Headers],[BossDoubleLvl5]],Enemies[[Name]:[BotLevelType]],5,FALSE) * WorldWaves[[#This Row],[BossDoubleLvl5]]</f>
        <v>0</v>
      </c>
      <c r="AH21">
        <f>VLOOKUP(WorldWaves[[#Headers],[BossKamikaze]],Enemies[[Name]:[BotLevelType]],5,FALSE) * WorldWaves[[#This Row],[BossKamikaze]]</f>
        <v>0</v>
      </c>
      <c r="AI21">
        <f>VLOOKUP(WorldWaves[[#Headers],[BossBalloonEnd]],Enemies[[Name]:[BotLevelType]],5,FALSE) * WorldWaves[[#This Row],[BossBalloonEnd]]</f>
        <v>0</v>
      </c>
      <c r="AJ21">
        <f>VLOOKUP(WorldWaves[[#Headers],[BigKamikaze]],Enemies[[Name]:[BotLevelType]],5,FALSE) * WorldWaves[[#This Row],[BigKamikaze]]</f>
        <v>0</v>
      </c>
      <c r="AK21">
        <f>VLOOKUP(WorldWaves[[#Headers],[IceResistant]],Enemies[[Name]:[BotLevelType]],5,FALSE) * WorldWaves[[#This Row],[IceResistant]]</f>
        <v>0</v>
      </c>
      <c r="AL21">
        <f>VLOOKUP(WorldWaves[[#Headers],[BossIceResistant]],Enemies[[Name]:[BotLevelType]],5,FALSE) * WorldWaves[[#This Row],[BossIceResistant]]</f>
        <v>0</v>
      </c>
      <c r="AM21">
        <f>VLOOKUP(WorldWaves[[#Headers],[PoisonResistant]],Enemies[[Name]:[BotLevelType]],5,FALSE) * WorldWaves[[#This Row],[PoisonResistant]]</f>
        <v>0</v>
      </c>
      <c r="AN21">
        <f>VLOOKUP(WorldWaves[[#Headers],[ElectricityResistant]],Enemies[[Name]:[BotLevelType]],5,FALSE) * WorldWaves[[#This Row],[ElectricityResistant]]</f>
        <v>0</v>
      </c>
      <c r="AO21">
        <f>VLOOKUP(WorldWaves[[#Headers],[Armored]],Enemies[[Name]:[BotLevelType]],5,FALSE) * WorldWaves[[#This Row],[Armored]]</f>
        <v>0</v>
      </c>
      <c r="AP21">
        <f>VLOOKUP(WorldWaves[[#Headers],[BossArmored]],Enemies[[Name]:[BotLevelType]],5,FALSE) * WorldWaves[[#This Row],[BossArmored]]</f>
        <v>0</v>
      </c>
      <c r="AQ21">
        <f>VLOOKUP(WorldWaves[[#Headers],[SlowArmored]],Enemies[[Name]:[BotLevelType]],5,FALSE) * WorldWaves[[#This Row],[SlowArmored]]</f>
        <v>0</v>
      </c>
      <c r="AR21">
        <f>VLOOKUP(WorldWaves[[#Headers],[FlyingArmouredIce]],Enemies[[Name]:[BotLevelType]],5,FALSE) * WorldWaves[[#This Row],[FlyingArmouredIce]]</f>
        <v>0</v>
      </c>
      <c r="AS21">
        <f>VLOOKUP(WorldWaves[[#Headers],[FlyingArmouredPoison]],Enemies[[Name]:[BotLevelType]],5,FALSE) * WorldWaves[[#This Row],[FlyingArmouredPoison]]</f>
        <v>0</v>
      </c>
      <c r="AT21">
        <f>VLOOKUP(WorldWaves[[#Headers],[FlyingArmouredElec]],Enemies[[Name]:[BotLevelType]],5,FALSE) * WorldWaves[[#This Row],[FlyingArmouredElec]]</f>
        <v>0</v>
      </c>
      <c r="AU21">
        <f>VLOOKUP(WorldWaves[[#Headers],[Hacker]],Enemies[[Name]:[BotLevelType]],5,FALSE) * WorldWaves[[#This Row],[Hacker]]</f>
        <v>0</v>
      </c>
      <c r="AV21">
        <f>VLOOKUP(WorldWaves[[#Headers],[BossHacker]],Enemies[[Name]:[BotLevelType]],5,FALSE) * WorldWaves[[#This Row],[BossHacker]]</f>
        <v>0</v>
      </c>
      <c r="AW21">
        <f>VLOOKUP(WorldWaves[[#Headers],[BossFlyingArmoured]],Enemies[[Name]:[BotLevelType]],5,FALSE) * WorldWaves[[#This Row],[BossFlyingArmoured]]</f>
        <v>0</v>
      </c>
    </row>
    <row r="22" spans="1:49" ht="15.75" x14ac:dyDescent="0.25">
      <c r="A22" s="5">
        <v>20</v>
      </c>
      <c r="B22" s="8">
        <f t="shared" si="0"/>
        <v>21.25</v>
      </c>
      <c r="C22" s="8">
        <f t="shared" si="1"/>
        <v>1290.4166700000001</v>
      </c>
      <c r="E22">
        <f>VLOOKUP(WorldWaves[[#Headers],[MiniBot]],Enemies[[Name]:[BotLevelType]],5,FALSE) * WorldWaves[[#This Row],[MiniBot]]</f>
        <v>0</v>
      </c>
      <c r="F22">
        <f>VLOOKUP(WorldWaves[[#Headers],[BigBot]],Enemies[[Name]:[BotLevelType]],5,FALSE) * WorldWaves[[#This Row],[BigBot]]</f>
        <v>3.75</v>
      </c>
      <c r="G22">
        <f>VLOOKUP(WorldWaves[[#Headers],[MegaBigBot]],Enemies[[Name]:[BotLevelType]],5,FALSE) * WorldWaves[[#This Row],[MegaBigBot]]</f>
        <v>0</v>
      </c>
      <c r="H22">
        <f>VLOOKUP(WorldWaves[[#Headers],[Boss1]],Enemies[[Name]:[BotLevelType]],5,FALSE) * WorldWaves[[#This Row],[Boss1]]</f>
        <v>0</v>
      </c>
      <c r="I22">
        <f>VLOOKUP(WorldWaves[[#Headers],[Boss2]],Enemies[[Name]:[BotLevelType]],5,FALSE) * WorldWaves[[#This Row],[Boss2]]</f>
        <v>0</v>
      </c>
      <c r="J22">
        <f>VLOOKUP(WorldWaves[[#Headers],[Boss3]],Enemies[[Name]:[BotLevelType]],5,FALSE) * WorldWaves[[#This Row],[Boss3]]</f>
        <v>0</v>
      </c>
      <c r="K22">
        <f>VLOOKUP(WorldWaves[[#Headers],[Bot]],Enemies[[Name]:[BotLevelType]],5,FALSE) * WorldWaves[[#This Row],[Bot]]</f>
        <v>0</v>
      </c>
      <c r="L22">
        <f>VLOOKUP(WorldWaves[[#Headers],[Fast]],Enemies[[Name]:[BotLevelType]],5,FALSE) * WorldWaves[[#This Row],[Fast]]</f>
        <v>0</v>
      </c>
      <c r="M22">
        <f>VLOOKUP(WorldWaves[[#Headers],[Tank]],Enemies[[Name]:[BotLevelType]],5,FALSE) * WorldWaves[[#This Row],[Tank]]</f>
        <v>0</v>
      </c>
      <c r="N22">
        <f>VLOOKUP(WorldWaves[[#Headers],[Rush]],Enemies[[Name]:[BotLevelType]],5,FALSE) * WorldWaves[[#This Row],[Rush]]</f>
        <v>0</v>
      </c>
      <c r="O22">
        <f>VLOOKUP(WorldWaves[[#Headers],[BossFast]],Enemies[[Name]:[BotLevelType]],5,FALSE) * WorldWaves[[#This Row],[BossFast]]</f>
        <v>0</v>
      </c>
      <c r="P22">
        <f>VLOOKUP(WorldWaves[[#Headers],[BossTank]],Enemies[[Name]:[BotLevelType]],5,FALSE) * WorldWaves[[#This Row],[BossTank]]</f>
        <v>0</v>
      </c>
      <c r="Q22">
        <f>VLOOKUP(WorldWaves[[#Headers],[BossRush]],Enemies[[Name]:[BotLevelType]],5,FALSE) * WorldWaves[[#This Row],[BossRush]]</f>
        <v>0</v>
      </c>
      <c r="R22">
        <f>VLOOKUP(WorldWaves[[#Headers],[SemiBigBot]],Enemies[[Name]:[BotLevelType]],5,FALSE) * WorldWaves[[#This Row],[SemiBigBot]]</f>
        <v>17.5</v>
      </c>
      <c r="S22">
        <f>VLOOKUP(WorldWaves[[#Headers],[BossSlow]],Enemies[[Name]:[BotLevelType]],5,FALSE) * WorldWaves[[#This Row],[BossSlow]]</f>
        <v>0</v>
      </c>
      <c r="T22">
        <f>VLOOKUP(WorldWaves[[#Headers],[BotSlow]],Enemies[[Name]:[BotLevelType]],5,FALSE) * WorldWaves[[#This Row],[BotSlow]]</f>
        <v>0</v>
      </c>
      <c r="U22">
        <f>VLOOKUP(WorldWaves[[#Headers],[BigBotSlow]],Enemies[[Name]:[BotLevelType]],5,FALSE) * WorldWaves[[#This Row],[BigBotSlow]]</f>
        <v>0</v>
      </c>
      <c r="V22">
        <f>VLOOKUP(WorldWaves[[#Headers],[SplitterBalloon]],Enemies[[Name]:[BotLevelType]],5,FALSE) * WorldWaves[[#This Row],[SplitterBalloon]]</f>
        <v>0</v>
      </c>
      <c r="W22">
        <f>VLOOKUP(WorldWaves[[#Headers],[SplitterDoubleLvl1]],Enemies[[Name]:[BotLevelType]],5,FALSE) * WorldWaves[[#This Row],[SplitterDoubleLvl1]]</f>
        <v>0</v>
      </c>
      <c r="X22">
        <f>VLOOKUP(WorldWaves[[#Headers],[SplitterDoubleLvl2]],Enemies[[Name]:[BotLevelType]],5,FALSE) * WorldWaves[[#This Row],[SplitterDoubleLvl2]]</f>
        <v>0</v>
      </c>
      <c r="Y22">
        <f>VLOOKUP(WorldWaves[[#Headers],[SplitterDoubleLvl3]],Enemies[[Name]:[BotLevelType]],5,FALSE) * WorldWaves[[#This Row],[SplitterDoubleLvl3]]</f>
        <v>0</v>
      </c>
      <c r="Z22">
        <f>VLOOKUP(WorldWaves[[#Headers],[SplitterEnd]],Enemies[[Name]:[BotLevelType]],5,FALSE) * WorldWaves[[#This Row],[SplitterEnd]]</f>
        <v>0</v>
      </c>
      <c r="AA22">
        <f>VLOOKUP(WorldWaves[[#Headers],[Kamikaze]],Enemies[[Name]:[BotLevelType]],5,FALSE) * WorldWaves[[#This Row],[Kamikaze]]</f>
        <v>0</v>
      </c>
      <c r="AB22">
        <f>VLOOKUP(WorldWaves[[#Headers],[BossBalloon]],Enemies[[Name]:[BotLevelType]],5,FALSE) * WorldWaves[[#This Row],[BossBalloon]]</f>
        <v>0</v>
      </c>
      <c r="AC22">
        <f>VLOOKUP(WorldWaves[[#Headers],[BossDoubleLvl1]],Enemies[[Name]:[BotLevelType]],5,FALSE) * WorldWaves[[#This Row],[BossDoubleLvl1]]</f>
        <v>0</v>
      </c>
      <c r="AD22">
        <f>VLOOKUP(WorldWaves[[#Headers],[BossDoubleLvl2]],Enemies[[Name]:[BotLevelType]],5,FALSE) * WorldWaves[[#This Row],[BossDoubleLvl2]]</f>
        <v>0</v>
      </c>
      <c r="AE22">
        <f>VLOOKUP(WorldWaves[[#Headers],[BossDoubleLvl3]],Enemies[[Name]:[BotLevelType]],5,FALSE) * WorldWaves[[#This Row],[BossDoubleLvl3]]</f>
        <v>0</v>
      </c>
      <c r="AF22">
        <f>VLOOKUP(WorldWaves[[#Headers],[BossDoubleLvl4]],Enemies[[Name]:[BotLevelType]],5,FALSE) * WorldWaves[[#This Row],[BossDoubleLvl4]]</f>
        <v>0</v>
      </c>
      <c r="AG22">
        <f>VLOOKUP(WorldWaves[[#Headers],[BossDoubleLvl5]],Enemies[[Name]:[BotLevelType]],5,FALSE) * WorldWaves[[#This Row],[BossDoubleLvl5]]</f>
        <v>0</v>
      </c>
      <c r="AH22">
        <f>VLOOKUP(WorldWaves[[#Headers],[BossKamikaze]],Enemies[[Name]:[BotLevelType]],5,FALSE) * WorldWaves[[#This Row],[BossKamikaze]]</f>
        <v>0</v>
      </c>
      <c r="AI22">
        <f>VLOOKUP(WorldWaves[[#Headers],[BossBalloonEnd]],Enemies[[Name]:[BotLevelType]],5,FALSE) * WorldWaves[[#This Row],[BossBalloonEnd]]</f>
        <v>0</v>
      </c>
      <c r="AJ22">
        <f>VLOOKUP(WorldWaves[[#Headers],[BigKamikaze]],Enemies[[Name]:[BotLevelType]],5,FALSE) * WorldWaves[[#This Row],[BigKamikaze]]</f>
        <v>0</v>
      </c>
      <c r="AK22">
        <f>VLOOKUP(WorldWaves[[#Headers],[IceResistant]],Enemies[[Name]:[BotLevelType]],5,FALSE) * WorldWaves[[#This Row],[IceResistant]]</f>
        <v>0</v>
      </c>
      <c r="AL22">
        <f>VLOOKUP(WorldWaves[[#Headers],[BossIceResistant]],Enemies[[Name]:[BotLevelType]],5,FALSE) * WorldWaves[[#This Row],[BossIceResistant]]</f>
        <v>0</v>
      </c>
      <c r="AM22">
        <f>VLOOKUP(WorldWaves[[#Headers],[PoisonResistant]],Enemies[[Name]:[BotLevelType]],5,FALSE) * WorldWaves[[#This Row],[PoisonResistant]]</f>
        <v>0</v>
      </c>
      <c r="AN22">
        <f>VLOOKUP(WorldWaves[[#Headers],[ElectricityResistant]],Enemies[[Name]:[BotLevelType]],5,FALSE) * WorldWaves[[#This Row],[ElectricityResistant]]</f>
        <v>0</v>
      </c>
      <c r="AO22">
        <f>VLOOKUP(WorldWaves[[#Headers],[Armored]],Enemies[[Name]:[BotLevelType]],5,FALSE) * WorldWaves[[#This Row],[Armored]]</f>
        <v>0</v>
      </c>
      <c r="AP22">
        <f>VLOOKUP(WorldWaves[[#Headers],[BossArmored]],Enemies[[Name]:[BotLevelType]],5,FALSE) * WorldWaves[[#This Row],[BossArmored]]</f>
        <v>0</v>
      </c>
      <c r="AQ22">
        <f>VLOOKUP(WorldWaves[[#Headers],[SlowArmored]],Enemies[[Name]:[BotLevelType]],5,FALSE) * WorldWaves[[#This Row],[SlowArmored]]</f>
        <v>0</v>
      </c>
      <c r="AR22">
        <f>VLOOKUP(WorldWaves[[#Headers],[FlyingArmouredIce]],Enemies[[Name]:[BotLevelType]],5,FALSE) * WorldWaves[[#This Row],[FlyingArmouredIce]]</f>
        <v>0</v>
      </c>
      <c r="AS22">
        <f>VLOOKUP(WorldWaves[[#Headers],[FlyingArmouredPoison]],Enemies[[Name]:[BotLevelType]],5,FALSE) * WorldWaves[[#This Row],[FlyingArmouredPoison]]</f>
        <v>0</v>
      </c>
      <c r="AT22">
        <f>VLOOKUP(WorldWaves[[#Headers],[FlyingArmouredElec]],Enemies[[Name]:[BotLevelType]],5,FALSE) * WorldWaves[[#This Row],[FlyingArmouredElec]]</f>
        <v>0</v>
      </c>
      <c r="AU22">
        <f>VLOOKUP(WorldWaves[[#Headers],[Hacker]],Enemies[[Name]:[BotLevelType]],5,FALSE) * WorldWaves[[#This Row],[Hacker]]</f>
        <v>0</v>
      </c>
      <c r="AV22">
        <f>VLOOKUP(WorldWaves[[#Headers],[BossHacker]],Enemies[[Name]:[BotLevelType]],5,FALSE) * WorldWaves[[#This Row],[BossHacker]]</f>
        <v>0</v>
      </c>
      <c r="AW22">
        <f>VLOOKUP(WorldWaves[[#Headers],[BossFlyingArmoured]],Enemies[[Name]:[BotLevelType]],5,FALSE) * WorldWaves[[#This Row],[BossFlyingArmoured]]</f>
        <v>0</v>
      </c>
    </row>
    <row r="23" spans="1:49" ht="15.75" x14ac:dyDescent="0.25">
      <c r="A23" s="5">
        <v>21</v>
      </c>
      <c r="B23" s="8">
        <f t="shared" si="0"/>
        <v>42.5</v>
      </c>
      <c r="C23" s="8">
        <f t="shared" si="1"/>
        <v>1332.9166700000001</v>
      </c>
      <c r="E23">
        <f>VLOOKUP(WorldWaves[[#Headers],[MiniBot]],Enemies[[Name]:[BotLevelType]],5,FALSE) * WorldWaves[[#This Row],[MiniBot]]</f>
        <v>0</v>
      </c>
      <c r="F23">
        <f>VLOOKUP(WorldWaves[[#Headers],[BigBot]],Enemies[[Name]:[BotLevelType]],5,FALSE) * WorldWaves[[#This Row],[BigBot]]</f>
        <v>0</v>
      </c>
      <c r="G23">
        <f>VLOOKUP(WorldWaves[[#Headers],[MegaBigBot]],Enemies[[Name]:[BotLevelType]],5,FALSE) * WorldWaves[[#This Row],[MegaBigBot]]</f>
        <v>0</v>
      </c>
      <c r="H23">
        <f>VLOOKUP(WorldWaves[[#Headers],[Boss1]],Enemies[[Name]:[BotLevelType]],5,FALSE) * WorldWaves[[#This Row],[Boss1]]</f>
        <v>0</v>
      </c>
      <c r="I23">
        <f>VLOOKUP(WorldWaves[[#Headers],[Boss2]],Enemies[[Name]:[BotLevelType]],5,FALSE) * WorldWaves[[#This Row],[Boss2]]</f>
        <v>0</v>
      </c>
      <c r="J23">
        <f>VLOOKUP(WorldWaves[[#Headers],[Boss3]],Enemies[[Name]:[BotLevelType]],5,FALSE) * WorldWaves[[#This Row],[Boss3]]</f>
        <v>0</v>
      </c>
      <c r="K23">
        <f>VLOOKUP(WorldWaves[[#Headers],[Bot]],Enemies[[Name]:[BotLevelType]],5,FALSE) * WorldWaves[[#This Row],[Bot]]</f>
        <v>0</v>
      </c>
      <c r="L23">
        <f>VLOOKUP(WorldWaves[[#Headers],[Fast]],Enemies[[Name]:[BotLevelType]],5,FALSE) * WorldWaves[[#This Row],[Fast]]</f>
        <v>0</v>
      </c>
      <c r="M23">
        <f>VLOOKUP(WorldWaves[[#Headers],[Tank]],Enemies[[Name]:[BotLevelType]],5,FALSE) * WorldWaves[[#This Row],[Tank]]</f>
        <v>0</v>
      </c>
      <c r="N23">
        <f>VLOOKUP(WorldWaves[[#Headers],[Rush]],Enemies[[Name]:[BotLevelType]],5,FALSE) * WorldWaves[[#This Row],[Rush]]</f>
        <v>0</v>
      </c>
      <c r="O23">
        <f>VLOOKUP(WorldWaves[[#Headers],[BossFast]],Enemies[[Name]:[BotLevelType]],5,FALSE) * WorldWaves[[#This Row],[BossFast]]</f>
        <v>0</v>
      </c>
      <c r="P23">
        <f>VLOOKUP(WorldWaves[[#Headers],[BossTank]],Enemies[[Name]:[BotLevelType]],5,FALSE) * WorldWaves[[#This Row],[BossTank]]</f>
        <v>0</v>
      </c>
      <c r="Q23">
        <f>VLOOKUP(WorldWaves[[#Headers],[BossRush]],Enemies[[Name]:[BotLevelType]],5,FALSE) * WorldWaves[[#This Row],[BossRush]]</f>
        <v>0</v>
      </c>
      <c r="R23">
        <f>VLOOKUP(WorldWaves[[#Headers],[SemiBigBot]],Enemies[[Name]:[BotLevelType]],5,FALSE) * WorldWaves[[#This Row],[SemiBigBot]]</f>
        <v>42.5</v>
      </c>
      <c r="S23">
        <f>VLOOKUP(WorldWaves[[#Headers],[BossSlow]],Enemies[[Name]:[BotLevelType]],5,FALSE) * WorldWaves[[#This Row],[BossSlow]]</f>
        <v>0</v>
      </c>
      <c r="T23">
        <f>VLOOKUP(WorldWaves[[#Headers],[BotSlow]],Enemies[[Name]:[BotLevelType]],5,FALSE) * WorldWaves[[#This Row],[BotSlow]]</f>
        <v>0</v>
      </c>
      <c r="U23">
        <f>VLOOKUP(WorldWaves[[#Headers],[BigBotSlow]],Enemies[[Name]:[BotLevelType]],5,FALSE) * WorldWaves[[#This Row],[BigBotSlow]]</f>
        <v>0</v>
      </c>
      <c r="V23">
        <f>VLOOKUP(WorldWaves[[#Headers],[SplitterBalloon]],Enemies[[Name]:[BotLevelType]],5,FALSE) * WorldWaves[[#This Row],[SplitterBalloon]]</f>
        <v>0</v>
      </c>
      <c r="W23">
        <f>VLOOKUP(WorldWaves[[#Headers],[SplitterDoubleLvl1]],Enemies[[Name]:[BotLevelType]],5,FALSE) * WorldWaves[[#This Row],[SplitterDoubleLvl1]]</f>
        <v>0</v>
      </c>
      <c r="X23">
        <f>VLOOKUP(WorldWaves[[#Headers],[SplitterDoubleLvl2]],Enemies[[Name]:[BotLevelType]],5,FALSE) * WorldWaves[[#This Row],[SplitterDoubleLvl2]]</f>
        <v>0</v>
      </c>
      <c r="Y23">
        <f>VLOOKUP(WorldWaves[[#Headers],[SplitterDoubleLvl3]],Enemies[[Name]:[BotLevelType]],5,FALSE) * WorldWaves[[#This Row],[SplitterDoubleLvl3]]</f>
        <v>0</v>
      </c>
      <c r="Z23">
        <f>VLOOKUP(WorldWaves[[#Headers],[SplitterEnd]],Enemies[[Name]:[BotLevelType]],5,FALSE) * WorldWaves[[#This Row],[SplitterEnd]]</f>
        <v>0</v>
      </c>
      <c r="AA23">
        <f>VLOOKUP(WorldWaves[[#Headers],[Kamikaze]],Enemies[[Name]:[BotLevelType]],5,FALSE) * WorldWaves[[#This Row],[Kamikaze]]</f>
        <v>0</v>
      </c>
      <c r="AB23">
        <f>VLOOKUP(WorldWaves[[#Headers],[BossBalloon]],Enemies[[Name]:[BotLevelType]],5,FALSE) * WorldWaves[[#This Row],[BossBalloon]]</f>
        <v>0</v>
      </c>
      <c r="AC23">
        <f>VLOOKUP(WorldWaves[[#Headers],[BossDoubleLvl1]],Enemies[[Name]:[BotLevelType]],5,FALSE) * WorldWaves[[#This Row],[BossDoubleLvl1]]</f>
        <v>0</v>
      </c>
      <c r="AD23">
        <f>VLOOKUP(WorldWaves[[#Headers],[BossDoubleLvl2]],Enemies[[Name]:[BotLevelType]],5,FALSE) * WorldWaves[[#This Row],[BossDoubleLvl2]]</f>
        <v>0</v>
      </c>
      <c r="AE23">
        <f>VLOOKUP(WorldWaves[[#Headers],[BossDoubleLvl3]],Enemies[[Name]:[BotLevelType]],5,FALSE) * WorldWaves[[#This Row],[BossDoubleLvl3]]</f>
        <v>0</v>
      </c>
      <c r="AF23">
        <f>VLOOKUP(WorldWaves[[#Headers],[BossDoubleLvl4]],Enemies[[Name]:[BotLevelType]],5,FALSE) * WorldWaves[[#This Row],[BossDoubleLvl4]]</f>
        <v>0</v>
      </c>
      <c r="AG23">
        <f>VLOOKUP(WorldWaves[[#Headers],[BossDoubleLvl5]],Enemies[[Name]:[BotLevelType]],5,FALSE) * WorldWaves[[#This Row],[BossDoubleLvl5]]</f>
        <v>0</v>
      </c>
      <c r="AH23">
        <f>VLOOKUP(WorldWaves[[#Headers],[BossKamikaze]],Enemies[[Name]:[BotLevelType]],5,FALSE) * WorldWaves[[#This Row],[BossKamikaze]]</f>
        <v>0</v>
      </c>
      <c r="AI23">
        <f>VLOOKUP(WorldWaves[[#Headers],[BossBalloonEnd]],Enemies[[Name]:[BotLevelType]],5,FALSE) * WorldWaves[[#This Row],[BossBalloonEnd]]</f>
        <v>0</v>
      </c>
      <c r="AJ23">
        <f>VLOOKUP(WorldWaves[[#Headers],[BigKamikaze]],Enemies[[Name]:[BotLevelType]],5,FALSE) * WorldWaves[[#This Row],[BigKamikaze]]</f>
        <v>0</v>
      </c>
      <c r="AK23">
        <f>VLOOKUP(WorldWaves[[#Headers],[IceResistant]],Enemies[[Name]:[BotLevelType]],5,FALSE) * WorldWaves[[#This Row],[IceResistant]]</f>
        <v>0</v>
      </c>
      <c r="AL23">
        <f>VLOOKUP(WorldWaves[[#Headers],[BossIceResistant]],Enemies[[Name]:[BotLevelType]],5,FALSE) * WorldWaves[[#This Row],[BossIceResistant]]</f>
        <v>0</v>
      </c>
      <c r="AM23">
        <f>VLOOKUP(WorldWaves[[#Headers],[PoisonResistant]],Enemies[[Name]:[BotLevelType]],5,FALSE) * WorldWaves[[#This Row],[PoisonResistant]]</f>
        <v>0</v>
      </c>
      <c r="AN23">
        <f>VLOOKUP(WorldWaves[[#Headers],[ElectricityResistant]],Enemies[[Name]:[BotLevelType]],5,FALSE) * WorldWaves[[#This Row],[ElectricityResistant]]</f>
        <v>0</v>
      </c>
      <c r="AO23">
        <f>VLOOKUP(WorldWaves[[#Headers],[Armored]],Enemies[[Name]:[BotLevelType]],5,FALSE) * WorldWaves[[#This Row],[Armored]]</f>
        <v>0</v>
      </c>
      <c r="AP23">
        <f>VLOOKUP(WorldWaves[[#Headers],[BossArmored]],Enemies[[Name]:[BotLevelType]],5,FALSE) * WorldWaves[[#This Row],[BossArmored]]</f>
        <v>0</v>
      </c>
      <c r="AQ23">
        <f>VLOOKUP(WorldWaves[[#Headers],[SlowArmored]],Enemies[[Name]:[BotLevelType]],5,FALSE) * WorldWaves[[#This Row],[SlowArmored]]</f>
        <v>0</v>
      </c>
      <c r="AR23">
        <f>VLOOKUP(WorldWaves[[#Headers],[FlyingArmouredIce]],Enemies[[Name]:[BotLevelType]],5,FALSE) * WorldWaves[[#This Row],[FlyingArmouredIce]]</f>
        <v>0</v>
      </c>
      <c r="AS23">
        <f>VLOOKUP(WorldWaves[[#Headers],[FlyingArmouredPoison]],Enemies[[Name]:[BotLevelType]],5,FALSE) * WorldWaves[[#This Row],[FlyingArmouredPoison]]</f>
        <v>0</v>
      </c>
      <c r="AT23">
        <f>VLOOKUP(WorldWaves[[#Headers],[FlyingArmouredElec]],Enemies[[Name]:[BotLevelType]],5,FALSE) * WorldWaves[[#This Row],[FlyingArmouredElec]]</f>
        <v>0</v>
      </c>
      <c r="AU23">
        <f>VLOOKUP(WorldWaves[[#Headers],[Hacker]],Enemies[[Name]:[BotLevelType]],5,FALSE) * WorldWaves[[#This Row],[Hacker]]</f>
        <v>0</v>
      </c>
      <c r="AV23">
        <f>VLOOKUP(WorldWaves[[#Headers],[BossHacker]],Enemies[[Name]:[BotLevelType]],5,FALSE) * WorldWaves[[#This Row],[BossHacker]]</f>
        <v>0</v>
      </c>
      <c r="AW23">
        <f>VLOOKUP(WorldWaves[[#Headers],[BossFlyingArmoured]],Enemies[[Name]:[BotLevelType]],5,FALSE) * WorldWaves[[#This Row],[BossFlyingArmoured]]</f>
        <v>0</v>
      </c>
    </row>
    <row r="24" spans="1:49" ht="15.75" x14ac:dyDescent="0.25">
      <c r="A24" s="5">
        <v>22</v>
      </c>
      <c r="B24" s="8">
        <f t="shared" si="0"/>
        <v>90</v>
      </c>
      <c r="C24" s="8">
        <f t="shared" si="1"/>
        <v>1422.9166700000001</v>
      </c>
      <c r="E24">
        <f>VLOOKUP(WorldWaves[[#Headers],[MiniBot]],Enemies[[Name]:[BotLevelType]],5,FALSE) * WorldWaves[[#This Row],[MiniBot]]</f>
        <v>0</v>
      </c>
      <c r="F24">
        <f>VLOOKUP(WorldWaves[[#Headers],[BigBot]],Enemies[[Name]:[BotLevelType]],5,FALSE) * WorldWaves[[#This Row],[BigBot]]</f>
        <v>22.5</v>
      </c>
      <c r="G24">
        <f>VLOOKUP(WorldWaves[[#Headers],[MegaBigBot]],Enemies[[Name]:[BotLevelType]],5,FALSE) * WorldWaves[[#This Row],[MegaBigBot]]</f>
        <v>15</v>
      </c>
      <c r="H24">
        <f>VLOOKUP(WorldWaves[[#Headers],[Boss1]],Enemies[[Name]:[BotLevelType]],5,FALSE) * WorldWaves[[#This Row],[Boss1]]</f>
        <v>0</v>
      </c>
      <c r="I24">
        <f>VLOOKUP(WorldWaves[[#Headers],[Boss2]],Enemies[[Name]:[BotLevelType]],5,FALSE) * WorldWaves[[#This Row],[Boss2]]</f>
        <v>0</v>
      </c>
      <c r="J24">
        <f>VLOOKUP(WorldWaves[[#Headers],[Boss3]],Enemies[[Name]:[BotLevelType]],5,FALSE) * WorldWaves[[#This Row],[Boss3]]</f>
        <v>0</v>
      </c>
      <c r="K24">
        <f>VLOOKUP(WorldWaves[[#Headers],[Bot]],Enemies[[Name]:[BotLevelType]],5,FALSE) * WorldWaves[[#This Row],[Bot]]</f>
        <v>0</v>
      </c>
      <c r="L24">
        <f>VLOOKUP(WorldWaves[[#Headers],[Fast]],Enemies[[Name]:[BotLevelType]],5,FALSE) * WorldWaves[[#This Row],[Fast]]</f>
        <v>0</v>
      </c>
      <c r="M24">
        <f>VLOOKUP(WorldWaves[[#Headers],[Tank]],Enemies[[Name]:[BotLevelType]],5,FALSE) * WorldWaves[[#This Row],[Tank]]</f>
        <v>0</v>
      </c>
      <c r="N24">
        <f>VLOOKUP(WorldWaves[[#Headers],[Rush]],Enemies[[Name]:[BotLevelType]],5,FALSE) * WorldWaves[[#This Row],[Rush]]</f>
        <v>0</v>
      </c>
      <c r="O24">
        <f>VLOOKUP(WorldWaves[[#Headers],[BossFast]],Enemies[[Name]:[BotLevelType]],5,FALSE) * WorldWaves[[#This Row],[BossFast]]</f>
        <v>0</v>
      </c>
      <c r="P24">
        <f>VLOOKUP(WorldWaves[[#Headers],[BossTank]],Enemies[[Name]:[BotLevelType]],5,FALSE) * WorldWaves[[#This Row],[BossTank]]</f>
        <v>0</v>
      </c>
      <c r="Q24">
        <f>VLOOKUP(WorldWaves[[#Headers],[BossRush]],Enemies[[Name]:[BotLevelType]],5,FALSE) * WorldWaves[[#This Row],[BossRush]]</f>
        <v>0</v>
      </c>
      <c r="R24">
        <f>VLOOKUP(WorldWaves[[#Headers],[SemiBigBot]],Enemies[[Name]:[BotLevelType]],5,FALSE) * WorldWaves[[#This Row],[SemiBigBot]]</f>
        <v>52.5</v>
      </c>
      <c r="S24">
        <f>VLOOKUP(WorldWaves[[#Headers],[BossSlow]],Enemies[[Name]:[BotLevelType]],5,FALSE) * WorldWaves[[#This Row],[BossSlow]]</f>
        <v>0</v>
      </c>
      <c r="T24">
        <f>VLOOKUP(WorldWaves[[#Headers],[BotSlow]],Enemies[[Name]:[BotLevelType]],5,FALSE) * WorldWaves[[#This Row],[BotSlow]]</f>
        <v>0</v>
      </c>
      <c r="U24">
        <f>VLOOKUP(WorldWaves[[#Headers],[BigBotSlow]],Enemies[[Name]:[BotLevelType]],5,FALSE) * WorldWaves[[#This Row],[BigBotSlow]]</f>
        <v>0</v>
      </c>
      <c r="V24">
        <f>VLOOKUP(WorldWaves[[#Headers],[SplitterBalloon]],Enemies[[Name]:[BotLevelType]],5,FALSE) * WorldWaves[[#This Row],[SplitterBalloon]]</f>
        <v>0</v>
      </c>
      <c r="W24">
        <f>VLOOKUP(WorldWaves[[#Headers],[SplitterDoubleLvl1]],Enemies[[Name]:[BotLevelType]],5,FALSE) * WorldWaves[[#This Row],[SplitterDoubleLvl1]]</f>
        <v>0</v>
      </c>
      <c r="X24">
        <f>VLOOKUP(WorldWaves[[#Headers],[SplitterDoubleLvl2]],Enemies[[Name]:[BotLevelType]],5,FALSE) * WorldWaves[[#This Row],[SplitterDoubleLvl2]]</f>
        <v>0</v>
      </c>
      <c r="Y24">
        <f>VLOOKUP(WorldWaves[[#Headers],[SplitterDoubleLvl3]],Enemies[[Name]:[BotLevelType]],5,FALSE) * WorldWaves[[#This Row],[SplitterDoubleLvl3]]</f>
        <v>0</v>
      </c>
      <c r="Z24">
        <f>VLOOKUP(WorldWaves[[#Headers],[SplitterEnd]],Enemies[[Name]:[BotLevelType]],5,FALSE) * WorldWaves[[#This Row],[SplitterEnd]]</f>
        <v>0</v>
      </c>
      <c r="AA24">
        <f>VLOOKUP(WorldWaves[[#Headers],[Kamikaze]],Enemies[[Name]:[BotLevelType]],5,FALSE) * WorldWaves[[#This Row],[Kamikaze]]</f>
        <v>0</v>
      </c>
      <c r="AB24">
        <f>VLOOKUP(WorldWaves[[#Headers],[BossBalloon]],Enemies[[Name]:[BotLevelType]],5,FALSE) * WorldWaves[[#This Row],[BossBalloon]]</f>
        <v>0</v>
      </c>
      <c r="AC24">
        <f>VLOOKUP(WorldWaves[[#Headers],[BossDoubleLvl1]],Enemies[[Name]:[BotLevelType]],5,FALSE) * WorldWaves[[#This Row],[BossDoubleLvl1]]</f>
        <v>0</v>
      </c>
      <c r="AD24">
        <f>VLOOKUP(WorldWaves[[#Headers],[BossDoubleLvl2]],Enemies[[Name]:[BotLevelType]],5,FALSE) * WorldWaves[[#This Row],[BossDoubleLvl2]]</f>
        <v>0</v>
      </c>
      <c r="AE24">
        <f>VLOOKUP(WorldWaves[[#Headers],[BossDoubleLvl3]],Enemies[[Name]:[BotLevelType]],5,FALSE) * WorldWaves[[#This Row],[BossDoubleLvl3]]</f>
        <v>0</v>
      </c>
      <c r="AF24">
        <f>VLOOKUP(WorldWaves[[#Headers],[BossDoubleLvl4]],Enemies[[Name]:[BotLevelType]],5,FALSE) * WorldWaves[[#This Row],[BossDoubleLvl4]]</f>
        <v>0</v>
      </c>
      <c r="AG24">
        <f>VLOOKUP(WorldWaves[[#Headers],[BossDoubleLvl5]],Enemies[[Name]:[BotLevelType]],5,FALSE) * WorldWaves[[#This Row],[BossDoubleLvl5]]</f>
        <v>0</v>
      </c>
      <c r="AH24">
        <f>VLOOKUP(WorldWaves[[#Headers],[BossKamikaze]],Enemies[[Name]:[BotLevelType]],5,FALSE) * WorldWaves[[#This Row],[BossKamikaze]]</f>
        <v>0</v>
      </c>
      <c r="AI24">
        <f>VLOOKUP(WorldWaves[[#Headers],[BossBalloonEnd]],Enemies[[Name]:[BotLevelType]],5,FALSE) * WorldWaves[[#This Row],[BossBalloonEnd]]</f>
        <v>0</v>
      </c>
      <c r="AJ24">
        <f>VLOOKUP(WorldWaves[[#Headers],[BigKamikaze]],Enemies[[Name]:[BotLevelType]],5,FALSE) * WorldWaves[[#This Row],[BigKamikaze]]</f>
        <v>0</v>
      </c>
      <c r="AK24">
        <f>VLOOKUP(WorldWaves[[#Headers],[IceResistant]],Enemies[[Name]:[BotLevelType]],5,FALSE) * WorldWaves[[#This Row],[IceResistant]]</f>
        <v>0</v>
      </c>
      <c r="AL24">
        <f>VLOOKUP(WorldWaves[[#Headers],[BossIceResistant]],Enemies[[Name]:[BotLevelType]],5,FALSE) * WorldWaves[[#This Row],[BossIceResistant]]</f>
        <v>0</v>
      </c>
      <c r="AM24">
        <f>VLOOKUP(WorldWaves[[#Headers],[PoisonResistant]],Enemies[[Name]:[BotLevelType]],5,FALSE) * WorldWaves[[#This Row],[PoisonResistant]]</f>
        <v>0</v>
      </c>
      <c r="AN24">
        <f>VLOOKUP(WorldWaves[[#Headers],[ElectricityResistant]],Enemies[[Name]:[BotLevelType]],5,FALSE) * WorldWaves[[#This Row],[ElectricityResistant]]</f>
        <v>0</v>
      </c>
      <c r="AO24">
        <f>VLOOKUP(WorldWaves[[#Headers],[Armored]],Enemies[[Name]:[BotLevelType]],5,FALSE) * WorldWaves[[#This Row],[Armored]]</f>
        <v>0</v>
      </c>
      <c r="AP24">
        <f>VLOOKUP(WorldWaves[[#Headers],[BossArmored]],Enemies[[Name]:[BotLevelType]],5,FALSE) * WorldWaves[[#This Row],[BossArmored]]</f>
        <v>0</v>
      </c>
      <c r="AQ24">
        <f>VLOOKUP(WorldWaves[[#Headers],[SlowArmored]],Enemies[[Name]:[BotLevelType]],5,FALSE) * WorldWaves[[#This Row],[SlowArmored]]</f>
        <v>0</v>
      </c>
      <c r="AR24">
        <f>VLOOKUP(WorldWaves[[#Headers],[FlyingArmouredIce]],Enemies[[Name]:[BotLevelType]],5,FALSE) * WorldWaves[[#This Row],[FlyingArmouredIce]]</f>
        <v>0</v>
      </c>
      <c r="AS24">
        <f>VLOOKUP(WorldWaves[[#Headers],[FlyingArmouredPoison]],Enemies[[Name]:[BotLevelType]],5,FALSE) * WorldWaves[[#This Row],[FlyingArmouredPoison]]</f>
        <v>0</v>
      </c>
      <c r="AT24">
        <f>VLOOKUP(WorldWaves[[#Headers],[FlyingArmouredElec]],Enemies[[Name]:[BotLevelType]],5,FALSE) * WorldWaves[[#This Row],[FlyingArmouredElec]]</f>
        <v>0</v>
      </c>
      <c r="AU24">
        <f>VLOOKUP(WorldWaves[[#Headers],[Hacker]],Enemies[[Name]:[BotLevelType]],5,FALSE) * WorldWaves[[#This Row],[Hacker]]</f>
        <v>0</v>
      </c>
      <c r="AV24">
        <f>VLOOKUP(WorldWaves[[#Headers],[BossHacker]],Enemies[[Name]:[BotLevelType]],5,FALSE) * WorldWaves[[#This Row],[BossHacker]]</f>
        <v>0</v>
      </c>
      <c r="AW24">
        <f>VLOOKUP(WorldWaves[[#Headers],[BossFlyingArmoured]],Enemies[[Name]:[BotLevelType]],5,FALSE) * WorldWaves[[#This Row],[BossFlyingArmoured]]</f>
        <v>0</v>
      </c>
    </row>
    <row r="25" spans="1:49" ht="15.75" x14ac:dyDescent="0.25">
      <c r="A25" s="5">
        <v>23</v>
      </c>
      <c r="B25" s="8">
        <f t="shared" si="0"/>
        <v>67.875</v>
      </c>
      <c r="C25" s="8">
        <f t="shared" si="1"/>
        <v>1490.7916700000001</v>
      </c>
      <c r="E25">
        <f>VLOOKUP(WorldWaves[[#Headers],[MiniBot]],Enemies[[Name]:[BotLevelType]],5,FALSE) * WorldWaves[[#This Row],[MiniBot]]</f>
        <v>0</v>
      </c>
      <c r="F25">
        <f>VLOOKUP(WorldWaves[[#Headers],[BigBot]],Enemies[[Name]:[BotLevelType]],5,FALSE) * WorldWaves[[#This Row],[BigBot]]</f>
        <v>22.125</v>
      </c>
      <c r="G25">
        <f>VLOOKUP(WorldWaves[[#Headers],[MegaBigBot]],Enemies[[Name]:[BotLevelType]],5,FALSE) * WorldWaves[[#This Row],[MegaBigBot]]</f>
        <v>19.5</v>
      </c>
      <c r="H25">
        <f>VLOOKUP(WorldWaves[[#Headers],[Boss1]],Enemies[[Name]:[BotLevelType]],5,FALSE) * WorldWaves[[#This Row],[Boss1]]</f>
        <v>0</v>
      </c>
      <c r="I25">
        <f>VLOOKUP(WorldWaves[[#Headers],[Boss2]],Enemies[[Name]:[BotLevelType]],5,FALSE) * WorldWaves[[#This Row],[Boss2]]</f>
        <v>0</v>
      </c>
      <c r="J25">
        <f>VLOOKUP(WorldWaves[[#Headers],[Boss3]],Enemies[[Name]:[BotLevelType]],5,FALSE) * WorldWaves[[#This Row],[Boss3]]</f>
        <v>0</v>
      </c>
      <c r="K25">
        <f>VLOOKUP(WorldWaves[[#Headers],[Bot]],Enemies[[Name]:[BotLevelType]],5,FALSE) * WorldWaves[[#This Row],[Bot]]</f>
        <v>0</v>
      </c>
      <c r="L25">
        <f>VLOOKUP(WorldWaves[[#Headers],[Fast]],Enemies[[Name]:[BotLevelType]],5,FALSE) * WorldWaves[[#This Row],[Fast]]</f>
        <v>0</v>
      </c>
      <c r="M25">
        <f>VLOOKUP(WorldWaves[[#Headers],[Tank]],Enemies[[Name]:[BotLevelType]],5,FALSE) * WorldWaves[[#This Row],[Tank]]</f>
        <v>0</v>
      </c>
      <c r="N25">
        <f>VLOOKUP(WorldWaves[[#Headers],[Rush]],Enemies[[Name]:[BotLevelType]],5,FALSE) * WorldWaves[[#This Row],[Rush]]</f>
        <v>0</v>
      </c>
      <c r="O25">
        <f>VLOOKUP(WorldWaves[[#Headers],[BossFast]],Enemies[[Name]:[BotLevelType]],5,FALSE) * WorldWaves[[#This Row],[BossFast]]</f>
        <v>0</v>
      </c>
      <c r="P25">
        <f>VLOOKUP(WorldWaves[[#Headers],[BossTank]],Enemies[[Name]:[BotLevelType]],5,FALSE) * WorldWaves[[#This Row],[BossTank]]</f>
        <v>0</v>
      </c>
      <c r="Q25">
        <f>VLOOKUP(WorldWaves[[#Headers],[BossRush]],Enemies[[Name]:[BotLevelType]],5,FALSE) * WorldWaves[[#This Row],[BossRush]]</f>
        <v>0</v>
      </c>
      <c r="R25">
        <f>VLOOKUP(WorldWaves[[#Headers],[SemiBigBot]],Enemies[[Name]:[BotLevelType]],5,FALSE) * WorldWaves[[#This Row],[SemiBigBot]]</f>
        <v>26.25</v>
      </c>
      <c r="S25">
        <f>VLOOKUP(WorldWaves[[#Headers],[BossSlow]],Enemies[[Name]:[BotLevelType]],5,FALSE) * WorldWaves[[#This Row],[BossSlow]]</f>
        <v>0</v>
      </c>
      <c r="T25">
        <f>VLOOKUP(WorldWaves[[#Headers],[BotSlow]],Enemies[[Name]:[BotLevelType]],5,FALSE) * WorldWaves[[#This Row],[BotSlow]]</f>
        <v>0</v>
      </c>
      <c r="U25">
        <f>VLOOKUP(WorldWaves[[#Headers],[BigBotSlow]],Enemies[[Name]:[BotLevelType]],5,FALSE) * WorldWaves[[#This Row],[BigBotSlow]]</f>
        <v>0</v>
      </c>
      <c r="V25">
        <f>VLOOKUP(WorldWaves[[#Headers],[SplitterBalloon]],Enemies[[Name]:[BotLevelType]],5,FALSE) * WorldWaves[[#This Row],[SplitterBalloon]]</f>
        <v>0</v>
      </c>
      <c r="W25">
        <f>VLOOKUP(WorldWaves[[#Headers],[SplitterDoubleLvl1]],Enemies[[Name]:[BotLevelType]],5,FALSE) * WorldWaves[[#This Row],[SplitterDoubleLvl1]]</f>
        <v>0</v>
      </c>
      <c r="X25">
        <f>VLOOKUP(WorldWaves[[#Headers],[SplitterDoubleLvl2]],Enemies[[Name]:[BotLevelType]],5,FALSE) * WorldWaves[[#This Row],[SplitterDoubleLvl2]]</f>
        <v>0</v>
      </c>
      <c r="Y25">
        <f>VLOOKUP(WorldWaves[[#Headers],[SplitterDoubleLvl3]],Enemies[[Name]:[BotLevelType]],5,FALSE) * WorldWaves[[#This Row],[SplitterDoubleLvl3]]</f>
        <v>0</v>
      </c>
      <c r="Z25">
        <f>VLOOKUP(WorldWaves[[#Headers],[SplitterEnd]],Enemies[[Name]:[BotLevelType]],5,FALSE) * WorldWaves[[#This Row],[SplitterEnd]]</f>
        <v>0</v>
      </c>
      <c r="AA25">
        <f>VLOOKUP(WorldWaves[[#Headers],[Kamikaze]],Enemies[[Name]:[BotLevelType]],5,FALSE) * WorldWaves[[#This Row],[Kamikaze]]</f>
        <v>0</v>
      </c>
      <c r="AB25">
        <f>VLOOKUP(WorldWaves[[#Headers],[BossBalloon]],Enemies[[Name]:[BotLevelType]],5,FALSE) * WorldWaves[[#This Row],[BossBalloon]]</f>
        <v>0</v>
      </c>
      <c r="AC25">
        <f>VLOOKUP(WorldWaves[[#Headers],[BossDoubleLvl1]],Enemies[[Name]:[BotLevelType]],5,FALSE) * WorldWaves[[#This Row],[BossDoubleLvl1]]</f>
        <v>0</v>
      </c>
      <c r="AD25">
        <f>VLOOKUP(WorldWaves[[#Headers],[BossDoubleLvl2]],Enemies[[Name]:[BotLevelType]],5,FALSE) * WorldWaves[[#This Row],[BossDoubleLvl2]]</f>
        <v>0</v>
      </c>
      <c r="AE25">
        <f>VLOOKUP(WorldWaves[[#Headers],[BossDoubleLvl3]],Enemies[[Name]:[BotLevelType]],5,FALSE) * WorldWaves[[#This Row],[BossDoubleLvl3]]</f>
        <v>0</v>
      </c>
      <c r="AF25">
        <f>VLOOKUP(WorldWaves[[#Headers],[BossDoubleLvl4]],Enemies[[Name]:[BotLevelType]],5,FALSE) * WorldWaves[[#This Row],[BossDoubleLvl4]]</f>
        <v>0</v>
      </c>
      <c r="AG25">
        <f>VLOOKUP(WorldWaves[[#Headers],[BossDoubleLvl5]],Enemies[[Name]:[BotLevelType]],5,FALSE) * WorldWaves[[#This Row],[BossDoubleLvl5]]</f>
        <v>0</v>
      </c>
      <c r="AH25">
        <f>VLOOKUP(WorldWaves[[#Headers],[BossKamikaze]],Enemies[[Name]:[BotLevelType]],5,FALSE) * WorldWaves[[#This Row],[BossKamikaze]]</f>
        <v>0</v>
      </c>
      <c r="AI25">
        <f>VLOOKUP(WorldWaves[[#Headers],[BossBalloonEnd]],Enemies[[Name]:[BotLevelType]],5,FALSE) * WorldWaves[[#This Row],[BossBalloonEnd]]</f>
        <v>0</v>
      </c>
      <c r="AJ25">
        <f>VLOOKUP(WorldWaves[[#Headers],[BigKamikaze]],Enemies[[Name]:[BotLevelType]],5,FALSE) * WorldWaves[[#This Row],[BigKamikaze]]</f>
        <v>0</v>
      </c>
      <c r="AK25">
        <f>VLOOKUP(WorldWaves[[#Headers],[IceResistant]],Enemies[[Name]:[BotLevelType]],5,FALSE) * WorldWaves[[#This Row],[IceResistant]]</f>
        <v>0</v>
      </c>
      <c r="AL25">
        <f>VLOOKUP(WorldWaves[[#Headers],[BossIceResistant]],Enemies[[Name]:[BotLevelType]],5,FALSE) * WorldWaves[[#This Row],[BossIceResistant]]</f>
        <v>0</v>
      </c>
      <c r="AM25">
        <f>VLOOKUP(WorldWaves[[#Headers],[PoisonResistant]],Enemies[[Name]:[BotLevelType]],5,FALSE) * WorldWaves[[#This Row],[PoisonResistant]]</f>
        <v>0</v>
      </c>
      <c r="AN25">
        <f>VLOOKUP(WorldWaves[[#Headers],[ElectricityResistant]],Enemies[[Name]:[BotLevelType]],5,FALSE) * WorldWaves[[#This Row],[ElectricityResistant]]</f>
        <v>0</v>
      </c>
      <c r="AO25">
        <f>VLOOKUP(WorldWaves[[#Headers],[Armored]],Enemies[[Name]:[BotLevelType]],5,FALSE) * WorldWaves[[#This Row],[Armored]]</f>
        <v>0</v>
      </c>
      <c r="AP25">
        <f>VLOOKUP(WorldWaves[[#Headers],[BossArmored]],Enemies[[Name]:[BotLevelType]],5,FALSE) * WorldWaves[[#This Row],[BossArmored]]</f>
        <v>0</v>
      </c>
      <c r="AQ25">
        <f>VLOOKUP(WorldWaves[[#Headers],[SlowArmored]],Enemies[[Name]:[BotLevelType]],5,FALSE) * WorldWaves[[#This Row],[SlowArmored]]</f>
        <v>0</v>
      </c>
      <c r="AR25">
        <f>VLOOKUP(WorldWaves[[#Headers],[FlyingArmouredIce]],Enemies[[Name]:[BotLevelType]],5,FALSE) * WorldWaves[[#This Row],[FlyingArmouredIce]]</f>
        <v>0</v>
      </c>
      <c r="AS25">
        <f>VLOOKUP(WorldWaves[[#Headers],[FlyingArmouredPoison]],Enemies[[Name]:[BotLevelType]],5,FALSE) * WorldWaves[[#This Row],[FlyingArmouredPoison]]</f>
        <v>0</v>
      </c>
      <c r="AT25">
        <f>VLOOKUP(WorldWaves[[#Headers],[FlyingArmouredElec]],Enemies[[Name]:[BotLevelType]],5,FALSE) * WorldWaves[[#This Row],[FlyingArmouredElec]]</f>
        <v>0</v>
      </c>
      <c r="AU25">
        <f>VLOOKUP(WorldWaves[[#Headers],[Hacker]],Enemies[[Name]:[BotLevelType]],5,FALSE) * WorldWaves[[#This Row],[Hacker]]</f>
        <v>0</v>
      </c>
      <c r="AV25">
        <f>VLOOKUP(WorldWaves[[#Headers],[BossHacker]],Enemies[[Name]:[BotLevelType]],5,FALSE) * WorldWaves[[#This Row],[BossHacker]]</f>
        <v>0</v>
      </c>
      <c r="AW25">
        <f>VLOOKUP(WorldWaves[[#Headers],[BossFlyingArmoured]],Enemies[[Name]:[BotLevelType]],5,FALSE) * WorldWaves[[#This Row],[BossFlyingArmoured]]</f>
        <v>0</v>
      </c>
    </row>
    <row r="26" spans="1:49" ht="15.75" x14ac:dyDescent="0.25">
      <c r="A26" s="5">
        <v>24</v>
      </c>
      <c r="B26" s="8">
        <f t="shared" si="0"/>
        <v>0</v>
      </c>
      <c r="C26" s="8">
        <f t="shared" si="1"/>
        <v>1490.7916700000001</v>
      </c>
      <c r="E26">
        <f>VLOOKUP(WorldWaves[[#Headers],[MiniBot]],Enemies[[Name]:[BotLevelType]],5,FALSE) * WorldWaves[[#This Row],[MiniBot]]</f>
        <v>0</v>
      </c>
      <c r="F26">
        <f>VLOOKUP(WorldWaves[[#Headers],[BigBot]],Enemies[[Name]:[BotLevelType]],5,FALSE) * WorldWaves[[#This Row],[BigBot]]</f>
        <v>0</v>
      </c>
      <c r="G26">
        <f>VLOOKUP(WorldWaves[[#Headers],[MegaBigBot]],Enemies[[Name]:[BotLevelType]],5,FALSE) * WorldWaves[[#This Row],[MegaBigBot]]</f>
        <v>0</v>
      </c>
      <c r="H26">
        <f>VLOOKUP(WorldWaves[[#Headers],[Boss1]],Enemies[[Name]:[BotLevelType]],5,FALSE) * WorldWaves[[#This Row],[Boss1]]</f>
        <v>0</v>
      </c>
      <c r="I26">
        <f>VLOOKUP(WorldWaves[[#Headers],[Boss2]],Enemies[[Name]:[BotLevelType]],5,FALSE) * WorldWaves[[#This Row],[Boss2]]</f>
        <v>0</v>
      </c>
      <c r="J26">
        <f>VLOOKUP(WorldWaves[[#Headers],[Boss3]],Enemies[[Name]:[BotLevelType]],5,FALSE) * WorldWaves[[#This Row],[Boss3]]</f>
        <v>0</v>
      </c>
      <c r="K26">
        <f>VLOOKUP(WorldWaves[[#Headers],[Bot]],Enemies[[Name]:[BotLevelType]],5,FALSE) * WorldWaves[[#This Row],[Bot]]</f>
        <v>0</v>
      </c>
      <c r="L26">
        <f>VLOOKUP(WorldWaves[[#Headers],[Fast]],Enemies[[Name]:[BotLevelType]],5,FALSE) * WorldWaves[[#This Row],[Fast]]</f>
        <v>0</v>
      </c>
      <c r="M26">
        <f>VLOOKUP(WorldWaves[[#Headers],[Tank]],Enemies[[Name]:[BotLevelType]],5,FALSE) * WorldWaves[[#This Row],[Tank]]</f>
        <v>0</v>
      </c>
      <c r="N26">
        <f>VLOOKUP(WorldWaves[[#Headers],[Rush]],Enemies[[Name]:[BotLevelType]],5,FALSE) * WorldWaves[[#This Row],[Rush]]</f>
        <v>0</v>
      </c>
      <c r="O26">
        <f>VLOOKUP(WorldWaves[[#Headers],[BossFast]],Enemies[[Name]:[BotLevelType]],5,FALSE) * WorldWaves[[#This Row],[BossFast]]</f>
        <v>0</v>
      </c>
      <c r="P26">
        <f>VLOOKUP(WorldWaves[[#Headers],[BossTank]],Enemies[[Name]:[BotLevelType]],5,FALSE) * WorldWaves[[#This Row],[BossTank]]</f>
        <v>0</v>
      </c>
      <c r="Q26">
        <f>VLOOKUP(WorldWaves[[#Headers],[BossRush]],Enemies[[Name]:[BotLevelType]],5,FALSE) * WorldWaves[[#This Row],[BossRush]]</f>
        <v>0</v>
      </c>
      <c r="R26">
        <f>VLOOKUP(WorldWaves[[#Headers],[SemiBigBot]],Enemies[[Name]:[BotLevelType]],5,FALSE) * WorldWaves[[#This Row],[SemiBigBot]]</f>
        <v>0</v>
      </c>
      <c r="S26">
        <f>VLOOKUP(WorldWaves[[#Headers],[BossSlow]],Enemies[[Name]:[BotLevelType]],5,FALSE) * WorldWaves[[#This Row],[BossSlow]]</f>
        <v>0</v>
      </c>
      <c r="T26">
        <f>VLOOKUP(WorldWaves[[#Headers],[BotSlow]],Enemies[[Name]:[BotLevelType]],5,FALSE) * WorldWaves[[#This Row],[BotSlow]]</f>
        <v>0</v>
      </c>
      <c r="U26">
        <f>VLOOKUP(WorldWaves[[#Headers],[BigBotSlow]],Enemies[[Name]:[BotLevelType]],5,FALSE) * WorldWaves[[#This Row],[BigBotSlow]]</f>
        <v>0</v>
      </c>
      <c r="V26">
        <f>VLOOKUP(WorldWaves[[#Headers],[SplitterBalloon]],Enemies[[Name]:[BotLevelType]],5,FALSE) * WorldWaves[[#This Row],[SplitterBalloon]]</f>
        <v>0</v>
      </c>
      <c r="W26">
        <f>VLOOKUP(WorldWaves[[#Headers],[SplitterDoubleLvl1]],Enemies[[Name]:[BotLevelType]],5,FALSE) * WorldWaves[[#This Row],[SplitterDoubleLvl1]]</f>
        <v>0</v>
      </c>
      <c r="X26">
        <f>VLOOKUP(WorldWaves[[#Headers],[SplitterDoubleLvl2]],Enemies[[Name]:[BotLevelType]],5,FALSE) * WorldWaves[[#This Row],[SplitterDoubleLvl2]]</f>
        <v>0</v>
      </c>
      <c r="Y26">
        <f>VLOOKUP(WorldWaves[[#Headers],[SplitterDoubleLvl3]],Enemies[[Name]:[BotLevelType]],5,FALSE) * WorldWaves[[#This Row],[SplitterDoubleLvl3]]</f>
        <v>0</v>
      </c>
      <c r="Z26">
        <f>VLOOKUP(WorldWaves[[#Headers],[SplitterEnd]],Enemies[[Name]:[BotLevelType]],5,FALSE) * WorldWaves[[#This Row],[SplitterEnd]]</f>
        <v>0</v>
      </c>
      <c r="AA26">
        <f>VLOOKUP(WorldWaves[[#Headers],[Kamikaze]],Enemies[[Name]:[BotLevelType]],5,FALSE) * WorldWaves[[#This Row],[Kamikaze]]</f>
        <v>0</v>
      </c>
      <c r="AB26">
        <f>VLOOKUP(WorldWaves[[#Headers],[BossBalloon]],Enemies[[Name]:[BotLevelType]],5,FALSE) * WorldWaves[[#This Row],[BossBalloon]]</f>
        <v>0</v>
      </c>
      <c r="AC26">
        <f>VLOOKUP(WorldWaves[[#Headers],[BossDoubleLvl1]],Enemies[[Name]:[BotLevelType]],5,FALSE) * WorldWaves[[#This Row],[BossDoubleLvl1]]</f>
        <v>0</v>
      </c>
      <c r="AD26">
        <f>VLOOKUP(WorldWaves[[#Headers],[BossDoubleLvl2]],Enemies[[Name]:[BotLevelType]],5,FALSE) * WorldWaves[[#This Row],[BossDoubleLvl2]]</f>
        <v>0</v>
      </c>
      <c r="AE26">
        <f>VLOOKUP(WorldWaves[[#Headers],[BossDoubleLvl3]],Enemies[[Name]:[BotLevelType]],5,FALSE) * WorldWaves[[#This Row],[BossDoubleLvl3]]</f>
        <v>0</v>
      </c>
      <c r="AF26">
        <f>VLOOKUP(WorldWaves[[#Headers],[BossDoubleLvl4]],Enemies[[Name]:[BotLevelType]],5,FALSE) * WorldWaves[[#This Row],[BossDoubleLvl4]]</f>
        <v>0</v>
      </c>
      <c r="AG26">
        <f>VLOOKUP(WorldWaves[[#Headers],[BossDoubleLvl5]],Enemies[[Name]:[BotLevelType]],5,FALSE) * WorldWaves[[#This Row],[BossDoubleLvl5]]</f>
        <v>0</v>
      </c>
      <c r="AH26">
        <f>VLOOKUP(WorldWaves[[#Headers],[BossKamikaze]],Enemies[[Name]:[BotLevelType]],5,FALSE) * WorldWaves[[#This Row],[BossKamikaze]]</f>
        <v>0</v>
      </c>
      <c r="AI26">
        <f>VLOOKUP(WorldWaves[[#Headers],[BossBalloonEnd]],Enemies[[Name]:[BotLevelType]],5,FALSE) * WorldWaves[[#This Row],[BossBalloonEnd]]</f>
        <v>0</v>
      </c>
      <c r="AJ26">
        <f>VLOOKUP(WorldWaves[[#Headers],[BigKamikaze]],Enemies[[Name]:[BotLevelType]],5,FALSE) * WorldWaves[[#This Row],[BigKamikaze]]</f>
        <v>0</v>
      </c>
      <c r="AK26">
        <f>VLOOKUP(WorldWaves[[#Headers],[IceResistant]],Enemies[[Name]:[BotLevelType]],5,FALSE) * WorldWaves[[#This Row],[IceResistant]]</f>
        <v>0</v>
      </c>
      <c r="AL26">
        <f>VLOOKUP(WorldWaves[[#Headers],[BossIceResistant]],Enemies[[Name]:[BotLevelType]],5,FALSE) * WorldWaves[[#This Row],[BossIceResistant]]</f>
        <v>0</v>
      </c>
      <c r="AM26">
        <f>VLOOKUP(WorldWaves[[#Headers],[PoisonResistant]],Enemies[[Name]:[BotLevelType]],5,FALSE) * WorldWaves[[#This Row],[PoisonResistant]]</f>
        <v>0</v>
      </c>
      <c r="AN26">
        <f>VLOOKUP(WorldWaves[[#Headers],[ElectricityResistant]],Enemies[[Name]:[BotLevelType]],5,FALSE) * WorldWaves[[#This Row],[ElectricityResistant]]</f>
        <v>0</v>
      </c>
      <c r="AO26">
        <f>VLOOKUP(WorldWaves[[#Headers],[Armored]],Enemies[[Name]:[BotLevelType]],5,FALSE) * WorldWaves[[#This Row],[Armored]]</f>
        <v>0</v>
      </c>
      <c r="AP26">
        <f>VLOOKUP(WorldWaves[[#Headers],[BossArmored]],Enemies[[Name]:[BotLevelType]],5,FALSE) * WorldWaves[[#This Row],[BossArmored]]</f>
        <v>0</v>
      </c>
      <c r="AQ26">
        <f>VLOOKUP(WorldWaves[[#Headers],[SlowArmored]],Enemies[[Name]:[BotLevelType]],5,FALSE) * WorldWaves[[#This Row],[SlowArmored]]</f>
        <v>0</v>
      </c>
      <c r="AR26">
        <f>VLOOKUP(WorldWaves[[#Headers],[FlyingArmouredIce]],Enemies[[Name]:[BotLevelType]],5,FALSE) * WorldWaves[[#This Row],[FlyingArmouredIce]]</f>
        <v>0</v>
      </c>
      <c r="AS26">
        <f>VLOOKUP(WorldWaves[[#Headers],[FlyingArmouredPoison]],Enemies[[Name]:[BotLevelType]],5,FALSE) * WorldWaves[[#This Row],[FlyingArmouredPoison]]</f>
        <v>0</v>
      </c>
      <c r="AT26">
        <f>VLOOKUP(WorldWaves[[#Headers],[FlyingArmouredElec]],Enemies[[Name]:[BotLevelType]],5,FALSE) * WorldWaves[[#This Row],[FlyingArmouredElec]]</f>
        <v>0</v>
      </c>
      <c r="AU26">
        <f>VLOOKUP(WorldWaves[[#Headers],[Hacker]],Enemies[[Name]:[BotLevelType]],5,FALSE) * WorldWaves[[#This Row],[Hacker]]</f>
        <v>0</v>
      </c>
      <c r="AV26">
        <f>VLOOKUP(WorldWaves[[#Headers],[BossHacker]],Enemies[[Name]:[BotLevelType]],5,FALSE) * WorldWaves[[#This Row],[BossHacker]]</f>
        <v>0</v>
      </c>
      <c r="AW26">
        <f>VLOOKUP(WorldWaves[[#Headers],[BossFlyingArmoured]],Enemies[[Name]:[BotLevelType]],5,FALSE) * WorldWaves[[#This Row],[BossFlyingArmoured]]</f>
        <v>0</v>
      </c>
    </row>
    <row r="27" spans="1:49" ht="15.75" x14ac:dyDescent="0.25">
      <c r="A27" s="5">
        <v>25</v>
      </c>
      <c r="B27" s="8">
        <f t="shared" si="0"/>
        <v>46.666669999999996</v>
      </c>
      <c r="C27" s="8">
        <f t="shared" si="1"/>
        <v>1537.4583400000001</v>
      </c>
      <c r="E27">
        <f>VLOOKUP(WorldWaves[[#Headers],[MiniBot]],Enemies[[Name]:[BotLevelType]],5,FALSE) * WorldWaves[[#This Row],[MiniBot]]</f>
        <v>0</v>
      </c>
      <c r="F27">
        <f>VLOOKUP(WorldWaves[[#Headers],[BigBot]],Enemies[[Name]:[BotLevelType]],5,FALSE) * WorldWaves[[#This Row],[BigBot]]</f>
        <v>0</v>
      </c>
      <c r="G27">
        <f>VLOOKUP(WorldWaves[[#Headers],[MegaBigBot]],Enemies[[Name]:[BotLevelType]],5,FALSE) * WorldWaves[[#This Row],[MegaBigBot]]</f>
        <v>0</v>
      </c>
      <c r="H27">
        <f>VLOOKUP(WorldWaves[[#Headers],[Boss1]],Enemies[[Name]:[BotLevelType]],5,FALSE) * WorldWaves[[#This Row],[Boss1]]</f>
        <v>0</v>
      </c>
      <c r="I27">
        <f>VLOOKUP(WorldWaves[[#Headers],[Boss2]],Enemies[[Name]:[BotLevelType]],5,FALSE) * WorldWaves[[#This Row],[Boss2]]</f>
        <v>0</v>
      </c>
      <c r="J27">
        <f>VLOOKUP(WorldWaves[[#Headers],[Boss3]],Enemies[[Name]:[BotLevelType]],5,FALSE) * WorldWaves[[#This Row],[Boss3]]</f>
        <v>0</v>
      </c>
      <c r="K27">
        <f>VLOOKUP(WorldWaves[[#Headers],[Bot]],Enemies[[Name]:[BotLevelType]],5,FALSE) * WorldWaves[[#This Row],[Bot]]</f>
        <v>0</v>
      </c>
      <c r="L27">
        <f>VLOOKUP(WorldWaves[[#Headers],[Fast]],Enemies[[Name]:[BotLevelType]],5,FALSE) * WorldWaves[[#This Row],[Fast]]</f>
        <v>0</v>
      </c>
      <c r="M27">
        <f>VLOOKUP(WorldWaves[[#Headers],[Tank]],Enemies[[Name]:[BotLevelType]],5,FALSE) * WorldWaves[[#This Row],[Tank]]</f>
        <v>0</v>
      </c>
      <c r="N27">
        <f>VLOOKUP(WorldWaves[[#Headers],[Rush]],Enemies[[Name]:[BotLevelType]],5,FALSE) * WorldWaves[[#This Row],[Rush]]</f>
        <v>0</v>
      </c>
      <c r="O27">
        <f>VLOOKUP(WorldWaves[[#Headers],[BossFast]],Enemies[[Name]:[BotLevelType]],5,FALSE) * WorldWaves[[#This Row],[BossFast]]</f>
        <v>0</v>
      </c>
      <c r="P27">
        <f>VLOOKUP(WorldWaves[[#Headers],[BossTank]],Enemies[[Name]:[BotLevelType]],5,FALSE) * WorldWaves[[#This Row],[BossTank]]</f>
        <v>0</v>
      </c>
      <c r="Q27">
        <f>VLOOKUP(WorldWaves[[#Headers],[BossRush]],Enemies[[Name]:[BotLevelType]],5,FALSE) * WorldWaves[[#This Row],[BossRush]]</f>
        <v>0</v>
      </c>
      <c r="R27">
        <f>VLOOKUP(WorldWaves[[#Headers],[SemiBigBot]],Enemies[[Name]:[BotLevelType]],5,FALSE) * WorldWaves[[#This Row],[SemiBigBot]]</f>
        <v>16.66667</v>
      </c>
      <c r="S27">
        <f>VLOOKUP(WorldWaves[[#Headers],[BossSlow]],Enemies[[Name]:[BotLevelType]],5,FALSE) * WorldWaves[[#This Row],[BossSlow]]</f>
        <v>0</v>
      </c>
      <c r="T27">
        <f>VLOOKUP(WorldWaves[[#Headers],[BotSlow]],Enemies[[Name]:[BotLevelType]],5,FALSE) * WorldWaves[[#This Row],[BotSlow]]</f>
        <v>0</v>
      </c>
      <c r="U27">
        <f>VLOOKUP(WorldWaves[[#Headers],[BigBotSlow]],Enemies[[Name]:[BotLevelType]],5,FALSE) * WorldWaves[[#This Row],[BigBotSlow]]</f>
        <v>0</v>
      </c>
      <c r="V27">
        <f>VLOOKUP(WorldWaves[[#Headers],[SplitterBalloon]],Enemies[[Name]:[BotLevelType]],5,FALSE) * WorldWaves[[#This Row],[SplitterBalloon]]</f>
        <v>0</v>
      </c>
      <c r="W27">
        <f>VLOOKUP(WorldWaves[[#Headers],[SplitterDoubleLvl1]],Enemies[[Name]:[BotLevelType]],5,FALSE) * WorldWaves[[#This Row],[SplitterDoubleLvl1]]</f>
        <v>0</v>
      </c>
      <c r="X27">
        <f>VLOOKUP(WorldWaves[[#Headers],[SplitterDoubleLvl2]],Enemies[[Name]:[BotLevelType]],5,FALSE) * WorldWaves[[#This Row],[SplitterDoubleLvl2]]</f>
        <v>0</v>
      </c>
      <c r="Y27">
        <f>VLOOKUP(WorldWaves[[#Headers],[SplitterDoubleLvl3]],Enemies[[Name]:[BotLevelType]],5,FALSE) * WorldWaves[[#This Row],[SplitterDoubleLvl3]]</f>
        <v>0</v>
      </c>
      <c r="Z27">
        <f>VLOOKUP(WorldWaves[[#Headers],[SplitterEnd]],Enemies[[Name]:[BotLevelType]],5,FALSE) * WorldWaves[[#This Row],[SplitterEnd]]</f>
        <v>0</v>
      </c>
      <c r="AA27">
        <f>VLOOKUP(WorldWaves[[#Headers],[Kamikaze]],Enemies[[Name]:[BotLevelType]],5,FALSE) * WorldWaves[[#This Row],[Kamikaze]]</f>
        <v>0</v>
      </c>
      <c r="AB27">
        <f>VLOOKUP(WorldWaves[[#Headers],[BossBalloon]],Enemies[[Name]:[BotLevelType]],5,FALSE) * WorldWaves[[#This Row],[BossBalloon]]</f>
        <v>0</v>
      </c>
      <c r="AC27">
        <f>VLOOKUP(WorldWaves[[#Headers],[BossDoubleLvl1]],Enemies[[Name]:[BotLevelType]],5,FALSE) * WorldWaves[[#This Row],[BossDoubleLvl1]]</f>
        <v>0</v>
      </c>
      <c r="AD27">
        <f>VLOOKUP(WorldWaves[[#Headers],[BossDoubleLvl2]],Enemies[[Name]:[BotLevelType]],5,FALSE) * WorldWaves[[#This Row],[BossDoubleLvl2]]</f>
        <v>0</v>
      </c>
      <c r="AE27">
        <f>VLOOKUP(WorldWaves[[#Headers],[BossDoubleLvl3]],Enemies[[Name]:[BotLevelType]],5,FALSE) * WorldWaves[[#This Row],[BossDoubleLvl3]]</f>
        <v>0</v>
      </c>
      <c r="AF27">
        <f>VLOOKUP(WorldWaves[[#Headers],[BossDoubleLvl4]],Enemies[[Name]:[BotLevelType]],5,FALSE) * WorldWaves[[#This Row],[BossDoubleLvl4]]</f>
        <v>0</v>
      </c>
      <c r="AG27">
        <f>VLOOKUP(WorldWaves[[#Headers],[BossDoubleLvl5]],Enemies[[Name]:[BotLevelType]],5,FALSE) * WorldWaves[[#This Row],[BossDoubleLvl5]]</f>
        <v>0</v>
      </c>
      <c r="AH27">
        <f>VLOOKUP(WorldWaves[[#Headers],[BossKamikaze]],Enemies[[Name]:[BotLevelType]],5,FALSE) * WorldWaves[[#This Row],[BossKamikaze]]</f>
        <v>0</v>
      </c>
      <c r="AI27">
        <f>VLOOKUP(WorldWaves[[#Headers],[BossBalloonEnd]],Enemies[[Name]:[BotLevelType]],5,FALSE) * WorldWaves[[#This Row],[BossBalloonEnd]]</f>
        <v>0</v>
      </c>
      <c r="AJ27">
        <f>VLOOKUP(WorldWaves[[#Headers],[BigKamikaze]],Enemies[[Name]:[BotLevelType]],5,FALSE) * WorldWaves[[#This Row],[BigKamikaze]]</f>
        <v>30</v>
      </c>
      <c r="AK27">
        <f>VLOOKUP(WorldWaves[[#Headers],[IceResistant]],Enemies[[Name]:[BotLevelType]],5,FALSE) * WorldWaves[[#This Row],[IceResistant]]</f>
        <v>0</v>
      </c>
      <c r="AL27">
        <f>VLOOKUP(WorldWaves[[#Headers],[BossIceResistant]],Enemies[[Name]:[BotLevelType]],5,FALSE) * WorldWaves[[#This Row],[BossIceResistant]]</f>
        <v>0</v>
      </c>
      <c r="AM27">
        <f>VLOOKUP(WorldWaves[[#Headers],[PoisonResistant]],Enemies[[Name]:[BotLevelType]],5,FALSE) * WorldWaves[[#This Row],[PoisonResistant]]</f>
        <v>0</v>
      </c>
      <c r="AN27">
        <f>VLOOKUP(WorldWaves[[#Headers],[ElectricityResistant]],Enemies[[Name]:[BotLevelType]],5,FALSE) * WorldWaves[[#This Row],[ElectricityResistant]]</f>
        <v>0</v>
      </c>
      <c r="AO27">
        <f>VLOOKUP(WorldWaves[[#Headers],[Armored]],Enemies[[Name]:[BotLevelType]],5,FALSE) * WorldWaves[[#This Row],[Armored]]</f>
        <v>0</v>
      </c>
      <c r="AP27">
        <f>VLOOKUP(WorldWaves[[#Headers],[BossArmored]],Enemies[[Name]:[BotLevelType]],5,FALSE) * WorldWaves[[#This Row],[BossArmored]]</f>
        <v>0</v>
      </c>
      <c r="AQ27">
        <f>VLOOKUP(WorldWaves[[#Headers],[SlowArmored]],Enemies[[Name]:[BotLevelType]],5,FALSE) * WorldWaves[[#This Row],[SlowArmored]]</f>
        <v>0</v>
      </c>
      <c r="AR27">
        <f>VLOOKUP(WorldWaves[[#Headers],[FlyingArmouredIce]],Enemies[[Name]:[BotLevelType]],5,FALSE) * WorldWaves[[#This Row],[FlyingArmouredIce]]</f>
        <v>0</v>
      </c>
      <c r="AS27">
        <f>VLOOKUP(WorldWaves[[#Headers],[FlyingArmouredPoison]],Enemies[[Name]:[BotLevelType]],5,FALSE) * WorldWaves[[#This Row],[FlyingArmouredPoison]]</f>
        <v>0</v>
      </c>
      <c r="AT27">
        <f>VLOOKUP(WorldWaves[[#Headers],[FlyingArmouredElec]],Enemies[[Name]:[BotLevelType]],5,FALSE) * WorldWaves[[#This Row],[FlyingArmouredElec]]</f>
        <v>0</v>
      </c>
      <c r="AU27">
        <f>VLOOKUP(WorldWaves[[#Headers],[Hacker]],Enemies[[Name]:[BotLevelType]],5,FALSE) * WorldWaves[[#This Row],[Hacker]]</f>
        <v>0</v>
      </c>
      <c r="AV27">
        <f>VLOOKUP(WorldWaves[[#Headers],[BossHacker]],Enemies[[Name]:[BotLevelType]],5,FALSE) * WorldWaves[[#This Row],[BossHacker]]</f>
        <v>0</v>
      </c>
      <c r="AW27">
        <f>VLOOKUP(WorldWaves[[#Headers],[BossFlyingArmoured]],Enemies[[Name]:[BotLevelType]],5,FALSE) * WorldWaves[[#This Row],[BossFlyingArmoured]]</f>
        <v>0</v>
      </c>
    </row>
    <row r="28" spans="1:49" ht="15.75" x14ac:dyDescent="0.25">
      <c r="A28" s="5">
        <v>26</v>
      </c>
      <c r="B28" s="8">
        <f t="shared" si="0"/>
        <v>169.16667000000001</v>
      </c>
      <c r="C28" s="8">
        <f t="shared" si="1"/>
        <v>1706.6250100000002</v>
      </c>
      <c r="E28">
        <f>VLOOKUP(WorldWaves[[#Headers],[MiniBot]],Enemies[[Name]:[BotLevelType]],5,FALSE) * WorldWaves[[#This Row],[MiniBot]]</f>
        <v>0</v>
      </c>
      <c r="F28">
        <f>VLOOKUP(WorldWaves[[#Headers],[BigBot]],Enemies[[Name]:[BotLevelType]],5,FALSE) * WorldWaves[[#This Row],[BigBot]]</f>
        <v>90</v>
      </c>
      <c r="G28">
        <f>VLOOKUP(WorldWaves[[#Headers],[MegaBigBot]],Enemies[[Name]:[BotLevelType]],5,FALSE) * WorldWaves[[#This Row],[MegaBigBot]]</f>
        <v>40</v>
      </c>
      <c r="H28">
        <f>VLOOKUP(WorldWaves[[#Headers],[Boss1]],Enemies[[Name]:[BotLevelType]],5,FALSE) * WorldWaves[[#This Row],[Boss1]]</f>
        <v>0</v>
      </c>
      <c r="I28">
        <f>VLOOKUP(WorldWaves[[#Headers],[Boss2]],Enemies[[Name]:[BotLevelType]],5,FALSE) * WorldWaves[[#This Row],[Boss2]]</f>
        <v>0</v>
      </c>
      <c r="J28">
        <f>VLOOKUP(WorldWaves[[#Headers],[Boss3]],Enemies[[Name]:[BotLevelType]],5,FALSE) * WorldWaves[[#This Row],[Boss3]]</f>
        <v>0</v>
      </c>
      <c r="K28">
        <f>VLOOKUP(WorldWaves[[#Headers],[Bot]],Enemies[[Name]:[BotLevelType]],5,FALSE) * WorldWaves[[#This Row],[Bot]]</f>
        <v>0</v>
      </c>
      <c r="L28">
        <f>VLOOKUP(WorldWaves[[#Headers],[Fast]],Enemies[[Name]:[BotLevelType]],5,FALSE) * WorldWaves[[#This Row],[Fast]]</f>
        <v>0</v>
      </c>
      <c r="M28">
        <f>VLOOKUP(WorldWaves[[#Headers],[Tank]],Enemies[[Name]:[BotLevelType]],5,FALSE) * WorldWaves[[#This Row],[Tank]]</f>
        <v>0</v>
      </c>
      <c r="N28">
        <f>VLOOKUP(WorldWaves[[#Headers],[Rush]],Enemies[[Name]:[BotLevelType]],5,FALSE) * WorldWaves[[#This Row],[Rush]]</f>
        <v>0</v>
      </c>
      <c r="O28">
        <f>VLOOKUP(WorldWaves[[#Headers],[BossFast]],Enemies[[Name]:[BotLevelType]],5,FALSE) * WorldWaves[[#This Row],[BossFast]]</f>
        <v>0</v>
      </c>
      <c r="P28">
        <f>VLOOKUP(WorldWaves[[#Headers],[BossTank]],Enemies[[Name]:[BotLevelType]],5,FALSE) * WorldWaves[[#This Row],[BossTank]]</f>
        <v>0</v>
      </c>
      <c r="Q28">
        <f>VLOOKUP(WorldWaves[[#Headers],[BossRush]],Enemies[[Name]:[BotLevelType]],5,FALSE) * WorldWaves[[#This Row],[BossRush]]</f>
        <v>0</v>
      </c>
      <c r="R28">
        <f>VLOOKUP(WorldWaves[[#Headers],[SemiBigBot]],Enemies[[Name]:[BotLevelType]],5,FALSE) * WorldWaves[[#This Row],[SemiBigBot]]</f>
        <v>39.166669999999996</v>
      </c>
      <c r="S28">
        <f>VLOOKUP(WorldWaves[[#Headers],[BossSlow]],Enemies[[Name]:[BotLevelType]],5,FALSE) * WorldWaves[[#This Row],[BossSlow]]</f>
        <v>0</v>
      </c>
      <c r="T28">
        <f>VLOOKUP(WorldWaves[[#Headers],[BotSlow]],Enemies[[Name]:[BotLevelType]],5,FALSE) * WorldWaves[[#This Row],[BotSlow]]</f>
        <v>0</v>
      </c>
      <c r="U28">
        <f>VLOOKUP(WorldWaves[[#Headers],[BigBotSlow]],Enemies[[Name]:[BotLevelType]],5,FALSE) * WorldWaves[[#This Row],[BigBotSlow]]</f>
        <v>0</v>
      </c>
      <c r="V28">
        <f>VLOOKUP(WorldWaves[[#Headers],[SplitterBalloon]],Enemies[[Name]:[BotLevelType]],5,FALSE) * WorldWaves[[#This Row],[SplitterBalloon]]</f>
        <v>0</v>
      </c>
      <c r="W28">
        <f>VLOOKUP(WorldWaves[[#Headers],[SplitterDoubleLvl1]],Enemies[[Name]:[BotLevelType]],5,FALSE) * WorldWaves[[#This Row],[SplitterDoubleLvl1]]</f>
        <v>0</v>
      </c>
      <c r="X28">
        <f>VLOOKUP(WorldWaves[[#Headers],[SplitterDoubleLvl2]],Enemies[[Name]:[BotLevelType]],5,FALSE) * WorldWaves[[#This Row],[SplitterDoubleLvl2]]</f>
        <v>0</v>
      </c>
      <c r="Y28">
        <f>VLOOKUP(WorldWaves[[#Headers],[SplitterDoubleLvl3]],Enemies[[Name]:[BotLevelType]],5,FALSE) * WorldWaves[[#This Row],[SplitterDoubleLvl3]]</f>
        <v>0</v>
      </c>
      <c r="Z28">
        <f>VLOOKUP(WorldWaves[[#Headers],[SplitterEnd]],Enemies[[Name]:[BotLevelType]],5,FALSE) * WorldWaves[[#This Row],[SplitterEnd]]</f>
        <v>0</v>
      </c>
      <c r="AA28">
        <f>VLOOKUP(WorldWaves[[#Headers],[Kamikaze]],Enemies[[Name]:[BotLevelType]],5,FALSE) * WorldWaves[[#This Row],[Kamikaze]]</f>
        <v>0</v>
      </c>
      <c r="AB28">
        <f>VLOOKUP(WorldWaves[[#Headers],[BossBalloon]],Enemies[[Name]:[BotLevelType]],5,FALSE) * WorldWaves[[#This Row],[BossBalloon]]</f>
        <v>0</v>
      </c>
      <c r="AC28">
        <f>VLOOKUP(WorldWaves[[#Headers],[BossDoubleLvl1]],Enemies[[Name]:[BotLevelType]],5,FALSE) * WorldWaves[[#This Row],[BossDoubleLvl1]]</f>
        <v>0</v>
      </c>
      <c r="AD28">
        <f>VLOOKUP(WorldWaves[[#Headers],[BossDoubleLvl2]],Enemies[[Name]:[BotLevelType]],5,FALSE) * WorldWaves[[#This Row],[BossDoubleLvl2]]</f>
        <v>0</v>
      </c>
      <c r="AE28">
        <f>VLOOKUP(WorldWaves[[#Headers],[BossDoubleLvl3]],Enemies[[Name]:[BotLevelType]],5,FALSE) * WorldWaves[[#This Row],[BossDoubleLvl3]]</f>
        <v>0</v>
      </c>
      <c r="AF28">
        <f>VLOOKUP(WorldWaves[[#Headers],[BossDoubleLvl4]],Enemies[[Name]:[BotLevelType]],5,FALSE) * WorldWaves[[#This Row],[BossDoubleLvl4]]</f>
        <v>0</v>
      </c>
      <c r="AG28">
        <f>VLOOKUP(WorldWaves[[#Headers],[BossDoubleLvl5]],Enemies[[Name]:[BotLevelType]],5,FALSE) * WorldWaves[[#This Row],[BossDoubleLvl5]]</f>
        <v>0</v>
      </c>
      <c r="AH28">
        <f>VLOOKUP(WorldWaves[[#Headers],[BossKamikaze]],Enemies[[Name]:[BotLevelType]],5,FALSE) * WorldWaves[[#This Row],[BossKamikaze]]</f>
        <v>0</v>
      </c>
      <c r="AI28">
        <f>VLOOKUP(WorldWaves[[#Headers],[BossBalloonEnd]],Enemies[[Name]:[BotLevelType]],5,FALSE) * WorldWaves[[#This Row],[BossBalloonEnd]]</f>
        <v>0</v>
      </c>
      <c r="AJ28">
        <f>VLOOKUP(WorldWaves[[#Headers],[BigKamikaze]],Enemies[[Name]:[BotLevelType]],5,FALSE) * WorldWaves[[#This Row],[BigKamikaze]]</f>
        <v>0</v>
      </c>
      <c r="AK28">
        <f>VLOOKUP(WorldWaves[[#Headers],[IceResistant]],Enemies[[Name]:[BotLevelType]],5,FALSE) * WorldWaves[[#This Row],[IceResistant]]</f>
        <v>0</v>
      </c>
      <c r="AL28">
        <f>VLOOKUP(WorldWaves[[#Headers],[BossIceResistant]],Enemies[[Name]:[BotLevelType]],5,FALSE) * WorldWaves[[#This Row],[BossIceResistant]]</f>
        <v>0</v>
      </c>
      <c r="AM28">
        <f>VLOOKUP(WorldWaves[[#Headers],[PoisonResistant]],Enemies[[Name]:[BotLevelType]],5,FALSE) * WorldWaves[[#This Row],[PoisonResistant]]</f>
        <v>0</v>
      </c>
      <c r="AN28">
        <f>VLOOKUP(WorldWaves[[#Headers],[ElectricityResistant]],Enemies[[Name]:[BotLevelType]],5,FALSE) * WorldWaves[[#This Row],[ElectricityResistant]]</f>
        <v>0</v>
      </c>
      <c r="AO28">
        <f>VLOOKUP(WorldWaves[[#Headers],[Armored]],Enemies[[Name]:[BotLevelType]],5,FALSE) * WorldWaves[[#This Row],[Armored]]</f>
        <v>0</v>
      </c>
      <c r="AP28">
        <f>VLOOKUP(WorldWaves[[#Headers],[BossArmored]],Enemies[[Name]:[BotLevelType]],5,FALSE) * WorldWaves[[#This Row],[BossArmored]]</f>
        <v>0</v>
      </c>
      <c r="AQ28">
        <f>VLOOKUP(WorldWaves[[#Headers],[SlowArmored]],Enemies[[Name]:[BotLevelType]],5,FALSE) * WorldWaves[[#This Row],[SlowArmored]]</f>
        <v>0</v>
      </c>
      <c r="AR28">
        <f>VLOOKUP(WorldWaves[[#Headers],[FlyingArmouredIce]],Enemies[[Name]:[BotLevelType]],5,FALSE) * WorldWaves[[#This Row],[FlyingArmouredIce]]</f>
        <v>0</v>
      </c>
      <c r="AS28">
        <f>VLOOKUP(WorldWaves[[#Headers],[FlyingArmouredPoison]],Enemies[[Name]:[BotLevelType]],5,FALSE) * WorldWaves[[#This Row],[FlyingArmouredPoison]]</f>
        <v>0</v>
      </c>
      <c r="AT28">
        <f>VLOOKUP(WorldWaves[[#Headers],[FlyingArmouredElec]],Enemies[[Name]:[BotLevelType]],5,FALSE) * WorldWaves[[#This Row],[FlyingArmouredElec]]</f>
        <v>0</v>
      </c>
      <c r="AU28">
        <f>VLOOKUP(WorldWaves[[#Headers],[Hacker]],Enemies[[Name]:[BotLevelType]],5,FALSE) * WorldWaves[[#This Row],[Hacker]]</f>
        <v>0</v>
      </c>
      <c r="AV28">
        <f>VLOOKUP(WorldWaves[[#Headers],[BossHacker]],Enemies[[Name]:[BotLevelType]],5,FALSE) * WorldWaves[[#This Row],[BossHacker]]</f>
        <v>0</v>
      </c>
      <c r="AW28">
        <f>VLOOKUP(WorldWaves[[#Headers],[BossFlyingArmoured]],Enemies[[Name]:[BotLevelType]],5,FALSE) * WorldWaves[[#This Row],[BossFlyingArmoured]]</f>
        <v>0</v>
      </c>
    </row>
    <row r="29" spans="1:49" ht="15.75" x14ac:dyDescent="0.25">
      <c r="A29" s="5">
        <v>27</v>
      </c>
      <c r="B29" s="8">
        <f t="shared" si="0"/>
        <v>526.66669999999999</v>
      </c>
      <c r="C29" s="8">
        <f t="shared" si="1"/>
        <v>2233.2917100000004</v>
      </c>
      <c r="E29">
        <f>VLOOKUP(WorldWaves[[#Headers],[MiniBot]],Enemies[[Name]:[BotLevelType]],5,FALSE) * WorldWaves[[#This Row],[MiniBot]]</f>
        <v>0</v>
      </c>
      <c r="F29">
        <f>VLOOKUP(WorldWaves[[#Headers],[BigBot]],Enemies[[Name]:[BotLevelType]],5,FALSE) * WorldWaves[[#This Row],[BigBot]]</f>
        <v>270</v>
      </c>
      <c r="G29">
        <f>VLOOKUP(WorldWaves[[#Headers],[MegaBigBot]],Enemies[[Name]:[BotLevelType]],5,FALSE) * WorldWaves[[#This Row],[MegaBigBot]]</f>
        <v>0</v>
      </c>
      <c r="H29">
        <f>VLOOKUP(WorldWaves[[#Headers],[Boss1]],Enemies[[Name]:[BotLevelType]],5,FALSE) * WorldWaves[[#This Row],[Boss1]]</f>
        <v>0</v>
      </c>
      <c r="I29">
        <f>VLOOKUP(WorldWaves[[#Headers],[Boss2]],Enemies[[Name]:[BotLevelType]],5,FALSE) * WorldWaves[[#This Row],[Boss2]]</f>
        <v>0</v>
      </c>
      <c r="J29">
        <f>VLOOKUP(WorldWaves[[#Headers],[Boss3]],Enemies[[Name]:[BotLevelType]],5,FALSE) * WorldWaves[[#This Row],[Boss3]]</f>
        <v>0</v>
      </c>
      <c r="K29">
        <f>VLOOKUP(WorldWaves[[#Headers],[Bot]],Enemies[[Name]:[BotLevelType]],5,FALSE) * WorldWaves[[#This Row],[Bot]]</f>
        <v>0</v>
      </c>
      <c r="L29">
        <f>VLOOKUP(WorldWaves[[#Headers],[Fast]],Enemies[[Name]:[BotLevelType]],5,FALSE) * WorldWaves[[#This Row],[Fast]]</f>
        <v>0</v>
      </c>
      <c r="M29">
        <f>VLOOKUP(WorldWaves[[#Headers],[Tank]],Enemies[[Name]:[BotLevelType]],5,FALSE) * WorldWaves[[#This Row],[Tank]]</f>
        <v>0</v>
      </c>
      <c r="N29">
        <f>VLOOKUP(WorldWaves[[#Headers],[Rush]],Enemies[[Name]:[BotLevelType]],5,FALSE) * WorldWaves[[#This Row],[Rush]]</f>
        <v>0</v>
      </c>
      <c r="O29">
        <f>VLOOKUP(WorldWaves[[#Headers],[BossFast]],Enemies[[Name]:[BotLevelType]],5,FALSE) * WorldWaves[[#This Row],[BossFast]]</f>
        <v>0</v>
      </c>
      <c r="P29">
        <f>VLOOKUP(WorldWaves[[#Headers],[BossTank]],Enemies[[Name]:[BotLevelType]],5,FALSE) * WorldWaves[[#This Row],[BossTank]]</f>
        <v>0</v>
      </c>
      <c r="Q29">
        <f>VLOOKUP(WorldWaves[[#Headers],[BossRush]],Enemies[[Name]:[BotLevelType]],5,FALSE) * WorldWaves[[#This Row],[BossRush]]</f>
        <v>0</v>
      </c>
      <c r="R29">
        <f>VLOOKUP(WorldWaves[[#Headers],[SemiBigBot]],Enemies[[Name]:[BotLevelType]],5,FALSE) * WorldWaves[[#This Row],[SemiBigBot]]</f>
        <v>226.66669999999999</v>
      </c>
      <c r="S29">
        <f>VLOOKUP(WorldWaves[[#Headers],[BossSlow]],Enemies[[Name]:[BotLevelType]],5,FALSE) * WorldWaves[[#This Row],[BossSlow]]</f>
        <v>0</v>
      </c>
      <c r="T29">
        <f>VLOOKUP(WorldWaves[[#Headers],[BotSlow]],Enemies[[Name]:[BotLevelType]],5,FALSE) * WorldWaves[[#This Row],[BotSlow]]</f>
        <v>0</v>
      </c>
      <c r="U29">
        <f>VLOOKUP(WorldWaves[[#Headers],[BigBotSlow]],Enemies[[Name]:[BotLevelType]],5,FALSE) * WorldWaves[[#This Row],[BigBotSlow]]</f>
        <v>0</v>
      </c>
      <c r="V29">
        <f>VLOOKUP(WorldWaves[[#Headers],[SplitterBalloon]],Enemies[[Name]:[BotLevelType]],5,FALSE) * WorldWaves[[#This Row],[SplitterBalloon]]</f>
        <v>0</v>
      </c>
      <c r="W29">
        <f>VLOOKUP(WorldWaves[[#Headers],[SplitterDoubleLvl1]],Enemies[[Name]:[BotLevelType]],5,FALSE) * WorldWaves[[#This Row],[SplitterDoubleLvl1]]</f>
        <v>0</v>
      </c>
      <c r="X29">
        <f>VLOOKUP(WorldWaves[[#Headers],[SplitterDoubleLvl2]],Enemies[[Name]:[BotLevelType]],5,FALSE) * WorldWaves[[#This Row],[SplitterDoubleLvl2]]</f>
        <v>0</v>
      </c>
      <c r="Y29">
        <f>VLOOKUP(WorldWaves[[#Headers],[SplitterDoubleLvl3]],Enemies[[Name]:[BotLevelType]],5,FALSE) * WorldWaves[[#This Row],[SplitterDoubleLvl3]]</f>
        <v>0</v>
      </c>
      <c r="Z29">
        <f>VLOOKUP(WorldWaves[[#Headers],[SplitterEnd]],Enemies[[Name]:[BotLevelType]],5,FALSE) * WorldWaves[[#This Row],[SplitterEnd]]</f>
        <v>0</v>
      </c>
      <c r="AA29">
        <f>VLOOKUP(WorldWaves[[#Headers],[Kamikaze]],Enemies[[Name]:[BotLevelType]],5,FALSE) * WorldWaves[[#This Row],[Kamikaze]]</f>
        <v>0</v>
      </c>
      <c r="AB29">
        <f>VLOOKUP(WorldWaves[[#Headers],[BossBalloon]],Enemies[[Name]:[BotLevelType]],5,FALSE) * WorldWaves[[#This Row],[BossBalloon]]</f>
        <v>0</v>
      </c>
      <c r="AC29">
        <f>VLOOKUP(WorldWaves[[#Headers],[BossDoubleLvl1]],Enemies[[Name]:[BotLevelType]],5,FALSE) * WorldWaves[[#This Row],[BossDoubleLvl1]]</f>
        <v>0</v>
      </c>
      <c r="AD29">
        <f>VLOOKUP(WorldWaves[[#Headers],[BossDoubleLvl2]],Enemies[[Name]:[BotLevelType]],5,FALSE) * WorldWaves[[#This Row],[BossDoubleLvl2]]</f>
        <v>0</v>
      </c>
      <c r="AE29">
        <f>VLOOKUP(WorldWaves[[#Headers],[BossDoubleLvl3]],Enemies[[Name]:[BotLevelType]],5,FALSE) * WorldWaves[[#This Row],[BossDoubleLvl3]]</f>
        <v>0</v>
      </c>
      <c r="AF29">
        <f>VLOOKUP(WorldWaves[[#Headers],[BossDoubleLvl4]],Enemies[[Name]:[BotLevelType]],5,FALSE) * WorldWaves[[#This Row],[BossDoubleLvl4]]</f>
        <v>0</v>
      </c>
      <c r="AG29">
        <f>VLOOKUP(WorldWaves[[#Headers],[BossDoubleLvl5]],Enemies[[Name]:[BotLevelType]],5,FALSE) * WorldWaves[[#This Row],[BossDoubleLvl5]]</f>
        <v>0</v>
      </c>
      <c r="AH29">
        <f>VLOOKUP(WorldWaves[[#Headers],[BossKamikaze]],Enemies[[Name]:[BotLevelType]],5,FALSE) * WorldWaves[[#This Row],[BossKamikaze]]</f>
        <v>0</v>
      </c>
      <c r="AI29">
        <f>VLOOKUP(WorldWaves[[#Headers],[BossBalloonEnd]],Enemies[[Name]:[BotLevelType]],5,FALSE) * WorldWaves[[#This Row],[BossBalloonEnd]]</f>
        <v>0</v>
      </c>
      <c r="AJ29">
        <f>VLOOKUP(WorldWaves[[#Headers],[BigKamikaze]],Enemies[[Name]:[BotLevelType]],5,FALSE) * WorldWaves[[#This Row],[BigKamikaze]]</f>
        <v>30</v>
      </c>
      <c r="AK29">
        <f>VLOOKUP(WorldWaves[[#Headers],[IceResistant]],Enemies[[Name]:[BotLevelType]],5,FALSE) * WorldWaves[[#This Row],[IceResistant]]</f>
        <v>0</v>
      </c>
      <c r="AL29">
        <f>VLOOKUP(WorldWaves[[#Headers],[BossIceResistant]],Enemies[[Name]:[BotLevelType]],5,FALSE) * WorldWaves[[#This Row],[BossIceResistant]]</f>
        <v>0</v>
      </c>
      <c r="AM29">
        <f>VLOOKUP(WorldWaves[[#Headers],[PoisonResistant]],Enemies[[Name]:[BotLevelType]],5,FALSE) * WorldWaves[[#This Row],[PoisonResistant]]</f>
        <v>0</v>
      </c>
      <c r="AN29">
        <f>VLOOKUP(WorldWaves[[#Headers],[ElectricityResistant]],Enemies[[Name]:[BotLevelType]],5,FALSE) * WorldWaves[[#This Row],[ElectricityResistant]]</f>
        <v>0</v>
      </c>
      <c r="AO29">
        <f>VLOOKUP(WorldWaves[[#Headers],[Armored]],Enemies[[Name]:[BotLevelType]],5,FALSE) * WorldWaves[[#This Row],[Armored]]</f>
        <v>0</v>
      </c>
      <c r="AP29">
        <f>VLOOKUP(WorldWaves[[#Headers],[BossArmored]],Enemies[[Name]:[BotLevelType]],5,FALSE) * WorldWaves[[#This Row],[BossArmored]]</f>
        <v>0</v>
      </c>
      <c r="AQ29">
        <f>VLOOKUP(WorldWaves[[#Headers],[SlowArmored]],Enemies[[Name]:[BotLevelType]],5,FALSE) * WorldWaves[[#This Row],[SlowArmored]]</f>
        <v>0</v>
      </c>
      <c r="AR29">
        <f>VLOOKUP(WorldWaves[[#Headers],[FlyingArmouredIce]],Enemies[[Name]:[BotLevelType]],5,FALSE) * WorldWaves[[#This Row],[FlyingArmouredIce]]</f>
        <v>0</v>
      </c>
      <c r="AS29">
        <f>VLOOKUP(WorldWaves[[#Headers],[FlyingArmouredPoison]],Enemies[[Name]:[BotLevelType]],5,FALSE) * WorldWaves[[#This Row],[FlyingArmouredPoison]]</f>
        <v>0</v>
      </c>
      <c r="AT29">
        <f>VLOOKUP(WorldWaves[[#Headers],[FlyingArmouredElec]],Enemies[[Name]:[BotLevelType]],5,FALSE) * WorldWaves[[#This Row],[FlyingArmouredElec]]</f>
        <v>0</v>
      </c>
      <c r="AU29">
        <f>VLOOKUP(WorldWaves[[#Headers],[Hacker]],Enemies[[Name]:[BotLevelType]],5,FALSE) * WorldWaves[[#This Row],[Hacker]]</f>
        <v>0</v>
      </c>
      <c r="AV29">
        <f>VLOOKUP(WorldWaves[[#Headers],[BossHacker]],Enemies[[Name]:[BotLevelType]],5,FALSE) * WorldWaves[[#This Row],[BossHacker]]</f>
        <v>0</v>
      </c>
      <c r="AW29">
        <f>VLOOKUP(WorldWaves[[#Headers],[BossFlyingArmoured]],Enemies[[Name]:[BotLevelType]],5,FALSE) * WorldWaves[[#This Row],[BossFlyingArmoured]]</f>
        <v>0</v>
      </c>
    </row>
    <row r="30" spans="1:49" ht="15.75" x14ac:dyDescent="0.25">
      <c r="A30" s="5">
        <v>28</v>
      </c>
      <c r="B30" s="8">
        <f t="shared" si="0"/>
        <v>110</v>
      </c>
      <c r="C30" s="8">
        <f t="shared" si="1"/>
        <v>2343.2917100000004</v>
      </c>
      <c r="E30">
        <f>VLOOKUP(WorldWaves[[#Headers],[MiniBot]],Enemies[[Name]:[BotLevelType]],5,FALSE) * WorldWaves[[#This Row],[MiniBot]]</f>
        <v>0</v>
      </c>
      <c r="F30">
        <f>VLOOKUP(WorldWaves[[#Headers],[BigBot]],Enemies[[Name]:[BotLevelType]],5,FALSE) * WorldWaves[[#This Row],[BigBot]]</f>
        <v>30</v>
      </c>
      <c r="G30">
        <f>VLOOKUP(WorldWaves[[#Headers],[MegaBigBot]],Enemies[[Name]:[BotLevelType]],5,FALSE) * WorldWaves[[#This Row],[MegaBigBot]]</f>
        <v>0</v>
      </c>
      <c r="H30">
        <f>VLOOKUP(WorldWaves[[#Headers],[Boss1]],Enemies[[Name]:[BotLevelType]],5,FALSE) * WorldWaves[[#This Row],[Boss1]]</f>
        <v>0</v>
      </c>
      <c r="I30">
        <f>VLOOKUP(WorldWaves[[#Headers],[Boss2]],Enemies[[Name]:[BotLevelType]],5,FALSE) * WorldWaves[[#This Row],[Boss2]]</f>
        <v>0</v>
      </c>
      <c r="J30">
        <f>VLOOKUP(WorldWaves[[#Headers],[Boss3]],Enemies[[Name]:[BotLevelType]],5,FALSE) * WorldWaves[[#This Row],[Boss3]]</f>
        <v>0</v>
      </c>
      <c r="K30">
        <f>VLOOKUP(WorldWaves[[#Headers],[Bot]],Enemies[[Name]:[BotLevelType]],5,FALSE) * WorldWaves[[#This Row],[Bot]]</f>
        <v>0</v>
      </c>
      <c r="L30">
        <f>VLOOKUP(WorldWaves[[#Headers],[Fast]],Enemies[[Name]:[BotLevelType]],5,FALSE) * WorldWaves[[#This Row],[Fast]]</f>
        <v>0</v>
      </c>
      <c r="M30">
        <f>VLOOKUP(WorldWaves[[#Headers],[Tank]],Enemies[[Name]:[BotLevelType]],5,FALSE) * WorldWaves[[#This Row],[Tank]]</f>
        <v>0</v>
      </c>
      <c r="N30">
        <f>VLOOKUP(WorldWaves[[#Headers],[Rush]],Enemies[[Name]:[BotLevelType]],5,FALSE) * WorldWaves[[#This Row],[Rush]]</f>
        <v>0</v>
      </c>
      <c r="O30">
        <f>VLOOKUP(WorldWaves[[#Headers],[BossFast]],Enemies[[Name]:[BotLevelType]],5,FALSE) * WorldWaves[[#This Row],[BossFast]]</f>
        <v>0</v>
      </c>
      <c r="P30">
        <f>VLOOKUP(WorldWaves[[#Headers],[BossTank]],Enemies[[Name]:[BotLevelType]],5,FALSE) * WorldWaves[[#This Row],[BossTank]]</f>
        <v>0</v>
      </c>
      <c r="Q30">
        <f>VLOOKUP(WorldWaves[[#Headers],[BossRush]],Enemies[[Name]:[BotLevelType]],5,FALSE) * WorldWaves[[#This Row],[BossRush]]</f>
        <v>0</v>
      </c>
      <c r="R30">
        <f>VLOOKUP(WorldWaves[[#Headers],[SemiBigBot]],Enemies[[Name]:[BotLevelType]],5,FALSE) * WorldWaves[[#This Row],[SemiBigBot]]</f>
        <v>80</v>
      </c>
      <c r="S30">
        <f>VLOOKUP(WorldWaves[[#Headers],[BossSlow]],Enemies[[Name]:[BotLevelType]],5,FALSE) * WorldWaves[[#This Row],[BossSlow]]</f>
        <v>0</v>
      </c>
      <c r="T30">
        <f>VLOOKUP(WorldWaves[[#Headers],[BotSlow]],Enemies[[Name]:[BotLevelType]],5,FALSE) * WorldWaves[[#This Row],[BotSlow]]</f>
        <v>0</v>
      </c>
      <c r="U30">
        <f>VLOOKUP(WorldWaves[[#Headers],[BigBotSlow]],Enemies[[Name]:[BotLevelType]],5,FALSE) * WorldWaves[[#This Row],[BigBotSlow]]</f>
        <v>0</v>
      </c>
      <c r="V30">
        <f>VLOOKUP(WorldWaves[[#Headers],[SplitterBalloon]],Enemies[[Name]:[BotLevelType]],5,FALSE) * WorldWaves[[#This Row],[SplitterBalloon]]</f>
        <v>0</v>
      </c>
      <c r="W30">
        <f>VLOOKUP(WorldWaves[[#Headers],[SplitterDoubleLvl1]],Enemies[[Name]:[BotLevelType]],5,FALSE) * WorldWaves[[#This Row],[SplitterDoubleLvl1]]</f>
        <v>0</v>
      </c>
      <c r="X30">
        <f>VLOOKUP(WorldWaves[[#Headers],[SplitterDoubleLvl2]],Enemies[[Name]:[BotLevelType]],5,FALSE) * WorldWaves[[#This Row],[SplitterDoubleLvl2]]</f>
        <v>0</v>
      </c>
      <c r="Y30">
        <f>VLOOKUP(WorldWaves[[#Headers],[SplitterDoubleLvl3]],Enemies[[Name]:[BotLevelType]],5,FALSE) * WorldWaves[[#This Row],[SplitterDoubleLvl3]]</f>
        <v>0</v>
      </c>
      <c r="Z30">
        <f>VLOOKUP(WorldWaves[[#Headers],[SplitterEnd]],Enemies[[Name]:[BotLevelType]],5,FALSE) * WorldWaves[[#This Row],[SplitterEnd]]</f>
        <v>0</v>
      </c>
      <c r="AA30">
        <f>VLOOKUP(WorldWaves[[#Headers],[Kamikaze]],Enemies[[Name]:[BotLevelType]],5,FALSE) * WorldWaves[[#This Row],[Kamikaze]]</f>
        <v>0</v>
      </c>
      <c r="AB30">
        <f>VLOOKUP(WorldWaves[[#Headers],[BossBalloon]],Enemies[[Name]:[BotLevelType]],5,FALSE) * WorldWaves[[#This Row],[BossBalloon]]</f>
        <v>0</v>
      </c>
      <c r="AC30">
        <f>VLOOKUP(WorldWaves[[#Headers],[BossDoubleLvl1]],Enemies[[Name]:[BotLevelType]],5,FALSE) * WorldWaves[[#This Row],[BossDoubleLvl1]]</f>
        <v>0</v>
      </c>
      <c r="AD30">
        <f>VLOOKUP(WorldWaves[[#Headers],[BossDoubleLvl2]],Enemies[[Name]:[BotLevelType]],5,FALSE) * WorldWaves[[#This Row],[BossDoubleLvl2]]</f>
        <v>0</v>
      </c>
      <c r="AE30">
        <f>VLOOKUP(WorldWaves[[#Headers],[BossDoubleLvl3]],Enemies[[Name]:[BotLevelType]],5,FALSE) * WorldWaves[[#This Row],[BossDoubleLvl3]]</f>
        <v>0</v>
      </c>
      <c r="AF30">
        <f>VLOOKUP(WorldWaves[[#Headers],[BossDoubleLvl4]],Enemies[[Name]:[BotLevelType]],5,FALSE) * WorldWaves[[#This Row],[BossDoubleLvl4]]</f>
        <v>0</v>
      </c>
      <c r="AG30">
        <f>VLOOKUP(WorldWaves[[#Headers],[BossDoubleLvl5]],Enemies[[Name]:[BotLevelType]],5,FALSE) * WorldWaves[[#This Row],[BossDoubleLvl5]]</f>
        <v>0</v>
      </c>
      <c r="AH30">
        <f>VLOOKUP(WorldWaves[[#Headers],[BossKamikaze]],Enemies[[Name]:[BotLevelType]],5,FALSE) * WorldWaves[[#This Row],[BossKamikaze]]</f>
        <v>0</v>
      </c>
      <c r="AI30">
        <f>VLOOKUP(WorldWaves[[#Headers],[BossBalloonEnd]],Enemies[[Name]:[BotLevelType]],5,FALSE) * WorldWaves[[#This Row],[BossBalloonEnd]]</f>
        <v>0</v>
      </c>
      <c r="AJ30">
        <f>VLOOKUP(WorldWaves[[#Headers],[BigKamikaze]],Enemies[[Name]:[BotLevelType]],5,FALSE) * WorldWaves[[#This Row],[BigKamikaze]]</f>
        <v>0</v>
      </c>
      <c r="AK30">
        <f>VLOOKUP(WorldWaves[[#Headers],[IceResistant]],Enemies[[Name]:[BotLevelType]],5,FALSE) * WorldWaves[[#This Row],[IceResistant]]</f>
        <v>0</v>
      </c>
      <c r="AL30">
        <f>VLOOKUP(WorldWaves[[#Headers],[BossIceResistant]],Enemies[[Name]:[BotLevelType]],5,FALSE) * WorldWaves[[#This Row],[BossIceResistant]]</f>
        <v>0</v>
      </c>
      <c r="AM30">
        <f>VLOOKUP(WorldWaves[[#Headers],[PoisonResistant]],Enemies[[Name]:[BotLevelType]],5,FALSE) * WorldWaves[[#This Row],[PoisonResistant]]</f>
        <v>0</v>
      </c>
      <c r="AN30">
        <f>VLOOKUP(WorldWaves[[#Headers],[ElectricityResistant]],Enemies[[Name]:[BotLevelType]],5,FALSE) * WorldWaves[[#This Row],[ElectricityResistant]]</f>
        <v>0</v>
      </c>
      <c r="AO30">
        <f>VLOOKUP(WorldWaves[[#Headers],[Armored]],Enemies[[Name]:[BotLevelType]],5,FALSE) * WorldWaves[[#This Row],[Armored]]</f>
        <v>0</v>
      </c>
      <c r="AP30">
        <f>VLOOKUP(WorldWaves[[#Headers],[BossArmored]],Enemies[[Name]:[BotLevelType]],5,FALSE) * WorldWaves[[#This Row],[BossArmored]]</f>
        <v>0</v>
      </c>
      <c r="AQ30">
        <f>VLOOKUP(WorldWaves[[#Headers],[SlowArmored]],Enemies[[Name]:[BotLevelType]],5,FALSE) * WorldWaves[[#This Row],[SlowArmored]]</f>
        <v>0</v>
      </c>
      <c r="AR30">
        <f>VLOOKUP(WorldWaves[[#Headers],[FlyingArmouredIce]],Enemies[[Name]:[BotLevelType]],5,FALSE) * WorldWaves[[#This Row],[FlyingArmouredIce]]</f>
        <v>0</v>
      </c>
      <c r="AS30">
        <f>VLOOKUP(WorldWaves[[#Headers],[FlyingArmouredPoison]],Enemies[[Name]:[BotLevelType]],5,FALSE) * WorldWaves[[#This Row],[FlyingArmouredPoison]]</f>
        <v>0</v>
      </c>
      <c r="AT30">
        <f>VLOOKUP(WorldWaves[[#Headers],[FlyingArmouredElec]],Enemies[[Name]:[BotLevelType]],5,FALSE) * WorldWaves[[#This Row],[FlyingArmouredElec]]</f>
        <v>0</v>
      </c>
      <c r="AU30">
        <f>VLOOKUP(WorldWaves[[#Headers],[Hacker]],Enemies[[Name]:[BotLevelType]],5,FALSE) * WorldWaves[[#This Row],[Hacker]]</f>
        <v>0</v>
      </c>
      <c r="AV30">
        <f>VLOOKUP(WorldWaves[[#Headers],[BossHacker]],Enemies[[Name]:[BotLevelType]],5,FALSE) * WorldWaves[[#This Row],[BossHacker]]</f>
        <v>0</v>
      </c>
      <c r="AW30">
        <f>VLOOKUP(WorldWaves[[#Headers],[BossFlyingArmoured]],Enemies[[Name]:[BotLevelType]],5,FALSE) * WorldWaves[[#This Row],[BossFlyingArmoured]]</f>
        <v>0</v>
      </c>
    </row>
    <row r="31" spans="1:49" ht="15.75" x14ac:dyDescent="0.25">
      <c r="A31" s="5">
        <v>29</v>
      </c>
      <c r="B31" s="8">
        <f t="shared" si="0"/>
        <v>245</v>
      </c>
      <c r="C31" s="8">
        <f t="shared" si="1"/>
        <v>2588.2917100000004</v>
      </c>
      <c r="E31">
        <f>VLOOKUP(WorldWaves[[#Headers],[MiniBot]],Enemies[[Name]:[BotLevelType]],5,FALSE) * WorldWaves[[#This Row],[MiniBot]]</f>
        <v>0</v>
      </c>
      <c r="F31">
        <f>VLOOKUP(WorldWaves[[#Headers],[BigBot]],Enemies[[Name]:[BotLevelType]],5,FALSE) * WorldWaves[[#This Row],[BigBot]]</f>
        <v>30</v>
      </c>
      <c r="G31">
        <f>VLOOKUP(WorldWaves[[#Headers],[MegaBigBot]],Enemies[[Name]:[BotLevelType]],5,FALSE) * WorldWaves[[#This Row],[MegaBigBot]]</f>
        <v>20</v>
      </c>
      <c r="H31">
        <f>VLOOKUP(WorldWaves[[#Headers],[Boss1]],Enemies[[Name]:[BotLevelType]],5,FALSE) * WorldWaves[[#This Row],[Boss1]]</f>
        <v>0</v>
      </c>
      <c r="I31">
        <f>VLOOKUP(WorldWaves[[#Headers],[Boss2]],Enemies[[Name]:[BotLevelType]],5,FALSE) * WorldWaves[[#This Row],[Boss2]]</f>
        <v>0</v>
      </c>
      <c r="J31">
        <f>VLOOKUP(WorldWaves[[#Headers],[Boss3]],Enemies[[Name]:[BotLevelType]],5,FALSE) * WorldWaves[[#This Row],[Boss3]]</f>
        <v>0</v>
      </c>
      <c r="K31">
        <f>VLOOKUP(WorldWaves[[#Headers],[Bot]],Enemies[[Name]:[BotLevelType]],5,FALSE) * WorldWaves[[#This Row],[Bot]]</f>
        <v>0</v>
      </c>
      <c r="L31">
        <f>VLOOKUP(WorldWaves[[#Headers],[Fast]],Enemies[[Name]:[BotLevelType]],5,FALSE) * WorldWaves[[#This Row],[Fast]]</f>
        <v>0</v>
      </c>
      <c r="M31">
        <f>VLOOKUP(WorldWaves[[#Headers],[Tank]],Enemies[[Name]:[BotLevelType]],5,FALSE) * WorldWaves[[#This Row],[Tank]]</f>
        <v>0</v>
      </c>
      <c r="N31">
        <f>VLOOKUP(WorldWaves[[#Headers],[Rush]],Enemies[[Name]:[BotLevelType]],5,FALSE) * WorldWaves[[#This Row],[Rush]]</f>
        <v>0</v>
      </c>
      <c r="O31">
        <f>VLOOKUP(WorldWaves[[#Headers],[BossFast]],Enemies[[Name]:[BotLevelType]],5,FALSE) * WorldWaves[[#This Row],[BossFast]]</f>
        <v>0</v>
      </c>
      <c r="P31">
        <f>VLOOKUP(WorldWaves[[#Headers],[BossTank]],Enemies[[Name]:[BotLevelType]],5,FALSE) * WorldWaves[[#This Row],[BossTank]]</f>
        <v>0</v>
      </c>
      <c r="Q31">
        <f>VLOOKUP(WorldWaves[[#Headers],[BossRush]],Enemies[[Name]:[BotLevelType]],5,FALSE) * WorldWaves[[#This Row],[BossRush]]</f>
        <v>0</v>
      </c>
      <c r="R31">
        <f>VLOOKUP(WorldWaves[[#Headers],[SemiBigBot]],Enemies[[Name]:[BotLevelType]],5,FALSE) * WorldWaves[[#This Row],[SemiBigBot]]</f>
        <v>140</v>
      </c>
      <c r="S31">
        <f>VLOOKUP(WorldWaves[[#Headers],[BossSlow]],Enemies[[Name]:[BotLevelType]],5,FALSE) * WorldWaves[[#This Row],[BossSlow]]</f>
        <v>0</v>
      </c>
      <c r="T31">
        <f>VLOOKUP(WorldWaves[[#Headers],[BotSlow]],Enemies[[Name]:[BotLevelType]],5,FALSE) * WorldWaves[[#This Row],[BotSlow]]</f>
        <v>0</v>
      </c>
      <c r="U31">
        <f>VLOOKUP(WorldWaves[[#Headers],[BigBotSlow]],Enemies[[Name]:[BotLevelType]],5,FALSE) * WorldWaves[[#This Row],[BigBotSlow]]</f>
        <v>0</v>
      </c>
      <c r="V31">
        <f>VLOOKUP(WorldWaves[[#Headers],[SplitterBalloon]],Enemies[[Name]:[BotLevelType]],5,FALSE) * WorldWaves[[#This Row],[SplitterBalloon]]</f>
        <v>0</v>
      </c>
      <c r="W31">
        <f>VLOOKUP(WorldWaves[[#Headers],[SplitterDoubleLvl1]],Enemies[[Name]:[BotLevelType]],5,FALSE) * WorldWaves[[#This Row],[SplitterDoubleLvl1]]</f>
        <v>0</v>
      </c>
      <c r="X31">
        <f>VLOOKUP(WorldWaves[[#Headers],[SplitterDoubleLvl2]],Enemies[[Name]:[BotLevelType]],5,FALSE) * WorldWaves[[#This Row],[SplitterDoubleLvl2]]</f>
        <v>0</v>
      </c>
      <c r="Y31">
        <f>VLOOKUP(WorldWaves[[#Headers],[SplitterDoubleLvl3]],Enemies[[Name]:[BotLevelType]],5,FALSE) * WorldWaves[[#This Row],[SplitterDoubleLvl3]]</f>
        <v>0</v>
      </c>
      <c r="Z31">
        <f>VLOOKUP(WorldWaves[[#Headers],[SplitterEnd]],Enemies[[Name]:[BotLevelType]],5,FALSE) * WorldWaves[[#This Row],[SplitterEnd]]</f>
        <v>0</v>
      </c>
      <c r="AA31">
        <f>VLOOKUP(WorldWaves[[#Headers],[Kamikaze]],Enemies[[Name]:[BotLevelType]],5,FALSE) * WorldWaves[[#This Row],[Kamikaze]]</f>
        <v>0</v>
      </c>
      <c r="AB31">
        <f>VLOOKUP(WorldWaves[[#Headers],[BossBalloon]],Enemies[[Name]:[BotLevelType]],5,FALSE) * WorldWaves[[#This Row],[BossBalloon]]</f>
        <v>0</v>
      </c>
      <c r="AC31">
        <f>VLOOKUP(WorldWaves[[#Headers],[BossDoubleLvl1]],Enemies[[Name]:[BotLevelType]],5,FALSE) * WorldWaves[[#This Row],[BossDoubleLvl1]]</f>
        <v>0</v>
      </c>
      <c r="AD31">
        <f>VLOOKUP(WorldWaves[[#Headers],[BossDoubleLvl2]],Enemies[[Name]:[BotLevelType]],5,FALSE) * WorldWaves[[#This Row],[BossDoubleLvl2]]</f>
        <v>0</v>
      </c>
      <c r="AE31">
        <f>VLOOKUP(WorldWaves[[#Headers],[BossDoubleLvl3]],Enemies[[Name]:[BotLevelType]],5,FALSE) * WorldWaves[[#This Row],[BossDoubleLvl3]]</f>
        <v>0</v>
      </c>
      <c r="AF31">
        <f>VLOOKUP(WorldWaves[[#Headers],[BossDoubleLvl4]],Enemies[[Name]:[BotLevelType]],5,FALSE) * WorldWaves[[#This Row],[BossDoubleLvl4]]</f>
        <v>0</v>
      </c>
      <c r="AG31">
        <f>VLOOKUP(WorldWaves[[#Headers],[BossDoubleLvl5]],Enemies[[Name]:[BotLevelType]],5,FALSE) * WorldWaves[[#This Row],[BossDoubleLvl5]]</f>
        <v>0</v>
      </c>
      <c r="AH31">
        <f>VLOOKUP(WorldWaves[[#Headers],[BossKamikaze]],Enemies[[Name]:[BotLevelType]],5,FALSE) * WorldWaves[[#This Row],[BossKamikaze]]</f>
        <v>40</v>
      </c>
      <c r="AI31">
        <f>VLOOKUP(WorldWaves[[#Headers],[BossBalloonEnd]],Enemies[[Name]:[BotLevelType]],5,FALSE) * WorldWaves[[#This Row],[BossBalloonEnd]]</f>
        <v>0</v>
      </c>
      <c r="AJ31">
        <f>VLOOKUP(WorldWaves[[#Headers],[BigKamikaze]],Enemies[[Name]:[BotLevelType]],5,FALSE) * WorldWaves[[#This Row],[BigKamikaze]]</f>
        <v>15</v>
      </c>
      <c r="AK31">
        <f>VLOOKUP(WorldWaves[[#Headers],[IceResistant]],Enemies[[Name]:[BotLevelType]],5,FALSE) * WorldWaves[[#This Row],[IceResistant]]</f>
        <v>0</v>
      </c>
      <c r="AL31">
        <f>VLOOKUP(WorldWaves[[#Headers],[BossIceResistant]],Enemies[[Name]:[BotLevelType]],5,FALSE) * WorldWaves[[#This Row],[BossIceResistant]]</f>
        <v>0</v>
      </c>
      <c r="AM31">
        <f>VLOOKUP(WorldWaves[[#Headers],[PoisonResistant]],Enemies[[Name]:[BotLevelType]],5,FALSE) * WorldWaves[[#This Row],[PoisonResistant]]</f>
        <v>0</v>
      </c>
      <c r="AN31">
        <f>VLOOKUP(WorldWaves[[#Headers],[ElectricityResistant]],Enemies[[Name]:[BotLevelType]],5,FALSE) * WorldWaves[[#This Row],[ElectricityResistant]]</f>
        <v>0</v>
      </c>
      <c r="AO31">
        <f>VLOOKUP(WorldWaves[[#Headers],[Armored]],Enemies[[Name]:[BotLevelType]],5,FALSE) * WorldWaves[[#This Row],[Armored]]</f>
        <v>0</v>
      </c>
      <c r="AP31">
        <f>VLOOKUP(WorldWaves[[#Headers],[BossArmored]],Enemies[[Name]:[BotLevelType]],5,FALSE) * WorldWaves[[#This Row],[BossArmored]]</f>
        <v>0</v>
      </c>
      <c r="AQ31">
        <f>VLOOKUP(WorldWaves[[#Headers],[SlowArmored]],Enemies[[Name]:[BotLevelType]],5,FALSE) * WorldWaves[[#This Row],[SlowArmored]]</f>
        <v>0</v>
      </c>
      <c r="AR31">
        <f>VLOOKUP(WorldWaves[[#Headers],[FlyingArmouredIce]],Enemies[[Name]:[BotLevelType]],5,FALSE) * WorldWaves[[#This Row],[FlyingArmouredIce]]</f>
        <v>0</v>
      </c>
      <c r="AS31">
        <f>VLOOKUP(WorldWaves[[#Headers],[FlyingArmouredPoison]],Enemies[[Name]:[BotLevelType]],5,FALSE) * WorldWaves[[#This Row],[FlyingArmouredPoison]]</f>
        <v>0</v>
      </c>
      <c r="AT31">
        <f>VLOOKUP(WorldWaves[[#Headers],[FlyingArmouredElec]],Enemies[[Name]:[BotLevelType]],5,FALSE) * WorldWaves[[#This Row],[FlyingArmouredElec]]</f>
        <v>0</v>
      </c>
      <c r="AU31">
        <f>VLOOKUP(WorldWaves[[#Headers],[Hacker]],Enemies[[Name]:[BotLevelType]],5,FALSE) * WorldWaves[[#This Row],[Hacker]]</f>
        <v>0</v>
      </c>
      <c r="AV31">
        <f>VLOOKUP(WorldWaves[[#Headers],[BossHacker]],Enemies[[Name]:[BotLevelType]],5,FALSE) * WorldWaves[[#This Row],[BossHacker]]</f>
        <v>0</v>
      </c>
      <c r="AW31">
        <f>VLOOKUP(WorldWaves[[#Headers],[BossFlyingArmoured]],Enemies[[Name]:[BotLevelType]],5,FALSE) * WorldWaves[[#This Row],[BossFlyingArmoured]]</f>
        <v>0</v>
      </c>
    </row>
    <row r="32" spans="1:49" ht="15.75" x14ac:dyDescent="0.25">
      <c r="A32" s="5">
        <v>30</v>
      </c>
      <c r="B32" s="8">
        <f t="shared" si="0"/>
        <v>15</v>
      </c>
      <c r="C32" s="8">
        <f t="shared" si="1"/>
        <v>2603.2917100000004</v>
      </c>
      <c r="E32">
        <f>VLOOKUP(WorldWaves[[#Headers],[MiniBot]],Enemies[[Name]:[BotLevelType]],5,FALSE) * WorldWaves[[#This Row],[MiniBot]]</f>
        <v>0</v>
      </c>
      <c r="F32">
        <f>VLOOKUP(WorldWaves[[#Headers],[BigBot]],Enemies[[Name]:[BotLevelType]],5,FALSE) * WorldWaves[[#This Row],[BigBot]]</f>
        <v>15</v>
      </c>
      <c r="G32">
        <f>VLOOKUP(WorldWaves[[#Headers],[MegaBigBot]],Enemies[[Name]:[BotLevelType]],5,FALSE) * WorldWaves[[#This Row],[MegaBigBot]]</f>
        <v>0</v>
      </c>
      <c r="H32">
        <f>VLOOKUP(WorldWaves[[#Headers],[Boss1]],Enemies[[Name]:[BotLevelType]],5,FALSE) * WorldWaves[[#This Row],[Boss1]]</f>
        <v>0</v>
      </c>
      <c r="I32">
        <f>VLOOKUP(WorldWaves[[#Headers],[Boss2]],Enemies[[Name]:[BotLevelType]],5,FALSE) * WorldWaves[[#This Row],[Boss2]]</f>
        <v>0</v>
      </c>
      <c r="J32">
        <f>VLOOKUP(WorldWaves[[#Headers],[Boss3]],Enemies[[Name]:[BotLevelType]],5,FALSE) * WorldWaves[[#This Row],[Boss3]]</f>
        <v>0</v>
      </c>
      <c r="K32">
        <f>VLOOKUP(WorldWaves[[#Headers],[Bot]],Enemies[[Name]:[BotLevelType]],5,FALSE) * WorldWaves[[#This Row],[Bot]]</f>
        <v>0</v>
      </c>
      <c r="L32">
        <f>VLOOKUP(WorldWaves[[#Headers],[Fast]],Enemies[[Name]:[BotLevelType]],5,FALSE) * WorldWaves[[#This Row],[Fast]]</f>
        <v>0</v>
      </c>
      <c r="M32">
        <f>VLOOKUP(WorldWaves[[#Headers],[Tank]],Enemies[[Name]:[BotLevelType]],5,FALSE) * WorldWaves[[#This Row],[Tank]]</f>
        <v>0</v>
      </c>
      <c r="N32">
        <f>VLOOKUP(WorldWaves[[#Headers],[Rush]],Enemies[[Name]:[BotLevelType]],5,FALSE) * WorldWaves[[#This Row],[Rush]]</f>
        <v>0</v>
      </c>
      <c r="O32">
        <f>VLOOKUP(WorldWaves[[#Headers],[BossFast]],Enemies[[Name]:[BotLevelType]],5,FALSE) * WorldWaves[[#This Row],[BossFast]]</f>
        <v>0</v>
      </c>
      <c r="P32">
        <f>VLOOKUP(WorldWaves[[#Headers],[BossTank]],Enemies[[Name]:[BotLevelType]],5,FALSE) * WorldWaves[[#This Row],[BossTank]]</f>
        <v>0</v>
      </c>
      <c r="Q32">
        <f>VLOOKUP(WorldWaves[[#Headers],[BossRush]],Enemies[[Name]:[BotLevelType]],5,FALSE) * WorldWaves[[#This Row],[BossRush]]</f>
        <v>0</v>
      </c>
      <c r="R32">
        <f>VLOOKUP(WorldWaves[[#Headers],[SemiBigBot]],Enemies[[Name]:[BotLevelType]],5,FALSE) * WorldWaves[[#This Row],[SemiBigBot]]</f>
        <v>0</v>
      </c>
      <c r="S32">
        <f>VLOOKUP(WorldWaves[[#Headers],[BossSlow]],Enemies[[Name]:[BotLevelType]],5,FALSE) * WorldWaves[[#This Row],[BossSlow]]</f>
        <v>0</v>
      </c>
      <c r="T32">
        <f>VLOOKUP(WorldWaves[[#Headers],[BotSlow]],Enemies[[Name]:[BotLevelType]],5,FALSE) * WorldWaves[[#This Row],[BotSlow]]</f>
        <v>0</v>
      </c>
      <c r="U32">
        <f>VLOOKUP(WorldWaves[[#Headers],[BigBotSlow]],Enemies[[Name]:[BotLevelType]],5,FALSE) * WorldWaves[[#This Row],[BigBotSlow]]</f>
        <v>0</v>
      </c>
      <c r="V32">
        <f>VLOOKUP(WorldWaves[[#Headers],[SplitterBalloon]],Enemies[[Name]:[BotLevelType]],5,FALSE) * WorldWaves[[#This Row],[SplitterBalloon]]</f>
        <v>0</v>
      </c>
      <c r="W32">
        <f>VLOOKUP(WorldWaves[[#Headers],[SplitterDoubleLvl1]],Enemies[[Name]:[BotLevelType]],5,FALSE) * WorldWaves[[#This Row],[SplitterDoubleLvl1]]</f>
        <v>0</v>
      </c>
      <c r="X32">
        <f>VLOOKUP(WorldWaves[[#Headers],[SplitterDoubleLvl2]],Enemies[[Name]:[BotLevelType]],5,FALSE) * WorldWaves[[#This Row],[SplitterDoubleLvl2]]</f>
        <v>0</v>
      </c>
      <c r="Y32">
        <f>VLOOKUP(WorldWaves[[#Headers],[SplitterDoubleLvl3]],Enemies[[Name]:[BotLevelType]],5,FALSE) * WorldWaves[[#This Row],[SplitterDoubleLvl3]]</f>
        <v>0</v>
      </c>
      <c r="Z32">
        <f>VLOOKUP(WorldWaves[[#Headers],[SplitterEnd]],Enemies[[Name]:[BotLevelType]],5,FALSE) * WorldWaves[[#This Row],[SplitterEnd]]</f>
        <v>0</v>
      </c>
      <c r="AA32">
        <f>VLOOKUP(WorldWaves[[#Headers],[Kamikaze]],Enemies[[Name]:[BotLevelType]],5,FALSE) * WorldWaves[[#This Row],[Kamikaze]]</f>
        <v>0</v>
      </c>
      <c r="AB32">
        <f>VLOOKUP(WorldWaves[[#Headers],[BossBalloon]],Enemies[[Name]:[BotLevelType]],5,FALSE) * WorldWaves[[#This Row],[BossBalloon]]</f>
        <v>0</v>
      </c>
      <c r="AC32">
        <f>VLOOKUP(WorldWaves[[#Headers],[BossDoubleLvl1]],Enemies[[Name]:[BotLevelType]],5,FALSE) * WorldWaves[[#This Row],[BossDoubleLvl1]]</f>
        <v>0</v>
      </c>
      <c r="AD32">
        <f>VLOOKUP(WorldWaves[[#Headers],[BossDoubleLvl2]],Enemies[[Name]:[BotLevelType]],5,FALSE) * WorldWaves[[#This Row],[BossDoubleLvl2]]</f>
        <v>0</v>
      </c>
      <c r="AE32">
        <f>VLOOKUP(WorldWaves[[#Headers],[BossDoubleLvl3]],Enemies[[Name]:[BotLevelType]],5,FALSE) * WorldWaves[[#This Row],[BossDoubleLvl3]]</f>
        <v>0</v>
      </c>
      <c r="AF32">
        <f>VLOOKUP(WorldWaves[[#Headers],[BossDoubleLvl4]],Enemies[[Name]:[BotLevelType]],5,FALSE) * WorldWaves[[#This Row],[BossDoubleLvl4]]</f>
        <v>0</v>
      </c>
      <c r="AG32">
        <f>VLOOKUP(WorldWaves[[#Headers],[BossDoubleLvl5]],Enemies[[Name]:[BotLevelType]],5,FALSE) * WorldWaves[[#This Row],[BossDoubleLvl5]]</f>
        <v>0</v>
      </c>
      <c r="AH32">
        <f>VLOOKUP(WorldWaves[[#Headers],[BossKamikaze]],Enemies[[Name]:[BotLevelType]],5,FALSE) * WorldWaves[[#This Row],[BossKamikaze]]</f>
        <v>0</v>
      </c>
      <c r="AI32">
        <f>VLOOKUP(WorldWaves[[#Headers],[BossBalloonEnd]],Enemies[[Name]:[BotLevelType]],5,FALSE) * WorldWaves[[#This Row],[BossBalloonEnd]]</f>
        <v>0</v>
      </c>
      <c r="AJ32">
        <f>VLOOKUP(WorldWaves[[#Headers],[BigKamikaze]],Enemies[[Name]:[BotLevelType]],5,FALSE) * WorldWaves[[#This Row],[BigKamikaze]]</f>
        <v>0</v>
      </c>
      <c r="AK32">
        <f>VLOOKUP(WorldWaves[[#Headers],[IceResistant]],Enemies[[Name]:[BotLevelType]],5,FALSE) * WorldWaves[[#This Row],[IceResistant]]</f>
        <v>0</v>
      </c>
      <c r="AL32">
        <f>VLOOKUP(WorldWaves[[#Headers],[BossIceResistant]],Enemies[[Name]:[BotLevelType]],5,FALSE) * WorldWaves[[#This Row],[BossIceResistant]]</f>
        <v>0</v>
      </c>
      <c r="AM32">
        <f>VLOOKUP(WorldWaves[[#Headers],[PoisonResistant]],Enemies[[Name]:[BotLevelType]],5,FALSE) * WorldWaves[[#This Row],[PoisonResistant]]</f>
        <v>0</v>
      </c>
      <c r="AN32">
        <f>VLOOKUP(WorldWaves[[#Headers],[ElectricityResistant]],Enemies[[Name]:[BotLevelType]],5,FALSE) * WorldWaves[[#This Row],[ElectricityResistant]]</f>
        <v>0</v>
      </c>
      <c r="AO32">
        <f>VLOOKUP(WorldWaves[[#Headers],[Armored]],Enemies[[Name]:[BotLevelType]],5,FALSE) * WorldWaves[[#This Row],[Armored]]</f>
        <v>0</v>
      </c>
      <c r="AP32">
        <f>VLOOKUP(WorldWaves[[#Headers],[BossArmored]],Enemies[[Name]:[BotLevelType]],5,FALSE) * WorldWaves[[#This Row],[BossArmored]]</f>
        <v>0</v>
      </c>
      <c r="AQ32">
        <f>VLOOKUP(WorldWaves[[#Headers],[SlowArmored]],Enemies[[Name]:[BotLevelType]],5,FALSE) * WorldWaves[[#This Row],[SlowArmored]]</f>
        <v>0</v>
      </c>
      <c r="AR32">
        <f>VLOOKUP(WorldWaves[[#Headers],[FlyingArmouredIce]],Enemies[[Name]:[BotLevelType]],5,FALSE) * WorldWaves[[#This Row],[FlyingArmouredIce]]</f>
        <v>0</v>
      </c>
      <c r="AS32">
        <f>VLOOKUP(WorldWaves[[#Headers],[FlyingArmouredPoison]],Enemies[[Name]:[BotLevelType]],5,FALSE) * WorldWaves[[#This Row],[FlyingArmouredPoison]]</f>
        <v>0</v>
      </c>
      <c r="AT32">
        <f>VLOOKUP(WorldWaves[[#Headers],[FlyingArmouredElec]],Enemies[[Name]:[BotLevelType]],5,FALSE) * WorldWaves[[#This Row],[FlyingArmouredElec]]</f>
        <v>0</v>
      </c>
      <c r="AU32">
        <f>VLOOKUP(WorldWaves[[#Headers],[Hacker]],Enemies[[Name]:[BotLevelType]],5,FALSE) * WorldWaves[[#This Row],[Hacker]]</f>
        <v>0</v>
      </c>
      <c r="AV32">
        <f>VLOOKUP(WorldWaves[[#Headers],[BossHacker]],Enemies[[Name]:[BotLevelType]],5,FALSE) * WorldWaves[[#This Row],[BossHacker]]</f>
        <v>0</v>
      </c>
      <c r="AW32">
        <f>VLOOKUP(WorldWaves[[#Headers],[BossFlyingArmoured]],Enemies[[Name]:[BotLevelType]],5,FALSE) * WorldWaves[[#This Row],[BossFlyingArmoured]]</f>
        <v>0</v>
      </c>
    </row>
    <row r="33" spans="1:49" ht="15.75" x14ac:dyDescent="0.25">
      <c r="A33" s="5">
        <v>31</v>
      </c>
      <c r="B33" s="8">
        <f t="shared" si="0"/>
        <v>257</v>
      </c>
      <c r="C33" s="8">
        <f t="shared" si="1"/>
        <v>2860.2917100000004</v>
      </c>
      <c r="E33">
        <f>VLOOKUP(WorldWaves[[#Headers],[MiniBot]],Enemies[[Name]:[BotLevelType]],5,FALSE) * WorldWaves[[#This Row],[MiniBot]]</f>
        <v>0</v>
      </c>
      <c r="F33">
        <f>VLOOKUP(WorldWaves[[#Headers],[BigBot]],Enemies[[Name]:[BotLevelType]],5,FALSE) * WorldWaves[[#This Row],[BigBot]]</f>
        <v>75</v>
      </c>
      <c r="G33">
        <f>VLOOKUP(WorldWaves[[#Headers],[MegaBigBot]],Enemies[[Name]:[BotLevelType]],5,FALSE) * WorldWaves[[#This Row],[MegaBigBot]]</f>
        <v>0</v>
      </c>
      <c r="H33">
        <f>VLOOKUP(WorldWaves[[#Headers],[Boss1]],Enemies[[Name]:[BotLevelType]],5,FALSE) * WorldWaves[[#This Row],[Boss1]]</f>
        <v>0</v>
      </c>
      <c r="I33">
        <f>VLOOKUP(WorldWaves[[#Headers],[Boss2]],Enemies[[Name]:[BotLevelType]],5,FALSE) * WorldWaves[[#This Row],[Boss2]]</f>
        <v>0</v>
      </c>
      <c r="J33">
        <f>VLOOKUP(WorldWaves[[#Headers],[Boss3]],Enemies[[Name]:[BotLevelType]],5,FALSE) * WorldWaves[[#This Row],[Boss3]]</f>
        <v>0</v>
      </c>
      <c r="K33">
        <f>VLOOKUP(WorldWaves[[#Headers],[Bot]],Enemies[[Name]:[BotLevelType]],5,FALSE) * WorldWaves[[#This Row],[Bot]]</f>
        <v>0</v>
      </c>
      <c r="L33">
        <f>VLOOKUP(WorldWaves[[#Headers],[Fast]],Enemies[[Name]:[BotLevelType]],5,FALSE) * WorldWaves[[#This Row],[Fast]]</f>
        <v>0</v>
      </c>
      <c r="M33">
        <f>VLOOKUP(WorldWaves[[#Headers],[Tank]],Enemies[[Name]:[BotLevelType]],5,FALSE) * WorldWaves[[#This Row],[Tank]]</f>
        <v>0</v>
      </c>
      <c r="N33">
        <f>VLOOKUP(WorldWaves[[#Headers],[Rush]],Enemies[[Name]:[BotLevelType]],5,FALSE) * WorldWaves[[#This Row],[Rush]]</f>
        <v>0</v>
      </c>
      <c r="O33">
        <f>VLOOKUP(WorldWaves[[#Headers],[BossFast]],Enemies[[Name]:[BotLevelType]],5,FALSE) * WorldWaves[[#This Row],[BossFast]]</f>
        <v>0</v>
      </c>
      <c r="P33">
        <f>VLOOKUP(WorldWaves[[#Headers],[BossTank]],Enemies[[Name]:[BotLevelType]],5,FALSE) * WorldWaves[[#This Row],[BossTank]]</f>
        <v>0</v>
      </c>
      <c r="Q33">
        <f>VLOOKUP(WorldWaves[[#Headers],[BossRush]],Enemies[[Name]:[BotLevelType]],5,FALSE) * WorldWaves[[#This Row],[BossRush]]</f>
        <v>0</v>
      </c>
      <c r="R33">
        <f>VLOOKUP(WorldWaves[[#Headers],[SemiBigBot]],Enemies[[Name]:[BotLevelType]],5,FALSE) * WorldWaves[[#This Row],[SemiBigBot]]</f>
        <v>180</v>
      </c>
      <c r="S33">
        <f>VLOOKUP(WorldWaves[[#Headers],[BossSlow]],Enemies[[Name]:[BotLevelType]],5,FALSE) * WorldWaves[[#This Row],[BossSlow]]</f>
        <v>0</v>
      </c>
      <c r="T33">
        <f>VLOOKUP(WorldWaves[[#Headers],[BotSlow]],Enemies[[Name]:[BotLevelType]],5,FALSE) * WorldWaves[[#This Row],[BotSlow]]</f>
        <v>0</v>
      </c>
      <c r="U33">
        <f>VLOOKUP(WorldWaves[[#Headers],[BigBotSlow]],Enemies[[Name]:[BotLevelType]],5,FALSE) * WorldWaves[[#This Row],[BigBotSlow]]</f>
        <v>0</v>
      </c>
      <c r="V33">
        <f>VLOOKUP(WorldWaves[[#Headers],[SplitterBalloon]],Enemies[[Name]:[BotLevelType]],5,FALSE) * WorldWaves[[#This Row],[SplitterBalloon]]</f>
        <v>0</v>
      </c>
      <c r="W33">
        <f>VLOOKUP(WorldWaves[[#Headers],[SplitterDoubleLvl1]],Enemies[[Name]:[BotLevelType]],5,FALSE) * WorldWaves[[#This Row],[SplitterDoubleLvl1]]</f>
        <v>2</v>
      </c>
      <c r="X33">
        <f>VLOOKUP(WorldWaves[[#Headers],[SplitterDoubleLvl2]],Enemies[[Name]:[BotLevelType]],5,FALSE) * WorldWaves[[#This Row],[SplitterDoubleLvl2]]</f>
        <v>0</v>
      </c>
      <c r="Y33">
        <f>VLOOKUP(WorldWaves[[#Headers],[SplitterDoubleLvl3]],Enemies[[Name]:[BotLevelType]],5,FALSE) * WorldWaves[[#This Row],[SplitterDoubleLvl3]]</f>
        <v>0</v>
      </c>
      <c r="Z33">
        <f>VLOOKUP(WorldWaves[[#Headers],[SplitterEnd]],Enemies[[Name]:[BotLevelType]],5,FALSE) * WorldWaves[[#This Row],[SplitterEnd]]</f>
        <v>0</v>
      </c>
      <c r="AA33">
        <f>VLOOKUP(WorldWaves[[#Headers],[Kamikaze]],Enemies[[Name]:[BotLevelType]],5,FALSE) * WorldWaves[[#This Row],[Kamikaze]]</f>
        <v>0</v>
      </c>
      <c r="AB33">
        <f>VLOOKUP(WorldWaves[[#Headers],[BossBalloon]],Enemies[[Name]:[BotLevelType]],5,FALSE) * WorldWaves[[#This Row],[BossBalloon]]</f>
        <v>0</v>
      </c>
      <c r="AC33">
        <f>VLOOKUP(WorldWaves[[#Headers],[BossDoubleLvl1]],Enemies[[Name]:[BotLevelType]],5,FALSE) * WorldWaves[[#This Row],[BossDoubleLvl1]]</f>
        <v>0</v>
      </c>
      <c r="AD33">
        <f>VLOOKUP(WorldWaves[[#Headers],[BossDoubleLvl2]],Enemies[[Name]:[BotLevelType]],5,FALSE) * WorldWaves[[#This Row],[BossDoubleLvl2]]</f>
        <v>0</v>
      </c>
      <c r="AE33">
        <f>VLOOKUP(WorldWaves[[#Headers],[BossDoubleLvl3]],Enemies[[Name]:[BotLevelType]],5,FALSE) * WorldWaves[[#This Row],[BossDoubleLvl3]]</f>
        <v>0</v>
      </c>
      <c r="AF33">
        <f>VLOOKUP(WorldWaves[[#Headers],[BossDoubleLvl4]],Enemies[[Name]:[BotLevelType]],5,FALSE) * WorldWaves[[#This Row],[BossDoubleLvl4]]</f>
        <v>0</v>
      </c>
      <c r="AG33">
        <f>VLOOKUP(WorldWaves[[#Headers],[BossDoubleLvl5]],Enemies[[Name]:[BotLevelType]],5,FALSE) * WorldWaves[[#This Row],[BossDoubleLvl5]]</f>
        <v>0</v>
      </c>
      <c r="AH33">
        <f>VLOOKUP(WorldWaves[[#Headers],[BossKamikaze]],Enemies[[Name]:[BotLevelType]],5,FALSE) * WorldWaves[[#This Row],[BossKamikaze]]</f>
        <v>0</v>
      </c>
      <c r="AI33">
        <f>VLOOKUP(WorldWaves[[#Headers],[BossBalloonEnd]],Enemies[[Name]:[BotLevelType]],5,FALSE) * WorldWaves[[#This Row],[BossBalloonEnd]]</f>
        <v>0</v>
      </c>
      <c r="AJ33">
        <f>VLOOKUP(WorldWaves[[#Headers],[BigKamikaze]],Enemies[[Name]:[BotLevelType]],5,FALSE) * WorldWaves[[#This Row],[BigKamikaze]]</f>
        <v>0</v>
      </c>
      <c r="AK33">
        <f>VLOOKUP(WorldWaves[[#Headers],[IceResistant]],Enemies[[Name]:[BotLevelType]],5,FALSE) * WorldWaves[[#This Row],[IceResistant]]</f>
        <v>0</v>
      </c>
      <c r="AL33">
        <f>VLOOKUP(WorldWaves[[#Headers],[BossIceResistant]],Enemies[[Name]:[BotLevelType]],5,FALSE) * WorldWaves[[#This Row],[BossIceResistant]]</f>
        <v>0</v>
      </c>
      <c r="AM33">
        <f>VLOOKUP(WorldWaves[[#Headers],[PoisonResistant]],Enemies[[Name]:[BotLevelType]],5,FALSE) * WorldWaves[[#This Row],[PoisonResistant]]</f>
        <v>0</v>
      </c>
      <c r="AN33">
        <f>VLOOKUP(WorldWaves[[#Headers],[ElectricityResistant]],Enemies[[Name]:[BotLevelType]],5,FALSE) * WorldWaves[[#This Row],[ElectricityResistant]]</f>
        <v>0</v>
      </c>
      <c r="AO33">
        <f>VLOOKUP(WorldWaves[[#Headers],[Armored]],Enemies[[Name]:[BotLevelType]],5,FALSE) * WorldWaves[[#This Row],[Armored]]</f>
        <v>0</v>
      </c>
      <c r="AP33">
        <f>VLOOKUP(WorldWaves[[#Headers],[BossArmored]],Enemies[[Name]:[BotLevelType]],5,FALSE) * WorldWaves[[#This Row],[BossArmored]]</f>
        <v>0</v>
      </c>
      <c r="AQ33">
        <f>VLOOKUP(WorldWaves[[#Headers],[SlowArmored]],Enemies[[Name]:[BotLevelType]],5,FALSE) * WorldWaves[[#This Row],[SlowArmored]]</f>
        <v>0</v>
      </c>
      <c r="AR33">
        <f>VLOOKUP(WorldWaves[[#Headers],[FlyingArmouredIce]],Enemies[[Name]:[BotLevelType]],5,FALSE) * WorldWaves[[#This Row],[FlyingArmouredIce]]</f>
        <v>0</v>
      </c>
      <c r="AS33">
        <f>VLOOKUP(WorldWaves[[#Headers],[FlyingArmouredPoison]],Enemies[[Name]:[BotLevelType]],5,FALSE) * WorldWaves[[#This Row],[FlyingArmouredPoison]]</f>
        <v>0</v>
      </c>
      <c r="AT33">
        <f>VLOOKUP(WorldWaves[[#Headers],[FlyingArmouredElec]],Enemies[[Name]:[BotLevelType]],5,FALSE) * WorldWaves[[#This Row],[FlyingArmouredElec]]</f>
        <v>0</v>
      </c>
      <c r="AU33">
        <f>VLOOKUP(WorldWaves[[#Headers],[Hacker]],Enemies[[Name]:[BotLevelType]],5,FALSE) * WorldWaves[[#This Row],[Hacker]]</f>
        <v>0</v>
      </c>
      <c r="AV33">
        <f>VLOOKUP(WorldWaves[[#Headers],[BossHacker]],Enemies[[Name]:[BotLevelType]],5,FALSE) * WorldWaves[[#This Row],[BossHacker]]</f>
        <v>0</v>
      </c>
      <c r="AW33">
        <f>VLOOKUP(WorldWaves[[#Headers],[BossFlyingArmoured]],Enemies[[Name]:[BotLevelType]],5,FALSE) * WorldWaves[[#This Row],[BossFlyingArmoured]]</f>
        <v>0</v>
      </c>
    </row>
    <row r="34" spans="1:49" ht="15.75" x14ac:dyDescent="0.25">
      <c r="A34" s="5">
        <v>32</v>
      </c>
      <c r="B34" s="8">
        <f t="shared" si="0"/>
        <v>0</v>
      </c>
      <c r="C34" s="8">
        <f t="shared" si="1"/>
        <v>2860.2917100000004</v>
      </c>
      <c r="E34">
        <f>VLOOKUP(WorldWaves[[#Headers],[MiniBot]],Enemies[[Name]:[BotLevelType]],5,FALSE) * WorldWaves[[#This Row],[MiniBot]]</f>
        <v>0</v>
      </c>
      <c r="F34">
        <f>VLOOKUP(WorldWaves[[#Headers],[BigBot]],Enemies[[Name]:[BotLevelType]],5,FALSE) * WorldWaves[[#This Row],[BigBot]]</f>
        <v>0</v>
      </c>
      <c r="G34">
        <f>VLOOKUP(WorldWaves[[#Headers],[MegaBigBot]],Enemies[[Name]:[BotLevelType]],5,FALSE) * WorldWaves[[#This Row],[MegaBigBot]]</f>
        <v>0</v>
      </c>
      <c r="H34">
        <f>VLOOKUP(WorldWaves[[#Headers],[Boss1]],Enemies[[Name]:[BotLevelType]],5,FALSE) * WorldWaves[[#This Row],[Boss1]]</f>
        <v>0</v>
      </c>
      <c r="I34">
        <f>VLOOKUP(WorldWaves[[#Headers],[Boss2]],Enemies[[Name]:[BotLevelType]],5,FALSE) * WorldWaves[[#This Row],[Boss2]]</f>
        <v>0</v>
      </c>
      <c r="J34">
        <f>VLOOKUP(WorldWaves[[#Headers],[Boss3]],Enemies[[Name]:[BotLevelType]],5,FALSE) * WorldWaves[[#This Row],[Boss3]]</f>
        <v>0</v>
      </c>
      <c r="K34">
        <f>VLOOKUP(WorldWaves[[#Headers],[Bot]],Enemies[[Name]:[BotLevelType]],5,FALSE) * WorldWaves[[#This Row],[Bot]]</f>
        <v>0</v>
      </c>
      <c r="L34">
        <f>VLOOKUP(WorldWaves[[#Headers],[Fast]],Enemies[[Name]:[BotLevelType]],5,FALSE) * WorldWaves[[#This Row],[Fast]]</f>
        <v>0</v>
      </c>
      <c r="M34">
        <f>VLOOKUP(WorldWaves[[#Headers],[Tank]],Enemies[[Name]:[BotLevelType]],5,FALSE) * WorldWaves[[#This Row],[Tank]]</f>
        <v>0</v>
      </c>
      <c r="N34">
        <f>VLOOKUP(WorldWaves[[#Headers],[Rush]],Enemies[[Name]:[BotLevelType]],5,FALSE) * WorldWaves[[#This Row],[Rush]]</f>
        <v>0</v>
      </c>
      <c r="O34">
        <f>VLOOKUP(WorldWaves[[#Headers],[BossFast]],Enemies[[Name]:[BotLevelType]],5,FALSE) * WorldWaves[[#This Row],[BossFast]]</f>
        <v>0</v>
      </c>
      <c r="P34">
        <f>VLOOKUP(WorldWaves[[#Headers],[BossTank]],Enemies[[Name]:[BotLevelType]],5,FALSE) * WorldWaves[[#This Row],[BossTank]]</f>
        <v>0</v>
      </c>
      <c r="Q34">
        <f>VLOOKUP(WorldWaves[[#Headers],[BossRush]],Enemies[[Name]:[BotLevelType]],5,FALSE) * WorldWaves[[#This Row],[BossRush]]</f>
        <v>0</v>
      </c>
      <c r="R34">
        <f>VLOOKUP(WorldWaves[[#Headers],[SemiBigBot]],Enemies[[Name]:[BotLevelType]],5,FALSE) * WorldWaves[[#This Row],[SemiBigBot]]</f>
        <v>0</v>
      </c>
      <c r="S34">
        <f>VLOOKUP(WorldWaves[[#Headers],[BossSlow]],Enemies[[Name]:[BotLevelType]],5,FALSE) * WorldWaves[[#This Row],[BossSlow]]</f>
        <v>0</v>
      </c>
      <c r="T34">
        <f>VLOOKUP(WorldWaves[[#Headers],[BotSlow]],Enemies[[Name]:[BotLevelType]],5,FALSE) * WorldWaves[[#This Row],[BotSlow]]</f>
        <v>0</v>
      </c>
      <c r="U34">
        <f>VLOOKUP(WorldWaves[[#Headers],[BigBotSlow]],Enemies[[Name]:[BotLevelType]],5,FALSE) * WorldWaves[[#This Row],[BigBotSlow]]</f>
        <v>0</v>
      </c>
      <c r="V34">
        <f>VLOOKUP(WorldWaves[[#Headers],[SplitterBalloon]],Enemies[[Name]:[BotLevelType]],5,FALSE) * WorldWaves[[#This Row],[SplitterBalloon]]</f>
        <v>0</v>
      </c>
      <c r="W34">
        <f>VLOOKUP(WorldWaves[[#Headers],[SplitterDoubleLvl1]],Enemies[[Name]:[BotLevelType]],5,FALSE) * WorldWaves[[#This Row],[SplitterDoubleLvl1]]</f>
        <v>0</v>
      </c>
      <c r="X34">
        <f>VLOOKUP(WorldWaves[[#Headers],[SplitterDoubleLvl2]],Enemies[[Name]:[BotLevelType]],5,FALSE) * WorldWaves[[#This Row],[SplitterDoubleLvl2]]</f>
        <v>0</v>
      </c>
      <c r="Y34">
        <f>VLOOKUP(WorldWaves[[#Headers],[SplitterDoubleLvl3]],Enemies[[Name]:[BotLevelType]],5,FALSE) * WorldWaves[[#This Row],[SplitterDoubleLvl3]]</f>
        <v>0</v>
      </c>
      <c r="Z34">
        <f>VLOOKUP(WorldWaves[[#Headers],[SplitterEnd]],Enemies[[Name]:[BotLevelType]],5,FALSE) * WorldWaves[[#This Row],[SplitterEnd]]</f>
        <v>0</v>
      </c>
      <c r="AA34">
        <f>VLOOKUP(WorldWaves[[#Headers],[Kamikaze]],Enemies[[Name]:[BotLevelType]],5,FALSE) * WorldWaves[[#This Row],[Kamikaze]]</f>
        <v>0</v>
      </c>
      <c r="AB34">
        <f>VLOOKUP(WorldWaves[[#Headers],[BossBalloon]],Enemies[[Name]:[BotLevelType]],5,FALSE) * WorldWaves[[#This Row],[BossBalloon]]</f>
        <v>0</v>
      </c>
      <c r="AC34">
        <f>VLOOKUP(WorldWaves[[#Headers],[BossDoubleLvl1]],Enemies[[Name]:[BotLevelType]],5,FALSE) * WorldWaves[[#This Row],[BossDoubleLvl1]]</f>
        <v>0</v>
      </c>
      <c r="AD34">
        <f>VLOOKUP(WorldWaves[[#Headers],[BossDoubleLvl2]],Enemies[[Name]:[BotLevelType]],5,FALSE) * WorldWaves[[#This Row],[BossDoubleLvl2]]</f>
        <v>0</v>
      </c>
      <c r="AE34">
        <f>VLOOKUP(WorldWaves[[#Headers],[BossDoubleLvl3]],Enemies[[Name]:[BotLevelType]],5,FALSE) * WorldWaves[[#This Row],[BossDoubleLvl3]]</f>
        <v>0</v>
      </c>
      <c r="AF34">
        <f>VLOOKUP(WorldWaves[[#Headers],[BossDoubleLvl4]],Enemies[[Name]:[BotLevelType]],5,FALSE) * WorldWaves[[#This Row],[BossDoubleLvl4]]</f>
        <v>0</v>
      </c>
      <c r="AG34">
        <f>VLOOKUP(WorldWaves[[#Headers],[BossDoubleLvl5]],Enemies[[Name]:[BotLevelType]],5,FALSE) * WorldWaves[[#This Row],[BossDoubleLvl5]]</f>
        <v>0</v>
      </c>
      <c r="AH34">
        <f>VLOOKUP(WorldWaves[[#Headers],[BossKamikaze]],Enemies[[Name]:[BotLevelType]],5,FALSE) * WorldWaves[[#This Row],[BossKamikaze]]</f>
        <v>0</v>
      </c>
      <c r="AI34">
        <f>VLOOKUP(WorldWaves[[#Headers],[BossBalloonEnd]],Enemies[[Name]:[BotLevelType]],5,FALSE) * WorldWaves[[#This Row],[BossBalloonEnd]]</f>
        <v>0</v>
      </c>
      <c r="AJ34">
        <f>VLOOKUP(WorldWaves[[#Headers],[BigKamikaze]],Enemies[[Name]:[BotLevelType]],5,FALSE) * WorldWaves[[#This Row],[BigKamikaze]]</f>
        <v>0</v>
      </c>
      <c r="AK34">
        <f>VLOOKUP(WorldWaves[[#Headers],[IceResistant]],Enemies[[Name]:[BotLevelType]],5,FALSE) * WorldWaves[[#This Row],[IceResistant]]</f>
        <v>0</v>
      </c>
      <c r="AL34">
        <f>VLOOKUP(WorldWaves[[#Headers],[BossIceResistant]],Enemies[[Name]:[BotLevelType]],5,FALSE) * WorldWaves[[#This Row],[BossIceResistant]]</f>
        <v>0</v>
      </c>
      <c r="AM34">
        <f>VLOOKUP(WorldWaves[[#Headers],[PoisonResistant]],Enemies[[Name]:[BotLevelType]],5,FALSE) * WorldWaves[[#This Row],[PoisonResistant]]</f>
        <v>0</v>
      </c>
      <c r="AN34">
        <f>VLOOKUP(WorldWaves[[#Headers],[ElectricityResistant]],Enemies[[Name]:[BotLevelType]],5,FALSE) * WorldWaves[[#This Row],[ElectricityResistant]]</f>
        <v>0</v>
      </c>
      <c r="AO34">
        <f>VLOOKUP(WorldWaves[[#Headers],[Armored]],Enemies[[Name]:[BotLevelType]],5,FALSE) * WorldWaves[[#This Row],[Armored]]</f>
        <v>0</v>
      </c>
      <c r="AP34">
        <f>VLOOKUP(WorldWaves[[#Headers],[BossArmored]],Enemies[[Name]:[BotLevelType]],5,FALSE) * WorldWaves[[#This Row],[BossArmored]]</f>
        <v>0</v>
      </c>
      <c r="AQ34">
        <f>VLOOKUP(WorldWaves[[#Headers],[SlowArmored]],Enemies[[Name]:[BotLevelType]],5,FALSE) * WorldWaves[[#This Row],[SlowArmored]]</f>
        <v>0</v>
      </c>
      <c r="AR34">
        <f>VLOOKUP(WorldWaves[[#Headers],[FlyingArmouredIce]],Enemies[[Name]:[BotLevelType]],5,FALSE) * WorldWaves[[#This Row],[FlyingArmouredIce]]</f>
        <v>0</v>
      </c>
      <c r="AS34">
        <f>VLOOKUP(WorldWaves[[#Headers],[FlyingArmouredPoison]],Enemies[[Name]:[BotLevelType]],5,FALSE) * WorldWaves[[#This Row],[FlyingArmouredPoison]]</f>
        <v>0</v>
      </c>
      <c r="AT34">
        <f>VLOOKUP(WorldWaves[[#Headers],[FlyingArmouredElec]],Enemies[[Name]:[BotLevelType]],5,FALSE) * WorldWaves[[#This Row],[FlyingArmouredElec]]</f>
        <v>0</v>
      </c>
      <c r="AU34">
        <f>VLOOKUP(WorldWaves[[#Headers],[Hacker]],Enemies[[Name]:[BotLevelType]],5,FALSE) * WorldWaves[[#This Row],[Hacker]]</f>
        <v>0</v>
      </c>
      <c r="AV34">
        <f>VLOOKUP(WorldWaves[[#Headers],[BossHacker]],Enemies[[Name]:[BotLevelType]],5,FALSE) * WorldWaves[[#This Row],[BossHacker]]</f>
        <v>0</v>
      </c>
      <c r="AW34">
        <f>VLOOKUP(WorldWaves[[#Headers],[BossFlyingArmoured]],Enemies[[Name]:[BotLevelType]],5,FALSE) * WorldWaves[[#This Row],[BossFlyingArmoured]]</f>
        <v>0</v>
      </c>
    </row>
    <row r="35" spans="1:49" ht="15.75" x14ac:dyDescent="0.25">
      <c r="A35" s="5">
        <v>33</v>
      </c>
      <c r="B35" s="8">
        <f t="shared" si="0"/>
        <v>76.666665000000009</v>
      </c>
      <c r="C35" s="8">
        <f t="shared" ref="C35:C51" si="2">C34+B35</f>
        <v>2936.9583750000006</v>
      </c>
      <c r="E35">
        <f>VLOOKUP(WorldWaves[[#Headers],[MiniBot]],Enemies[[Name]:[BotLevelType]],5,FALSE) * WorldWaves[[#This Row],[MiniBot]]</f>
        <v>0</v>
      </c>
      <c r="F35">
        <f>VLOOKUP(WorldWaves[[#Headers],[BigBot]],Enemies[[Name]:[BotLevelType]],5,FALSE) * WorldWaves[[#This Row],[BigBot]]</f>
        <v>19.999995000000002</v>
      </c>
      <c r="G35">
        <f>VLOOKUP(WorldWaves[[#Headers],[MegaBigBot]],Enemies[[Name]:[BotLevelType]],5,FALSE) * WorldWaves[[#This Row],[MegaBigBot]]</f>
        <v>0</v>
      </c>
      <c r="H35">
        <f>VLOOKUP(WorldWaves[[#Headers],[Boss1]],Enemies[[Name]:[BotLevelType]],5,FALSE) * WorldWaves[[#This Row],[Boss1]]</f>
        <v>0</v>
      </c>
      <c r="I35">
        <f>VLOOKUP(WorldWaves[[#Headers],[Boss2]],Enemies[[Name]:[BotLevelType]],5,FALSE) * WorldWaves[[#This Row],[Boss2]]</f>
        <v>0</v>
      </c>
      <c r="J35">
        <f>VLOOKUP(WorldWaves[[#Headers],[Boss3]],Enemies[[Name]:[BotLevelType]],5,FALSE) * WorldWaves[[#This Row],[Boss3]]</f>
        <v>0</v>
      </c>
      <c r="K35">
        <f>VLOOKUP(WorldWaves[[#Headers],[Bot]],Enemies[[Name]:[BotLevelType]],5,FALSE) * WorldWaves[[#This Row],[Bot]]</f>
        <v>0</v>
      </c>
      <c r="L35">
        <f>VLOOKUP(WorldWaves[[#Headers],[Fast]],Enemies[[Name]:[BotLevelType]],5,FALSE) * WorldWaves[[#This Row],[Fast]]</f>
        <v>0</v>
      </c>
      <c r="M35">
        <f>VLOOKUP(WorldWaves[[#Headers],[Tank]],Enemies[[Name]:[BotLevelType]],5,FALSE) * WorldWaves[[#This Row],[Tank]]</f>
        <v>0</v>
      </c>
      <c r="N35">
        <f>VLOOKUP(WorldWaves[[#Headers],[Rush]],Enemies[[Name]:[BotLevelType]],5,FALSE) * WorldWaves[[#This Row],[Rush]]</f>
        <v>0</v>
      </c>
      <c r="O35">
        <f>VLOOKUP(WorldWaves[[#Headers],[BossFast]],Enemies[[Name]:[BotLevelType]],5,FALSE) * WorldWaves[[#This Row],[BossFast]]</f>
        <v>0</v>
      </c>
      <c r="P35">
        <f>VLOOKUP(WorldWaves[[#Headers],[BossTank]],Enemies[[Name]:[BotLevelType]],5,FALSE) * WorldWaves[[#This Row],[BossTank]]</f>
        <v>0</v>
      </c>
      <c r="Q35">
        <f>VLOOKUP(WorldWaves[[#Headers],[BossRush]],Enemies[[Name]:[BotLevelType]],5,FALSE) * WorldWaves[[#This Row],[BossRush]]</f>
        <v>0</v>
      </c>
      <c r="R35">
        <f>VLOOKUP(WorldWaves[[#Headers],[SemiBigBot]],Enemies[[Name]:[BotLevelType]],5,FALSE) * WorldWaves[[#This Row],[SemiBigBot]]</f>
        <v>56.666670000000003</v>
      </c>
      <c r="S35">
        <f>VLOOKUP(WorldWaves[[#Headers],[BossSlow]],Enemies[[Name]:[BotLevelType]],5,FALSE) * WorldWaves[[#This Row],[BossSlow]]</f>
        <v>0</v>
      </c>
      <c r="T35">
        <f>VLOOKUP(WorldWaves[[#Headers],[BotSlow]],Enemies[[Name]:[BotLevelType]],5,FALSE) * WorldWaves[[#This Row],[BotSlow]]</f>
        <v>0</v>
      </c>
      <c r="U35">
        <f>VLOOKUP(WorldWaves[[#Headers],[BigBotSlow]],Enemies[[Name]:[BotLevelType]],5,FALSE) * WorldWaves[[#This Row],[BigBotSlow]]</f>
        <v>0</v>
      </c>
      <c r="V35">
        <f>VLOOKUP(WorldWaves[[#Headers],[SplitterBalloon]],Enemies[[Name]:[BotLevelType]],5,FALSE) * WorldWaves[[#This Row],[SplitterBalloon]]</f>
        <v>0</v>
      </c>
      <c r="W35">
        <f>VLOOKUP(WorldWaves[[#Headers],[SplitterDoubleLvl1]],Enemies[[Name]:[BotLevelType]],5,FALSE) * WorldWaves[[#This Row],[SplitterDoubleLvl1]]</f>
        <v>0</v>
      </c>
      <c r="X35">
        <f>VLOOKUP(WorldWaves[[#Headers],[SplitterDoubleLvl2]],Enemies[[Name]:[BotLevelType]],5,FALSE) * WorldWaves[[#This Row],[SplitterDoubleLvl2]]</f>
        <v>0</v>
      </c>
      <c r="Y35">
        <f>VLOOKUP(WorldWaves[[#Headers],[SplitterDoubleLvl3]],Enemies[[Name]:[BotLevelType]],5,FALSE) * WorldWaves[[#This Row],[SplitterDoubleLvl3]]</f>
        <v>0</v>
      </c>
      <c r="Z35">
        <f>VLOOKUP(WorldWaves[[#Headers],[SplitterEnd]],Enemies[[Name]:[BotLevelType]],5,FALSE) * WorldWaves[[#This Row],[SplitterEnd]]</f>
        <v>0</v>
      </c>
      <c r="AA35">
        <f>VLOOKUP(WorldWaves[[#Headers],[Kamikaze]],Enemies[[Name]:[BotLevelType]],5,FALSE) * WorldWaves[[#This Row],[Kamikaze]]</f>
        <v>0</v>
      </c>
      <c r="AB35">
        <f>VLOOKUP(WorldWaves[[#Headers],[BossBalloon]],Enemies[[Name]:[BotLevelType]],5,FALSE) * WorldWaves[[#This Row],[BossBalloon]]</f>
        <v>0</v>
      </c>
      <c r="AC35">
        <f>VLOOKUP(WorldWaves[[#Headers],[BossDoubleLvl1]],Enemies[[Name]:[BotLevelType]],5,FALSE) * WorldWaves[[#This Row],[BossDoubleLvl1]]</f>
        <v>0</v>
      </c>
      <c r="AD35">
        <f>VLOOKUP(WorldWaves[[#Headers],[BossDoubleLvl2]],Enemies[[Name]:[BotLevelType]],5,FALSE) * WorldWaves[[#This Row],[BossDoubleLvl2]]</f>
        <v>0</v>
      </c>
      <c r="AE35">
        <f>VLOOKUP(WorldWaves[[#Headers],[BossDoubleLvl3]],Enemies[[Name]:[BotLevelType]],5,FALSE) * WorldWaves[[#This Row],[BossDoubleLvl3]]</f>
        <v>0</v>
      </c>
      <c r="AF35">
        <f>VLOOKUP(WorldWaves[[#Headers],[BossDoubleLvl4]],Enemies[[Name]:[BotLevelType]],5,FALSE) * WorldWaves[[#This Row],[BossDoubleLvl4]]</f>
        <v>0</v>
      </c>
      <c r="AG35">
        <f>VLOOKUP(WorldWaves[[#Headers],[BossDoubleLvl5]],Enemies[[Name]:[BotLevelType]],5,FALSE) * WorldWaves[[#This Row],[BossDoubleLvl5]]</f>
        <v>0</v>
      </c>
      <c r="AH35">
        <f>VLOOKUP(WorldWaves[[#Headers],[BossKamikaze]],Enemies[[Name]:[BotLevelType]],5,FALSE) * WorldWaves[[#This Row],[BossKamikaze]]</f>
        <v>0</v>
      </c>
      <c r="AI35">
        <f>VLOOKUP(WorldWaves[[#Headers],[BossBalloonEnd]],Enemies[[Name]:[BotLevelType]],5,FALSE) * WorldWaves[[#This Row],[BossBalloonEnd]]</f>
        <v>0</v>
      </c>
      <c r="AJ35">
        <f>VLOOKUP(WorldWaves[[#Headers],[BigKamikaze]],Enemies[[Name]:[BotLevelType]],5,FALSE) * WorldWaves[[#This Row],[BigKamikaze]]</f>
        <v>0</v>
      </c>
      <c r="AK35">
        <f>VLOOKUP(WorldWaves[[#Headers],[IceResistant]],Enemies[[Name]:[BotLevelType]],5,FALSE) * WorldWaves[[#This Row],[IceResistant]]</f>
        <v>0</v>
      </c>
      <c r="AL35">
        <f>VLOOKUP(WorldWaves[[#Headers],[BossIceResistant]],Enemies[[Name]:[BotLevelType]],5,FALSE) * WorldWaves[[#This Row],[BossIceResistant]]</f>
        <v>0</v>
      </c>
      <c r="AM35">
        <f>VLOOKUP(WorldWaves[[#Headers],[PoisonResistant]],Enemies[[Name]:[BotLevelType]],5,FALSE) * WorldWaves[[#This Row],[PoisonResistant]]</f>
        <v>0</v>
      </c>
      <c r="AN35">
        <f>VLOOKUP(WorldWaves[[#Headers],[ElectricityResistant]],Enemies[[Name]:[BotLevelType]],5,FALSE) * WorldWaves[[#This Row],[ElectricityResistant]]</f>
        <v>0</v>
      </c>
      <c r="AO35">
        <f>VLOOKUP(WorldWaves[[#Headers],[Armored]],Enemies[[Name]:[BotLevelType]],5,FALSE) * WorldWaves[[#This Row],[Armored]]</f>
        <v>0</v>
      </c>
      <c r="AP35">
        <f>VLOOKUP(WorldWaves[[#Headers],[BossArmored]],Enemies[[Name]:[BotLevelType]],5,FALSE) * WorldWaves[[#This Row],[BossArmored]]</f>
        <v>0</v>
      </c>
      <c r="AQ35">
        <f>VLOOKUP(WorldWaves[[#Headers],[SlowArmored]],Enemies[[Name]:[BotLevelType]],5,FALSE) * WorldWaves[[#This Row],[SlowArmored]]</f>
        <v>0</v>
      </c>
      <c r="AR35">
        <f>VLOOKUP(WorldWaves[[#Headers],[FlyingArmouredIce]],Enemies[[Name]:[BotLevelType]],5,FALSE) * WorldWaves[[#This Row],[FlyingArmouredIce]]</f>
        <v>0</v>
      </c>
      <c r="AS35">
        <f>VLOOKUP(WorldWaves[[#Headers],[FlyingArmouredPoison]],Enemies[[Name]:[BotLevelType]],5,FALSE) * WorldWaves[[#This Row],[FlyingArmouredPoison]]</f>
        <v>0</v>
      </c>
      <c r="AT35">
        <f>VLOOKUP(WorldWaves[[#Headers],[FlyingArmouredElec]],Enemies[[Name]:[BotLevelType]],5,FALSE) * WorldWaves[[#This Row],[FlyingArmouredElec]]</f>
        <v>0</v>
      </c>
      <c r="AU35">
        <f>VLOOKUP(WorldWaves[[#Headers],[Hacker]],Enemies[[Name]:[BotLevelType]],5,FALSE) * WorldWaves[[#This Row],[Hacker]]</f>
        <v>0</v>
      </c>
      <c r="AV35">
        <f>VLOOKUP(WorldWaves[[#Headers],[BossHacker]],Enemies[[Name]:[BotLevelType]],5,FALSE) * WorldWaves[[#This Row],[BossHacker]]</f>
        <v>0</v>
      </c>
      <c r="AW35">
        <f>VLOOKUP(WorldWaves[[#Headers],[BossFlyingArmoured]],Enemies[[Name]:[BotLevelType]],5,FALSE) * WorldWaves[[#This Row],[BossFlyingArmoured]]</f>
        <v>0</v>
      </c>
    </row>
    <row r="36" spans="1:49" ht="15.75" x14ac:dyDescent="0.25">
      <c r="A36" s="5">
        <v>34</v>
      </c>
      <c r="B36" s="8">
        <f t="shared" si="0"/>
        <v>37.5</v>
      </c>
      <c r="C36" s="8">
        <f t="shared" si="2"/>
        <v>2974.4583750000006</v>
      </c>
      <c r="E36">
        <f>VLOOKUP(WorldWaves[[#Headers],[MiniBot]],Enemies[[Name]:[BotLevelType]],5,FALSE) * WorldWaves[[#This Row],[MiniBot]]</f>
        <v>0</v>
      </c>
      <c r="F36">
        <f>VLOOKUP(WorldWaves[[#Headers],[BigBot]],Enemies[[Name]:[BotLevelType]],5,FALSE) * WorldWaves[[#This Row],[BigBot]]</f>
        <v>0</v>
      </c>
      <c r="G36">
        <f>VLOOKUP(WorldWaves[[#Headers],[MegaBigBot]],Enemies[[Name]:[BotLevelType]],5,FALSE) * WorldWaves[[#This Row],[MegaBigBot]]</f>
        <v>0</v>
      </c>
      <c r="H36">
        <f>VLOOKUP(WorldWaves[[#Headers],[Boss1]],Enemies[[Name]:[BotLevelType]],5,FALSE) * WorldWaves[[#This Row],[Boss1]]</f>
        <v>0</v>
      </c>
      <c r="I36">
        <f>VLOOKUP(WorldWaves[[#Headers],[Boss2]],Enemies[[Name]:[BotLevelType]],5,FALSE) * WorldWaves[[#This Row],[Boss2]]</f>
        <v>0</v>
      </c>
      <c r="J36">
        <f>VLOOKUP(WorldWaves[[#Headers],[Boss3]],Enemies[[Name]:[BotLevelType]],5,FALSE) * WorldWaves[[#This Row],[Boss3]]</f>
        <v>0</v>
      </c>
      <c r="K36">
        <f>VLOOKUP(WorldWaves[[#Headers],[Bot]],Enemies[[Name]:[BotLevelType]],5,FALSE) * WorldWaves[[#This Row],[Bot]]</f>
        <v>0</v>
      </c>
      <c r="L36">
        <f>VLOOKUP(WorldWaves[[#Headers],[Fast]],Enemies[[Name]:[BotLevelType]],5,FALSE) * WorldWaves[[#This Row],[Fast]]</f>
        <v>0</v>
      </c>
      <c r="M36">
        <f>VLOOKUP(WorldWaves[[#Headers],[Tank]],Enemies[[Name]:[BotLevelType]],5,FALSE) * WorldWaves[[#This Row],[Tank]]</f>
        <v>0</v>
      </c>
      <c r="N36">
        <f>VLOOKUP(WorldWaves[[#Headers],[Rush]],Enemies[[Name]:[BotLevelType]],5,FALSE) * WorldWaves[[#This Row],[Rush]]</f>
        <v>0</v>
      </c>
      <c r="O36">
        <f>VLOOKUP(WorldWaves[[#Headers],[BossFast]],Enemies[[Name]:[BotLevelType]],5,FALSE) * WorldWaves[[#This Row],[BossFast]]</f>
        <v>0</v>
      </c>
      <c r="P36">
        <f>VLOOKUP(WorldWaves[[#Headers],[BossTank]],Enemies[[Name]:[BotLevelType]],5,FALSE) * WorldWaves[[#This Row],[BossTank]]</f>
        <v>0</v>
      </c>
      <c r="Q36">
        <f>VLOOKUP(WorldWaves[[#Headers],[BossRush]],Enemies[[Name]:[BotLevelType]],5,FALSE) * WorldWaves[[#This Row],[BossRush]]</f>
        <v>0</v>
      </c>
      <c r="R36">
        <f>VLOOKUP(WorldWaves[[#Headers],[SemiBigBot]],Enemies[[Name]:[BotLevelType]],5,FALSE) * WorldWaves[[#This Row],[SemiBigBot]]</f>
        <v>37.5</v>
      </c>
      <c r="S36">
        <f>VLOOKUP(WorldWaves[[#Headers],[BossSlow]],Enemies[[Name]:[BotLevelType]],5,FALSE) * WorldWaves[[#This Row],[BossSlow]]</f>
        <v>0</v>
      </c>
      <c r="T36">
        <f>VLOOKUP(WorldWaves[[#Headers],[BotSlow]],Enemies[[Name]:[BotLevelType]],5,FALSE) * WorldWaves[[#This Row],[BotSlow]]</f>
        <v>0</v>
      </c>
      <c r="U36">
        <f>VLOOKUP(WorldWaves[[#Headers],[BigBotSlow]],Enemies[[Name]:[BotLevelType]],5,FALSE) * WorldWaves[[#This Row],[BigBotSlow]]</f>
        <v>0</v>
      </c>
      <c r="V36">
        <f>VLOOKUP(WorldWaves[[#Headers],[SplitterBalloon]],Enemies[[Name]:[BotLevelType]],5,FALSE) * WorldWaves[[#This Row],[SplitterBalloon]]</f>
        <v>0</v>
      </c>
      <c r="W36">
        <f>VLOOKUP(WorldWaves[[#Headers],[SplitterDoubleLvl1]],Enemies[[Name]:[BotLevelType]],5,FALSE) * WorldWaves[[#This Row],[SplitterDoubleLvl1]]</f>
        <v>0</v>
      </c>
      <c r="X36">
        <f>VLOOKUP(WorldWaves[[#Headers],[SplitterDoubleLvl2]],Enemies[[Name]:[BotLevelType]],5,FALSE) * WorldWaves[[#This Row],[SplitterDoubleLvl2]]</f>
        <v>0</v>
      </c>
      <c r="Y36">
        <f>VLOOKUP(WorldWaves[[#Headers],[SplitterDoubleLvl3]],Enemies[[Name]:[BotLevelType]],5,FALSE) * WorldWaves[[#This Row],[SplitterDoubleLvl3]]</f>
        <v>0</v>
      </c>
      <c r="Z36">
        <f>VLOOKUP(WorldWaves[[#Headers],[SplitterEnd]],Enemies[[Name]:[BotLevelType]],5,FALSE) * WorldWaves[[#This Row],[SplitterEnd]]</f>
        <v>0</v>
      </c>
      <c r="AA36">
        <f>VLOOKUP(WorldWaves[[#Headers],[Kamikaze]],Enemies[[Name]:[BotLevelType]],5,FALSE) * WorldWaves[[#This Row],[Kamikaze]]</f>
        <v>0</v>
      </c>
      <c r="AB36">
        <f>VLOOKUP(WorldWaves[[#Headers],[BossBalloon]],Enemies[[Name]:[BotLevelType]],5,FALSE) * WorldWaves[[#This Row],[BossBalloon]]</f>
        <v>0</v>
      </c>
      <c r="AC36">
        <f>VLOOKUP(WorldWaves[[#Headers],[BossDoubleLvl1]],Enemies[[Name]:[BotLevelType]],5,FALSE) * WorldWaves[[#This Row],[BossDoubleLvl1]]</f>
        <v>0</v>
      </c>
      <c r="AD36">
        <f>VLOOKUP(WorldWaves[[#Headers],[BossDoubleLvl2]],Enemies[[Name]:[BotLevelType]],5,FALSE) * WorldWaves[[#This Row],[BossDoubleLvl2]]</f>
        <v>0</v>
      </c>
      <c r="AE36">
        <f>VLOOKUP(WorldWaves[[#Headers],[BossDoubleLvl3]],Enemies[[Name]:[BotLevelType]],5,FALSE) * WorldWaves[[#This Row],[BossDoubleLvl3]]</f>
        <v>0</v>
      </c>
      <c r="AF36">
        <f>VLOOKUP(WorldWaves[[#Headers],[BossDoubleLvl4]],Enemies[[Name]:[BotLevelType]],5,FALSE) * WorldWaves[[#This Row],[BossDoubleLvl4]]</f>
        <v>0</v>
      </c>
      <c r="AG36">
        <f>VLOOKUP(WorldWaves[[#Headers],[BossDoubleLvl5]],Enemies[[Name]:[BotLevelType]],5,FALSE) * WorldWaves[[#This Row],[BossDoubleLvl5]]</f>
        <v>0</v>
      </c>
      <c r="AH36">
        <f>VLOOKUP(WorldWaves[[#Headers],[BossKamikaze]],Enemies[[Name]:[BotLevelType]],5,FALSE) * WorldWaves[[#This Row],[BossKamikaze]]</f>
        <v>0</v>
      </c>
      <c r="AI36">
        <f>VLOOKUP(WorldWaves[[#Headers],[BossBalloonEnd]],Enemies[[Name]:[BotLevelType]],5,FALSE) * WorldWaves[[#This Row],[BossBalloonEnd]]</f>
        <v>0</v>
      </c>
      <c r="AJ36">
        <f>VLOOKUP(WorldWaves[[#Headers],[BigKamikaze]],Enemies[[Name]:[BotLevelType]],5,FALSE) * WorldWaves[[#This Row],[BigKamikaze]]</f>
        <v>0</v>
      </c>
      <c r="AK36">
        <f>VLOOKUP(WorldWaves[[#Headers],[IceResistant]],Enemies[[Name]:[BotLevelType]],5,FALSE) * WorldWaves[[#This Row],[IceResistant]]</f>
        <v>0</v>
      </c>
      <c r="AL36">
        <f>VLOOKUP(WorldWaves[[#Headers],[BossIceResistant]],Enemies[[Name]:[BotLevelType]],5,FALSE) * WorldWaves[[#This Row],[BossIceResistant]]</f>
        <v>0</v>
      </c>
      <c r="AM36">
        <f>VLOOKUP(WorldWaves[[#Headers],[PoisonResistant]],Enemies[[Name]:[BotLevelType]],5,FALSE) * WorldWaves[[#This Row],[PoisonResistant]]</f>
        <v>0</v>
      </c>
      <c r="AN36">
        <f>VLOOKUP(WorldWaves[[#Headers],[ElectricityResistant]],Enemies[[Name]:[BotLevelType]],5,FALSE) * WorldWaves[[#This Row],[ElectricityResistant]]</f>
        <v>0</v>
      </c>
      <c r="AO36">
        <f>VLOOKUP(WorldWaves[[#Headers],[Armored]],Enemies[[Name]:[BotLevelType]],5,FALSE) * WorldWaves[[#This Row],[Armored]]</f>
        <v>0</v>
      </c>
      <c r="AP36">
        <f>VLOOKUP(WorldWaves[[#Headers],[BossArmored]],Enemies[[Name]:[BotLevelType]],5,FALSE) * WorldWaves[[#This Row],[BossArmored]]</f>
        <v>0</v>
      </c>
      <c r="AQ36">
        <f>VLOOKUP(WorldWaves[[#Headers],[SlowArmored]],Enemies[[Name]:[BotLevelType]],5,FALSE) * WorldWaves[[#This Row],[SlowArmored]]</f>
        <v>0</v>
      </c>
      <c r="AR36">
        <f>VLOOKUP(WorldWaves[[#Headers],[FlyingArmouredIce]],Enemies[[Name]:[BotLevelType]],5,FALSE) * WorldWaves[[#This Row],[FlyingArmouredIce]]</f>
        <v>0</v>
      </c>
      <c r="AS36">
        <f>VLOOKUP(WorldWaves[[#Headers],[FlyingArmouredPoison]],Enemies[[Name]:[BotLevelType]],5,FALSE) * WorldWaves[[#This Row],[FlyingArmouredPoison]]</f>
        <v>0</v>
      </c>
      <c r="AT36">
        <f>VLOOKUP(WorldWaves[[#Headers],[FlyingArmouredElec]],Enemies[[Name]:[BotLevelType]],5,FALSE) * WorldWaves[[#This Row],[FlyingArmouredElec]]</f>
        <v>0</v>
      </c>
      <c r="AU36">
        <f>VLOOKUP(WorldWaves[[#Headers],[Hacker]],Enemies[[Name]:[BotLevelType]],5,FALSE) * WorldWaves[[#This Row],[Hacker]]</f>
        <v>0</v>
      </c>
      <c r="AV36">
        <f>VLOOKUP(WorldWaves[[#Headers],[BossHacker]],Enemies[[Name]:[BotLevelType]],5,FALSE) * WorldWaves[[#This Row],[BossHacker]]</f>
        <v>0</v>
      </c>
      <c r="AW36">
        <f>VLOOKUP(WorldWaves[[#Headers],[BossFlyingArmoured]],Enemies[[Name]:[BotLevelType]],5,FALSE) * WorldWaves[[#This Row],[BossFlyingArmoured]]</f>
        <v>0</v>
      </c>
    </row>
    <row r="37" spans="1:49" ht="15.75" x14ac:dyDescent="0.25">
      <c r="A37" s="5">
        <v>35</v>
      </c>
      <c r="B37" s="8">
        <f t="shared" si="0"/>
        <v>20</v>
      </c>
      <c r="C37" s="8">
        <f t="shared" si="2"/>
        <v>2994.4583750000006</v>
      </c>
      <c r="E37">
        <f>VLOOKUP(WorldWaves[[#Headers],[MiniBot]],Enemies[[Name]:[BotLevelType]],5,FALSE) * WorldWaves[[#This Row],[MiniBot]]</f>
        <v>0</v>
      </c>
      <c r="F37">
        <f>VLOOKUP(WorldWaves[[#Headers],[BigBot]],Enemies[[Name]:[BotLevelType]],5,FALSE) * WorldWaves[[#This Row],[BigBot]]</f>
        <v>0</v>
      </c>
      <c r="G37">
        <f>VLOOKUP(WorldWaves[[#Headers],[MegaBigBot]],Enemies[[Name]:[BotLevelType]],5,FALSE) * WorldWaves[[#This Row],[MegaBigBot]]</f>
        <v>0</v>
      </c>
      <c r="H37">
        <f>VLOOKUP(WorldWaves[[#Headers],[Boss1]],Enemies[[Name]:[BotLevelType]],5,FALSE) * WorldWaves[[#This Row],[Boss1]]</f>
        <v>0</v>
      </c>
      <c r="I37">
        <f>VLOOKUP(WorldWaves[[#Headers],[Boss2]],Enemies[[Name]:[BotLevelType]],5,FALSE) * WorldWaves[[#This Row],[Boss2]]</f>
        <v>0</v>
      </c>
      <c r="J37">
        <f>VLOOKUP(WorldWaves[[#Headers],[Boss3]],Enemies[[Name]:[BotLevelType]],5,FALSE) * WorldWaves[[#This Row],[Boss3]]</f>
        <v>0</v>
      </c>
      <c r="K37">
        <f>VLOOKUP(WorldWaves[[#Headers],[Bot]],Enemies[[Name]:[BotLevelType]],5,FALSE) * WorldWaves[[#This Row],[Bot]]</f>
        <v>0</v>
      </c>
      <c r="L37">
        <f>VLOOKUP(WorldWaves[[#Headers],[Fast]],Enemies[[Name]:[BotLevelType]],5,FALSE) * WorldWaves[[#This Row],[Fast]]</f>
        <v>0</v>
      </c>
      <c r="M37">
        <f>VLOOKUP(WorldWaves[[#Headers],[Tank]],Enemies[[Name]:[BotLevelType]],5,FALSE) * WorldWaves[[#This Row],[Tank]]</f>
        <v>0</v>
      </c>
      <c r="N37">
        <f>VLOOKUP(WorldWaves[[#Headers],[Rush]],Enemies[[Name]:[BotLevelType]],5,FALSE) * WorldWaves[[#This Row],[Rush]]</f>
        <v>0</v>
      </c>
      <c r="O37">
        <f>VLOOKUP(WorldWaves[[#Headers],[BossFast]],Enemies[[Name]:[BotLevelType]],5,FALSE) * WorldWaves[[#This Row],[BossFast]]</f>
        <v>0</v>
      </c>
      <c r="P37">
        <f>VLOOKUP(WorldWaves[[#Headers],[BossTank]],Enemies[[Name]:[BotLevelType]],5,FALSE) * WorldWaves[[#This Row],[BossTank]]</f>
        <v>0</v>
      </c>
      <c r="Q37">
        <f>VLOOKUP(WorldWaves[[#Headers],[BossRush]],Enemies[[Name]:[BotLevelType]],5,FALSE) * WorldWaves[[#This Row],[BossRush]]</f>
        <v>0</v>
      </c>
      <c r="R37">
        <f>VLOOKUP(WorldWaves[[#Headers],[SemiBigBot]],Enemies[[Name]:[BotLevelType]],5,FALSE) * WorldWaves[[#This Row],[SemiBigBot]]</f>
        <v>20</v>
      </c>
      <c r="S37">
        <f>VLOOKUP(WorldWaves[[#Headers],[BossSlow]],Enemies[[Name]:[BotLevelType]],5,FALSE) * WorldWaves[[#This Row],[BossSlow]]</f>
        <v>0</v>
      </c>
      <c r="T37">
        <f>VLOOKUP(WorldWaves[[#Headers],[BotSlow]],Enemies[[Name]:[BotLevelType]],5,FALSE) * WorldWaves[[#This Row],[BotSlow]]</f>
        <v>0</v>
      </c>
      <c r="U37">
        <f>VLOOKUP(WorldWaves[[#Headers],[BigBotSlow]],Enemies[[Name]:[BotLevelType]],5,FALSE) * WorldWaves[[#This Row],[BigBotSlow]]</f>
        <v>0</v>
      </c>
      <c r="V37">
        <f>VLOOKUP(WorldWaves[[#Headers],[SplitterBalloon]],Enemies[[Name]:[BotLevelType]],5,FALSE) * WorldWaves[[#This Row],[SplitterBalloon]]</f>
        <v>0</v>
      </c>
      <c r="W37">
        <f>VLOOKUP(WorldWaves[[#Headers],[SplitterDoubleLvl1]],Enemies[[Name]:[BotLevelType]],5,FALSE) * WorldWaves[[#This Row],[SplitterDoubleLvl1]]</f>
        <v>0</v>
      </c>
      <c r="X37">
        <f>VLOOKUP(WorldWaves[[#Headers],[SplitterDoubleLvl2]],Enemies[[Name]:[BotLevelType]],5,FALSE) * WorldWaves[[#This Row],[SplitterDoubleLvl2]]</f>
        <v>0</v>
      </c>
      <c r="Y37">
        <f>VLOOKUP(WorldWaves[[#Headers],[SplitterDoubleLvl3]],Enemies[[Name]:[BotLevelType]],5,FALSE) * WorldWaves[[#This Row],[SplitterDoubleLvl3]]</f>
        <v>0</v>
      </c>
      <c r="Z37">
        <f>VLOOKUP(WorldWaves[[#Headers],[SplitterEnd]],Enemies[[Name]:[BotLevelType]],5,FALSE) * WorldWaves[[#This Row],[SplitterEnd]]</f>
        <v>0</v>
      </c>
      <c r="AA37">
        <f>VLOOKUP(WorldWaves[[#Headers],[Kamikaze]],Enemies[[Name]:[BotLevelType]],5,FALSE) * WorldWaves[[#This Row],[Kamikaze]]</f>
        <v>0</v>
      </c>
      <c r="AB37">
        <f>VLOOKUP(WorldWaves[[#Headers],[BossBalloon]],Enemies[[Name]:[BotLevelType]],5,FALSE) * WorldWaves[[#This Row],[BossBalloon]]</f>
        <v>0</v>
      </c>
      <c r="AC37">
        <f>VLOOKUP(WorldWaves[[#Headers],[BossDoubleLvl1]],Enemies[[Name]:[BotLevelType]],5,FALSE) * WorldWaves[[#This Row],[BossDoubleLvl1]]</f>
        <v>0</v>
      </c>
      <c r="AD37">
        <f>VLOOKUP(WorldWaves[[#Headers],[BossDoubleLvl2]],Enemies[[Name]:[BotLevelType]],5,FALSE) * WorldWaves[[#This Row],[BossDoubleLvl2]]</f>
        <v>0</v>
      </c>
      <c r="AE37">
        <f>VLOOKUP(WorldWaves[[#Headers],[BossDoubleLvl3]],Enemies[[Name]:[BotLevelType]],5,FALSE) * WorldWaves[[#This Row],[BossDoubleLvl3]]</f>
        <v>0</v>
      </c>
      <c r="AF37">
        <f>VLOOKUP(WorldWaves[[#Headers],[BossDoubleLvl4]],Enemies[[Name]:[BotLevelType]],5,FALSE) * WorldWaves[[#This Row],[BossDoubleLvl4]]</f>
        <v>0</v>
      </c>
      <c r="AG37">
        <f>VLOOKUP(WorldWaves[[#Headers],[BossDoubleLvl5]],Enemies[[Name]:[BotLevelType]],5,FALSE) * WorldWaves[[#This Row],[BossDoubleLvl5]]</f>
        <v>0</v>
      </c>
      <c r="AH37">
        <f>VLOOKUP(WorldWaves[[#Headers],[BossKamikaze]],Enemies[[Name]:[BotLevelType]],5,FALSE) * WorldWaves[[#This Row],[BossKamikaze]]</f>
        <v>0</v>
      </c>
      <c r="AI37">
        <f>VLOOKUP(WorldWaves[[#Headers],[BossBalloonEnd]],Enemies[[Name]:[BotLevelType]],5,FALSE) * WorldWaves[[#This Row],[BossBalloonEnd]]</f>
        <v>0</v>
      </c>
      <c r="AJ37">
        <f>VLOOKUP(WorldWaves[[#Headers],[BigKamikaze]],Enemies[[Name]:[BotLevelType]],5,FALSE) * WorldWaves[[#This Row],[BigKamikaze]]</f>
        <v>0</v>
      </c>
      <c r="AK37">
        <f>VLOOKUP(WorldWaves[[#Headers],[IceResistant]],Enemies[[Name]:[BotLevelType]],5,FALSE) * WorldWaves[[#This Row],[IceResistant]]</f>
        <v>0</v>
      </c>
      <c r="AL37">
        <f>VLOOKUP(WorldWaves[[#Headers],[BossIceResistant]],Enemies[[Name]:[BotLevelType]],5,FALSE) * WorldWaves[[#This Row],[BossIceResistant]]</f>
        <v>0</v>
      </c>
      <c r="AM37">
        <f>VLOOKUP(WorldWaves[[#Headers],[PoisonResistant]],Enemies[[Name]:[BotLevelType]],5,FALSE) * WorldWaves[[#This Row],[PoisonResistant]]</f>
        <v>0</v>
      </c>
      <c r="AN37">
        <f>VLOOKUP(WorldWaves[[#Headers],[ElectricityResistant]],Enemies[[Name]:[BotLevelType]],5,FALSE) * WorldWaves[[#This Row],[ElectricityResistant]]</f>
        <v>0</v>
      </c>
      <c r="AO37">
        <f>VLOOKUP(WorldWaves[[#Headers],[Armored]],Enemies[[Name]:[BotLevelType]],5,FALSE) * WorldWaves[[#This Row],[Armored]]</f>
        <v>0</v>
      </c>
      <c r="AP37">
        <f>VLOOKUP(WorldWaves[[#Headers],[BossArmored]],Enemies[[Name]:[BotLevelType]],5,FALSE) * WorldWaves[[#This Row],[BossArmored]]</f>
        <v>0</v>
      </c>
      <c r="AQ37">
        <f>VLOOKUP(WorldWaves[[#Headers],[SlowArmored]],Enemies[[Name]:[BotLevelType]],5,FALSE) * WorldWaves[[#This Row],[SlowArmored]]</f>
        <v>0</v>
      </c>
      <c r="AR37">
        <f>VLOOKUP(WorldWaves[[#Headers],[FlyingArmouredIce]],Enemies[[Name]:[BotLevelType]],5,FALSE) * WorldWaves[[#This Row],[FlyingArmouredIce]]</f>
        <v>0</v>
      </c>
      <c r="AS37">
        <f>VLOOKUP(WorldWaves[[#Headers],[FlyingArmouredPoison]],Enemies[[Name]:[BotLevelType]],5,FALSE) * WorldWaves[[#This Row],[FlyingArmouredPoison]]</f>
        <v>0</v>
      </c>
      <c r="AT37">
        <f>VLOOKUP(WorldWaves[[#Headers],[FlyingArmouredElec]],Enemies[[Name]:[BotLevelType]],5,FALSE) * WorldWaves[[#This Row],[FlyingArmouredElec]]</f>
        <v>0</v>
      </c>
      <c r="AU37">
        <f>VLOOKUP(WorldWaves[[#Headers],[Hacker]],Enemies[[Name]:[BotLevelType]],5,FALSE) * WorldWaves[[#This Row],[Hacker]]</f>
        <v>0</v>
      </c>
      <c r="AV37">
        <f>VLOOKUP(WorldWaves[[#Headers],[BossHacker]],Enemies[[Name]:[BotLevelType]],5,FALSE) * WorldWaves[[#This Row],[BossHacker]]</f>
        <v>0</v>
      </c>
      <c r="AW37">
        <f>VLOOKUP(WorldWaves[[#Headers],[BossFlyingArmoured]],Enemies[[Name]:[BotLevelType]],5,FALSE) * WorldWaves[[#This Row],[BossFlyingArmoured]]</f>
        <v>0</v>
      </c>
    </row>
    <row r="38" spans="1:49" ht="15.75" x14ac:dyDescent="0.25">
      <c r="A38" s="5">
        <v>36</v>
      </c>
      <c r="B38" s="8">
        <f t="shared" si="0"/>
        <v>146.66667000000001</v>
      </c>
      <c r="C38" s="8">
        <f t="shared" si="2"/>
        <v>3141.1250450000007</v>
      </c>
      <c r="E38">
        <f>VLOOKUP(WorldWaves[[#Headers],[MiniBot]],Enemies[[Name]:[BotLevelType]],5,FALSE) * WorldWaves[[#This Row],[MiniBot]]</f>
        <v>0</v>
      </c>
      <c r="F38">
        <f>VLOOKUP(WorldWaves[[#Headers],[BigBot]],Enemies[[Name]:[BotLevelType]],5,FALSE) * WorldWaves[[#This Row],[BigBot]]</f>
        <v>90</v>
      </c>
      <c r="G38">
        <f>VLOOKUP(WorldWaves[[#Headers],[MegaBigBot]],Enemies[[Name]:[BotLevelType]],5,FALSE) * WorldWaves[[#This Row],[MegaBigBot]]</f>
        <v>40</v>
      </c>
      <c r="H38">
        <f>VLOOKUP(WorldWaves[[#Headers],[Boss1]],Enemies[[Name]:[BotLevelType]],5,FALSE) * WorldWaves[[#This Row],[Boss1]]</f>
        <v>0</v>
      </c>
      <c r="I38">
        <f>VLOOKUP(WorldWaves[[#Headers],[Boss2]],Enemies[[Name]:[BotLevelType]],5,FALSE) * WorldWaves[[#This Row],[Boss2]]</f>
        <v>0</v>
      </c>
      <c r="J38">
        <f>VLOOKUP(WorldWaves[[#Headers],[Boss3]],Enemies[[Name]:[BotLevelType]],5,FALSE) * WorldWaves[[#This Row],[Boss3]]</f>
        <v>0</v>
      </c>
      <c r="K38">
        <f>VLOOKUP(WorldWaves[[#Headers],[Bot]],Enemies[[Name]:[BotLevelType]],5,FALSE) * WorldWaves[[#This Row],[Bot]]</f>
        <v>0</v>
      </c>
      <c r="L38">
        <f>VLOOKUP(WorldWaves[[#Headers],[Fast]],Enemies[[Name]:[BotLevelType]],5,FALSE) * WorldWaves[[#This Row],[Fast]]</f>
        <v>0</v>
      </c>
      <c r="M38">
        <f>VLOOKUP(WorldWaves[[#Headers],[Tank]],Enemies[[Name]:[BotLevelType]],5,FALSE) * WorldWaves[[#This Row],[Tank]]</f>
        <v>0</v>
      </c>
      <c r="N38">
        <f>VLOOKUP(WorldWaves[[#Headers],[Rush]],Enemies[[Name]:[BotLevelType]],5,FALSE) * WorldWaves[[#This Row],[Rush]]</f>
        <v>0</v>
      </c>
      <c r="O38">
        <f>VLOOKUP(WorldWaves[[#Headers],[BossFast]],Enemies[[Name]:[BotLevelType]],5,FALSE) * WorldWaves[[#This Row],[BossFast]]</f>
        <v>0</v>
      </c>
      <c r="P38">
        <f>VLOOKUP(WorldWaves[[#Headers],[BossTank]],Enemies[[Name]:[BotLevelType]],5,FALSE) * WorldWaves[[#This Row],[BossTank]]</f>
        <v>0</v>
      </c>
      <c r="Q38">
        <f>VLOOKUP(WorldWaves[[#Headers],[BossRush]],Enemies[[Name]:[BotLevelType]],5,FALSE) * WorldWaves[[#This Row],[BossRush]]</f>
        <v>0</v>
      </c>
      <c r="R38">
        <f>VLOOKUP(WorldWaves[[#Headers],[SemiBigBot]],Enemies[[Name]:[BotLevelType]],5,FALSE) * WorldWaves[[#This Row],[SemiBigBot]]</f>
        <v>16.66667</v>
      </c>
      <c r="S38">
        <f>VLOOKUP(WorldWaves[[#Headers],[BossSlow]],Enemies[[Name]:[BotLevelType]],5,FALSE) * WorldWaves[[#This Row],[BossSlow]]</f>
        <v>0</v>
      </c>
      <c r="T38">
        <f>VLOOKUP(WorldWaves[[#Headers],[BotSlow]],Enemies[[Name]:[BotLevelType]],5,FALSE) * WorldWaves[[#This Row],[BotSlow]]</f>
        <v>0</v>
      </c>
      <c r="U38">
        <f>VLOOKUP(WorldWaves[[#Headers],[BigBotSlow]],Enemies[[Name]:[BotLevelType]],5,FALSE) * WorldWaves[[#This Row],[BigBotSlow]]</f>
        <v>0</v>
      </c>
      <c r="V38">
        <f>VLOOKUP(WorldWaves[[#Headers],[SplitterBalloon]],Enemies[[Name]:[BotLevelType]],5,FALSE) * WorldWaves[[#This Row],[SplitterBalloon]]</f>
        <v>0</v>
      </c>
      <c r="W38">
        <f>VLOOKUP(WorldWaves[[#Headers],[SplitterDoubleLvl1]],Enemies[[Name]:[BotLevelType]],5,FALSE) * WorldWaves[[#This Row],[SplitterDoubleLvl1]]</f>
        <v>0</v>
      </c>
      <c r="X38">
        <f>VLOOKUP(WorldWaves[[#Headers],[SplitterDoubleLvl2]],Enemies[[Name]:[BotLevelType]],5,FALSE) * WorldWaves[[#This Row],[SplitterDoubleLvl2]]</f>
        <v>0</v>
      </c>
      <c r="Y38">
        <f>VLOOKUP(WorldWaves[[#Headers],[SplitterDoubleLvl3]],Enemies[[Name]:[BotLevelType]],5,FALSE) * WorldWaves[[#This Row],[SplitterDoubleLvl3]]</f>
        <v>0</v>
      </c>
      <c r="Z38">
        <f>VLOOKUP(WorldWaves[[#Headers],[SplitterEnd]],Enemies[[Name]:[BotLevelType]],5,FALSE) * WorldWaves[[#This Row],[SplitterEnd]]</f>
        <v>0</v>
      </c>
      <c r="AA38">
        <f>VLOOKUP(WorldWaves[[#Headers],[Kamikaze]],Enemies[[Name]:[BotLevelType]],5,FALSE) * WorldWaves[[#This Row],[Kamikaze]]</f>
        <v>0</v>
      </c>
      <c r="AB38">
        <f>VLOOKUP(WorldWaves[[#Headers],[BossBalloon]],Enemies[[Name]:[BotLevelType]],5,FALSE) * WorldWaves[[#This Row],[BossBalloon]]</f>
        <v>0</v>
      </c>
      <c r="AC38">
        <f>VLOOKUP(WorldWaves[[#Headers],[BossDoubleLvl1]],Enemies[[Name]:[BotLevelType]],5,FALSE) * WorldWaves[[#This Row],[BossDoubleLvl1]]</f>
        <v>0</v>
      </c>
      <c r="AD38">
        <f>VLOOKUP(WorldWaves[[#Headers],[BossDoubleLvl2]],Enemies[[Name]:[BotLevelType]],5,FALSE) * WorldWaves[[#This Row],[BossDoubleLvl2]]</f>
        <v>0</v>
      </c>
      <c r="AE38">
        <f>VLOOKUP(WorldWaves[[#Headers],[BossDoubleLvl3]],Enemies[[Name]:[BotLevelType]],5,FALSE) * WorldWaves[[#This Row],[BossDoubleLvl3]]</f>
        <v>0</v>
      </c>
      <c r="AF38">
        <f>VLOOKUP(WorldWaves[[#Headers],[BossDoubleLvl4]],Enemies[[Name]:[BotLevelType]],5,FALSE) * WorldWaves[[#This Row],[BossDoubleLvl4]]</f>
        <v>0</v>
      </c>
      <c r="AG38">
        <f>VLOOKUP(WorldWaves[[#Headers],[BossDoubleLvl5]],Enemies[[Name]:[BotLevelType]],5,FALSE) * WorldWaves[[#This Row],[BossDoubleLvl5]]</f>
        <v>0</v>
      </c>
      <c r="AH38">
        <f>VLOOKUP(WorldWaves[[#Headers],[BossKamikaze]],Enemies[[Name]:[BotLevelType]],5,FALSE) * WorldWaves[[#This Row],[BossKamikaze]]</f>
        <v>0</v>
      </c>
      <c r="AI38">
        <f>VLOOKUP(WorldWaves[[#Headers],[BossBalloonEnd]],Enemies[[Name]:[BotLevelType]],5,FALSE) * WorldWaves[[#This Row],[BossBalloonEnd]]</f>
        <v>0</v>
      </c>
      <c r="AJ38">
        <f>VLOOKUP(WorldWaves[[#Headers],[BigKamikaze]],Enemies[[Name]:[BotLevelType]],5,FALSE) * WorldWaves[[#This Row],[BigKamikaze]]</f>
        <v>0</v>
      </c>
      <c r="AK38">
        <f>VLOOKUP(WorldWaves[[#Headers],[IceResistant]],Enemies[[Name]:[BotLevelType]],5,FALSE) * WorldWaves[[#This Row],[IceResistant]]</f>
        <v>0</v>
      </c>
      <c r="AL38">
        <f>VLOOKUP(WorldWaves[[#Headers],[BossIceResistant]],Enemies[[Name]:[BotLevelType]],5,FALSE) * WorldWaves[[#This Row],[BossIceResistant]]</f>
        <v>0</v>
      </c>
      <c r="AM38">
        <f>VLOOKUP(WorldWaves[[#Headers],[PoisonResistant]],Enemies[[Name]:[BotLevelType]],5,FALSE) * WorldWaves[[#This Row],[PoisonResistant]]</f>
        <v>0</v>
      </c>
      <c r="AN38">
        <f>VLOOKUP(WorldWaves[[#Headers],[ElectricityResistant]],Enemies[[Name]:[BotLevelType]],5,FALSE) * WorldWaves[[#This Row],[ElectricityResistant]]</f>
        <v>0</v>
      </c>
      <c r="AO38">
        <f>VLOOKUP(WorldWaves[[#Headers],[Armored]],Enemies[[Name]:[BotLevelType]],5,FALSE) * WorldWaves[[#This Row],[Armored]]</f>
        <v>0</v>
      </c>
      <c r="AP38">
        <f>VLOOKUP(WorldWaves[[#Headers],[BossArmored]],Enemies[[Name]:[BotLevelType]],5,FALSE) * WorldWaves[[#This Row],[BossArmored]]</f>
        <v>0</v>
      </c>
      <c r="AQ38">
        <f>VLOOKUP(WorldWaves[[#Headers],[SlowArmored]],Enemies[[Name]:[BotLevelType]],5,FALSE) * WorldWaves[[#This Row],[SlowArmored]]</f>
        <v>0</v>
      </c>
      <c r="AR38">
        <f>VLOOKUP(WorldWaves[[#Headers],[FlyingArmouredIce]],Enemies[[Name]:[BotLevelType]],5,FALSE) * WorldWaves[[#This Row],[FlyingArmouredIce]]</f>
        <v>0</v>
      </c>
      <c r="AS38">
        <f>VLOOKUP(WorldWaves[[#Headers],[FlyingArmouredPoison]],Enemies[[Name]:[BotLevelType]],5,FALSE) * WorldWaves[[#This Row],[FlyingArmouredPoison]]</f>
        <v>0</v>
      </c>
      <c r="AT38">
        <f>VLOOKUP(WorldWaves[[#Headers],[FlyingArmouredElec]],Enemies[[Name]:[BotLevelType]],5,FALSE) * WorldWaves[[#This Row],[FlyingArmouredElec]]</f>
        <v>0</v>
      </c>
      <c r="AU38">
        <f>VLOOKUP(WorldWaves[[#Headers],[Hacker]],Enemies[[Name]:[BotLevelType]],5,FALSE) * WorldWaves[[#This Row],[Hacker]]</f>
        <v>0</v>
      </c>
      <c r="AV38">
        <f>VLOOKUP(WorldWaves[[#Headers],[BossHacker]],Enemies[[Name]:[BotLevelType]],5,FALSE) * WorldWaves[[#This Row],[BossHacker]]</f>
        <v>0</v>
      </c>
      <c r="AW38">
        <f>VLOOKUP(WorldWaves[[#Headers],[BossFlyingArmoured]],Enemies[[Name]:[BotLevelType]],5,FALSE) * WorldWaves[[#This Row],[BossFlyingArmoured]]</f>
        <v>0</v>
      </c>
    </row>
    <row r="39" spans="1:49" ht="15.75" x14ac:dyDescent="0.25">
      <c r="A39" s="5">
        <v>37</v>
      </c>
      <c r="B39" s="8">
        <f t="shared" si="0"/>
        <v>480</v>
      </c>
      <c r="C39" s="8">
        <f t="shared" si="2"/>
        <v>3621.1250450000007</v>
      </c>
      <c r="E39">
        <f>VLOOKUP(WorldWaves[[#Headers],[MiniBot]],Enemies[[Name]:[BotLevelType]],5,FALSE) * WorldWaves[[#This Row],[MiniBot]]</f>
        <v>0</v>
      </c>
      <c r="F39">
        <f>VLOOKUP(WorldWaves[[#Headers],[BigBot]],Enemies[[Name]:[BotLevelType]],5,FALSE) * WorldWaves[[#This Row],[BigBot]]</f>
        <v>270</v>
      </c>
      <c r="G39">
        <f>VLOOKUP(WorldWaves[[#Headers],[MegaBigBot]],Enemies[[Name]:[BotLevelType]],5,FALSE) * WorldWaves[[#This Row],[MegaBigBot]]</f>
        <v>0</v>
      </c>
      <c r="H39">
        <f>VLOOKUP(WorldWaves[[#Headers],[Boss1]],Enemies[[Name]:[BotLevelType]],5,FALSE) * WorldWaves[[#This Row],[Boss1]]</f>
        <v>0</v>
      </c>
      <c r="I39">
        <f>VLOOKUP(WorldWaves[[#Headers],[Boss2]],Enemies[[Name]:[BotLevelType]],5,FALSE) * WorldWaves[[#This Row],[Boss2]]</f>
        <v>0</v>
      </c>
      <c r="J39">
        <f>VLOOKUP(WorldWaves[[#Headers],[Boss3]],Enemies[[Name]:[BotLevelType]],5,FALSE) * WorldWaves[[#This Row],[Boss3]]</f>
        <v>0</v>
      </c>
      <c r="K39">
        <f>VLOOKUP(WorldWaves[[#Headers],[Bot]],Enemies[[Name]:[BotLevelType]],5,FALSE) * WorldWaves[[#This Row],[Bot]]</f>
        <v>0</v>
      </c>
      <c r="L39">
        <f>VLOOKUP(WorldWaves[[#Headers],[Fast]],Enemies[[Name]:[BotLevelType]],5,FALSE) * WorldWaves[[#This Row],[Fast]]</f>
        <v>0</v>
      </c>
      <c r="M39">
        <f>VLOOKUP(WorldWaves[[#Headers],[Tank]],Enemies[[Name]:[BotLevelType]],5,FALSE) * WorldWaves[[#This Row],[Tank]]</f>
        <v>0</v>
      </c>
      <c r="N39">
        <f>VLOOKUP(WorldWaves[[#Headers],[Rush]],Enemies[[Name]:[BotLevelType]],5,FALSE) * WorldWaves[[#This Row],[Rush]]</f>
        <v>0</v>
      </c>
      <c r="O39">
        <f>VLOOKUP(WorldWaves[[#Headers],[BossFast]],Enemies[[Name]:[BotLevelType]],5,FALSE) * WorldWaves[[#This Row],[BossFast]]</f>
        <v>0</v>
      </c>
      <c r="P39">
        <f>VLOOKUP(WorldWaves[[#Headers],[BossTank]],Enemies[[Name]:[BotLevelType]],5,FALSE) * WorldWaves[[#This Row],[BossTank]]</f>
        <v>0</v>
      </c>
      <c r="Q39">
        <f>VLOOKUP(WorldWaves[[#Headers],[BossRush]],Enemies[[Name]:[BotLevelType]],5,FALSE) * WorldWaves[[#This Row],[BossRush]]</f>
        <v>0</v>
      </c>
      <c r="R39">
        <f>VLOOKUP(WorldWaves[[#Headers],[SemiBigBot]],Enemies[[Name]:[BotLevelType]],5,FALSE) * WorldWaves[[#This Row],[SemiBigBot]]</f>
        <v>210</v>
      </c>
      <c r="S39">
        <f>VLOOKUP(WorldWaves[[#Headers],[BossSlow]],Enemies[[Name]:[BotLevelType]],5,FALSE) * WorldWaves[[#This Row],[BossSlow]]</f>
        <v>0</v>
      </c>
      <c r="T39">
        <f>VLOOKUP(WorldWaves[[#Headers],[BotSlow]],Enemies[[Name]:[BotLevelType]],5,FALSE) * WorldWaves[[#This Row],[BotSlow]]</f>
        <v>0</v>
      </c>
      <c r="U39">
        <f>VLOOKUP(WorldWaves[[#Headers],[BigBotSlow]],Enemies[[Name]:[BotLevelType]],5,FALSE) * WorldWaves[[#This Row],[BigBotSlow]]</f>
        <v>0</v>
      </c>
      <c r="V39">
        <f>VLOOKUP(WorldWaves[[#Headers],[SplitterBalloon]],Enemies[[Name]:[BotLevelType]],5,FALSE) * WorldWaves[[#This Row],[SplitterBalloon]]</f>
        <v>0</v>
      </c>
      <c r="W39">
        <f>VLOOKUP(WorldWaves[[#Headers],[SplitterDoubleLvl1]],Enemies[[Name]:[BotLevelType]],5,FALSE) * WorldWaves[[#This Row],[SplitterDoubleLvl1]]</f>
        <v>0</v>
      </c>
      <c r="X39">
        <f>VLOOKUP(WorldWaves[[#Headers],[SplitterDoubleLvl2]],Enemies[[Name]:[BotLevelType]],5,FALSE) * WorldWaves[[#This Row],[SplitterDoubleLvl2]]</f>
        <v>0</v>
      </c>
      <c r="Y39">
        <f>VLOOKUP(WorldWaves[[#Headers],[SplitterDoubleLvl3]],Enemies[[Name]:[BotLevelType]],5,FALSE) * WorldWaves[[#This Row],[SplitterDoubleLvl3]]</f>
        <v>0</v>
      </c>
      <c r="Z39">
        <f>VLOOKUP(WorldWaves[[#Headers],[SplitterEnd]],Enemies[[Name]:[BotLevelType]],5,FALSE) * WorldWaves[[#This Row],[SplitterEnd]]</f>
        <v>0</v>
      </c>
      <c r="AA39">
        <f>VLOOKUP(WorldWaves[[#Headers],[Kamikaze]],Enemies[[Name]:[BotLevelType]],5,FALSE) * WorldWaves[[#This Row],[Kamikaze]]</f>
        <v>0</v>
      </c>
      <c r="AB39">
        <f>VLOOKUP(WorldWaves[[#Headers],[BossBalloon]],Enemies[[Name]:[BotLevelType]],5,FALSE) * WorldWaves[[#This Row],[BossBalloon]]</f>
        <v>0</v>
      </c>
      <c r="AC39">
        <f>VLOOKUP(WorldWaves[[#Headers],[BossDoubleLvl1]],Enemies[[Name]:[BotLevelType]],5,FALSE) * WorldWaves[[#This Row],[BossDoubleLvl1]]</f>
        <v>0</v>
      </c>
      <c r="AD39">
        <f>VLOOKUP(WorldWaves[[#Headers],[BossDoubleLvl2]],Enemies[[Name]:[BotLevelType]],5,FALSE) * WorldWaves[[#This Row],[BossDoubleLvl2]]</f>
        <v>0</v>
      </c>
      <c r="AE39">
        <f>VLOOKUP(WorldWaves[[#Headers],[BossDoubleLvl3]],Enemies[[Name]:[BotLevelType]],5,FALSE) * WorldWaves[[#This Row],[BossDoubleLvl3]]</f>
        <v>0</v>
      </c>
      <c r="AF39">
        <f>VLOOKUP(WorldWaves[[#Headers],[BossDoubleLvl4]],Enemies[[Name]:[BotLevelType]],5,FALSE) * WorldWaves[[#This Row],[BossDoubleLvl4]]</f>
        <v>0</v>
      </c>
      <c r="AG39">
        <f>VLOOKUP(WorldWaves[[#Headers],[BossDoubleLvl5]],Enemies[[Name]:[BotLevelType]],5,FALSE) * WorldWaves[[#This Row],[BossDoubleLvl5]]</f>
        <v>0</v>
      </c>
      <c r="AH39">
        <f>VLOOKUP(WorldWaves[[#Headers],[BossKamikaze]],Enemies[[Name]:[BotLevelType]],5,FALSE) * WorldWaves[[#This Row],[BossKamikaze]]</f>
        <v>0</v>
      </c>
      <c r="AI39">
        <f>VLOOKUP(WorldWaves[[#Headers],[BossBalloonEnd]],Enemies[[Name]:[BotLevelType]],5,FALSE) * WorldWaves[[#This Row],[BossBalloonEnd]]</f>
        <v>0</v>
      </c>
      <c r="AJ39">
        <f>VLOOKUP(WorldWaves[[#Headers],[BigKamikaze]],Enemies[[Name]:[BotLevelType]],5,FALSE) * WorldWaves[[#This Row],[BigKamikaze]]</f>
        <v>0</v>
      </c>
      <c r="AK39">
        <f>VLOOKUP(WorldWaves[[#Headers],[IceResistant]],Enemies[[Name]:[BotLevelType]],5,FALSE) * WorldWaves[[#This Row],[IceResistant]]</f>
        <v>0</v>
      </c>
      <c r="AL39">
        <f>VLOOKUP(WorldWaves[[#Headers],[BossIceResistant]],Enemies[[Name]:[BotLevelType]],5,FALSE) * WorldWaves[[#This Row],[BossIceResistant]]</f>
        <v>0</v>
      </c>
      <c r="AM39">
        <f>VLOOKUP(WorldWaves[[#Headers],[PoisonResistant]],Enemies[[Name]:[BotLevelType]],5,FALSE) * WorldWaves[[#This Row],[PoisonResistant]]</f>
        <v>0</v>
      </c>
      <c r="AN39">
        <f>VLOOKUP(WorldWaves[[#Headers],[ElectricityResistant]],Enemies[[Name]:[BotLevelType]],5,FALSE) * WorldWaves[[#This Row],[ElectricityResistant]]</f>
        <v>0</v>
      </c>
      <c r="AO39">
        <f>VLOOKUP(WorldWaves[[#Headers],[Armored]],Enemies[[Name]:[BotLevelType]],5,FALSE) * WorldWaves[[#This Row],[Armored]]</f>
        <v>0</v>
      </c>
      <c r="AP39">
        <f>VLOOKUP(WorldWaves[[#Headers],[BossArmored]],Enemies[[Name]:[BotLevelType]],5,FALSE) * WorldWaves[[#This Row],[BossArmored]]</f>
        <v>0</v>
      </c>
      <c r="AQ39">
        <f>VLOOKUP(WorldWaves[[#Headers],[SlowArmored]],Enemies[[Name]:[BotLevelType]],5,FALSE) * WorldWaves[[#This Row],[SlowArmored]]</f>
        <v>0</v>
      </c>
      <c r="AR39">
        <f>VLOOKUP(WorldWaves[[#Headers],[FlyingArmouredIce]],Enemies[[Name]:[BotLevelType]],5,FALSE) * WorldWaves[[#This Row],[FlyingArmouredIce]]</f>
        <v>0</v>
      </c>
      <c r="AS39">
        <f>VLOOKUP(WorldWaves[[#Headers],[FlyingArmouredPoison]],Enemies[[Name]:[BotLevelType]],5,FALSE) * WorldWaves[[#This Row],[FlyingArmouredPoison]]</f>
        <v>0</v>
      </c>
      <c r="AT39">
        <f>VLOOKUP(WorldWaves[[#Headers],[FlyingArmouredElec]],Enemies[[Name]:[BotLevelType]],5,FALSE) * WorldWaves[[#This Row],[FlyingArmouredElec]]</f>
        <v>0</v>
      </c>
      <c r="AU39">
        <f>VLOOKUP(WorldWaves[[#Headers],[Hacker]],Enemies[[Name]:[BotLevelType]],5,FALSE) * WorldWaves[[#This Row],[Hacker]]</f>
        <v>0</v>
      </c>
      <c r="AV39">
        <f>VLOOKUP(WorldWaves[[#Headers],[BossHacker]],Enemies[[Name]:[BotLevelType]],5,FALSE) * WorldWaves[[#This Row],[BossHacker]]</f>
        <v>0</v>
      </c>
      <c r="AW39">
        <f>VLOOKUP(WorldWaves[[#Headers],[BossFlyingArmoured]],Enemies[[Name]:[BotLevelType]],5,FALSE) * WorldWaves[[#This Row],[BossFlyingArmoured]]</f>
        <v>0</v>
      </c>
    </row>
    <row r="40" spans="1:49" ht="15.75" x14ac:dyDescent="0.25">
      <c r="A40" s="5">
        <v>38</v>
      </c>
      <c r="B40" s="8">
        <f t="shared" si="0"/>
        <v>386.66669999999999</v>
      </c>
      <c r="C40" s="8">
        <f t="shared" si="2"/>
        <v>4007.7917450000004</v>
      </c>
      <c r="E40">
        <f>VLOOKUP(WorldWaves[[#Headers],[MiniBot]],Enemies[[Name]:[BotLevelType]],5,FALSE) * WorldWaves[[#This Row],[MiniBot]]</f>
        <v>0</v>
      </c>
      <c r="F40">
        <f>VLOOKUP(WorldWaves[[#Headers],[BigBot]],Enemies[[Name]:[BotLevelType]],5,FALSE) * WorldWaves[[#This Row],[BigBot]]</f>
        <v>150</v>
      </c>
      <c r="G40">
        <f>VLOOKUP(WorldWaves[[#Headers],[MegaBigBot]],Enemies[[Name]:[BotLevelType]],5,FALSE) * WorldWaves[[#This Row],[MegaBigBot]]</f>
        <v>40</v>
      </c>
      <c r="H40">
        <f>VLOOKUP(WorldWaves[[#Headers],[Boss1]],Enemies[[Name]:[BotLevelType]],5,FALSE) * WorldWaves[[#This Row],[Boss1]]</f>
        <v>0</v>
      </c>
      <c r="I40">
        <f>VLOOKUP(WorldWaves[[#Headers],[Boss2]],Enemies[[Name]:[BotLevelType]],5,FALSE) * WorldWaves[[#This Row],[Boss2]]</f>
        <v>0</v>
      </c>
      <c r="J40">
        <f>VLOOKUP(WorldWaves[[#Headers],[Boss3]],Enemies[[Name]:[BotLevelType]],5,FALSE) * WorldWaves[[#This Row],[Boss3]]</f>
        <v>0</v>
      </c>
      <c r="K40">
        <f>VLOOKUP(WorldWaves[[#Headers],[Bot]],Enemies[[Name]:[BotLevelType]],5,FALSE) * WorldWaves[[#This Row],[Bot]]</f>
        <v>0</v>
      </c>
      <c r="L40">
        <f>VLOOKUP(WorldWaves[[#Headers],[Fast]],Enemies[[Name]:[BotLevelType]],5,FALSE) * WorldWaves[[#This Row],[Fast]]</f>
        <v>0</v>
      </c>
      <c r="M40">
        <f>VLOOKUP(WorldWaves[[#Headers],[Tank]],Enemies[[Name]:[BotLevelType]],5,FALSE) * WorldWaves[[#This Row],[Tank]]</f>
        <v>0</v>
      </c>
      <c r="N40">
        <f>VLOOKUP(WorldWaves[[#Headers],[Rush]],Enemies[[Name]:[BotLevelType]],5,FALSE) * WorldWaves[[#This Row],[Rush]]</f>
        <v>0</v>
      </c>
      <c r="O40">
        <f>VLOOKUP(WorldWaves[[#Headers],[BossFast]],Enemies[[Name]:[BotLevelType]],5,FALSE) * WorldWaves[[#This Row],[BossFast]]</f>
        <v>0</v>
      </c>
      <c r="P40">
        <f>VLOOKUP(WorldWaves[[#Headers],[BossTank]],Enemies[[Name]:[BotLevelType]],5,FALSE) * WorldWaves[[#This Row],[BossTank]]</f>
        <v>0</v>
      </c>
      <c r="Q40">
        <f>VLOOKUP(WorldWaves[[#Headers],[BossRush]],Enemies[[Name]:[BotLevelType]],5,FALSE) * WorldWaves[[#This Row],[BossRush]]</f>
        <v>0</v>
      </c>
      <c r="R40">
        <f>VLOOKUP(WorldWaves[[#Headers],[SemiBigBot]],Enemies[[Name]:[BotLevelType]],5,FALSE) * WorldWaves[[#This Row],[SemiBigBot]]</f>
        <v>196.66669999999999</v>
      </c>
      <c r="S40">
        <f>VLOOKUP(WorldWaves[[#Headers],[BossSlow]],Enemies[[Name]:[BotLevelType]],5,FALSE) * WorldWaves[[#This Row],[BossSlow]]</f>
        <v>0</v>
      </c>
      <c r="T40">
        <f>VLOOKUP(WorldWaves[[#Headers],[BotSlow]],Enemies[[Name]:[BotLevelType]],5,FALSE) * WorldWaves[[#This Row],[BotSlow]]</f>
        <v>0</v>
      </c>
      <c r="U40">
        <f>VLOOKUP(WorldWaves[[#Headers],[BigBotSlow]],Enemies[[Name]:[BotLevelType]],5,FALSE) * WorldWaves[[#This Row],[BigBotSlow]]</f>
        <v>0</v>
      </c>
      <c r="V40">
        <f>VLOOKUP(WorldWaves[[#Headers],[SplitterBalloon]],Enemies[[Name]:[BotLevelType]],5,FALSE) * WorldWaves[[#This Row],[SplitterBalloon]]</f>
        <v>0</v>
      </c>
      <c r="W40">
        <f>VLOOKUP(WorldWaves[[#Headers],[SplitterDoubleLvl1]],Enemies[[Name]:[BotLevelType]],5,FALSE) * WorldWaves[[#This Row],[SplitterDoubleLvl1]]</f>
        <v>0</v>
      </c>
      <c r="X40">
        <f>VLOOKUP(WorldWaves[[#Headers],[SplitterDoubleLvl2]],Enemies[[Name]:[BotLevelType]],5,FALSE) * WorldWaves[[#This Row],[SplitterDoubleLvl2]]</f>
        <v>0</v>
      </c>
      <c r="Y40">
        <f>VLOOKUP(WorldWaves[[#Headers],[SplitterDoubleLvl3]],Enemies[[Name]:[BotLevelType]],5,FALSE) * WorldWaves[[#This Row],[SplitterDoubleLvl3]]</f>
        <v>0</v>
      </c>
      <c r="Z40">
        <f>VLOOKUP(WorldWaves[[#Headers],[SplitterEnd]],Enemies[[Name]:[BotLevelType]],5,FALSE) * WorldWaves[[#This Row],[SplitterEnd]]</f>
        <v>0</v>
      </c>
      <c r="AA40">
        <f>VLOOKUP(WorldWaves[[#Headers],[Kamikaze]],Enemies[[Name]:[BotLevelType]],5,FALSE) * WorldWaves[[#This Row],[Kamikaze]]</f>
        <v>0</v>
      </c>
      <c r="AB40">
        <f>VLOOKUP(WorldWaves[[#Headers],[BossBalloon]],Enemies[[Name]:[BotLevelType]],5,FALSE) * WorldWaves[[#This Row],[BossBalloon]]</f>
        <v>0</v>
      </c>
      <c r="AC40">
        <f>VLOOKUP(WorldWaves[[#Headers],[BossDoubleLvl1]],Enemies[[Name]:[BotLevelType]],5,FALSE) * WorldWaves[[#This Row],[BossDoubleLvl1]]</f>
        <v>0</v>
      </c>
      <c r="AD40">
        <f>VLOOKUP(WorldWaves[[#Headers],[BossDoubleLvl2]],Enemies[[Name]:[BotLevelType]],5,FALSE) * WorldWaves[[#This Row],[BossDoubleLvl2]]</f>
        <v>0</v>
      </c>
      <c r="AE40">
        <f>VLOOKUP(WorldWaves[[#Headers],[BossDoubleLvl3]],Enemies[[Name]:[BotLevelType]],5,FALSE) * WorldWaves[[#This Row],[BossDoubleLvl3]]</f>
        <v>0</v>
      </c>
      <c r="AF40">
        <f>VLOOKUP(WorldWaves[[#Headers],[BossDoubleLvl4]],Enemies[[Name]:[BotLevelType]],5,FALSE) * WorldWaves[[#This Row],[BossDoubleLvl4]]</f>
        <v>0</v>
      </c>
      <c r="AG40">
        <f>VLOOKUP(WorldWaves[[#Headers],[BossDoubleLvl5]],Enemies[[Name]:[BotLevelType]],5,FALSE) * WorldWaves[[#This Row],[BossDoubleLvl5]]</f>
        <v>0</v>
      </c>
      <c r="AH40">
        <f>VLOOKUP(WorldWaves[[#Headers],[BossKamikaze]],Enemies[[Name]:[BotLevelType]],5,FALSE) * WorldWaves[[#This Row],[BossKamikaze]]</f>
        <v>0</v>
      </c>
      <c r="AI40">
        <f>VLOOKUP(WorldWaves[[#Headers],[BossBalloonEnd]],Enemies[[Name]:[BotLevelType]],5,FALSE) * WorldWaves[[#This Row],[BossBalloonEnd]]</f>
        <v>0</v>
      </c>
      <c r="AJ40">
        <f>VLOOKUP(WorldWaves[[#Headers],[BigKamikaze]],Enemies[[Name]:[BotLevelType]],5,FALSE) * WorldWaves[[#This Row],[BigKamikaze]]</f>
        <v>0</v>
      </c>
      <c r="AK40">
        <f>VLOOKUP(WorldWaves[[#Headers],[IceResistant]],Enemies[[Name]:[BotLevelType]],5,FALSE) * WorldWaves[[#This Row],[IceResistant]]</f>
        <v>0</v>
      </c>
      <c r="AL40">
        <f>VLOOKUP(WorldWaves[[#Headers],[BossIceResistant]],Enemies[[Name]:[BotLevelType]],5,FALSE) * WorldWaves[[#This Row],[BossIceResistant]]</f>
        <v>0</v>
      </c>
      <c r="AM40">
        <f>VLOOKUP(WorldWaves[[#Headers],[PoisonResistant]],Enemies[[Name]:[BotLevelType]],5,FALSE) * WorldWaves[[#This Row],[PoisonResistant]]</f>
        <v>0</v>
      </c>
      <c r="AN40">
        <f>VLOOKUP(WorldWaves[[#Headers],[ElectricityResistant]],Enemies[[Name]:[BotLevelType]],5,FALSE) * WorldWaves[[#This Row],[ElectricityResistant]]</f>
        <v>0</v>
      </c>
      <c r="AO40">
        <f>VLOOKUP(WorldWaves[[#Headers],[Armored]],Enemies[[Name]:[BotLevelType]],5,FALSE) * WorldWaves[[#This Row],[Armored]]</f>
        <v>0</v>
      </c>
      <c r="AP40">
        <f>VLOOKUP(WorldWaves[[#Headers],[BossArmored]],Enemies[[Name]:[BotLevelType]],5,FALSE) * WorldWaves[[#This Row],[BossArmored]]</f>
        <v>0</v>
      </c>
      <c r="AQ40">
        <f>VLOOKUP(WorldWaves[[#Headers],[SlowArmored]],Enemies[[Name]:[BotLevelType]],5,FALSE) * WorldWaves[[#This Row],[SlowArmored]]</f>
        <v>0</v>
      </c>
      <c r="AR40">
        <f>VLOOKUP(WorldWaves[[#Headers],[FlyingArmouredIce]],Enemies[[Name]:[BotLevelType]],5,FALSE) * WorldWaves[[#This Row],[FlyingArmouredIce]]</f>
        <v>0</v>
      </c>
      <c r="AS40">
        <f>VLOOKUP(WorldWaves[[#Headers],[FlyingArmouredPoison]],Enemies[[Name]:[BotLevelType]],5,FALSE) * WorldWaves[[#This Row],[FlyingArmouredPoison]]</f>
        <v>0</v>
      </c>
      <c r="AT40">
        <f>VLOOKUP(WorldWaves[[#Headers],[FlyingArmouredElec]],Enemies[[Name]:[BotLevelType]],5,FALSE) * WorldWaves[[#This Row],[FlyingArmouredElec]]</f>
        <v>0</v>
      </c>
      <c r="AU40">
        <f>VLOOKUP(WorldWaves[[#Headers],[Hacker]],Enemies[[Name]:[BotLevelType]],5,FALSE) * WorldWaves[[#This Row],[Hacker]]</f>
        <v>0</v>
      </c>
      <c r="AV40">
        <f>VLOOKUP(WorldWaves[[#Headers],[BossHacker]],Enemies[[Name]:[BotLevelType]],5,FALSE) * WorldWaves[[#This Row],[BossHacker]]</f>
        <v>0</v>
      </c>
      <c r="AW40">
        <f>VLOOKUP(WorldWaves[[#Headers],[BossFlyingArmoured]],Enemies[[Name]:[BotLevelType]],5,FALSE) * WorldWaves[[#This Row],[BossFlyingArmoured]]</f>
        <v>0</v>
      </c>
    </row>
    <row r="41" spans="1:49" ht="15.75" x14ac:dyDescent="0.25">
      <c r="A41" s="5">
        <v>39</v>
      </c>
      <c r="B41" s="8">
        <f t="shared" si="0"/>
        <v>345</v>
      </c>
      <c r="C41" s="8">
        <f t="shared" si="2"/>
        <v>4352.7917450000004</v>
      </c>
      <c r="E41">
        <f>VLOOKUP(WorldWaves[[#Headers],[MiniBot]],Enemies[[Name]:[BotLevelType]],5,FALSE) * WorldWaves[[#This Row],[MiniBot]]</f>
        <v>0</v>
      </c>
      <c r="F41">
        <f>VLOOKUP(WorldWaves[[#Headers],[BigBot]],Enemies[[Name]:[BotLevelType]],5,FALSE) * WorldWaves[[#This Row],[BigBot]]</f>
        <v>15</v>
      </c>
      <c r="G41">
        <f>VLOOKUP(WorldWaves[[#Headers],[MegaBigBot]],Enemies[[Name]:[BotLevelType]],5,FALSE) * WorldWaves[[#This Row],[MegaBigBot]]</f>
        <v>0</v>
      </c>
      <c r="H41">
        <f>VLOOKUP(WorldWaves[[#Headers],[Boss1]],Enemies[[Name]:[BotLevelType]],5,FALSE) * WorldWaves[[#This Row],[Boss1]]</f>
        <v>0</v>
      </c>
      <c r="I41">
        <f>VLOOKUP(WorldWaves[[#Headers],[Boss2]],Enemies[[Name]:[BotLevelType]],5,FALSE) * WorldWaves[[#This Row],[Boss2]]</f>
        <v>0</v>
      </c>
      <c r="J41">
        <f>VLOOKUP(WorldWaves[[#Headers],[Boss3]],Enemies[[Name]:[BotLevelType]],5,FALSE) * WorldWaves[[#This Row],[Boss3]]</f>
        <v>0</v>
      </c>
      <c r="K41">
        <f>VLOOKUP(WorldWaves[[#Headers],[Bot]],Enemies[[Name]:[BotLevelType]],5,FALSE) * WorldWaves[[#This Row],[Bot]]</f>
        <v>0</v>
      </c>
      <c r="L41">
        <f>VLOOKUP(WorldWaves[[#Headers],[Fast]],Enemies[[Name]:[BotLevelType]],5,FALSE) * WorldWaves[[#This Row],[Fast]]</f>
        <v>0</v>
      </c>
      <c r="M41">
        <f>VLOOKUP(WorldWaves[[#Headers],[Tank]],Enemies[[Name]:[BotLevelType]],5,FALSE) * WorldWaves[[#This Row],[Tank]]</f>
        <v>0</v>
      </c>
      <c r="N41">
        <f>VLOOKUP(WorldWaves[[#Headers],[Rush]],Enemies[[Name]:[BotLevelType]],5,FALSE) * WorldWaves[[#This Row],[Rush]]</f>
        <v>0</v>
      </c>
      <c r="O41">
        <f>VLOOKUP(WorldWaves[[#Headers],[BossFast]],Enemies[[Name]:[BotLevelType]],5,FALSE) * WorldWaves[[#This Row],[BossFast]]</f>
        <v>0</v>
      </c>
      <c r="P41">
        <f>VLOOKUP(WorldWaves[[#Headers],[BossTank]],Enemies[[Name]:[BotLevelType]],5,FALSE) * WorldWaves[[#This Row],[BossTank]]</f>
        <v>0</v>
      </c>
      <c r="Q41">
        <f>VLOOKUP(WorldWaves[[#Headers],[BossRush]],Enemies[[Name]:[BotLevelType]],5,FALSE) * WorldWaves[[#This Row],[BossRush]]</f>
        <v>0</v>
      </c>
      <c r="R41">
        <f>VLOOKUP(WorldWaves[[#Headers],[SemiBigBot]],Enemies[[Name]:[BotLevelType]],5,FALSE) * WorldWaves[[#This Row],[SemiBigBot]]</f>
        <v>0</v>
      </c>
      <c r="S41">
        <f>VLOOKUP(WorldWaves[[#Headers],[BossSlow]],Enemies[[Name]:[BotLevelType]],5,FALSE) * WorldWaves[[#This Row],[BossSlow]]</f>
        <v>40</v>
      </c>
      <c r="T41">
        <f>VLOOKUP(WorldWaves[[#Headers],[BotSlow]],Enemies[[Name]:[BotLevelType]],5,FALSE) * WorldWaves[[#This Row],[BotSlow]]</f>
        <v>270</v>
      </c>
      <c r="U41">
        <f>VLOOKUP(WorldWaves[[#Headers],[BigBotSlow]],Enemies[[Name]:[BotLevelType]],5,FALSE) * WorldWaves[[#This Row],[BigBotSlow]]</f>
        <v>20</v>
      </c>
      <c r="V41">
        <f>VLOOKUP(WorldWaves[[#Headers],[SplitterBalloon]],Enemies[[Name]:[BotLevelType]],5,FALSE) * WorldWaves[[#This Row],[SplitterBalloon]]</f>
        <v>0</v>
      </c>
      <c r="W41">
        <f>VLOOKUP(WorldWaves[[#Headers],[SplitterDoubleLvl1]],Enemies[[Name]:[BotLevelType]],5,FALSE) * WorldWaves[[#This Row],[SplitterDoubleLvl1]]</f>
        <v>0</v>
      </c>
      <c r="X41">
        <f>VLOOKUP(WorldWaves[[#Headers],[SplitterDoubleLvl2]],Enemies[[Name]:[BotLevelType]],5,FALSE) * WorldWaves[[#This Row],[SplitterDoubleLvl2]]</f>
        <v>0</v>
      </c>
      <c r="Y41">
        <f>VLOOKUP(WorldWaves[[#Headers],[SplitterDoubleLvl3]],Enemies[[Name]:[BotLevelType]],5,FALSE) * WorldWaves[[#This Row],[SplitterDoubleLvl3]]</f>
        <v>0</v>
      </c>
      <c r="Z41">
        <f>VLOOKUP(WorldWaves[[#Headers],[SplitterEnd]],Enemies[[Name]:[BotLevelType]],5,FALSE) * WorldWaves[[#This Row],[SplitterEnd]]</f>
        <v>0</v>
      </c>
      <c r="AA41">
        <f>VLOOKUP(WorldWaves[[#Headers],[Kamikaze]],Enemies[[Name]:[BotLevelType]],5,FALSE) * WorldWaves[[#This Row],[Kamikaze]]</f>
        <v>0</v>
      </c>
      <c r="AB41">
        <f>VLOOKUP(WorldWaves[[#Headers],[BossBalloon]],Enemies[[Name]:[BotLevelType]],5,FALSE) * WorldWaves[[#This Row],[BossBalloon]]</f>
        <v>0</v>
      </c>
      <c r="AC41">
        <f>VLOOKUP(WorldWaves[[#Headers],[BossDoubleLvl1]],Enemies[[Name]:[BotLevelType]],5,FALSE) * WorldWaves[[#This Row],[BossDoubleLvl1]]</f>
        <v>0</v>
      </c>
      <c r="AD41">
        <f>VLOOKUP(WorldWaves[[#Headers],[BossDoubleLvl2]],Enemies[[Name]:[BotLevelType]],5,FALSE) * WorldWaves[[#This Row],[BossDoubleLvl2]]</f>
        <v>0</v>
      </c>
      <c r="AE41">
        <f>VLOOKUP(WorldWaves[[#Headers],[BossDoubleLvl3]],Enemies[[Name]:[BotLevelType]],5,FALSE) * WorldWaves[[#This Row],[BossDoubleLvl3]]</f>
        <v>0</v>
      </c>
      <c r="AF41">
        <f>VLOOKUP(WorldWaves[[#Headers],[BossDoubleLvl4]],Enemies[[Name]:[BotLevelType]],5,FALSE) * WorldWaves[[#This Row],[BossDoubleLvl4]]</f>
        <v>0</v>
      </c>
      <c r="AG41">
        <f>VLOOKUP(WorldWaves[[#Headers],[BossDoubleLvl5]],Enemies[[Name]:[BotLevelType]],5,FALSE) * WorldWaves[[#This Row],[BossDoubleLvl5]]</f>
        <v>0</v>
      </c>
      <c r="AH41">
        <f>VLOOKUP(WorldWaves[[#Headers],[BossKamikaze]],Enemies[[Name]:[BotLevelType]],5,FALSE) * WorldWaves[[#This Row],[BossKamikaze]]</f>
        <v>0</v>
      </c>
      <c r="AI41">
        <f>VLOOKUP(WorldWaves[[#Headers],[BossBalloonEnd]],Enemies[[Name]:[BotLevelType]],5,FALSE) * WorldWaves[[#This Row],[BossBalloonEnd]]</f>
        <v>0</v>
      </c>
      <c r="AJ41">
        <f>VLOOKUP(WorldWaves[[#Headers],[BigKamikaze]],Enemies[[Name]:[BotLevelType]],5,FALSE) * WorldWaves[[#This Row],[BigKamikaze]]</f>
        <v>0</v>
      </c>
      <c r="AK41">
        <f>VLOOKUP(WorldWaves[[#Headers],[IceResistant]],Enemies[[Name]:[BotLevelType]],5,FALSE) * WorldWaves[[#This Row],[IceResistant]]</f>
        <v>0</v>
      </c>
      <c r="AL41">
        <f>VLOOKUP(WorldWaves[[#Headers],[BossIceResistant]],Enemies[[Name]:[BotLevelType]],5,FALSE) * WorldWaves[[#This Row],[BossIceResistant]]</f>
        <v>0</v>
      </c>
      <c r="AM41">
        <f>VLOOKUP(WorldWaves[[#Headers],[PoisonResistant]],Enemies[[Name]:[BotLevelType]],5,FALSE) * WorldWaves[[#This Row],[PoisonResistant]]</f>
        <v>0</v>
      </c>
      <c r="AN41">
        <f>VLOOKUP(WorldWaves[[#Headers],[ElectricityResistant]],Enemies[[Name]:[BotLevelType]],5,FALSE) * WorldWaves[[#This Row],[ElectricityResistant]]</f>
        <v>0</v>
      </c>
      <c r="AO41">
        <f>VLOOKUP(WorldWaves[[#Headers],[Armored]],Enemies[[Name]:[BotLevelType]],5,FALSE) * WorldWaves[[#This Row],[Armored]]</f>
        <v>0</v>
      </c>
      <c r="AP41">
        <f>VLOOKUP(WorldWaves[[#Headers],[BossArmored]],Enemies[[Name]:[BotLevelType]],5,FALSE) * WorldWaves[[#This Row],[BossArmored]]</f>
        <v>0</v>
      </c>
      <c r="AQ41">
        <f>VLOOKUP(WorldWaves[[#Headers],[SlowArmored]],Enemies[[Name]:[BotLevelType]],5,FALSE) * WorldWaves[[#This Row],[SlowArmored]]</f>
        <v>0</v>
      </c>
      <c r="AR41">
        <f>VLOOKUP(WorldWaves[[#Headers],[FlyingArmouredIce]],Enemies[[Name]:[BotLevelType]],5,FALSE) * WorldWaves[[#This Row],[FlyingArmouredIce]]</f>
        <v>0</v>
      </c>
      <c r="AS41">
        <f>VLOOKUP(WorldWaves[[#Headers],[FlyingArmouredPoison]],Enemies[[Name]:[BotLevelType]],5,FALSE) * WorldWaves[[#This Row],[FlyingArmouredPoison]]</f>
        <v>0</v>
      </c>
      <c r="AT41">
        <f>VLOOKUP(WorldWaves[[#Headers],[FlyingArmouredElec]],Enemies[[Name]:[BotLevelType]],5,FALSE) * WorldWaves[[#This Row],[FlyingArmouredElec]]</f>
        <v>0</v>
      </c>
      <c r="AU41">
        <f>VLOOKUP(WorldWaves[[#Headers],[Hacker]],Enemies[[Name]:[BotLevelType]],5,FALSE) * WorldWaves[[#This Row],[Hacker]]</f>
        <v>0</v>
      </c>
      <c r="AV41">
        <f>VLOOKUP(WorldWaves[[#Headers],[BossHacker]],Enemies[[Name]:[BotLevelType]],5,FALSE) * WorldWaves[[#This Row],[BossHacker]]</f>
        <v>0</v>
      </c>
      <c r="AW41">
        <f>VLOOKUP(WorldWaves[[#Headers],[BossFlyingArmoured]],Enemies[[Name]:[BotLevelType]],5,FALSE) * WorldWaves[[#This Row],[BossFlyingArmoured]]</f>
        <v>0</v>
      </c>
    </row>
    <row r="42" spans="1:49" ht="15.75" x14ac:dyDescent="0.25">
      <c r="A42" s="5">
        <v>40</v>
      </c>
      <c r="B42" s="8">
        <f t="shared" si="0"/>
        <v>15</v>
      </c>
      <c r="C42" s="8">
        <f t="shared" si="2"/>
        <v>4367.7917450000004</v>
      </c>
      <c r="E42">
        <f>VLOOKUP(WorldWaves[[#Headers],[MiniBot]],Enemies[[Name]:[BotLevelType]],5,FALSE) * WorldWaves[[#This Row],[MiniBot]]</f>
        <v>0</v>
      </c>
      <c r="F42">
        <f>VLOOKUP(WorldWaves[[#Headers],[BigBot]],Enemies[[Name]:[BotLevelType]],5,FALSE) * WorldWaves[[#This Row],[BigBot]]</f>
        <v>0</v>
      </c>
      <c r="G42">
        <f>VLOOKUP(WorldWaves[[#Headers],[MegaBigBot]],Enemies[[Name]:[BotLevelType]],5,FALSE) * WorldWaves[[#This Row],[MegaBigBot]]</f>
        <v>0</v>
      </c>
      <c r="H42">
        <f>VLOOKUP(WorldWaves[[#Headers],[Boss1]],Enemies[[Name]:[BotLevelType]],5,FALSE) * WorldWaves[[#This Row],[Boss1]]</f>
        <v>0</v>
      </c>
      <c r="I42">
        <f>VLOOKUP(WorldWaves[[#Headers],[Boss2]],Enemies[[Name]:[BotLevelType]],5,FALSE) * WorldWaves[[#This Row],[Boss2]]</f>
        <v>0</v>
      </c>
      <c r="J42">
        <f>VLOOKUP(WorldWaves[[#Headers],[Boss3]],Enemies[[Name]:[BotLevelType]],5,FALSE) * WorldWaves[[#This Row],[Boss3]]</f>
        <v>0</v>
      </c>
      <c r="K42">
        <f>VLOOKUP(WorldWaves[[#Headers],[Bot]],Enemies[[Name]:[BotLevelType]],5,FALSE) * WorldWaves[[#This Row],[Bot]]</f>
        <v>0</v>
      </c>
      <c r="L42">
        <f>VLOOKUP(WorldWaves[[#Headers],[Fast]],Enemies[[Name]:[BotLevelType]],5,FALSE) * WorldWaves[[#This Row],[Fast]]</f>
        <v>0</v>
      </c>
      <c r="M42">
        <f>VLOOKUP(WorldWaves[[#Headers],[Tank]],Enemies[[Name]:[BotLevelType]],5,FALSE) * WorldWaves[[#This Row],[Tank]]</f>
        <v>0</v>
      </c>
      <c r="N42">
        <f>VLOOKUP(WorldWaves[[#Headers],[Rush]],Enemies[[Name]:[BotLevelType]],5,FALSE) * WorldWaves[[#This Row],[Rush]]</f>
        <v>0</v>
      </c>
      <c r="O42">
        <f>VLOOKUP(WorldWaves[[#Headers],[BossFast]],Enemies[[Name]:[BotLevelType]],5,FALSE) * WorldWaves[[#This Row],[BossFast]]</f>
        <v>0</v>
      </c>
      <c r="P42">
        <f>VLOOKUP(WorldWaves[[#Headers],[BossTank]],Enemies[[Name]:[BotLevelType]],5,FALSE) * WorldWaves[[#This Row],[BossTank]]</f>
        <v>0</v>
      </c>
      <c r="Q42">
        <f>VLOOKUP(WorldWaves[[#Headers],[BossRush]],Enemies[[Name]:[BotLevelType]],5,FALSE) * WorldWaves[[#This Row],[BossRush]]</f>
        <v>0</v>
      </c>
      <c r="R42">
        <f>VLOOKUP(WorldWaves[[#Headers],[SemiBigBot]],Enemies[[Name]:[BotLevelType]],5,FALSE) * WorldWaves[[#This Row],[SemiBigBot]]</f>
        <v>15</v>
      </c>
      <c r="S42">
        <f>VLOOKUP(WorldWaves[[#Headers],[BossSlow]],Enemies[[Name]:[BotLevelType]],5,FALSE) * WorldWaves[[#This Row],[BossSlow]]</f>
        <v>0</v>
      </c>
      <c r="T42">
        <f>VLOOKUP(WorldWaves[[#Headers],[BotSlow]],Enemies[[Name]:[BotLevelType]],5,FALSE) * WorldWaves[[#This Row],[BotSlow]]</f>
        <v>0</v>
      </c>
      <c r="U42">
        <f>VLOOKUP(WorldWaves[[#Headers],[BigBotSlow]],Enemies[[Name]:[BotLevelType]],5,FALSE) * WorldWaves[[#This Row],[BigBotSlow]]</f>
        <v>0</v>
      </c>
      <c r="V42">
        <f>VLOOKUP(WorldWaves[[#Headers],[SplitterBalloon]],Enemies[[Name]:[BotLevelType]],5,FALSE) * WorldWaves[[#This Row],[SplitterBalloon]]</f>
        <v>0</v>
      </c>
      <c r="W42">
        <f>VLOOKUP(WorldWaves[[#Headers],[SplitterDoubleLvl1]],Enemies[[Name]:[BotLevelType]],5,FALSE) * WorldWaves[[#This Row],[SplitterDoubleLvl1]]</f>
        <v>0</v>
      </c>
      <c r="X42">
        <f>VLOOKUP(WorldWaves[[#Headers],[SplitterDoubleLvl2]],Enemies[[Name]:[BotLevelType]],5,FALSE) * WorldWaves[[#This Row],[SplitterDoubleLvl2]]</f>
        <v>0</v>
      </c>
      <c r="Y42">
        <f>VLOOKUP(WorldWaves[[#Headers],[SplitterDoubleLvl3]],Enemies[[Name]:[BotLevelType]],5,FALSE) * WorldWaves[[#This Row],[SplitterDoubleLvl3]]</f>
        <v>0</v>
      </c>
      <c r="Z42">
        <f>VLOOKUP(WorldWaves[[#Headers],[SplitterEnd]],Enemies[[Name]:[BotLevelType]],5,FALSE) * WorldWaves[[#This Row],[SplitterEnd]]</f>
        <v>0</v>
      </c>
      <c r="AA42">
        <f>VLOOKUP(WorldWaves[[#Headers],[Kamikaze]],Enemies[[Name]:[BotLevelType]],5,FALSE) * WorldWaves[[#This Row],[Kamikaze]]</f>
        <v>0</v>
      </c>
      <c r="AB42">
        <f>VLOOKUP(WorldWaves[[#Headers],[BossBalloon]],Enemies[[Name]:[BotLevelType]],5,FALSE) * WorldWaves[[#This Row],[BossBalloon]]</f>
        <v>0</v>
      </c>
      <c r="AC42">
        <f>VLOOKUP(WorldWaves[[#Headers],[BossDoubleLvl1]],Enemies[[Name]:[BotLevelType]],5,FALSE) * WorldWaves[[#This Row],[BossDoubleLvl1]]</f>
        <v>0</v>
      </c>
      <c r="AD42">
        <f>VLOOKUP(WorldWaves[[#Headers],[BossDoubleLvl2]],Enemies[[Name]:[BotLevelType]],5,FALSE) * WorldWaves[[#This Row],[BossDoubleLvl2]]</f>
        <v>0</v>
      </c>
      <c r="AE42">
        <f>VLOOKUP(WorldWaves[[#Headers],[BossDoubleLvl3]],Enemies[[Name]:[BotLevelType]],5,FALSE) * WorldWaves[[#This Row],[BossDoubleLvl3]]</f>
        <v>0</v>
      </c>
      <c r="AF42">
        <f>VLOOKUP(WorldWaves[[#Headers],[BossDoubleLvl4]],Enemies[[Name]:[BotLevelType]],5,FALSE) * WorldWaves[[#This Row],[BossDoubleLvl4]]</f>
        <v>0</v>
      </c>
      <c r="AG42">
        <f>VLOOKUP(WorldWaves[[#Headers],[BossDoubleLvl5]],Enemies[[Name]:[BotLevelType]],5,FALSE) * WorldWaves[[#This Row],[BossDoubleLvl5]]</f>
        <v>0</v>
      </c>
      <c r="AH42">
        <f>VLOOKUP(WorldWaves[[#Headers],[BossKamikaze]],Enemies[[Name]:[BotLevelType]],5,FALSE) * WorldWaves[[#This Row],[BossKamikaze]]</f>
        <v>0</v>
      </c>
      <c r="AI42">
        <f>VLOOKUP(WorldWaves[[#Headers],[BossBalloonEnd]],Enemies[[Name]:[BotLevelType]],5,FALSE) * WorldWaves[[#This Row],[BossBalloonEnd]]</f>
        <v>0</v>
      </c>
      <c r="AJ42">
        <f>VLOOKUP(WorldWaves[[#Headers],[BigKamikaze]],Enemies[[Name]:[BotLevelType]],5,FALSE) * WorldWaves[[#This Row],[BigKamikaze]]</f>
        <v>0</v>
      </c>
      <c r="AK42">
        <f>VLOOKUP(WorldWaves[[#Headers],[IceResistant]],Enemies[[Name]:[BotLevelType]],5,FALSE) * WorldWaves[[#This Row],[IceResistant]]</f>
        <v>0</v>
      </c>
      <c r="AL42">
        <f>VLOOKUP(WorldWaves[[#Headers],[BossIceResistant]],Enemies[[Name]:[BotLevelType]],5,FALSE) * WorldWaves[[#This Row],[BossIceResistant]]</f>
        <v>0</v>
      </c>
      <c r="AM42">
        <f>VLOOKUP(WorldWaves[[#Headers],[PoisonResistant]],Enemies[[Name]:[BotLevelType]],5,FALSE) * WorldWaves[[#This Row],[PoisonResistant]]</f>
        <v>0</v>
      </c>
      <c r="AN42">
        <f>VLOOKUP(WorldWaves[[#Headers],[ElectricityResistant]],Enemies[[Name]:[BotLevelType]],5,FALSE) * WorldWaves[[#This Row],[ElectricityResistant]]</f>
        <v>0</v>
      </c>
      <c r="AO42">
        <f>VLOOKUP(WorldWaves[[#Headers],[Armored]],Enemies[[Name]:[BotLevelType]],5,FALSE) * WorldWaves[[#This Row],[Armored]]</f>
        <v>0</v>
      </c>
      <c r="AP42">
        <f>VLOOKUP(WorldWaves[[#Headers],[BossArmored]],Enemies[[Name]:[BotLevelType]],5,FALSE) * WorldWaves[[#This Row],[BossArmored]]</f>
        <v>0</v>
      </c>
      <c r="AQ42">
        <f>VLOOKUP(WorldWaves[[#Headers],[SlowArmored]],Enemies[[Name]:[BotLevelType]],5,FALSE) * WorldWaves[[#This Row],[SlowArmored]]</f>
        <v>0</v>
      </c>
      <c r="AR42">
        <f>VLOOKUP(WorldWaves[[#Headers],[FlyingArmouredIce]],Enemies[[Name]:[BotLevelType]],5,FALSE) * WorldWaves[[#This Row],[FlyingArmouredIce]]</f>
        <v>0</v>
      </c>
      <c r="AS42">
        <f>VLOOKUP(WorldWaves[[#Headers],[FlyingArmouredPoison]],Enemies[[Name]:[BotLevelType]],5,FALSE) * WorldWaves[[#This Row],[FlyingArmouredPoison]]</f>
        <v>0</v>
      </c>
      <c r="AT42">
        <f>VLOOKUP(WorldWaves[[#Headers],[FlyingArmouredElec]],Enemies[[Name]:[BotLevelType]],5,FALSE) * WorldWaves[[#This Row],[FlyingArmouredElec]]</f>
        <v>0</v>
      </c>
      <c r="AU42">
        <f>VLOOKUP(WorldWaves[[#Headers],[Hacker]],Enemies[[Name]:[BotLevelType]],5,FALSE) * WorldWaves[[#This Row],[Hacker]]</f>
        <v>0</v>
      </c>
      <c r="AV42">
        <f>VLOOKUP(WorldWaves[[#Headers],[BossHacker]],Enemies[[Name]:[BotLevelType]],5,FALSE) * WorldWaves[[#This Row],[BossHacker]]</f>
        <v>0</v>
      </c>
      <c r="AW42">
        <f>VLOOKUP(WorldWaves[[#Headers],[BossFlyingArmoured]],Enemies[[Name]:[BotLevelType]],5,FALSE) * WorldWaves[[#This Row],[BossFlyingArmoured]]</f>
        <v>0</v>
      </c>
    </row>
    <row r="43" spans="1:49" ht="15.75" x14ac:dyDescent="0.25">
      <c r="A43" s="5">
        <v>41</v>
      </c>
      <c r="B43" s="8">
        <f t="shared" si="0"/>
        <v>131.25</v>
      </c>
      <c r="C43" s="8">
        <f t="shared" si="2"/>
        <v>4499.0417450000004</v>
      </c>
      <c r="E43">
        <f>VLOOKUP(WorldWaves[[#Headers],[MiniBot]],Enemies[[Name]:[BotLevelType]],5,FALSE) * WorldWaves[[#This Row],[MiniBot]]</f>
        <v>0</v>
      </c>
      <c r="F43">
        <f>VLOOKUP(WorldWaves[[#Headers],[BigBot]],Enemies[[Name]:[BotLevelType]],5,FALSE) * WorldWaves[[#This Row],[BigBot]]</f>
        <v>26.25</v>
      </c>
      <c r="G43">
        <f>VLOOKUP(WorldWaves[[#Headers],[MegaBigBot]],Enemies[[Name]:[BotLevelType]],5,FALSE) * WorldWaves[[#This Row],[MegaBigBot]]</f>
        <v>35</v>
      </c>
      <c r="H43">
        <f>VLOOKUP(WorldWaves[[#Headers],[Boss1]],Enemies[[Name]:[BotLevelType]],5,FALSE) * WorldWaves[[#This Row],[Boss1]]</f>
        <v>0</v>
      </c>
      <c r="I43">
        <f>VLOOKUP(WorldWaves[[#Headers],[Boss2]],Enemies[[Name]:[BotLevelType]],5,FALSE) * WorldWaves[[#This Row],[Boss2]]</f>
        <v>0</v>
      </c>
      <c r="J43">
        <f>VLOOKUP(WorldWaves[[#Headers],[Boss3]],Enemies[[Name]:[BotLevelType]],5,FALSE) * WorldWaves[[#This Row],[Boss3]]</f>
        <v>0</v>
      </c>
      <c r="K43">
        <f>VLOOKUP(WorldWaves[[#Headers],[Bot]],Enemies[[Name]:[BotLevelType]],5,FALSE) * WorldWaves[[#This Row],[Bot]]</f>
        <v>0</v>
      </c>
      <c r="L43">
        <f>VLOOKUP(WorldWaves[[#Headers],[Fast]],Enemies[[Name]:[BotLevelType]],5,FALSE) * WorldWaves[[#This Row],[Fast]]</f>
        <v>0</v>
      </c>
      <c r="M43">
        <f>VLOOKUP(WorldWaves[[#Headers],[Tank]],Enemies[[Name]:[BotLevelType]],5,FALSE) * WorldWaves[[#This Row],[Tank]]</f>
        <v>0</v>
      </c>
      <c r="N43">
        <f>VLOOKUP(WorldWaves[[#Headers],[Rush]],Enemies[[Name]:[BotLevelType]],5,FALSE) * WorldWaves[[#This Row],[Rush]]</f>
        <v>0</v>
      </c>
      <c r="O43">
        <f>VLOOKUP(WorldWaves[[#Headers],[BossFast]],Enemies[[Name]:[BotLevelType]],5,FALSE) * WorldWaves[[#This Row],[BossFast]]</f>
        <v>0</v>
      </c>
      <c r="P43">
        <f>VLOOKUP(WorldWaves[[#Headers],[BossTank]],Enemies[[Name]:[BotLevelType]],5,FALSE) * WorldWaves[[#This Row],[BossTank]]</f>
        <v>0</v>
      </c>
      <c r="Q43">
        <f>VLOOKUP(WorldWaves[[#Headers],[BossRush]],Enemies[[Name]:[BotLevelType]],5,FALSE) * WorldWaves[[#This Row],[BossRush]]</f>
        <v>0</v>
      </c>
      <c r="R43">
        <f>VLOOKUP(WorldWaves[[#Headers],[SemiBigBot]],Enemies[[Name]:[BotLevelType]],5,FALSE) * WorldWaves[[#This Row],[SemiBigBot]]</f>
        <v>70</v>
      </c>
      <c r="S43">
        <f>VLOOKUP(WorldWaves[[#Headers],[BossSlow]],Enemies[[Name]:[BotLevelType]],5,FALSE) * WorldWaves[[#This Row],[BossSlow]]</f>
        <v>0</v>
      </c>
      <c r="T43">
        <f>VLOOKUP(WorldWaves[[#Headers],[BotSlow]],Enemies[[Name]:[BotLevelType]],5,FALSE) * WorldWaves[[#This Row],[BotSlow]]</f>
        <v>0</v>
      </c>
      <c r="U43">
        <f>VLOOKUP(WorldWaves[[#Headers],[BigBotSlow]],Enemies[[Name]:[BotLevelType]],5,FALSE) * WorldWaves[[#This Row],[BigBotSlow]]</f>
        <v>0</v>
      </c>
      <c r="V43">
        <f>VLOOKUP(WorldWaves[[#Headers],[SplitterBalloon]],Enemies[[Name]:[BotLevelType]],5,FALSE) * WorldWaves[[#This Row],[SplitterBalloon]]</f>
        <v>0</v>
      </c>
      <c r="W43">
        <f>VLOOKUP(WorldWaves[[#Headers],[SplitterDoubleLvl1]],Enemies[[Name]:[BotLevelType]],5,FALSE) * WorldWaves[[#This Row],[SplitterDoubleLvl1]]</f>
        <v>0</v>
      </c>
      <c r="X43">
        <f>VLOOKUP(WorldWaves[[#Headers],[SplitterDoubleLvl2]],Enemies[[Name]:[BotLevelType]],5,FALSE) * WorldWaves[[#This Row],[SplitterDoubleLvl2]]</f>
        <v>0</v>
      </c>
      <c r="Y43">
        <f>VLOOKUP(WorldWaves[[#Headers],[SplitterDoubleLvl3]],Enemies[[Name]:[BotLevelType]],5,FALSE) * WorldWaves[[#This Row],[SplitterDoubleLvl3]]</f>
        <v>0</v>
      </c>
      <c r="Z43">
        <f>VLOOKUP(WorldWaves[[#Headers],[SplitterEnd]],Enemies[[Name]:[BotLevelType]],5,FALSE) * WorldWaves[[#This Row],[SplitterEnd]]</f>
        <v>0</v>
      </c>
      <c r="AA43">
        <f>VLOOKUP(WorldWaves[[#Headers],[Kamikaze]],Enemies[[Name]:[BotLevelType]],5,FALSE) * WorldWaves[[#This Row],[Kamikaze]]</f>
        <v>0</v>
      </c>
      <c r="AB43">
        <f>VLOOKUP(WorldWaves[[#Headers],[BossBalloon]],Enemies[[Name]:[BotLevelType]],5,FALSE) * WorldWaves[[#This Row],[BossBalloon]]</f>
        <v>0</v>
      </c>
      <c r="AC43">
        <f>VLOOKUP(WorldWaves[[#Headers],[BossDoubleLvl1]],Enemies[[Name]:[BotLevelType]],5,FALSE) * WorldWaves[[#This Row],[BossDoubleLvl1]]</f>
        <v>0</v>
      </c>
      <c r="AD43">
        <f>VLOOKUP(WorldWaves[[#Headers],[BossDoubleLvl2]],Enemies[[Name]:[BotLevelType]],5,FALSE) * WorldWaves[[#This Row],[BossDoubleLvl2]]</f>
        <v>0</v>
      </c>
      <c r="AE43">
        <f>VLOOKUP(WorldWaves[[#Headers],[BossDoubleLvl3]],Enemies[[Name]:[BotLevelType]],5,FALSE) * WorldWaves[[#This Row],[BossDoubleLvl3]]</f>
        <v>0</v>
      </c>
      <c r="AF43">
        <f>VLOOKUP(WorldWaves[[#Headers],[BossDoubleLvl4]],Enemies[[Name]:[BotLevelType]],5,FALSE) * WorldWaves[[#This Row],[BossDoubleLvl4]]</f>
        <v>0</v>
      </c>
      <c r="AG43">
        <f>VLOOKUP(WorldWaves[[#Headers],[BossDoubleLvl5]],Enemies[[Name]:[BotLevelType]],5,FALSE) * WorldWaves[[#This Row],[BossDoubleLvl5]]</f>
        <v>0</v>
      </c>
      <c r="AH43">
        <f>VLOOKUP(WorldWaves[[#Headers],[BossKamikaze]],Enemies[[Name]:[BotLevelType]],5,FALSE) * WorldWaves[[#This Row],[BossKamikaze]]</f>
        <v>0</v>
      </c>
      <c r="AI43">
        <f>VLOOKUP(WorldWaves[[#Headers],[BossBalloonEnd]],Enemies[[Name]:[BotLevelType]],5,FALSE) * WorldWaves[[#This Row],[BossBalloonEnd]]</f>
        <v>0</v>
      </c>
      <c r="AJ43">
        <f>VLOOKUP(WorldWaves[[#Headers],[BigKamikaze]],Enemies[[Name]:[BotLevelType]],5,FALSE) * WorldWaves[[#This Row],[BigKamikaze]]</f>
        <v>0</v>
      </c>
      <c r="AK43">
        <f>VLOOKUP(WorldWaves[[#Headers],[IceResistant]],Enemies[[Name]:[BotLevelType]],5,FALSE) * WorldWaves[[#This Row],[IceResistant]]</f>
        <v>0</v>
      </c>
      <c r="AL43">
        <f>VLOOKUP(WorldWaves[[#Headers],[BossIceResistant]],Enemies[[Name]:[BotLevelType]],5,FALSE) * WorldWaves[[#This Row],[BossIceResistant]]</f>
        <v>0</v>
      </c>
      <c r="AM43">
        <f>VLOOKUP(WorldWaves[[#Headers],[PoisonResistant]],Enemies[[Name]:[BotLevelType]],5,FALSE) * WorldWaves[[#This Row],[PoisonResistant]]</f>
        <v>0</v>
      </c>
      <c r="AN43">
        <f>VLOOKUP(WorldWaves[[#Headers],[ElectricityResistant]],Enemies[[Name]:[BotLevelType]],5,FALSE) * WorldWaves[[#This Row],[ElectricityResistant]]</f>
        <v>0</v>
      </c>
      <c r="AO43">
        <f>VLOOKUP(WorldWaves[[#Headers],[Armored]],Enemies[[Name]:[BotLevelType]],5,FALSE) * WorldWaves[[#This Row],[Armored]]</f>
        <v>0</v>
      </c>
      <c r="AP43">
        <f>VLOOKUP(WorldWaves[[#Headers],[BossArmored]],Enemies[[Name]:[BotLevelType]],5,FALSE) * WorldWaves[[#This Row],[BossArmored]]</f>
        <v>0</v>
      </c>
      <c r="AQ43">
        <f>VLOOKUP(WorldWaves[[#Headers],[SlowArmored]],Enemies[[Name]:[BotLevelType]],5,FALSE) * WorldWaves[[#This Row],[SlowArmored]]</f>
        <v>0</v>
      </c>
      <c r="AR43">
        <f>VLOOKUP(WorldWaves[[#Headers],[FlyingArmouredIce]],Enemies[[Name]:[BotLevelType]],5,FALSE) * WorldWaves[[#This Row],[FlyingArmouredIce]]</f>
        <v>0</v>
      </c>
      <c r="AS43">
        <f>VLOOKUP(WorldWaves[[#Headers],[FlyingArmouredPoison]],Enemies[[Name]:[BotLevelType]],5,FALSE) * WorldWaves[[#This Row],[FlyingArmouredPoison]]</f>
        <v>0</v>
      </c>
      <c r="AT43">
        <f>VLOOKUP(WorldWaves[[#Headers],[FlyingArmouredElec]],Enemies[[Name]:[BotLevelType]],5,FALSE) * WorldWaves[[#This Row],[FlyingArmouredElec]]</f>
        <v>0</v>
      </c>
      <c r="AU43">
        <f>VLOOKUP(WorldWaves[[#Headers],[Hacker]],Enemies[[Name]:[BotLevelType]],5,FALSE) * WorldWaves[[#This Row],[Hacker]]</f>
        <v>0</v>
      </c>
      <c r="AV43">
        <f>VLOOKUP(WorldWaves[[#Headers],[BossHacker]],Enemies[[Name]:[BotLevelType]],5,FALSE) * WorldWaves[[#This Row],[BossHacker]]</f>
        <v>0</v>
      </c>
      <c r="AW43">
        <f>VLOOKUP(WorldWaves[[#Headers],[BossFlyingArmoured]],Enemies[[Name]:[BotLevelType]],5,FALSE) * WorldWaves[[#This Row],[BossFlyingArmoured]]</f>
        <v>0</v>
      </c>
    </row>
    <row r="44" spans="1:49" ht="15.75" x14ac:dyDescent="0.25">
      <c r="A44" s="5">
        <v>42</v>
      </c>
      <c r="B44" s="8">
        <f t="shared" si="0"/>
        <v>146.66667000000001</v>
      </c>
      <c r="C44" s="8">
        <f t="shared" si="2"/>
        <v>4645.7084150000001</v>
      </c>
      <c r="E44">
        <f>VLOOKUP(WorldWaves[[#Headers],[MiniBot]],Enemies[[Name]:[BotLevelType]],5,FALSE) * WorldWaves[[#This Row],[MiniBot]]</f>
        <v>0</v>
      </c>
      <c r="F44">
        <f>VLOOKUP(WorldWaves[[#Headers],[BigBot]],Enemies[[Name]:[BotLevelType]],5,FALSE) * WorldWaves[[#This Row],[BigBot]]</f>
        <v>90</v>
      </c>
      <c r="G44">
        <f>VLOOKUP(WorldWaves[[#Headers],[MegaBigBot]],Enemies[[Name]:[BotLevelType]],5,FALSE) * WorldWaves[[#This Row],[MegaBigBot]]</f>
        <v>40</v>
      </c>
      <c r="H44">
        <f>VLOOKUP(WorldWaves[[#Headers],[Boss1]],Enemies[[Name]:[BotLevelType]],5,FALSE) * WorldWaves[[#This Row],[Boss1]]</f>
        <v>0</v>
      </c>
      <c r="I44">
        <f>VLOOKUP(WorldWaves[[#Headers],[Boss2]],Enemies[[Name]:[BotLevelType]],5,FALSE) * WorldWaves[[#This Row],[Boss2]]</f>
        <v>0</v>
      </c>
      <c r="J44">
        <f>VLOOKUP(WorldWaves[[#Headers],[Boss3]],Enemies[[Name]:[BotLevelType]],5,FALSE) * WorldWaves[[#This Row],[Boss3]]</f>
        <v>0</v>
      </c>
      <c r="K44">
        <f>VLOOKUP(WorldWaves[[#Headers],[Bot]],Enemies[[Name]:[BotLevelType]],5,FALSE) * WorldWaves[[#This Row],[Bot]]</f>
        <v>0</v>
      </c>
      <c r="L44">
        <f>VLOOKUP(WorldWaves[[#Headers],[Fast]],Enemies[[Name]:[BotLevelType]],5,FALSE) * WorldWaves[[#This Row],[Fast]]</f>
        <v>0</v>
      </c>
      <c r="M44">
        <f>VLOOKUP(WorldWaves[[#Headers],[Tank]],Enemies[[Name]:[BotLevelType]],5,FALSE) * WorldWaves[[#This Row],[Tank]]</f>
        <v>0</v>
      </c>
      <c r="N44">
        <f>VLOOKUP(WorldWaves[[#Headers],[Rush]],Enemies[[Name]:[BotLevelType]],5,FALSE) * WorldWaves[[#This Row],[Rush]]</f>
        <v>0</v>
      </c>
      <c r="O44">
        <f>VLOOKUP(WorldWaves[[#Headers],[BossFast]],Enemies[[Name]:[BotLevelType]],5,FALSE) * WorldWaves[[#This Row],[BossFast]]</f>
        <v>0</v>
      </c>
      <c r="P44">
        <f>VLOOKUP(WorldWaves[[#Headers],[BossTank]],Enemies[[Name]:[BotLevelType]],5,FALSE) * WorldWaves[[#This Row],[BossTank]]</f>
        <v>0</v>
      </c>
      <c r="Q44">
        <f>VLOOKUP(WorldWaves[[#Headers],[BossRush]],Enemies[[Name]:[BotLevelType]],5,FALSE) * WorldWaves[[#This Row],[BossRush]]</f>
        <v>0</v>
      </c>
      <c r="R44">
        <f>VLOOKUP(WorldWaves[[#Headers],[SemiBigBot]],Enemies[[Name]:[BotLevelType]],5,FALSE) * WorldWaves[[#This Row],[SemiBigBot]]</f>
        <v>16.66667</v>
      </c>
      <c r="S44">
        <f>VLOOKUP(WorldWaves[[#Headers],[BossSlow]],Enemies[[Name]:[BotLevelType]],5,FALSE) * WorldWaves[[#This Row],[BossSlow]]</f>
        <v>0</v>
      </c>
      <c r="T44">
        <f>VLOOKUP(WorldWaves[[#Headers],[BotSlow]],Enemies[[Name]:[BotLevelType]],5,FALSE) * WorldWaves[[#This Row],[BotSlow]]</f>
        <v>0</v>
      </c>
      <c r="U44">
        <f>VLOOKUP(WorldWaves[[#Headers],[BigBotSlow]],Enemies[[Name]:[BotLevelType]],5,FALSE) * WorldWaves[[#This Row],[BigBotSlow]]</f>
        <v>0</v>
      </c>
      <c r="V44">
        <f>VLOOKUP(WorldWaves[[#Headers],[SplitterBalloon]],Enemies[[Name]:[BotLevelType]],5,FALSE) * WorldWaves[[#This Row],[SplitterBalloon]]</f>
        <v>0</v>
      </c>
      <c r="W44">
        <f>VLOOKUP(WorldWaves[[#Headers],[SplitterDoubleLvl1]],Enemies[[Name]:[BotLevelType]],5,FALSE) * WorldWaves[[#This Row],[SplitterDoubleLvl1]]</f>
        <v>0</v>
      </c>
      <c r="X44">
        <f>VLOOKUP(WorldWaves[[#Headers],[SplitterDoubleLvl2]],Enemies[[Name]:[BotLevelType]],5,FALSE) * WorldWaves[[#This Row],[SplitterDoubleLvl2]]</f>
        <v>0</v>
      </c>
      <c r="Y44">
        <f>VLOOKUP(WorldWaves[[#Headers],[SplitterDoubleLvl3]],Enemies[[Name]:[BotLevelType]],5,FALSE) * WorldWaves[[#This Row],[SplitterDoubleLvl3]]</f>
        <v>0</v>
      </c>
      <c r="Z44">
        <f>VLOOKUP(WorldWaves[[#Headers],[SplitterEnd]],Enemies[[Name]:[BotLevelType]],5,FALSE) * WorldWaves[[#This Row],[SplitterEnd]]</f>
        <v>0</v>
      </c>
      <c r="AA44">
        <f>VLOOKUP(WorldWaves[[#Headers],[Kamikaze]],Enemies[[Name]:[BotLevelType]],5,FALSE) * WorldWaves[[#This Row],[Kamikaze]]</f>
        <v>0</v>
      </c>
      <c r="AB44">
        <f>VLOOKUP(WorldWaves[[#Headers],[BossBalloon]],Enemies[[Name]:[BotLevelType]],5,FALSE) * WorldWaves[[#This Row],[BossBalloon]]</f>
        <v>0</v>
      </c>
      <c r="AC44">
        <f>VLOOKUP(WorldWaves[[#Headers],[BossDoubleLvl1]],Enemies[[Name]:[BotLevelType]],5,FALSE) * WorldWaves[[#This Row],[BossDoubleLvl1]]</f>
        <v>0</v>
      </c>
      <c r="AD44">
        <f>VLOOKUP(WorldWaves[[#Headers],[BossDoubleLvl2]],Enemies[[Name]:[BotLevelType]],5,FALSE) * WorldWaves[[#This Row],[BossDoubleLvl2]]</f>
        <v>0</v>
      </c>
      <c r="AE44">
        <f>VLOOKUP(WorldWaves[[#Headers],[BossDoubleLvl3]],Enemies[[Name]:[BotLevelType]],5,FALSE) * WorldWaves[[#This Row],[BossDoubleLvl3]]</f>
        <v>0</v>
      </c>
      <c r="AF44">
        <f>VLOOKUP(WorldWaves[[#Headers],[BossDoubleLvl4]],Enemies[[Name]:[BotLevelType]],5,FALSE) * WorldWaves[[#This Row],[BossDoubleLvl4]]</f>
        <v>0</v>
      </c>
      <c r="AG44">
        <f>VLOOKUP(WorldWaves[[#Headers],[BossDoubleLvl5]],Enemies[[Name]:[BotLevelType]],5,FALSE) * WorldWaves[[#This Row],[BossDoubleLvl5]]</f>
        <v>0</v>
      </c>
      <c r="AH44">
        <f>VLOOKUP(WorldWaves[[#Headers],[BossKamikaze]],Enemies[[Name]:[BotLevelType]],5,FALSE) * WorldWaves[[#This Row],[BossKamikaze]]</f>
        <v>0</v>
      </c>
      <c r="AI44">
        <f>VLOOKUP(WorldWaves[[#Headers],[BossBalloonEnd]],Enemies[[Name]:[BotLevelType]],5,FALSE) * WorldWaves[[#This Row],[BossBalloonEnd]]</f>
        <v>0</v>
      </c>
      <c r="AJ44">
        <f>VLOOKUP(WorldWaves[[#Headers],[BigKamikaze]],Enemies[[Name]:[BotLevelType]],5,FALSE) * WorldWaves[[#This Row],[BigKamikaze]]</f>
        <v>0</v>
      </c>
      <c r="AK44">
        <f>VLOOKUP(WorldWaves[[#Headers],[IceResistant]],Enemies[[Name]:[BotLevelType]],5,FALSE) * WorldWaves[[#This Row],[IceResistant]]</f>
        <v>0</v>
      </c>
      <c r="AL44">
        <f>VLOOKUP(WorldWaves[[#Headers],[BossIceResistant]],Enemies[[Name]:[BotLevelType]],5,FALSE) * WorldWaves[[#This Row],[BossIceResistant]]</f>
        <v>0</v>
      </c>
      <c r="AM44">
        <f>VLOOKUP(WorldWaves[[#Headers],[PoisonResistant]],Enemies[[Name]:[BotLevelType]],5,FALSE) * WorldWaves[[#This Row],[PoisonResistant]]</f>
        <v>0</v>
      </c>
      <c r="AN44">
        <f>VLOOKUP(WorldWaves[[#Headers],[ElectricityResistant]],Enemies[[Name]:[BotLevelType]],5,FALSE) * WorldWaves[[#This Row],[ElectricityResistant]]</f>
        <v>0</v>
      </c>
      <c r="AO44">
        <f>VLOOKUP(WorldWaves[[#Headers],[Armored]],Enemies[[Name]:[BotLevelType]],5,FALSE) * WorldWaves[[#This Row],[Armored]]</f>
        <v>0</v>
      </c>
      <c r="AP44">
        <f>VLOOKUP(WorldWaves[[#Headers],[BossArmored]],Enemies[[Name]:[BotLevelType]],5,FALSE) * WorldWaves[[#This Row],[BossArmored]]</f>
        <v>0</v>
      </c>
      <c r="AQ44">
        <f>VLOOKUP(WorldWaves[[#Headers],[SlowArmored]],Enemies[[Name]:[BotLevelType]],5,FALSE) * WorldWaves[[#This Row],[SlowArmored]]</f>
        <v>0</v>
      </c>
      <c r="AR44">
        <f>VLOOKUP(WorldWaves[[#Headers],[FlyingArmouredIce]],Enemies[[Name]:[BotLevelType]],5,FALSE) * WorldWaves[[#This Row],[FlyingArmouredIce]]</f>
        <v>0</v>
      </c>
      <c r="AS44">
        <f>VLOOKUP(WorldWaves[[#Headers],[FlyingArmouredPoison]],Enemies[[Name]:[BotLevelType]],5,FALSE) * WorldWaves[[#This Row],[FlyingArmouredPoison]]</f>
        <v>0</v>
      </c>
      <c r="AT44">
        <f>VLOOKUP(WorldWaves[[#Headers],[FlyingArmouredElec]],Enemies[[Name]:[BotLevelType]],5,FALSE) * WorldWaves[[#This Row],[FlyingArmouredElec]]</f>
        <v>0</v>
      </c>
      <c r="AU44">
        <f>VLOOKUP(WorldWaves[[#Headers],[Hacker]],Enemies[[Name]:[BotLevelType]],5,FALSE) * WorldWaves[[#This Row],[Hacker]]</f>
        <v>0</v>
      </c>
      <c r="AV44">
        <f>VLOOKUP(WorldWaves[[#Headers],[BossHacker]],Enemies[[Name]:[BotLevelType]],5,FALSE) * WorldWaves[[#This Row],[BossHacker]]</f>
        <v>0</v>
      </c>
      <c r="AW44">
        <f>VLOOKUP(WorldWaves[[#Headers],[BossFlyingArmoured]],Enemies[[Name]:[BotLevelType]],5,FALSE) * WorldWaves[[#This Row],[BossFlyingArmoured]]</f>
        <v>0</v>
      </c>
    </row>
    <row r="45" spans="1:49" ht="15.75" x14ac:dyDescent="0.25">
      <c r="A45" s="5">
        <v>43</v>
      </c>
      <c r="B45" s="8">
        <f t="shared" si="0"/>
        <v>9</v>
      </c>
      <c r="C45" s="8">
        <f t="shared" si="2"/>
        <v>4654.7084150000001</v>
      </c>
      <c r="E45">
        <f>VLOOKUP(WorldWaves[[#Headers],[MiniBot]],Enemies[[Name]:[BotLevelType]],5,FALSE) * WorldWaves[[#This Row],[MiniBot]]</f>
        <v>0</v>
      </c>
      <c r="F45">
        <f>VLOOKUP(WorldWaves[[#Headers],[BigBot]],Enemies[[Name]:[BotLevelType]],5,FALSE) * WorldWaves[[#This Row],[BigBot]]</f>
        <v>9</v>
      </c>
      <c r="G45">
        <f>VLOOKUP(WorldWaves[[#Headers],[MegaBigBot]],Enemies[[Name]:[BotLevelType]],5,FALSE) * WorldWaves[[#This Row],[MegaBigBot]]</f>
        <v>0</v>
      </c>
      <c r="H45">
        <f>VLOOKUP(WorldWaves[[#Headers],[Boss1]],Enemies[[Name]:[BotLevelType]],5,FALSE) * WorldWaves[[#This Row],[Boss1]]</f>
        <v>0</v>
      </c>
      <c r="I45">
        <f>VLOOKUP(WorldWaves[[#Headers],[Boss2]],Enemies[[Name]:[BotLevelType]],5,FALSE) * WorldWaves[[#This Row],[Boss2]]</f>
        <v>0</v>
      </c>
      <c r="J45">
        <f>VLOOKUP(WorldWaves[[#Headers],[Boss3]],Enemies[[Name]:[BotLevelType]],5,FALSE) * WorldWaves[[#This Row],[Boss3]]</f>
        <v>0</v>
      </c>
      <c r="K45">
        <f>VLOOKUP(WorldWaves[[#Headers],[Bot]],Enemies[[Name]:[BotLevelType]],5,FALSE) * WorldWaves[[#This Row],[Bot]]</f>
        <v>0</v>
      </c>
      <c r="L45">
        <f>VLOOKUP(WorldWaves[[#Headers],[Fast]],Enemies[[Name]:[BotLevelType]],5,FALSE) * WorldWaves[[#This Row],[Fast]]</f>
        <v>0</v>
      </c>
      <c r="M45">
        <f>VLOOKUP(WorldWaves[[#Headers],[Tank]],Enemies[[Name]:[BotLevelType]],5,FALSE) * WorldWaves[[#This Row],[Tank]]</f>
        <v>0</v>
      </c>
      <c r="N45">
        <f>VLOOKUP(WorldWaves[[#Headers],[Rush]],Enemies[[Name]:[BotLevelType]],5,FALSE) * WorldWaves[[#This Row],[Rush]]</f>
        <v>0</v>
      </c>
      <c r="O45">
        <f>VLOOKUP(WorldWaves[[#Headers],[BossFast]],Enemies[[Name]:[BotLevelType]],5,FALSE) * WorldWaves[[#This Row],[BossFast]]</f>
        <v>0</v>
      </c>
      <c r="P45">
        <f>VLOOKUP(WorldWaves[[#Headers],[BossTank]],Enemies[[Name]:[BotLevelType]],5,FALSE) * WorldWaves[[#This Row],[BossTank]]</f>
        <v>0</v>
      </c>
      <c r="Q45">
        <f>VLOOKUP(WorldWaves[[#Headers],[BossRush]],Enemies[[Name]:[BotLevelType]],5,FALSE) * WorldWaves[[#This Row],[BossRush]]</f>
        <v>0</v>
      </c>
      <c r="R45">
        <f>VLOOKUP(WorldWaves[[#Headers],[SemiBigBot]],Enemies[[Name]:[BotLevelType]],5,FALSE) * WorldWaves[[#This Row],[SemiBigBot]]</f>
        <v>0</v>
      </c>
      <c r="S45">
        <f>VLOOKUP(WorldWaves[[#Headers],[BossSlow]],Enemies[[Name]:[BotLevelType]],5,FALSE) * WorldWaves[[#This Row],[BossSlow]]</f>
        <v>0</v>
      </c>
      <c r="T45">
        <f>VLOOKUP(WorldWaves[[#Headers],[BotSlow]],Enemies[[Name]:[BotLevelType]],5,FALSE) * WorldWaves[[#This Row],[BotSlow]]</f>
        <v>0</v>
      </c>
      <c r="U45">
        <f>VLOOKUP(WorldWaves[[#Headers],[BigBotSlow]],Enemies[[Name]:[BotLevelType]],5,FALSE) * WorldWaves[[#This Row],[BigBotSlow]]</f>
        <v>0</v>
      </c>
      <c r="V45">
        <f>VLOOKUP(WorldWaves[[#Headers],[SplitterBalloon]],Enemies[[Name]:[BotLevelType]],5,FALSE) * WorldWaves[[#This Row],[SplitterBalloon]]</f>
        <v>0</v>
      </c>
      <c r="W45">
        <f>VLOOKUP(WorldWaves[[#Headers],[SplitterDoubleLvl1]],Enemies[[Name]:[BotLevelType]],5,FALSE) * WorldWaves[[#This Row],[SplitterDoubleLvl1]]</f>
        <v>0</v>
      </c>
      <c r="X45">
        <f>VLOOKUP(WorldWaves[[#Headers],[SplitterDoubleLvl2]],Enemies[[Name]:[BotLevelType]],5,FALSE) * WorldWaves[[#This Row],[SplitterDoubleLvl2]]</f>
        <v>0</v>
      </c>
      <c r="Y45">
        <f>VLOOKUP(WorldWaves[[#Headers],[SplitterDoubleLvl3]],Enemies[[Name]:[BotLevelType]],5,FALSE) * WorldWaves[[#This Row],[SplitterDoubleLvl3]]</f>
        <v>0</v>
      </c>
      <c r="Z45">
        <f>VLOOKUP(WorldWaves[[#Headers],[SplitterEnd]],Enemies[[Name]:[BotLevelType]],5,FALSE) * WorldWaves[[#This Row],[SplitterEnd]]</f>
        <v>0</v>
      </c>
      <c r="AA45">
        <f>VLOOKUP(WorldWaves[[#Headers],[Kamikaze]],Enemies[[Name]:[BotLevelType]],5,FALSE) * WorldWaves[[#This Row],[Kamikaze]]</f>
        <v>0</v>
      </c>
      <c r="AB45">
        <f>VLOOKUP(WorldWaves[[#Headers],[BossBalloon]],Enemies[[Name]:[BotLevelType]],5,FALSE) * WorldWaves[[#This Row],[BossBalloon]]</f>
        <v>0</v>
      </c>
      <c r="AC45">
        <f>VLOOKUP(WorldWaves[[#Headers],[BossDoubleLvl1]],Enemies[[Name]:[BotLevelType]],5,FALSE) * WorldWaves[[#This Row],[BossDoubleLvl1]]</f>
        <v>0</v>
      </c>
      <c r="AD45">
        <f>VLOOKUP(WorldWaves[[#Headers],[BossDoubleLvl2]],Enemies[[Name]:[BotLevelType]],5,FALSE) * WorldWaves[[#This Row],[BossDoubleLvl2]]</f>
        <v>0</v>
      </c>
      <c r="AE45">
        <f>VLOOKUP(WorldWaves[[#Headers],[BossDoubleLvl3]],Enemies[[Name]:[BotLevelType]],5,FALSE) * WorldWaves[[#This Row],[BossDoubleLvl3]]</f>
        <v>0</v>
      </c>
      <c r="AF45">
        <f>VLOOKUP(WorldWaves[[#Headers],[BossDoubleLvl4]],Enemies[[Name]:[BotLevelType]],5,FALSE) * WorldWaves[[#This Row],[BossDoubleLvl4]]</f>
        <v>0</v>
      </c>
      <c r="AG45">
        <f>VLOOKUP(WorldWaves[[#Headers],[BossDoubleLvl5]],Enemies[[Name]:[BotLevelType]],5,FALSE) * WorldWaves[[#This Row],[BossDoubleLvl5]]</f>
        <v>0</v>
      </c>
      <c r="AH45">
        <f>VLOOKUP(WorldWaves[[#Headers],[BossKamikaze]],Enemies[[Name]:[BotLevelType]],5,FALSE) * WorldWaves[[#This Row],[BossKamikaze]]</f>
        <v>0</v>
      </c>
      <c r="AI45">
        <f>VLOOKUP(WorldWaves[[#Headers],[BossBalloonEnd]],Enemies[[Name]:[BotLevelType]],5,FALSE) * WorldWaves[[#This Row],[BossBalloonEnd]]</f>
        <v>0</v>
      </c>
      <c r="AJ45">
        <f>VLOOKUP(WorldWaves[[#Headers],[BigKamikaze]],Enemies[[Name]:[BotLevelType]],5,FALSE) * WorldWaves[[#This Row],[BigKamikaze]]</f>
        <v>0</v>
      </c>
      <c r="AK45">
        <f>VLOOKUP(WorldWaves[[#Headers],[IceResistant]],Enemies[[Name]:[BotLevelType]],5,FALSE) * WorldWaves[[#This Row],[IceResistant]]</f>
        <v>0</v>
      </c>
      <c r="AL45">
        <f>VLOOKUP(WorldWaves[[#Headers],[BossIceResistant]],Enemies[[Name]:[BotLevelType]],5,FALSE) * WorldWaves[[#This Row],[BossIceResistant]]</f>
        <v>0</v>
      </c>
      <c r="AM45">
        <f>VLOOKUP(WorldWaves[[#Headers],[PoisonResistant]],Enemies[[Name]:[BotLevelType]],5,FALSE) * WorldWaves[[#This Row],[PoisonResistant]]</f>
        <v>0</v>
      </c>
      <c r="AN45">
        <f>VLOOKUP(WorldWaves[[#Headers],[ElectricityResistant]],Enemies[[Name]:[BotLevelType]],5,FALSE) * WorldWaves[[#This Row],[ElectricityResistant]]</f>
        <v>0</v>
      </c>
      <c r="AO45">
        <f>VLOOKUP(WorldWaves[[#Headers],[Armored]],Enemies[[Name]:[BotLevelType]],5,FALSE) * WorldWaves[[#This Row],[Armored]]</f>
        <v>0</v>
      </c>
      <c r="AP45">
        <f>VLOOKUP(WorldWaves[[#Headers],[BossArmored]],Enemies[[Name]:[BotLevelType]],5,FALSE) * WorldWaves[[#This Row],[BossArmored]]</f>
        <v>0</v>
      </c>
      <c r="AQ45">
        <f>VLOOKUP(WorldWaves[[#Headers],[SlowArmored]],Enemies[[Name]:[BotLevelType]],5,FALSE) * WorldWaves[[#This Row],[SlowArmored]]</f>
        <v>0</v>
      </c>
      <c r="AR45">
        <f>VLOOKUP(WorldWaves[[#Headers],[FlyingArmouredIce]],Enemies[[Name]:[BotLevelType]],5,FALSE) * WorldWaves[[#This Row],[FlyingArmouredIce]]</f>
        <v>0</v>
      </c>
      <c r="AS45">
        <f>VLOOKUP(WorldWaves[[#Headers],[FlyingArmouredPoison]],Enemies[[Name]:[BotLevelType]],5,FALSE) * WorldWaves[[#This Row],[FlyingArmouredPoison]]</f>
        <v>0</v>
      </c>
      <c r="AT45">
        <f>VLOOKUP(WorldWaves[[#Headers],[FlyingArmouredElec]],Enemies[[Name]:[BotLevelType]],5,FALSE) * WorldWaves[[#This Row],[FlyingArmouredElec]]</f>
        <v>0</v>
      </c>
      <c r="AU45">
        <f>VLOOKUP(WorldWaves[[#Headers],[Hacker]],Enemies[[Name]:[BotLevelType]],5,FALSE) * WorldWaves[[#This Row],[Hacker]]</f>
        <v>0</v>
      </c>
      <c r="AV45">
        <f>VLOOKUP(WorldWaves[[#Headers],[BossHacker]],Enemies[[Name]:[BotLevelType]],5,FALSE) * WorldWaves[[#This Row],[BossHacker]]</f>
        <v>0</v>
      </c>
      <c r="AW45">
        <f>VLOOKUP(WorldWaves[[#Headers],[BossFlyingArmoured]],Enemies[[Name]:[BotLevelType]],5,FALSE) * WorldWaves[[#This Row],[BossFlyingArmoured]]</f>
        <v>0</v>
      </c>
    </row>
    <row r="46" spans="1:49" ht="15.75" x14ac:dyDescent="0.25">
      <c r="A46" s="5">
        <v>44</v>
      </c>
      <c r="B46" s="8">
        <f t="shared" si="0"/>
        <v>80</v>
      </c>
      <c r="C46" s="8">
        <f t="shared" si="2"/>
        <v>4734.7084150000001</v>
      </c>
      <c r="E46">
        <f>VLOOKUP(WorldWaves[[#Headers],[MiniBot]],Enemies[[Name]:[BotLevelType]],5,FALSE) * WorldWaves[[#This Row],[MiniBot]]</f>
        <v>0</v>
      </c>
      <c r="F46">
        <f>VLOOKUP(WorldWaves[[#Headers],[BigBot]],Enemies[[Name]:[BotLevelType]],5,FALSE) * WorldWaves[[#This Row],[BigBot]]</f>
        <v>0</v>
      </c>
      <c r="G46">
        <f>VLOOKUP(WorldWaves[[#Headers],[MegaBigBot]],Enemies[[Name]:[BotLevelType]],5,FALSE) * WorldWaves[[#This Row],[MegaBigBot]]</f>
        <v>0</v>
      </c>
      <c r="H46">
        <f>VLOOKUP(WorldWaves[[#Headers],[Boss1]],Enemies[[Name]:[BotLevelType]],5,FALSE) * WorldWaves[[#This Row],[Boss1]]</f>
        <v>0</v>
      </c>
      <c r="I46">
        <f>VLOOKUP(WorldWaves[[#Headers],[Boss2]],Enemies[[Name]:[BotLevelType]],5,FALSE) * WorldWaves[[#This Row],[Boss2]]</f>
        <v>0</v>
      </c>
      <c r="J46">
        <f>VLOOKUP(WorldWaves[[#Headers],[Boss3]],Enemies[[Name]:[BotLevelType]],5,FALSE) * WorldWaves[[#This Row],[Boss3]]</f>
        <v>0</v>
      </c>
      <c r="K46">
        <f>VLOOKUP(WorldWaves[[#Headers],[Bot]],Enemies[[Name]:[BotLevelType]],5,FALSE) * WorldWaves[[#This Row],[Bot]]</f>
        <v>0</v>
      </c>
      <c r="L46">
        <f>VLOOKUP(WorldWaves[[#Headers],[Fast]],Enemies[[Name]:[BotLevelType]],5,FALSE) * WorldWaves[[#This Row],[Fast]]</f>
        <v>0</v>
      </c>
      <c r="M46">
        <f>VLOOKUP(WorldWaves[[#Headers],[Tank]],Enemies[[Name]:[BotLevelType]],5,FALSE) * WorldWaves[[#This Row],[Tank]]</f>
        <v>0</v>
      </c>
      <c r="N46">
        <f>VLOOKUP(WorldWaves[[#Headers],[Rush]],Enemies[[Name]:[BotLevelType]],5,FALSE) * WorldWaves[[#This Row],[Rush]]</f>
        <v>0</v>
      </c>
      <c r="O46">
        <f>VLOOKUP(WorldWaves[[#Headers],[BossFast]],Enemies[[Name]:[BotLevelType]],5,FALSE) * WorldWaves[[#This Row],[BossFast]]</f>
        <v>0</v>
      </c>
      <c r="P46">
        <f>VLOOKUP(WorldWaves[[#Headers],[BossTank]],Enemies[[Name]:[BotLevelType]],5,FALSE) * WorldWaves[[#This Row],[BossTank]]</f>
        <v>0</v>
      </c>
      <c r="Q46">
        <f>VLOOKUP(WorldWaves[[#Headers],[BossRush]],Enemies[[Name]:[BotLevelType]],5,FALSE) * WorldWaves[[#This Row],[BossRush]]</f>
        <v>0</v>
      </c>
      <c r="R46">
        <f>VLOOKUP(WorldWaves[[#Headers],[SemiBigBot]],Enemies[[Name]:[BotLevelType]],5,FALSE) * WorldWaves[[#This Row],[SemiBigBot]]</f>
        <v>80</v>
      </c>
      <c r="S46">
        <f>VLOOKUP(WorldWaves[[#Headers],[BossSlow]],Enemies[[Name]:[BotLevelType]],5,FALSE) * WorldWaves[[#This Row],[BossSlow]]</f>
        <v>0</v>
      </c>
      <c r="T46">
        <f>VLOOKUP(WorldWaves[[#Headers],[BotSlow]],Enemies[[Name]:[BotLevelType]],5,FALSE) * WorldWaves[[#This Row],[BotSlow]]</f>
        <v>0</v>
      </c>
      <c r="U46">
        <f>VLOOKUP(WorldWaves[[#Headers],[BigBotSlow]],Enemies[[Name]:[BotLevelType]],5,FALSE) * WorldWaves[[#This Row],[BigBotSlow]]</f>
        <v>0</v>
      </c>
      <c r="V46">
        <f>VLOOKUP(WorldWaves[[#Headers],[SplitterBalloon]],Enemies[[Name]:[BotLevelType]],5,FALSE) * WorldWaves[[#This Row],[SplitterBalloon]]</f>
        <v>0</v>
      </c>
      <c r="W46">
        <f>VLOOKUP(WorldWaves[[#Headers],[SplitterDoubleLvl1]],Enemies[[Name]:[BotLevelType]],5,FALSE) * WorldWaves[[#This Row],[SplitterDoubleLvl1]]</f>
        <v>0</v>
      </c>
      <c r="X46">
        <f>VLOOKUP(WorldWaves[[#Headers],[SplitterDoubleLvl2]],Enemies[[Name]:[BotLevelType]],5,FALSE) * WorldWaves[[#This Row],[SplitterDoubleLvl2]]</f>
        <v>0</v>
      </c>
      <c r="Y46">
        <f>VLOOKUP(WorldWaves[[#Headers],[SplitterDoubleLvl3]],Enemies[[Name]:[BotLevelType]],5,FALSE) * WorldWaves[[#This Row],[SplitterDoubleLvl3]]</f>
        <v>0</v>
      </c>
      <c r="Z46">
        <f>VLOOKUP(WorldWaves[[#Headers],[SplitterEnd]],Enemies[[Name]:[BotLevelType]],5,FALSE) * WorldWaves[[#This Row],[SplitterEnd]]</f>
        <v>0</v>
      </c>
      <c r="AA46">
        <f>VLOOKUP(WorldWaves[[#Headers],[Kamikaze]],Enemies[[Name]:[BotLevelType]],5,FALSE) * WorldWaves[[#This Row],[Kamikaze]]</f>
        <v>0</v>
      </c>
      <c r="AB46">
        <f>VLOOKUP(WorldWaves[[#Headers],[BossBalloon]],Enemies[[Name]:[BotLevelType]],5,FALSE) * WorldWaves[[#This Row],[BossBalloon]]</f>
        <v>0</v>
      </c>
      <c r="AC46">
        <f>VLOOKUP(WorldWaves[[#Headers],[BossDoubleLvl1]],Enemies[[Name]:[BotLevelType]],5,FALSE) * WorldWaves[[#This Row],[BossDoubleLvl1]]</f>
        <v>0</v>
      </c>
      <c r="AD46">
        <f>VLOOKUP(WorldWaves[[#Headers],[BossDoubleLvl2]],Enemies[[Name]:[BotLevelType]],5,FALSE) * WorldWaves[[#This Row],[BossDoubleLvl2]]</f>
        <v>0</v>
      </c>
      <c r="AE46">
        <f>VLOOKUP(WorldWaves[[#Headers],[BossDoubleLvl3]],Enemies[[Name]:[BotLevelType]],5,FALSE) * WorldWaves[[#This Row],[BossDoubleLvl3]]</f>
        <v>0</v>
      </c>
      <c r="AF46">
        <f>VLOOKUP(WorldWaves[[#Headers],[BossDoubleLvl4]],Enemies[[Name]:[BotLevelType]],5,FALSE) * WorldWaves[[#This Row],[BossDoubleLvl4]]</f>
        <v>0</v>
      </c>
      <c r="AG46">
        <f>VLOOKUP(WorldWaves[[#Headers],[BossDoubleLvl5]],Enemies[[Name]:[BotLevelType]],5,FALSE) * WorldWaves[[#This Row],[BossDoubleLvl5]]</f>
        <v>0</v>
      </c>
      <c r="AH46">
        <f>VLOOKUP(WorldWaves[[#Headers],[BossKamikaze]],Enemies[[Name]:[BotLevelType]],5,FALSE) * WorldWaves[[#This Row],[BossKamikaze]]</f>
        <v>0</v>
      </c>
      <c r="AI46">
        <f>VLOOKUP(WorldWaves[[#Headers],[BossBalloonEnd]],Enemies[[Name]:[BotLevelType]],5,FALSE) * WorldWaves[[#This Row],[BossBalloonEnd]]</f>
        <v>0</v>
      </c>
      <c r="AJ46">
        <f>VLOOKUP(WorldWaves[[#Headers],[BigKamikaze]],Enemies[[Name]:[BotLevelType]],5,FALSE) * WorldWaves[[#This Row],[BigKamikaze]]</f>
        <v>0</v>
      </c>
      <c r="AK46">
        <f>VLOOKUP(WorldWaves[[#Headers],[IceResistant]],Enemies[[Name]:[BotLevelType]],5,FALSE) * WorldWaves[[#This Row],[IceResistant]]</f>
        <v>0</v>
      </c>
      <c r="AL46">
        <f>VLOOKUP(WorldWaves[[#Headers],[BossIceResistant]],Enemies[[Name]:[BotLevelType]],5,FALSE) * WorldWaves[[#This Row],[BossIceResistant]]</f>
        <v>0</v>
      </c>
      <c r="AM46">
        <f>VLOOKUP(WorldWaves[[#Headers],[PoisonResistant]],Enemies[[Name]:[BotLevelType]],5,FALSE) * WorldWaves[[#This Row],[PoisonResistant]]</f>
        <v>0</v>
      </c>
      <c r="AN46">
        <f>VLOOKUP(WorldWaves[[#Headers],[ElectricityResistant]],Enemies[[Name]:[BotLevelType]],5,FALSE) * WorldWaves[[#This Row],[ElectricityResistant]]</f>
        <v>0</v>
      </c>
      <c r="AO46">
        <f>VLOOKUP(WorldWaves[[#Headers],[Armored]],Enemies[[Name]:[BotLevelType]],5,FALSE) * WorldWaves[[#This Row],[Armored]]</f>
        <v>0</v>
      </c>
      <c r="AP46">
        <f>VLOOKUP(WorldWaves[[#Headers],[BossArmored]],Enemies[[Name]:[BotLevelType]],5,FALSE) * WorldWaves[[#This Row],[BossArmored]]</f>
        <v>0</v>
      </c>
      <c r="AQ46">
        <f>VLOOKUP(WorldWaves[[#Headers],[SlowArmored]],Enemies[[Name]:[BotLevelType]],5,FALSE) * WorldWaves[[#This Row],[SlowArmored]]</f>
        <v>0</v>
      </c>
      <c r="AR46">
        <f>VLOOKUP(WorldWaves[[#Headers],[FlyingArmouredIce]],Enemies[[Name]:[BotLevelType]],5,FALSE) * WorldWaves[[#This Row],[FlyingArmouredIce]]</f>
        <v>0</v>
      </c>
      <c r="AS46">
        <f>VLOOKUP(WorldWaves[[#Headers],[FlyingArmouredPoison]],Enemies[[Name]:[BotLevelType]],5,FALSE) * WorldWaves[[#This Row],[FlyingArmouredPoison]]</f>
        <v>0</v>
      </c>
      <c r="AT46">
        <f>VLOOKUP(WorldWaves[[#Headers],[FlyingArmouredElec]],Enemies[[Name]:[BotLevelType]],5,FALSE) * WorldWaves[[#This Row],[FlyingArmouredElec]]</f>
        <v>0</v>
      </c>
      <c r="AU46">
        <f>VLOOKUP(WorldWaves[[#Headers],[Hacker]],Enemies[[Name]:[BotLevelType]],5,FALSE) * WorldWaves[[#This Row],[Hacker]]</f>
        <v>0</v>
      </c>
      <c r="AV46">
        <f>VLOOKUP(WorldWaves[[#Headers],[BossHacker]],Enemies[[Name]:[BotLevelType]],5,FALSE) * WorldWaves[[#This Row],[BossHacker]]</f>
        <v>0</v>
      </c>
      <c r="AW46">
        <f>VLOOKUP(WorldWaves[[#Headers],[BossFlyingArmoured]],Enemies[[Name]:[BotLevelType]],5,FALSE) * WorldWaves[[#This Row],[BossFlyingArmoured]]</f>
        <v>0</v>
      </c>
    </row>
    <row r="47" spans="1:49" ht="15.75" x14ac:dyDescent="0.25">
      <c r="A47" s="5">
        <v>45</v>
      </c>
      <c r="B47" s="8">
        <f t="shared" si="0"/>
        <v>0</v>
      </c>
      <c r="C47" s="8">
        <f t="shared" si="2"/>
        <v>4734.7084150000001</v>
      </c>
      <c r="E47">
        <f>VLOOKUP(WorldWaves[[#Headers],[MiniBot]],Enemies[[Name]:[BotLevelType]],5,FALSE) * WorldWaves[[#This Row],[MiniBot]]</f>
        <v>0</v>
      </c>
      <c r="F47">
        <f>VLOOKUP(WorldWaves[[#Headers],[BigBot]],Enemies[[Name]:[BotLevelType]],5,FALSE) * WorldWaves[[#This Row],[BigBot]]</f>
        <v>0</v>
      </c>
      <c r="G47">
        <f>VLOOKUP(WorldWaves[[#Headers],[MegaBigBot]],Enemies[[Name]:[BotLevelType]],5,FALSE) * WorldWaves[[#This Row],[MegaBigBot]]</f>
        <v>0</v>
      </c>
      <c r="H47">
        <f>VLOOKUP(WorldWaves[[#Headers],[Boss1]],Enemies[[Name]:[BotLevelType]],5,FALSE) * WorldWaves[[#This Row],[Boss1]]</f>
        <v>0</v>
      </c>
      <c r="I47">
        <f>VLOOKUP(WorldWaves[[#Headers],[Boss2]],Enemies[[Name]:[BotLevelType]],5,FALSE) * WorldWaves[[#This Row],[Boss2]]</f>
        <v>0</v>
      </c>
      <c r="J47">
        <f>VLOOKUP(WorldWaves[[#Headers],[Boss3]],Enemies[[Name]:[BotLevelType]],5,FALSE) * WorldWaves[[#This Row],[Boss3]]</f>
        <v>0</v>
      </c>
      <c r="K47">
        <f>VLOOKUP(WorldWaves[[#Headers],[Bot]],Enemies[[Name]:[BotLevelType]],5,FALSE) * WorldWaves[[#This Row],[Bot]]</f>
        <v>0</v>
      </c>
      <c r="L47">
        <f>VLOOKUP(WorldWaves[[#Headers],[Fast]],Enemies[[Name]:[BotLevelType]],5,FALSE) * WorldWaves[[#This Row],[Fast]]</f>
        <v>0</v>
      </c>
      <c r="M47">
        <f>VLOOKUP(WorldWaves[[#Headers],[Tank]],Enemies[[Name]:[BotLevelType]],5,FALSE) * WorldWaves[[#This Row],[Tank]]</f>
        <v>0</v>
      </c>
      <c r="N47">
        <f>VLOOKUP(WorldWaves[[#Headers],[Rush]],Enemies[[Name]:[BotLevelType]],5,FALSE) * WorldWaves[[#This Row],[Rush]]</f>
        <v>0</v>
      </c>
      <c r="O47">
        <f>VLOOKUP(WorldWaves[[#Headers],[BossFast]],Enemies[[Name]:[BotLevelType]],5,FALSE) * WorldWaves[[#This Row],[BossFast]]</f>
        <v>0</v>
      </c>
      <c r="P47">
        <f>VLOOKUP(WorldWaves[[#Headers],[BossTank]],Enemies[[Name]:[BotLevelType]],5,FALSE) * WorldWaves[[#This Row],[BossTank]]</f>
        <v>0</v>
      </c>
      <c r="Q47">
        <f>VLOOKUP(WorldWaves[[#Headers],[BossRush]],Enemies[[Name]:[BotLevelType]],5,FALSE) * WorldWaves[[#This Row],[BossRush]]</f>
        <v>0</v>
      </c>
      <c r="R47">
        <f>VLOOKUP(WorldWaves[[#Headers],[SemiBigBot]],Enemies[[Name]:[BotLevelType]],5,FALSE) * WorldWaves[[#This Row],[SemiBigBot]]</f>
        <v>0</v>
      </c>
      <c r="S47">
        <f>VLOOKUP(WorldWaves[[#Headers],[BossSlow]],Enemies[[Name]:[BotLevelType]],5,FALSE) * WorldWaves[[#This Row],[BossSlow]]</f>
        <v>0</v>
      </c>
      <c r="T47">
        <f>VLOOKUP(WorldWaves[[#Headers],[BotSlow]],Enemies[[Name]:[BotLevelType]],5,FALSE) * WorldWaves[[#This Row],[BotSlow]]</f>
        <v>0</v>
      </c>
      <c r="U47">
        <f>VLOOKUP(WorldWaves[[#Headers],[BigBotSlow]],Enemies[[Name]:[BotLevelType]],5,FALSE) * WorldWaves[[#This Row],[BigBotSlow]]</f>
        <v>0</v>
      </c>
      <c r="V47">
        <f>VLOOKUP(WorldWaves[[#Headers],[SplitterBalloon]],Enemies[[Name]:[BotLevelType]],5,FALSE) * WorldWaves[[#This Row],[SplitterBalloon]]</f>
        <v>0</v>
      </c>
      <c r="W47">
        <f>VLOOKUP(WorldWaves[[#Headers],[SplitterDoubleLvl1]],Enemies[[Name]:[BotLevelType]],5,FALSE) * WorldWaves[[#This Row],[SplitterDoubleLvl1]]</f>
        <v>0</v>
      </c>
      <c r="X47">
        <f>VLOOKUP(WorldWaves[[#Headers],[SplitterDoubleLvl2]],Enemies[[Name]:[BotLevelType]],5,FALSE) * WorldWaves[[#This Row],[SplitterDoubleLvl2]]</f>
        <v>0</v>
      </c>
      <c r="Y47">
        <f>VLOOKUP(WorldWaves[[#Headers],[SplitterDoubleLvl3]],Enemies[[Name]:[BotLevelType]],5,FALSE) * WorldWaves[[#This Row],[SplitterDoubleLvl3]]</f>
        <v>0</v>
      </c>
      <c r="Z47">
        <f>VLOOKUP(WorldWaves[[#Headers],[SplitterEnd]],Enemies[[Name]:[BotLevelType]],5,FALSE) * WorldWaves[[#This Row],[SplitterEnd]]</f>
        <v>0</v>
      </c>
      <c r="AA47">
        <f>VLOOKUP(WorldWaves[[#Headers],[Kamikaze]],Enemies[[Name]:[BotLevelType]],5,FALSE) * WorldWaves[[#This Row],[Kamikaze]]</f>
        <v>0</v>
      </c>
      <c r="AB47">
        <f>VLOOKUP(WorldWaves[[#Headers],[BossBalloon]],Enemies[[Name]:[BotLevelType]],5,FALSE) * WorldWaves[[#This Row],[BossBalloon]]</f>
        <v>0</v>
      </c>
      <c r="AC47">
        <f>VLOOKUP(WorldWaves[[#Headers],[BossDoubleLvl1]],Enemies[[Name]:[BotLevelType]],5,FALSE) * WorldWaves[[#This Row],[BossDoubleLvl1]]</f>
        <v>0</v>
      </c>
      <c r="AD47">
        <f>VLOOKUP(WorldWaves[[#Headers],[BossDoubleLvl2]],Enemies[[Name]:[BotLevelType]],5,FALSE) * WorldWaves[[#This Row],[BossDoubleLvl2]]</f>
        <v>0</v>
      </c>
      <c r="AE47">
        <f>VLOOKUP(WorldWaves[[#Headers],[BossDoubleLvl3]],Enemies[[Name]:[BotLevelType]],5,FALSE) * WorldWaves[[#This Row],[BossDoubleLvl3]]</f>
        <v>0</v>
      </c>
      <c r="AF47">
        <f>VLOOKUP(WorldWaves[[#Headers],[BossDoubleLvl4]],Enemies[[Name]:[BotLevelType]],5,FALSE) * WorldWaves[[#This Row],[BossDoubleLvl4]]</f>
        <v>0</v>
      </c>
      <c r="AG47">
        <f>VLOOKUP(WorldWaves[[#Headers],[BossDoubleLvl5]],Enemies[[Name]:[BotLevelType]],5,FALSE) * WorldWaves[[#This Row],[BossDoubleLvl5]]</f>
        <v>0</v>
      </c>
      <c r="AH47">
        <f>VLOOKUP(WorldWaves[[#Headers],[BossKamikaze]],Enemies[[Name]:[BotLevelType]],5,FALSE) * WorldWaves[[#This Row],[BossKamikaze]]</f>
        <v>0</v>
      </c>
      <c r="AI47">
        <f>VLOOKUP(WorldWaves[[#Headers],[BossBalloonEnd]],Enemies[[Name]:[BotLevelType]],5,FALSE) * WorldWaves[[#This Row],[BossBalloonEnd]]</f>
        <v>0</v>
      </c>
      <c r="AJ47">
        <f>VLOOKUP(WorldWaves[[#Headers],[BigKamikaze]],Enemies[[Name]:[BotLevelType]],5,FALSE) * WorldWaves[[#This Row],[BigKamikaze]]</f>
        <v>0</v>
      </c>
      <c r="AK47">
        <f>VLOOKUP(WorldWaves[[#Headers],[IceResistant]],Enemies[[Name]:[BotLevelType]],5,FALSE) * WorldWaves[[#This Row],[IceResistant]]</f>
        <v>0</v>
      </c>
      <c r="AL47">
        <f>VLOOKUP(WorldWaves[[#Headers],[BossIceResistant]],Enemies[[Name]:[BotLevelType]],5,FALSE) * WorldWaves[[#This Row],[BossIceResistant]]</f>
        <v>0</v>
      </c>
      <c r="AM47">
        <f>VLOOKUP(WorldWaves[[#Headers],[PoisonResistant]],Enemies[[Name]:[BotLevelType]],5,FALSE) * WorldWaves[[#This Row],[PoisonResistant]]</f>
        <v>0</v>
      </c>
      <c r="AN47">
        <f>VLOOKUP(WorldWaves[[#Headers],[ElectricityResistant]],Enemies[[Name]:[BotLevelType]],5,FALSE) * WorldWaves[[#This Row],[ElectricityResistant]]</f>
        <v>0</v>
      </c>
      <c r="AO47">
        <f>VLOOKUP(WorldWaves[[#Headers],[Armored]],Enemies[[Name]:[BotLevelType]],5,FALSE) * WorldWaves[[#This Row],[Armored]]</f>
        <v>0</v>
      </c>
      <c r="AP47">
        <f>VLOOKUP(WorldWaves[[#Headers],[BossArmored]],Enemies[[Name]:[BotLevelType]],5,FALSE) * WorldWaves[[#This Row],[BossArmored]]</f>
        <v>0</v>
      </c>
      <c r="AQ47">
        <f>VLOOKUP(WorldWaves[[#Headers],[SlowArmored]],Enemies[[Name]:[BotLevelType]],5,FALSE) * WorldWaves[[#This Row],[SlowArmored]]</f>
        <v>0</v>
      </c>
      <c r="AR47">
        <f>VLOOKUP(WorldWaves[[#Headers],[FlyingArmouredIce]],Enemies[[Name]:[BotLevelType]],5,FALSE) * WorldWaves[[#This Row],[FlyingArmouredIce]]</f>
        <v>0</v>
      </c>
      <c r="AS47">
        <f>VLOOKUP(WorldWaves[[#Headers],[FlyingArmouredPoison]],Enemies[[Name]:[BotLevelType]],5,FALSE) * WorldWaves[[#This Row],[FlyingArmouredPoison]]</f>
        <v>0</v>
      </c>
      <c r="AT47">
        <f>VLOOKUP(WorldWaves[[#Headers],[FlyingArmouredElec]],Enemies[[Name]:[BotLevelType]],5,FALSE) * WorldWaves[[#This Row],[FlyingArmouredElec]]</f>
        <v>0</v>
      </c>
      <c r="AU47">
        <f>VLOOKUP(WorldWaves[[#Headers],[Hacker]],Enemies[[Name]:[BotLevelType]],5,FALSE) * WorldWaves[[#This Row],[Hacker]]</f>
        <v>0</v>
      </c>
      <c r="AV47">
        <f>VLOOKUP(WorldWaves[[#Headers],[BossHacker]],Enemies[[Name]:[BotLevelType]],5,FALSE) * WorldWaves[[#This Row],[BossHacker]]</f>
        <v>0</v>
      </c>
      <c r="AW47">
        <f>VLOOKUP(WorldWaves[[#Headers],[BossFlyingArmoured]],Enemies[[Name]:[BotLevelType]],5,FALSE) * WorldWaves[[#This Row],[BossFlyingArmoured]]</f>
        <v>0</v>
      </c>
    </row>
    <row r="48" spans="1:49" ht="15.75" x14ac:dyDescent="0.25">
      <c r="A48" s="5">
        <v>46</v>
      </c>
      <c r="B48" s="8">
        <f t="shared" si="0"/>
        <v>7.5</v>
      </c>
      <c r="C48" s="8">
        <f t="shared" si="2"/>
        <v>4742.2084150000001</v>
      </c>
      <c r="E48">
        <f>VLOOKUP(WorldWaves[[#Headers],[MiniBot]],Enemies[[Name]:[BotLevelType]],5,FALSE) * WorldWaves[[#This Row],[MiniBot]]</f>
        <v>0</v>
      </c>
      <c r="F48">
        <f>VLOOKUP(WorldWaves[[#Headers],[BigBot]],Enemies[[Name]:[BotLevelType]],5,FALSE) * WorldWaves[[#This Row],[BigBot]]</f>
        <v>7.5</v>
      </c>
      <c r="G48">
        <f>VLOOKUP(WorldWaves[[#Headers],[MegaBigBot]],Enemies[[Name]:[BotLevelType]],5,FALSE) * WorldWaves[[#This Row],[MegaBigBot]]</f>
        <v>0</v>
      </c>
      <c r="H48">
        <f>VLOOKUP(WorldWaves[[#Headers],[Boss1]],Enemies[[Name]:[BotLevelType]],5,FALSE) * WorldWaves[[#This Row],[Boss1]]</f>
        <v>0</v>
      </c>
      <c r="I48">
        <f>VLOOKUP(WorldWaves[[#Headers],[Boss2]],Enemies[[Name]:[BotLevelType]],5,FALSE) * WorldWaves[[#This Row],[Boss2]]</f>
        <v>0</v>
      </c>
      <c r="J48">
        <f>VLOOKUP(WorldWaves[[#Headers],[Boss3]],Enemies[[Name]:[BotLevelType]],5,FALSE) * WorldWaves[[#This Row],[Boss3]]</f>
        <v>0</v>
      </c>
      <c r="K48">
        <f>VLOOKUP(WorldWaves[[#Headers],[Bot]],Enemies[[Name]:[BotLevelType]],5,FALSE) * WorldWaves[[#This Row],[Bot]]</f>
        <v>0</v>
      </c>
      <c r="L48">
        <f>VLOOKUP(WorldWaves[[#Headers],[Fast]],Enemies[[Name]:[BotLevelType]],5,FALSE) * WorldWaves[[#This Row],[Fast]]</f>
        <v>0</v>
      </c>
      <c r="M48">
        <f>VLOOKUP(WorldWaves[[#Headers],[Tank]],Enemies[[Name]:[BotLevelType]],5,FALSE) * WorldWaves[[#This Row],[Tank]]</f>
        <v>0</v>
      </c>
      <c r="N48">
        <f>VLOOKUP(WorldWaves[[#Headers],[Rush]],Enemies[[Name]:[BotLevelType]],5,FALSE) * WorldWaves[[#This Row],[Rush]]</f>
        <v>0</v>
      </c>
      <c r="O48">
        <f>VLOOKUP(WorldWaves[[#Headers],[BossFast]],Enemies[[Name]:[BotLevelType]],5,FALSE) * WorldWaves[[#This Row],[BossFast]]</f>
        <v>0</v>
      </c>
      <c r="P48">
        <f>VLOOKUP(WorldWaves[[#Headers],[BossTank]],Enemies[[Name]:[BotLevelType]],5,FALSE) * WorldWaves[[#This Row],[BossTank]]</f>
        <v>0</v>
      </c>
      <c r="Q48">
        <f>VLOOKUP(WorldWaves[[#Headers],[BossRush]],Enemies[[Name]:[BotLevelType]],5,FALSE) * WorldWaves[[#This Row],[BossRush]]</f>
        <v>0</v>
      </c>
      <c r="R48">
        <f>VLOOKUP(WorldWaves[[#Headers],[SemiBigBot]],Enemies[[Name]:[BotLevelType]],5,FALSE) * WorldWaves[[#This Row],[SemiBigBot]]</f>
        <v>0</v>
      </c>
      <c r="S48">
        <f>VLOOKUP(WorldWaves[[#Headers],[BossSlow]],Enemies[[Name]:[BotLevelType]],5,FALSE) * WorldWaves[[#This Row],[BossSlow]]</f>
        <v>0</v>
      </c>
      <c r="T48">
        <f>VLOOKUP(WorldWaves[[#Headers],[BotSlow]],Enemies[[Name]:[BotLevelType]],5,FALSE) * WorldWaves[[#This Row],[BotSlow]]</f>
        <v>0</v>
      </c>
      <c r="U48">
        <f>VLOOKUP(WorldWaves[[#Headers],[BigBotSlow]],Enemies[[Name]:[BotLevelType]],5,FALSE) * WorldWaves[[#This Row],[BigBotSlow]]</f>
        <v>0</v>
      </c>
      <c r="V48">
        <f>VLOOKUP(WorldWaves[[#Headers],[SplitterBalloon]],Enemies[[Name]:[BotLevelType]],5,FALSE) * WorldWaves[[#This Row],[SplitterBalloon]]</f>
        <v>0</v>
      </c>
      <c r="W48">
        <f>VLOOKUP(WorldWaves[[#Headers],[SplitterDoubleLvl1]],Enemies[[Name]:[BotLevelType]],5,FALSE) * WorldWaves[[#This Row],[SplitterDoubleLvl1]]</f>
        <v>0</v>
      </c>
      <c r="X48">
        <f>VLOOKUP(WorldWaves[[#Headers],[SplitterDoubleLvl2]],Enemies[[Name]:[BotLevelType]],5,FALSE) * WorldWaves[[#This Row],[SplitterDoubleLvl2]]</f>
        <v>0</v>
      </c>
      <c r="Y48">
        <f>VLOOKUP(WorldWaves[[#Headers],[SplitterDoubleLvl3]],Enemies[[Name]:[BotLevelType]],5,FALSE) * WorldWaves[[#This Row],[SplitterDoubleLvl3]]</f>
        <v>0</v>
      </c>
      <c r="Z48">
        <f>VLOOKUP(WorldWaves[[#Headers],[SplitterEnd]],Enemies[[Name]:[BotLevelType]],5,FALSE) * WorldWaves[[#This Row],[SplitterEnd]]</f>
        <v>0</v>
      </c>
      <c r="AA48">
        <f>VLOOKUP(WorldWaves[[#Headers],[Kamikaze]],Enemies[[Name]:[BotLevelType]],5,FALSE) * WorldWaves[[#This Row],[Kamikaze]]</f>
        <v>0</v>
      </c>
      <c r="AB48">
        <f>VLOOKUP(WorldWaves[[#Headers],[BossBalloon]],Enemies[[Name]:[BotLevelType]],5,FALSE) * WorldWaves[[#This Row],[BossBalloon]]</f>
        <v>0</v>
      </c>
      <c r="AC48">
        <f>VLOOKUP(WorldWaves[[#Headers],[BossDoubleLvl1]],Enemies[[Name]:[BotLevelType]],5,FALSE) * WorldWaves[[#This Row],[BossDoubleLvl1]]</f>
        <v>0</v>
      </c>
      <c r="AD48">
        <f>VLOOKUP(WorldWaves[[#Headers],[BossDoubleLvl2]],Enemies[[Name]:[BotLevelType]],5,FALSE) * WorldWaves[[#This Row],[BossDoubleLvl2]]</f>
        <v>0</v>
      </c>
      <c r="AE48">
        <f>VLOOKUP(WorldWaves[[#Headers],[BossDoubleLvl3]],Enemies[[Name]:[BotLevelType]],5,FALSE) * WorldWaves[[#This Row],[BossDoubleLvl3]]</f>
        <v>0</v>
      </c>
      <c r="AF48">
        <f>VLOOKUP(WorldWaves[[#Headers],[BossDoubleLvl4]],Enemies[[Name]:[BotLevelType]],5,FALSE) * WorldWaves[[#This Row],[BossDoubleLvl4]]</f>
        <v>0</v>
      </c>
      <c r="AG48">
        <f>VLOOKUP(WorldWaves[[#Headers],[BossDoubleLvl5]],Enemies[[Name]:[BotLevelType]],5,FALSE) * WorldWaves[[#This Row],[BossDoubleLvl5]]</f>
        <v>0</v>
      </c>
      <c r="AH48">
        <f>VLOOKUP(WorldWaves[[#Headers],[BossKamikaze]],Enemies[[Name]:[BotLevelType]],5,FALSE) * WorldWaves[[#This Row],[BossKamikaze]]</f>
        <v>0</v>
      </c>
      <c r="AI48">
        <f>VLOOKUP(WorldWaves[[#Headers],[BossBalloonEnd]],Enemies[[Name]:[BotLevelType]],5,FALSE) * WorldWaves[[#This Row],[BossBalloonEnd]]</f>
        <v>0</v>
      </c>
      <c r="AJ48">
        <f>VLOOKUP(WorldWaves[[#Headers],[BigKamikaze]],Enemies[[Name]:[BotLevelType]],5,FALSE) * WorldWaves[[#This Row],[BigKamikaze]]</f>
        <v>0</v>
      </c>
      <c r="AK48">
        <f>VLOOKUP(WorldWaves[[#Headers],[IceResistant]],Enemies[[Name]:[BotLevelType]],5,FALSE) * WorldWaves[[#This Row],[IceResistant]]</f>
        <v>0</v>
      </c>
      <c r="AL48">
        <f>VLOOKUP(WorldWaves[[#Headers],[BossIceResistant]],Enemies[[Name]:[BotLevelType]],5,FALSE) * WorldWaves[[#This Row],[BossIceResistant]]</f>
        <v>0</v>
      </c>
      <c r="AM48">
        <f>VLOOKUP(WorldWaves[[#Headers],[PoisonResistant]],Enemies[[Name]:[BotLevelType]],5,FALSE) * WorldWaves[[#This Row],[PoisonResistant]]</f>
        <v>0</v>
      </c>
      <c r="AN48">
        <f>VLOOKUP(WorldWaves[[#Headers],[ElectricityResistant]],Enemies[[Name]:[BotLevelType]],5,FALSE) * WorldWaves[[#This Row],[ElectricityResistant]]</f>
        <v>0</v>
      </c>
      <c r="AO48">
        <f>VLOOKUP(WorldWaves[[#Headers],[Armored]],Enemies[[Name]:[BotLevelType]],5,FALSE) * WorldWaves[[#This Row],[Armored]]</f>
        <v>0</v>
      </c>
      <c r="AP48">
        <f>VLOOKUP(WorldWaves[[#Headers],[BossArmored]],Enemies[[Name]:[BotLevelType]],5,FALSE) * WorldWaves[[#This Row],[BossArmored]]</f>
        <v>0</v>
      </c>
      <c r="AQ48">
        <f>VLOOKUP(WorldWaves[[#Headers],[SlowArmored]],Enemies[[Name]:[BotLevelType]],5,FALSE) * WorldWaves[[#This Row],[SlowArmored]]</f>
        <v>0</v>
      </c>
      <c r="AR48">
        <f>VLOOKUP(WorldWaves[[#Headers],[FlyingArmouredIce]],Enemies[[Name]:[BotLevelType]],5,FALSE) * WorldWaves[[#This Row],[FlyingArmouredIce]]</f>
        <v>0</v>
      </c>
      <c r="AS48">
        <f>VLOOKUP(WorldWaves[[#Headers],[FlyingArmouredPoison]],Enemies[[Name]:[BotLevelType]],5,FALSE) * WorldWaves[[#This Row],[FlyingArmouredPoison]]</f>
        <v>0</v>
      </c>
      <c r="AT48">
        <f>VLOOKUP(WorldWaves[[#Headers],[FlyingArmouredElec]],Enemies[[Name]:[BotLevelType]],5,FALSE) * WorldWaves[[#This Row],[FlyingArmouredElec]]</f>
        <v>0</v>
      </c>
      <c r="AU48">
        <f>VLOOKUP(WorldWaves[[#Headers],[Hacker]],Enemies[[Name]:[BotLevelType]],5,FALSE) * WorldWaves[[#This Row],[Hacker]]</f>
        <v>0</v>
      </c>
      <c r="AV48">
        <f>VLOOKUP(WorldWaves[[#Headers],[BossHacker]],Enemies[[Name]:[BotLevelType]],5,FALSE) * WorldWaves[[#This Row],[BossHacker]]</f>
        <v>0</v>
      </c>
      <c r="AW48">
        <f>VLOOKUP(WorldWaves[[#Headers],[BossFlyingArmoured]],Enemies[[Name]:[BotLevelType]],5,FALSE) * WorldWaves[[#This Row],[BossFlyingArmoured]]</f>
        <v>0</v>
      </c>
    </row>
    <row r="49" spans="1:49" ht="15.75" x14ac:dyDescent="0.25">
      <c r="A49" s="5">
        <v>47</v>
      </c>
      <c r="B49" s="8">
        <f t="shared" si="0"/>
        <v>46.666669999999996</v>
      </c>
      <c r="C49" s="8">
        <f t="shared" si="2"/>
        <v>4788.8750849999997</v>
      </c>
      <c r="E49">
        <f>VLOOKUP(WorldWaves[[#Headers],[MiniBot]],Enemies[[Name]:[BotLevelType]],5,FALSE) * WorldWaves[[#This Row],[MiniBot]]</f>
        <v>0</v>
      </c>
      <c r="F49">
        <f>VLOOKUP(WorldWaves[[#Headers],[BigBot]],Enemies[[Name]:[BotLevelType]],5,FALSE) * WorldWaves[[#This Row],[BigBot]]</f>
        <v>0</v>
      </c>
      <c r="G49">
        <f>VLOOKUP(WorldWaves[[#Headers],[MegaBigBot]],Enemies[[Name]:[BotLevelType]],5,FALSE) * WorldWaves[[#This Row],[MegaBigBot]]</f>
        <v>0</v>
      </c>
      <c r="H49">
        <f>VLOOKUP(WorldWaves[[#Headers],[Boss1]],Enemies[[Name]:[BotLevelType]],5,FALSE) * WorldWaves[[#This Row],[Boss1]]</f>
        <v>0</v>
      </c>
      <c r="I49">
        <f>VLOOKUP(WorldWaves[[#Headers],[Boss2]],Enemies[[Name]:[BotLevelType]],5,FALSE) * WorldWaves[[#This Row],[Boss2]]</f>
        <v>0</v>
      </c>
      <c r="J49">
        <f>VLOOKUP(WorldWaves[[#Headers],[Boss3]],Enemies[[Name]:[BotLevelType]],5,FALSE) * WorldWaves[[#This Row],[Boss3]]</f>
        <v>0</v>
      </c>
      <c r="K49">
        <f>VLOOKUP(WorldWaves[[#Headers],[Bot]],Enemies[[Name]:[BotLevelType]],5,FALSE) * WorldWaves[[#This Row],[Bot]]</f>
        <v>0</v>
      </c>
      <c r="L49">
        <f>VLOOKUP(WorldWaves[[#Headers],[Fast]],Enemies[[Name]:[BotLevelType]],5,FALSE) * WorldWaves[[#This Row],[Fast]]</f>
        <v>0</v>
      </c>
      <c r="M49">
        <f>VLOOKUP(WorldWaves[[#Headers],[Tank]],Enemies[[Name]:[BotLevelType]],5,FALSE) * WorldWaves[[#This Row],[Tank]]</f>
        <v>0</v>
      </c>
      <c r="N49">
        <f>VLOOKUP(WorldWaves[[#Headers],[Rush]],Enemies[[Name]:[BotLevelType]],5,FALSE) * WorldWaves[[#This Row],[Rush]]</f>
        <v>0</v>
      </c>
      <c r="O49">
        <f>VLOOKUP(WorldWaves[[#Headers],[BossFast]],Enemies[[Name]:[BotLevelType]],5,FALSE) * WorldWaves[[#This Row],[BossFast]]</f>
        <v>0</v>
      </c>
      <c r="P49">
        <f>VLOOKUP(WorldWaves[[#Headers],[BossTank]],Enemies[[Name]:[BotLevelType]],5,FALSE) * WorldWaves[[#This Row],[BossTank]]</f>
        <v>0</v>
      </c>
      <c r="Q49">
        <f>VLOOKUP(WorldWaves[[#Headers],[BossRush]],Enemies[[Name]:[BotLevelType]],5,FALSE) * WorldWaves[[#This Row],[BossRush]]</f>
        <v>0</v>
      </c>
      <c r="R49">
        <f>VLOOKUP(WorldWaves[[#Headers],[SemiBigBot]],Enemies[[Name]:[BotLevelType]],5,FALSE) * WorldWaves[[#This Row],[SemiBigBot]]</f>
        <v>16.66667</v>
      </c>
      <c r="S49">
        <f>VLOOKUP(WorldWaves[[#Headers],[BossSlow]],Enemies[[Name]:[BotLevelType]],5,FALSE) * WorldWaves[[#This Row],[BossSlow]]</f>
        <v>0</v>
      </c>
      <c r="T49">
        <f>VLOOKUP(WorldWaves[[#Headers],[BotSlow]],Enemies[[Name]:[BotLevelType]],5,FALSE) * WorldWaves[[#This Row],[BotSlow]]</f>
        <v>0</v>
      </c>
      <c r="U49">
        <f>VLOOKUP(WorldWaves[[#Headers],[BigBotSlow]],Enemies[[Name]:[BotLevelType]],5,FALSE) * WorldWaves[[#This Row],[BigBotSlow]]</f>
        <v>0</v>
      </c>
      <c r="V49">
        <f>VLOOKUP(WorldWaves[[#Headers],[SplitterBalloon]],Enemies[[Name]:[BotLevelType]],5,FALSE) * WorldWaves[[#This Row],[SplitterBalloon]]</f>
        <v>0</v>
      </c>
      <c r="W49">
        <f>VLOOKUP(WorldWaves[[#Headers],[SplitterDoubleLvl1]],Enemies[[Name]:[BotLevelType]],5,FALSE) * WorldWaves[[#This Row],[SplitterDoubleLvl1]]</f>
        <v>0</v>
      </c>
      <c r="X49">
        <f>VLOOKUP(WorldWaves[[#Headers],[SplitterDoubleLvl2]],Enemies[[Name]:[BotLevelType]],5,FALSE) * WorldWaves[[#This Row],[SplitterDoubleLvl2]]</f>
        <v>0</v>
      </c>
      <c r="Y49">
        <f>VLOOKUP(WorldWaves[[#Headers],[SplitterDoubleLvl3]],Enemies[[Name]:[BotLevelType]],5,FALSE) * WorldWaves[[#This Row],[SplitterDoubleLvl3]]</f>
        <v>0</v>
      </c>
      <c r="Z49">
        <f>VLOOKUP(WorldWaves[[#Headers],[SplitterEnd]],Enemies[[Name]:[BotLevelType]],5,FALSE) * WorldWaves[[#This Row],[SplitterEnd]]</f>
        <v>0</v>
      </c>
      <c r="AA49">
        <f>VLOOKUP(WorldWaves[[#Headers],[Kamikaze]],Enemies[[Name]:[BotLevelType]],5,FALSE) * WorldWaves[[#This Row],[Kamikaze]]</f>
        <v>0</v>
      </c>
      <c r="AB49">
        <f>VLOOKUP(WorldWaves[[#Headers],[BossBalloon]],Enemies[[Name]:[BotLevelType]],5,FALSE) * WorldWaves[[#This Row],[BossBalloon]]</f>
        <v>0</v>
      </c>
      <c r="AC49">
        <f>VLOOKUP(WorldWaves[[#Headers],[BossDoubleLvl1]],Enemies[[Name]:[BotLevelType]],5,FALSE) * WorldWaves[[#This Row],[BossDoubleLvl1]]</f>
        <v>0</v>
      </c>
      <c r="AD49">
        <f>VLOOKUP(WorldWaves[[#Headers],[BossDoubleLvl2]],Enemies[[Name]:[BotLevelType]],5,FALSE) * WorldWaves[[#This Row],[BossDoubleLvl2]]</f>
        <v>0</v>
      </c>
      <c r="AE49">
        <f>VLOOKUP(WorldWaves[[#Headers],[BossDoubleLvl3]],Enemies[[Name]:[BotLevelType]],5,FALSE) * WorldWaves[[#This Row],[BossDoubleLvl3]]</f>
        <v>0</v>
      </c>
      <c r="AF49">
        <f>VLOOKUP(WorldWaves[[#Headers],[BossDoubleLvl4]],Enemies[[Name]:[BotLevelType]],5,FALSE) * WorldWaves[[#This Row],[BossDoubleLvl4]]</f>
        <v>0</v>
      </c>
      <c r="AG49">
        <f>VLOOKUP(WorldWaves[[#Headers],[BossDoubleLvl5]],Enemies[[Name]:[BotLevelType]],5,FALSE) * WorldWaves[[#This Row],[BossDoubleLvl5]]</f>
        <v>0</v>
      </c>
      <c r="AH49">
        <f>VLOOKUP(WorldWaves[[#Headers],[BossKamikaze]],Enemies[[Name]:[BotLevelType]],5,FALSE) * WorldWaves[[#This Row],[BossKamikaze]]</f>
        <v>0</v>
      </c>
      <c r="AI49">
        <f>VLOOKUP(WorldWaves[[#Headers],[BossBalloonEnd]],Enemies[[Name]:[BotLevelType]],5,FALSE) * WorldWaves[[#This Row],[BossBalloonEnd]]</f>
        <v>0</v>
      </c>
      <c r="AJ49">
        <f>VLOOKUP(WorldWaves[[#Headers],[BigKamikaze]],Enemies[[Name]:[BotLevelType]],5,FALSE) * WorldWaves[[#This Row],[BigKamikaze]]</f>
        <v>30</v>
      </c>
      <c r="AK49">
        <f>VLOOKUP(WorldWaves[[#Headers],[IceResistant]],Enemies[[Name]:[BotLevelType]],5,FALSE) * WorldWaves[[#This Row],[IceResistant]]</f>
        <v>0</v>
      </c>
      <c r="AL49">
        <f>VLOOKUP(WorldWaves[[#Headers],[BossIceResistant]],Enemies[[Name]:[BotLevelType]],5,FALSE) * WorldWaves[[#This Row],[BossIceResistant]]</f>
        <v>0</v>
      </c>
      <c r="AM49">
        <f>VLOOKUP(WorldWaves[[#Headers],[PoisonResistant]],Enemies[[Name]:[BotLevelType]],5,FALSE) * WorldWaves[[#This Row],[PoisonResistant]]</f>
        <v>0</v>
      </c>
      <c r="AN49">
        <f>VLOOKUP(WorldWaves[[#Headers],[ElectricityResistant]],Enemies[[Name]:[BotLevelType]],5,FALSE) * WorldWaves[[#This Row],[ElectricityResistant]]</f>
        <v>0</v>
      </c>
      <c r="AO49">
        <f>VLOOKUP(WorldWaves[[#Headers],[Armored]],Enemies[[Name]:[BotLevelType]],5,FALSE) * WorldWaves[[#This Row],[Armored]]</f>
        <v>0</v>
      </c>
      <c r="AP49">
        <f>VLOOKUP(WorldWaves[[#Headers],[BossArmored]],Enemies[[Name]:[BotLevelType]],5,FALSE) * WorldWaves[[#This Row],[BossArmored]]</f>
        <v>0</v>
      </c>
      <c r="AQ49">
        <f>VLOOKUP(WorldWaves[[#Headers],[SlowArmored]],Enemies[[Name]:[BotLevelType]],5,FALSE) * WorldWaves[[#This Row],[SlowArmored]]</f>
        <v>0</v>
      </c>
      <c r="AR49">
        <f>VLOOKUP(WorldWaves[[#Headers],[FlyingArmouredIce]],Enemies[[Name]:[BotLevelType]],5,FALSE) * WorldWaves[[#This Row],[FlyingArmouredIce]]</f>
        <v>0</v>
      </c>
      <c r="AS49">
        <f>VLOOKUP(WorldWaves[[#Headers],[FlyingArmouredPoison]],Enemies[[Name]:[BotLevelType]],5,FALSE) * WorldWaves[[#This Row],[FlyingArmouredPoison]]</f>
        <v>0</v>
      </c>
      <c r="AT49">
        <f>VLOOKUP(WorldWaves[[#Headers],[FlyingArmouredElec]],Enemies[[Name]:[BotLevelType]],5,FALSE) * WorldWaves[[#This Row],[FlyingArmouredElec]]</f>
        <v>0</v>
      </c>
      <c r="AU49">
        <f>VLOOKUP(WorldWaves[[#Headers],[Hacker]],Enemies[[Name]:[BotLevelType]],5,FALSE) * WorldWaves[[#This Row],[Hacker]]</f>
        <v>0</v>
      </c>
      <c r="AV49">
        <f>VLOOKUP(WorldWaves[[#Headers],[BossHacker]],Enemies[[Name]:[BotLevelType]],5,FALSE) * WorldWaves[[#This Row],[BossHacker]]</f>
        <v>0</v>
      </c>
      <c r="AW49">
        <f>VLOOKUP(WorldWaves[[#Headers],[BossFlyingArmoured]],Enemies[[Name]:[BotLevelType]],5,FALSE) * WorldWaves[[#This Row],[BossFlyingArmoured]]</f>
        <v>0</v>
      </c>
    </row>
    <row r="50" spans="1:49" ht="15.75" x14ac:dyDescent="0.25">
      <c r="A50" s="5">
        <v>48</v>
      </c>
      <c r="B50" s="8">
        <f t="shared" si="0"/>
        <v>406.66667000000001</v>
      </c>
      <c r="C50" s="8">
        <f t="shared" si="2"/>
        <v>5195.5417549999993</v>
      </c>
      <c r="E50">
        <f>VLOOKUP(WorldWaves[[#Headers],[MiniBot]],Enemies[[Name]:[BotLevelType]],5,FALSE) * WorldWaves[[#This Row],[MiniBot]]</f>
        <v>0</v>
      </c>
      <c r="F50">
        <f>VLOOKUP(WorldWaves[[#Headers],[BigBot]],Enemies[[Name]:[BotLevelType]],5,FALSE) * WorldWaves[[#This Row],[BigBot]]</f>
        <v>0</v>
      </c>
      <c r="G50">
        <f>VLOOKUP(WorldWaves[[#Headers],[MegaBigBot]],Enemies[[Name]:[BotLevelType]],5,FALSE) * WorldWaves[[#This Row],[MegaBigBot]]</f>
        <v>0</v>
      </c>
      <c r="H50">
        <f>VLOOKUP(WorldWaves[[#Headers],[Boss1]],Enemies[[Name]:[BotLevelType]],5,FALSE) * WorldWaves[[#This Row],[Boss1]]</f>
        <v>0</v>
      </c>
      <c r="I50">
        <f>VLOOKUP(WorldWaves[[#Headers],[Boss2]],Enemies[[Name]:[BotLevelType]],5,FALSE) * WorldWaves[[#This Row],[Boss2]]</f>
        <v>0</v>
      </c>
      <c r="J50">
        <f>VLOOKUP(WorldWaves[[#Headers],[Boss3]],Enemies[[Name]:[BotLevelType]],5,FALSE) * WorldWaves[[#This Row],[Boss3]]</f>
        <v>0</v>
      </c>
      <c r="K50">
        <f>VLOOKUP(WorldWaves[[#Headers],[Bot]],Enemies[[Name]:[BotLevelType]],5,FALSE) * WorldWaves[[#This Row],[Bot]]</f>
        <v>0</v>
      </c>
      <c r="L50">
        <f>VLOOKUP(WorldWaves[[#Headers],[Fast]],Enemies[[Name]:[BotLevelType]],5,FALSE) * WorldWaves[[#This Row],[Fast]]</f>
        <v>0</v>
      </c>
      <c r="M50">
        <f>VLOOKUP(WorldWaves[[#Headers],[Tank]],Enemies[[Name]:[BotLevelType]],5,FALSE) * WorldWaves[[#This Row],[Tank]]</f>
        <v>0</v>
      </c>
      <c r="N50">
        <f>VLOOKUP(WorldWaves[[#Headers],[Rush]],Enemies[[Name]:[BotLevelType]],5,FALSE) * WorldWaves[[#This Row],[Rush]]</f>
        <v>0</v>
      </c>
      <c r="O50">
        <f>VLOOKUP(WorldWaves[[#Headers],[BossFast]],Enemies[[Name]:[BotLevelType]],5,FALSE) * WorldWaves[[#This Row],[BossFast]]</f>
        <v>0</v>
      </c>
      <c r="P50">
        <f>VLOOKUP(WorldWaves[[#Headers],[BossTank]],Enemies[[Name]:[BotLevelType]],5,FALSE) * WorldWaves[[#This Row],[BossTank]]</f>
        <v>0</v>
      </c>
      <c r="Q50">
        <f>VLOOKUP(WorldWaves[[#Headers],[BossRush]],Enemies[[Name]:[BotLevelType]],5,FALSE) * WorldWaves[[#This Row],[BossRush]]</f>
        <v>0</v>
      </c>
      <c r="R50">
        <f>VLOOKUP(WorldWaves[[#Headers],[SemiBigBot]],Enemies[[Name]:[BotLevelType]],5,FALSE) * WorldWaves[[#This Row],[SemiBigBot]]</f>
        <v>76.666670000000011</v>
      </c>
      <c r="S50">
        <f>VLOOKUP(WorldWaves[[#Headers],[BossSlow]],Enemies[[Name]:[BotLevelType]],5,FALSE) * WorldWaves[[#This Row],[BossSlow]]</f>
        <v>0</v>
      </c>
      <c r="T50">
        <f>VLOOKUP(WorldWaves[[#Headers],[BotSlow]],Enemies[[Name]:[BotLevelType]],5,FALSE) * WorldWaves[[#This Row],[BotSlow]]</f>
        <v>0</v>
      </c>
      <c r="U50">
        <f>VLOOKUP(WorldWaves[[#Headers],[BigBotSlow]],Enemies[[Name]:[BotLevelType]],5,FALSE) * WorldWaves[[#This Row],[BigBotSlow]]</f>
        <v>0</v>
      </c>
      <c r="V50">
        <f>VLOOKUP(WorldWaves[[#Headers],[SplitterBalloon]],Enemies[[Name]:[BotLevelType]],5,FALSE) * WorldWaves[[#This Row],[SplitterBalloon]]</f>
        <v>0</v>
      </c>
      <c r="W50">
        <f>VLOOKUP(WorldWaves[[#Headers],[SplitterDoubleLvl1]],Enemies[[Name]:[BotLevelType]],5,FALSE) * WorldWaves[[#This Row],[SplitterDoubleLvl1]]</f>
        <v>0</v>
      </c>
      <c r="X50">
        <f>VLOOKUP(WorldWaves[[#Headers],[SplitterDoubleLvl2]],Enemies[[Name]:[BotLevelType]],5,FALSE) * WorldWaves[[#This Row],[SplitterDoubleLvl2]]</f>
        <v>0</v>
      </c>
      <c r="Y50">
        <f>VLOOKUP(WorldWaves[[#Headers],[SplitterDoubleLvl3]],Enemies[[Name]:[BotLevelType]],5,FALSE) * WorldWaves[[#This Row],[SplitterDoubleLvl3]]</f>
        <v>0</v>
      </c>
      <c r="Z50">
        <f>VLOOKUP(WorldWaves[[#Headers],[SplitterEnd]],Enemies[[Name]:[BotLevelType]],5,FALSE) * WorldWaves[[#This Row],[SplitterEnd]]</f>
        <v>0</v>
      </c>
      <c r="AA50">
        <f>VLOOKUP(WorldWaves[[#Headers],[Kamikaze]],Enemies[[Name]:[BotLevelType]],5,FALSE) * WorldWaves[[#This Row],[Kamikaze]]</f>
        <v>0</v>
      </c>
      <c r="AB50">
        <f>VLOOKUP(WorldWaves[[#Headers],[BossBalloon]],Enemies[[Name]:[BotLevelType]],5,FALSE) * WorldWaves[[#This Row],[BossBalloon]]</f>
        <v>0</v>
      </c>
      <c r="AC50">
        <f>VLOOKUP(WorldWaves[[#Headers],[BossDoubleLvl1]],Enemies[[Name]:[BotLevelType]],5,FALSE) * WorldWaves[[#This Row],[BossDoubleLvl1]]</f>
        <v>0</v>
      </c>
      <c r="AD50">
        <f>VLOOKUP(WorldWaves[[#Headers],[BossDoubleLvl2]],Enemies[[Name]:[BotLevelType]],5,FALSE) * WorldWaves[[#This Row],[BossDoubleLvl2]]</f>
        <v>0</v>
      </c>
      <c r="AE50">
        <f>VLOOKUP(WorldWaves[[#Headers],[BossDoubleLvl3]],Enemies[[Name]:[BotLevelType]],5,FALSE) * WorldWaves[[#This Row],[BossDoubleLvl3]]</f>
        <v>0</v>
      </c>
      <c r="AF50">
        <f>VLOOKUP(WorldWaves[[#Headers],[BossDoubleLvl4]],Enemies[[Name]:[BotLevelType]],5,FALSE) * WorldWaves[[#This Row],[BossDoubleLvl4]]</f>
        <v>0</v>
      </c>
      <c r="AG50">
        <f>VLOOKUP(WorldWaves[[#Headers],[BossDoubleLvl5]],Enemies[[Name]:[BotLevelType]],5,FALSE) * WorldWaves[[#This Row],[BossDoubleLvl5]]</f>
        <v>0</v>
      </c>
      <c r="AH50">
        <f>VLOOKUP(WorldWaves[[#Headers],[BossKamikaze]],Enemies[[Name]:[BotLevelType]],5,FALSE) * WorldWaves[[#This Row],[BossKamikaze]]</f>
        <v>0</v>
      </c>
      <c r="AI50">
        <f>VLOOKUP(WorldWaves[[#Headers],[BossBalloonEnd]],Enemies[[Name]:[BotLevelType]],5,FALSE) * WorldWaves[[#This Row],[BossBalloonEnd]]</f>
        <v>0</v>
      </c>
      <c r="AJ50">
        <f>VLOOKUP(WorldWaves[[#Headers],[BigKamikaze]],Enemies[[Name]:[BotLevelType]],5,FALSE) * WorldWaves[[#This Row],[BigKamikaze]]</f>
        <v>330</v>
      </c>
      <c r="AK50">
        <f>VLOOKUP(WorldWaves[[#Headers],[IceResistant]],Enemies[[Name]:[BotLevelType]],5,FALSE) * WorldWaves[[#This Row],[IceResistant]]</f>
        <v>0</v>
      </c>
      <c r="AL50">
        <f>VLOOKUP(WorldWaves[[#Headers],[BossIceResistant]],Enemies[[Name]:[BotLevelType]],5,FALSE) * WorldWaves[[#This Row],[BossIceResistant]]</f>
        <v>0</v>
      </c>
      <c r="AM50">
        <f>VLOOKUP(WorldWaves[[#Headers],[PoisonResistant]],Enemies[[Name]:[BotLevelType]],5,FALSE) * WorldWaves[[#This Row],[PoisonResistant]]</f>
        <v>0</v>
      </c>
      <c r="AN50">
        <f>VLOOKUP(WorldWaves[[#Headers],[ElectricityResistant]],Enemies[[Name]:[BotLevelType]],5,FALSE) * WorldWaves[[#This Row],[ElectricityResistant]]</f>
        <v>0</v>
      </c>
      <c r="AO50">
        <f>VLOOKUP(WorldWaves[[#Headers],[Armored]],Enemies[[Name]:[BotLevelType]],5,FALSE) * WorldWaves[[#This Row],[Armored]]</f>
        <v>0</v>
      </c>
      <c r="AP50">
        <f>VLOOKUP(WorldWaves[[#Headers],[BossArmored]],Enemies[[Name]:[BotLevelType]],5,FALSE) * WorldWaves[[#This Row],[BossArmored]]</f>
        <v>0</v>
      </c>
      <c r="AQ50">
        <f>VLOOKUP(WorldWaves[[#Headers],[SlowArmored]],Enemies[[Name]:[BotLevelType]],5,FALSE) * WorldWaves[[#This Row],[SlowArmored]]</f>
        <v>0</v>
      </c>
      <c r="AR50">
        <f>VLOOKUP(WorldWaves[[#Headers],[FlyingArmouredIce]],Enemies[[Name]:[BotLevelType]],5,FALSE) * WorldWaves[[#This Row],[FlyingArmouredIce]]</f>
        <v>0</v>
      </c>
      <c r="AS50">
        <f>VLOOKUP(WorldWaves[[#Headers],[FlyingArmouredPoison]],Enemies[[Name]:[BotLevelType]],5,FALSE) * WorldWaves[[#This Row],[FlyingArmouredPoison]]</f>
        <v>0</v>
      </c>
      <c r="AT50">
        <f>VLOOKUP(WorldWaves[[#Headers],[FlyingArmouredElec]],Enemies[[Name]:[BotLevelType]],5,FALSE) * WorldWaves[[#This Row],[FlyingArmouredElec]]</f>
        <v>0</v>
      </c>
      <c r="AU50">
        <f>VLOOKUP(WorldWaves[[#Headers],[Hacker]],Enemies[[Name]:[BotLevelType]],5,FALSE) * WorldWaves[[#This Row],[Hacker]]</f>
        <v>0</v>
      </c>
      <c r="AV50">
        <f>VLOOKUP(WorldWaves[[#Headers],[BossHacker]],Enemies[[Name]:[BotLevelType]],5,FALSE) * WorldWaves[[#This Row],[BossHacker]]</f>
        <v>0</v>
      </c>
      <c r="AW50">
        <f>VLOOKUP(WorldWaves[[#Headers],[BossFlyingArmoured]],Enemies[[Name]:[BotLevelType]],5,FALSE) * WorldWaves[[#This Row],[BossFlyingArmoured]]</f>
        <v>0</v>
      </c>
    </row>
    <row r="51" spans="1:49" ht="15.75" x14ac:dyDescent="0.25">
      <c r="A51" s="5">
        <v>49</v>
      </c>
      <c r="B51" s="8">
        <f t="shared" si="0"/>
        <v>495</v>
      </c>
      <c r="C51" s="8">
        <f t="shared" si="2"/>
        <v>5690.5417549999993</v>
      </c>
      <c r="E51">
        <f>VLOOKUP(WorldWaves[[#Headers],[MiniBot]],Enemies[[Name]:[BotLevelType]],5,FALSE) * WorldWaves[[#This Row],[MiniBot]]</f>
        <v>0</v>
      </c>
      <c r="F51">
        <f>VLOOKUP(WorldWaves[[#Headers],[BigBot]],Enemies[[Name]:[BotLevelType]],5,FALSE) * WorldWaves[[#This Row],[BigBot]]</f>
        <v>30</v>
      </c>
      <c r="G51">
        <f>VLOOKUP(WorldWaves[[#Headers],[MegaBigBot]],Enemies[[Name]:[BotLevelType]],5,FALSE) * WorldWaves[[#This Row],[MegaBigBot]]</f>
        <v>20</v>
      </c>
      <c r="H51">
        <f>VLOOKUP(WorldWaves[[#Headers],[Boss1]],Enemies[[Name]:[BotLevelType]],5,FALSE) * WorldWaves[[#This Row],[Boss1]]</f>
        <v>0</v>
      </c>
      <c r="I51">
        <f>VLOOKUP(WorldWaves[[#Headers],[Boss2]],Enemies[[Name]:[BotLevelType]],5,FALSE) * WorldWaves[[#This Row],[Boss2]]</f>
        <v>0</v>
      </c>
      <c r="J51">
        <f>VLOOKUP(WorldWaves[[#Headers],[Boss3]],Enemies[[Name]:[BotLevelType]],5,FALSE) * WorldWaves[[#This Row],[Boss3]]</f>
        <v>0</v>
      </c>
      <c r="K51">
        <f>VLOOKUP(WorldWaves[[#Headers],[Bot]],Enemies[[Name]:[BotLevelType]],5,FALSE) * WorldWaves[[#This Row],[Bot]]</f>
        <v>0</v>
      </c>
      <c r="L51">
        <f>VLOOKUP(WorldWaves[[#Headers],[Fast]],Enemies[[Name]:[BotLevelType]],5,FALSE) * WorldWaves[[#This Row],[Fast]]</f>
        <v>0</v>
      </c>
      <c r="M51">
        <f>VLOOKUP(WorldWaves[[#Headers],[Tank]],Enemies[[Name]:[BotLevelType]],5,FALSE) * WorldWaves[[#This Row],[Tank]]</f>
        <v>0</v>
      </c>
      <c r="N51">
        <f>VLOOKUP(WorldWaves[[#Headers],[Rush]],Enemies[[Name]:[BotLevelType]],5,FALSE) * WorldWaves[[#This Row],[Rush]]</f>
        <v>0</v>
      </c>
      <c r="O51">
        <f>VLOOKUP(WorldWaves[[#Headers],[BossFast]],Enemies[[Name]:[BotLevelType]],5,FALSE) * WorldWaves[[#This Row],[BossFast]]</f>
        <v>0</v>
      </c>
      <c r="P51">
        <f>VLOOKUP(WorldWaves[[#Headers],[BossTank]],Enemies[[Name]:[BotLevelType]],5,FALSE) * WorldWaves[[#This Row],[BossTank]]</f>
        <v>0</v>
      </c>
      <c r="Q51">
        <f>VLOOKUP(WorldWaves[[#Headers],[BossRush]],Enemies[[Name]:[BotLevelType]],5,FALSE) * WorldWaves[[#This Row],[BossRush]]</f>
        <v>0</v>
      </c>
      <c r="R51">
        <f>VLOOKUP(WorldWaves[[#Headers],[SemiBigBot]],Enemies[[Name]:[BotLevelType]],5,FALSE) * WorldWaves[[#This Row],[SemiBigBot]]</f>
        <v>0</v>
      </c>
      <c r="S51">
        <f>VLOOKUP(WorldWaves[[#Headers],[BossSlow]],Enemies[[Name]:[BotLevelType]],5,FALSE) * WorldWaves[[#This Row],[BossSlow]]</f>
        <v>0</v>
      </c>
      <c r="T51">
        <f>VLOOKUP(WorldWaves[[#Headers],[BotSlow]],Enemies[[Name]:[BotLevelType]],5,FALSE) * WorldWaves[[#This Row],[BotSlow]]</f>
        <v>0</v>
      </c>
      <c r="U51">
        <f>VLOOKUP(WorldWaves[[#Headers],[BigBotSlow]],Enemies[[Name]:[BotLevelType]],5,FALSE) * WorldWaves[[#This Row],[BigBotSlow]]</f>
        <v>0</v>
      </c>
      <c r="V51">
        <f>VLOOKUP(WorldWaves[[#Headers],[SplitterBalloon]],Enemies[[Name]:[BotLevelType]],5,FALSE) * WorldWaves[[#This Row],[SplitterBalloon]]</f>
        <v>0</v>
      </c>
      <c r="W51">
        <f>VLOOKUP(WorldWaves[[#Headers],[SplitterDoubleLvl1]],Enemies[[Name]:[BotLevelType]],5,FALSE) * WorldWaves[[#This Row],[SplitterDoubleLvl1]]</f>
        <v>0</v>
      </c>
      <c r="X51">
        <f>VLOOKUP(WorldWaves[[#Headers],[SplitterDoubleLvl2]],Enemies[[Name]:[BotLevelType]],5,FALSE) * WorldWaves[[#This Row],[SplitterDoubleLvl2]]</f>
        <v>0</v>
      </c>
      <c r="Y51">
        <f>VLOOKUP(WorldWaves[[#Headers],[SplitterDoubleLvl3]],Enemies[[Name]:[BotLevelType]],5,FALSE) * WorldWaves[[#This Row],[SplitterDoubleLvl3]]</f>
        <v>0</v>
      </c>
      <c r="Z51">
        <f>VLOOKUP(WorldWaves[[#Headers],[SplitterEnd]],Enemies[[Name]:[BotLevelType]],5,FALSE) * WorldWaves[[#This Row],[SplitterEnd]]</f>
        <v>0</v>
      </c>
      <c r="AA51">
        <f>VLOOKUP(WorldWaves[[#Headers],[Kamikaze]],Enemies[[Name]:[BotLevelType]],5,FALSE) * WorldWaves[[#This Row],[Kamikaze]]</f>
        <v>0</v>
      </c>
      <c r="AB51">
        <f>VLOOKUP(WorldWaves[[#Headers],[BossBalloon]],Enemies[[Name]:[BotLevelType]],5,FALSE) * WorldWaves[[#This Row],[BossBalloon]]</f>
        <v>0</v>
      </c>
      <c r="AC51">
        <f>VLOOKUP(WorldWaves[[#Headers],[BossDoubleLvl1]],Enemies[[Name]:[BotLevelType]],5,FALSE) * WorldWaves[[#This Row],[BossDoubleLvl1]]</f>
        <v>0</v>
      </c>
      <c r="AD51">
        <f>VLOOKUP(WorldWaves[[#Headers],[BossDoubleLvl2]],Enemies[[Name]:[BotLevelType]],5,FALSE) * WorldWaves[[#This Row],[BossDoubleLvl2]]</f>
        <v>0</v>
      </c>
      <c r="AE51">
        <f>VLOOKUP(WorldWaves[[#Headers],[BossDoubleLvl3]],Enemies[[Name]:[BotLevelType]],5,FALSE) * WorldWaves[[#This Row],[BossDoubleLvl3]]</f>
        <v>0</v>
      </c>
      <c r="AF51">
        <f>VLOOKUP(WorldWaves[[#Headers],[BossDoubleLvl4]],Enemies[[Name]:[BotLevelType]],5,FALSE) * WorldWaves[[#This Row],[BossDoubleLvl4]]</f>
        <v>0</v>
      </c>
      <c r="AG51">
        <f>VLOOKUP(WorldWaves[[#Headers],[BossDoubleLvl5]],Enemies[[Name]:[BotLevelType]],5,FALSE) * WorldWaves[[#This Row],[BossDoubleLvl5]]</f>
        <v>0</v>
      </c>
      <c r="AH51">
        <f>VLOOKUP(WorldWaves[[#Headers],[BossKamikaze]],Enemies[[Name]:[BotLevelType]],5,FALSE) * WorldWaves[[#This Row],[BossKamikaze]]</f>
        <v>40</v>
      </c>
      <c r="AI51">
        <f>VLOOKUP(WorldWaves[[#Headers],[BossBalloonEnd]],Enemies[[Name]:[BotLevelType]],5,FALSE) * WorldWaves[[#This Row],[BossBalloonEnd]]</f>
        <v>0</v>
      </c>
      <c r="AJ51">
        <f>VLOOKUP(WorldWaves[[#Headers],[BigKamikaze]],Enemies[[Name]:[BotLevelType]],5,FALSE) * WorldWaves[[#This Row],[BigKamikaze]]</f>
        <v>405</v>
      </c>
      <c r="AK51">
        <f>VLOOKUP(WorldWaves[[#Headers],[IceResistant]],Enemies[[Name]:[BotLevelType]],5,FALSE) * WorldWaves[[#This Row],[IceResistant]]</f>
        <v>0</v>
      </c>
      <c r="AL51">
        <f>VLOOKUP(WorldWaves[[#Headers],[BossIceResistant]],Enemies[[Name]:[BotLevelType]],5,FALSE) * WorldWaves[[#This Row],[BossIceResistant]]</f>
        <v>0</v>
      </c>
      <c r="AM51">
        <f>VLOOKUP(WorldWaves[[#Headers],[PoisonResistant]],Enemies[[Name]:[BotLevelType]],5,FALSE) * WorldWaves[[#This Row],[PoisonResistant]]</f>
        <v>0</v>
      </c>
      <c r="AN51">
        <f>VLOOKUP(WorldWaves[[#Headers],[ElectricityResistant]],Enemies[[Name]:[BotLevelType]],5,FALSE) * WorldWaves[[#This Row],[ElectricityResistant]]</f>
        <v>0</v>
      </c>
      <c r="AO51">
        <f>VLOOKUP(WorldWaves[[#Headers],[Armored]],Enemies[[Name]:[BotLevelType]],5,FALSE) * WorldWaves[[#This Row],[Armored]]</f>
        <v>0</v>
      </c>
      <c r="AP51">
        <f>VLOOKUP(WorldWaves[[#Headers],[BossArmored]],Enemies[[Name]:[BotLevelType]],5,FALSE) * WorldWaves[[#This Row],[BossArmored]]</f>
        <v>0</v>
      </c>
      <c r="AQ51">
        <f>VLOOKUP(WorldWaves[[#Headers],[SlowArmored]],Enemies[[Name]:[BotLevelType]],5,FALSE) * WorldWaves[[#This Row],[SlowArmored]]</f>
        <v>0</v>
      </c>
      <c r="AR51">
        <f>VLOOKUP(WorldWaves[[#Headers],[FlyingArmouredIce]],Enemies[[Name]:[BotLevelType]],5,FALSE) * WorldWaves[[#This Row],[FlyingArmouredIce]]</f>
        <v>0</v>
      </c>
      <c r="AS51">
        <f>VLOOKUP(WorldWaves[[#Headers],[FlyingArmouredPoison]],Enemies[[Name]:[BotLevelType]],5,FALSE) * WorldWaves[[#This Row],[FlyingArmouredPoison]]</f>
        <v>0</v>
      </c>
      <c r="AT51">
        <f>VLOOKUP(WorldWaves[[#Headers],[FlyingArmouredElec]],Enemies[[Name]:[BotLevelType]],5,FALSE) * WorldWaves[[#This Row],[FlyingArmouredElec]]</f>
        <v>0</v>
      </c>
      <c r="AU51">
        <f>VLOOKUP(WorldWaves[[#Headers],[Hacker]],Enemies[[Name]:[BotLevelType]],5,FALSE) * WorldWaves[[#This Row],[Hacker]]</f>
        <v>0</v>
      </c>
      <c r="AV51">
        <f>VLOOKUP(WorldWaves[[#Headers],[BossHacker]],Enemies[[Name]:[BotLevelType]],5,FALSE) * WorldWaves[[#This Row],[BossHacker]]</f>
        <v>0</v>
      </c>
      <c r="AW51">
        <f>VLOOKUP(WorldWaves[[#Headers],[BossFlyingArmoured]],Enemies[[Name]:[BotLevelType]],5,FALSE) * WorldWaves[[#This Row],[BossFlyingArmoured]]</f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4">
    <tabColor theme="1" tint="0.14999847407452621"/>
  </sheetPr>
  <dimension ref="A1:AT52"/>
  <sheetViews>
    <sheetView workbookViewId="0">
      <selection activeCell="A35" sqref="A35:XFD35"/>
    </sheetView>
  </sheetViews>
  <sheetFormatPr baseColWidth="10" defaultRowHeight="15" x14ac:dyDescent="0.25"/>
  <cols>
    <col min="1" max="1" width="16.140625" bestFit="1" customWidth="1"/>
    <col min="2" max="2" width="10.42578125" bestFit="1" customWidth="1"/>
    <col min="3" max="3" width="9" bestFit="1" customWidth="1"/>
    <col min="4" max="4" width="14" bestFit="1" customWidth="1"/>
    <col min="5" max="7" width="8.28515625" bestFit="1" customWidth="1"/>
    <col min="8" max="10" width="9" bestFit="1" customWidth="1"/>
    <col min="11" max="11" width="7.5703125" bestFit="1" customWidth="1"/>
    <col min="12" max="12" width="10.85546875" bestFit="1" customWidth="1"/>
    <col min="14" max="14" width="11.5703125" bestFit="1" customWidth="1"/>
    <col min="15" max="15" width="13.42578125" bestFit="1" customWidth="1"/>
    <col min="16" max="16" width="11.5703125" bestFit="1" customWidth="1"/>
    <col min="17" max="17" width="10.5703125" bestFit="1" customWidth="1"/>
    <col min="18" max="18" width="13.28515625" bestFit="1" customWidth="1"/>
    <col min="19" max="19" width="16.5703125" bestFit="1" customWidth="1"/>
    <col min="20" max="22" width="19.85546875" bestFit="1" customWidth="1"/>
    <col min="23" max="23" width="13.140625" bestFit="1" customWidth="1"/>
    <col min="24" max="24" width="11.7109375" bestFit="1" customWidth="1"/>
    <col min="25" max="25" width="14" bestFit="1" customWidth="1"/>
    <col min="26" max="30" width="17.140625" bestFit="1" customWidth="1"/>
    <col min="31" max="31" width="15.7109375" bestFit="1" customWidth="1"/>
    <col min="32" max="32" width="17.28515625" bestFit="1" customWidth="1"/>
    <col min="33" max="33" width="14.42578125" bestFit="1" customWidth="1"/>
    <col min="34" max="34" width="14" customWidth="1"/>
    <col min="35" max="35" width="18" customWidth="1"/>
    <col min="36" max="36" width="17.42578125" bestFit="1" customWidth="1"/>
    <col min="37" max="37" width="20.28515625" bestFit="1" customWidth="1"/>
    <col min="38" max="38" width="11.140625" bestFit="1" customWidth="1"/>
    <col min="39" max="39" width="15.140625" bestFit="1" customWidth="1"/>
    <col min="40" max="40" width="15.42578125" bestFit="1" customWidth="1"/>
    <col min="41" max="41" width="20.28515625" bestFit="1" customWidth="1"/>
    <col min="42" max="42" width="23.85546875" bestFit="1" customWidth="1"/>
    <col min="43" max="43" width="21.28515625" bestFit="1" customWidth="1"/>
    <col min="44" max="44" width="9.28515625" bestFit="1" customWidth="1"/>
    <col min="45" max="45" width="13.28515625" bestFit="1" customWidth="1"/>
    <col min="46" max="46" width="21.7109375" bestFit="1" customWidth="1"/>
  </cols>
  <sheetData>
    <row r="1" spans="1:46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  <c r="P1" s="1" t="s">
        <v>16</v>
      </c>
      <c r="Q1" s="1" t="s">
        <v>17</v>
      </c>
      <c r="R1" s="1" t="s">
        <v>18</v>
      </c>
      <c r="S1" s="1" t="s">
        <v>67</v>
      </c>
      <c r="T1" s="1" t="s">
        <v>69</v>
      </c>
      <c r="U1" s="1" t="s">
        <v>70</v>
      </c>
      <c r="V1" s="1" t="s">
        <v>71</v>
      </c>
      <c r="W1" s="1" t="s">
        <v>72</v>
      </c>
      <c r="X1" s="1" t="s">
        <v>73</v>
      </c>
      <c r="Y1" s="1" t="s">
        <v>75</v>
      </c>
      <c r="Z1" s="1" t="s">
        <v>77</v>
      </c>
      <c r="AA1" s="1" t="s">
        <v>78</v>
      </c>
      <c r="AB1" s="1" t="s">
        <v>79</v>
      </c>
      <c r="AC1" s="1" t="s">
        <v>80</v>
      </c>
      <c r="AD1" s="1" t="s">
        <v>81</v>
      </c>
      <c r="AE1" s="1" t="s">
        <v>82</v>
      </c>
      <c r="AF1" s="1" t="s">
        <v>76</v>
      </c>
      <c r="AG1" s="1" t="s">
        <v>88</v>
      </c>
      <c r="AH1" s="1" t="s">
        <v>93</v>
      </c>
      <c r="AI1" s="1" t="s">
        <v>94</v>
      </c>
      <c r="AJ1" s="1" t="s">
        <v>96</v>
      </c>
      <c r="AK1" s="1" t="s">
        <v>97</v>
      </c>
      <c r="AL1" s="1" t="s">
        <v>98</v>
      </c>
      <c r="AM1" s="1" t="s">
        <v>99</v>
      </c>
      <c r="AN1" s="1" t="s">
        <v>100</v>
      </c>
      <c r="AO1" s="1" t="s">
        <v>101</v>
      </c>
      <c r="AP1" s="1" t="s">
        <v>102</v>
      </c>
      <c r="AQ1" s="1" t="s">
        <v>103</v>
      </c>
      <c r="AR1" s="1" t="s">
        <v>104</v>
      </c>
      <c r="AS1" s="1" t="s">
        <v>105</v>
      </c>
      <c r="AT1" s="1" t="s">
        <v>106</v>
      </c>
    </row>
    <row r="2" spans="1:46" x14ac:dyDescent="0.25">
      <c r="A2" s="1">
        <v>0</v>
      </c>
      <c r="B2" s="1">
        <v>13.53809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1.7714289999999999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L2" s="1">
        <v>0</v>
      </c>
      <c r="AM2" s="1">
        <v>0</v>
      </c>
      <c r="AN2" s="1">
        <v>0</v>
      </c>
      <c r="AO2" s="1">
        <v>0</v>
      </c>
      <c r="AP2" s="1">
        <v>0</v>
      </c>
      <c r="AQ2" s="1">
        <v>0</v>
      </c>
      <c r="AR2" s="1">
        <v>0</v>
      </c>
      <c r="AS2" s="1">
        <v>0</v>
      </c>
      <c r="AT2" s="1">
        <v>0</v>
      </c>
    </row>
    <row r="3" spans="1:46" x14ac:dyDescent="0.25">
      <c r="A3" s="1">
        <v>1</v>
      </c>
      <c r="B3" s="1">
        <v>45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8.5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1.5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0</v>
      </c>
    </row>
    <row r="4" spans="1:46" x14ac:dyDescent="0.25">
      <c r="A4" s="1">
        <v>2</v>
      </c>
      <c r="B4" s="1">
        <v>6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2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5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</row>
    <row r="5" spans="1:46" x14ac:dyDescent="0.25">
      <c r="A5" s="1">
        <v>3</v>
      </c>
      <c r="B5" s="1">
        <v>7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24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10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</row>
    <row r="6" spans="1:46" x14ac:dyDescent="0.25">
      <c r="A6" s="1">
        <v>4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1</v>
      </c>
      <c r="AI6" s="1">
        <v>0</v>
      </c>
      <c r="AJ6" s="1">
        <v>1</v>
      </c>
      <c r="AK6" s="1">
        <v>4</v>
      </c>
      <c r="AL6" s="1">
        <v>6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</row>
    <row r="7" spans="1:46" x14ac:dyDescent="0.25">
      <c r="A7" s="1">
        <v>5</v>
      </c>
      <c r="B7" s="1">
        <v>28.5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32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9.5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</row>
    <row r="8" spans="1:46" x14ac:dyDescent="0.25">
      <c r="A8" s="1">
        <v>6</v>
      </c>
      <c r="B8" s="1">
        <v>1.5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19</v>
      </c>
      <c r="I8" s="1">
        <v>11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4.5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64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</row>
    <row r="9" spans="1:46" x14ac:dyDescent="0.25">
      <c r="A9" s="1">
        <v>7</v>
      </c>
      <c r="B9" s="1">
        <v>86.666669999999996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8.6666659999999993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</row>
    <row r="10" spans="1:46" x14ac:dyDescent="0.25">
      <c r="A10" s="1">
        <v>8</v>
      </c>
      <c r="B10" s="1">
        <v>0</v>
      </c>
      <c r="C10" s="1">
        <v>1</v>
      </c>
      <c r="D10" s="1">
        <v>0</v>
      </c>
      <c r="E10" s="1">
        <v>0</v>
      </c>
      <c r="F10" s="1">
        <v>0</v>
      </c>
      <c r="G10" s="1">
        <v>0</v>
      </c>
      <c r="H10" s="1">
        <v>6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12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</row>
    <row r="11" spans="1:46" x14ac:dyDescent="0.25">
      <c r="A11" s="1">
        <v>9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12</v>
      </c>
      <c r="J11" s="1">
        <v>12</v>
      </c>
      <c r="K11" s="1">
        <v>18</v>
      </c>
      <c r="L11" s="1">
        <v>0</v>
      </c>
      <c r="M11" s="1">
        <v>0</v>
      </c>
      <c r="N11" s="1">
        <v>1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11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</row>
    <row r="12" spans="1:46" x14ac:dyDescent="0.25">
      <c r="A12" s="1">
        <v>10</v>
      </c>
      <c r="B12" s="1">
        <v>0.75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9.5</v>
      </c>
      <c r="I12" s="1">
        <v>13</v>
      </c>
      <c r="J12" s="1">
        <v>20</v>
      </c>
      <c r="K12" s="1">
        <v>0</v>
      </c>
      <c r="L12" s="1">
        <v>0</v>
      </c>
      <c r="M12" s="1">
        <v>0</v>
      </c>
      <c r="N12" s="1">
        <v>0</v>
      </c>
      <c r="O12" s="1">
        <v>2.25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</row>
    <row r="13" spans="1:46" x14ac:dyDescent="0.25">
      <c r="A13" s="1">
        <v>11</v>
      </c>
      <c r="B13" s="1">
        <v>36.6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8.1999999999999993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4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7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</row>
    <row r="14" spans="1:46" x14ac:dyDescent="0.25">
      <c r="A14" s="1">
        <v>12</v>
      </c>
      <c r="B14" s="1">
        <v>97.600009999999997</v>
      </c>
      <c r="C14" s="1">
        <v>1</v>
      </c>
      <c r="D14" s="1">
        <v>0</v>
      </c>
      <c r="E14" s="1">
        <v>0</v>
      </c>
      <c r="F14" s="1">
        <v>0</v>
      </c>
      <c r="G14" s="1">
        <v>0</v>
      </c>
      <c r="H14" s="1">
        <v>23.2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12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6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</row>
    <row r="15" spans="1:46" x14ac:dyDescent="0.25">
      <c r="A15" s="1">
        <v>13</v>
      </c>
      <c r="B15" s="1">
        <v>43.222230000000003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4.2222220000000004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</row>
    <row r="16" spans="1:46" x14ac:dyDescent="0.25">
      <c r="A16" s="1">
        <v>14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1.8</v>
      </c>
      <c r="AL16" s="1">
        <v>7.2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</row>
    <row r="17" spans="1:46" x14ac:dyDescent="0.25">
      <c r="A17" s="1">
        <v>15</v>
      </c>
      <c r="B17" s="1">
        <v>25.6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7.2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4</v>
      </c>
      <c r="P17" s="1">
        <v>0</v>
      </c>
      <c r="Q17" s="1">
        <v>0</v>
      </c>
      <c r="R17" s="1">
        <v>0</v>
      </c>
      <c r="S17" s="1">
        <v>1</v>
      </c>
      <c r="T17" s="1">
        <v>0</v>
      </c>
      <c r="U17" s="1">
        <v>0</v>
      </c>
      <c r="V17" s="1">
        <v>0</v>
      </c>
      <c r="W17" s="1">
        <v>0</v>
      </c>
      <c r="X17" s="1">
        <v>6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</row>
    <row r="18" spans="1:46" x14ac:dyDescent="0.25">
      <c r="A18" s="1">
        <v>16</v>
      </c>
      <c r="B18" s="1">
        <v>6</v>
      </c>
      <c r="C18" s="1">
        <v>6</v>
      </c>
      <c r="D18" s="1">
        <v>2</v>
      </c>
      <c r="E18" s="1">
        <v>0</v>
      </c>
      <c r="F18" s="1">
        <v>0</v>
      </c>
      <c r="G18" s="1">
        <v>0</v>
      </c>
      <c r="H18" s="1">
        <v>3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1.6666669999999999</v>
      </c>
      <c r="P18" s="1">
        <v>0</v>
      </c>
      <c r="Q18" s="1">
        <v>0</v>
      </c>
      <c r="R18" s="1">
        <v>0</v>
      </c>
      <c r="S18" s="1">
        <v>1</v>
      </c>
      <c r="T18" s="1">
        <v>0</v>
      </c>
      <c r="U18" s="1">
        <v>0</v>
      </c>
      <c r="V18" s="1">
        <v>0</v>
      </c>
      <c r="W18" s="1">
        <v>0</v>
      </c>
      <c r="X18" s="1">
        <v>16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</row>
    <row r="19" spans="1:46" x14ac:dyDescent="0.25">
      <c r="A19" s="1">
        <v>17</v>
      </c>
      <c r="B19" s="1">
        <v>42</v>
      </c>
      <c r="C19" s="1">
        <v>18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21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</row>
    <row r="20" spans="1:46" x14ac:dyDescent="0.25">
      <c r="A20" s="1">
        <v>18</v>
      </c>
      <c r="B20" s="1">
        <v>46.5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56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15.5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</row>
    <row r="21" spans="1:46" x14ac:dyDescent="0.25">
      <c r="A21" s="1">
        <v>19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60</v>
      </c>
      <c r="J21" s="1">
        <v>13</v>
      </c>
      <c r="K21" s="1">
        <v>0</v>
      </c>
      <c r="L21" s="1">
        <v>0</v>
      </c>
      <c r="M21" s="1">
        <v>1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2</v>
      </c>
      <c r="T21" s="1">
        <v>0</v>
      </c>
      <c r="U21" s="1">
        <v>0</v>
      </c>
      <c r="V21" s="1">
        <v>0</v>
      </c>
      <c r="W21" s="1">
        <v>0</v>
      </c>
      <c r="X21" s="1">
        <v>10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</row>
    <row r="22" spans="1:46" x14ac:dyDescent="0.25">
      <c r="A22" s="1">
        <v>20</v>
      </c>
      <c r="B22" s="1">
        <v>14.5</v>
      </c>
      <c r="C22" s="1">
        <v>0.25</v>
      </c>
      <c r="D22" s="1">
        <v>0</v>
      </c>
      <c r="E22" s="1">
        <v>0</v>
      </c>
      <c r="F22" s="1">
        <v>0</v>
      </c>
      <c r="G22" s="1">
        <v>0</v>
      </c>
      <c r="H22" s="1">
        <v>11.79167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1.75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</row>
    <row r="23" spans="1:46" x14ac:dyDescent="0.25">
      <c r="A23" s="1">
        <v>21</v>
      </c>
      <c r="B23" s="1">
        <v>13.55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13.1</v>
      </c>
      <c r="I23" s="1">
        <v>13</v>
      </c>
      <c r="J23" s="1">
        <v>20</v>
      </c>
      <c r="K23" s="1">
        <v>0</v>
      </c>
      <c r="L23" s="1">
        <v>0</v>
      </c>
      <c r="M23" s="1">
        <v>0</v>
      </c>
      <c r="N23" s="1">
        <v>0</v>
      </c>
      <c r="O23" s="1">
        <v>4.25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3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</row>
    <row r="24" spans="1:46" x14ac:dyDescent="0.25">
      <c r="A24" s="1">
        <v>22</v>
      </c>
      <c r="B24" s="1">
        <v>42.5</v>
      </c>
      <c r="C24" s="1">
        <v>1.5</v>
      </c>
      <c r="D24" s="1">
        <v>0.75</v>
      </c>
      <c r="E24" s="1">
        <v>0</v>
      </c>
      <c r="F24" s="1">
        <v>0</v>
      </c>
      <c r="G24" s="1">
        <v>0</v>
      </c>
      <c r="H24" s="1">
        <v>33</v>
      </c>
      <c r="I24" s="1">
        <v>11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5.25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</row>
    <row r="25" spans="1:46" x14ac:dyDescent="0.25">
      <c r="A25" s="1">
        <v>23</v>
      </c>
      <c r="B25" s="1">
        <v>9.2249999999999996</v>
      </c>
      <c r="C25" s="1">
        <v>1.4750000000000001</v>
      </c>
      <c r="D25" s="1">
        <v>0.97499999999999998</v>
      </c>
      <c r="E25" s="1">
        <v>0</v>
      </c>
      <c r="F25" s="1">
        <v>0</v>
      </c>
      <c r="G25" s="1">
        <v>0</v>
      </c>
      <c r="H25" s="1">
        <v>43.9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2.625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</row>
    <row r="26" spans="1:46" x14ac:dyDescent="0.25">
      <c r="A26" s="1">
        <v>24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24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34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</row>
    <row r="27" spans="1:46" x14ac:dyDescent="0.25">
      <c r="A27" s="1">
        <v>25</v>
      </c>
      <c r="B27" s="1">
        <v>6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3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1.6666669999999999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11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2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</row>
    <row r="28" spans="1:46" x14ac:dyDescent="0.25">
      <c r="A28" s="1">
        <v>26</v>
      </c>
      <c r="B28" s="1">
        <v>6.75</v>
      </c>
      <c r="C28" s="1">
        <v>6</v>
      </c>
      <c r="D28" s="1">
        <v>2</v>
      </c>
      <c r="E28" s="1">
        <v>0</v>
      </c>
      <c r="F28" s="1">
        <v>0</v>
      </c>
      <c r="G28" s="1">
        <v>0</v>
      </c>
      <c r="H28" s="1">
        <v>12.5</v>
      </c>
      <c r="I28" s="1">
        <v>13</v>
      </c>
      <c r="J28" s="1">
        <v>20</v>
      </c>
      <c r="K28" s="1">
        <v>0</v>
      </c>
      <c r="L28" s="1">
        <v>0</v>
      </c>
      <c r="M28" s="1">
        <v>0</v>
      </c>
      <c r="N28" s="1">
        <v>0</v>
      </c>
      <c r="O28" s="1">
        <v>3.9166669999999999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16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</row>
    <row r="29" spans="1:46" x14ac:dyDescent="0.25">
      <c r="A29" s="1">
        <v>27</v>
      </c>
      <c r="B29" s="1">
        <v>48</v>
      </c>
      <c r="C29" s="1">
        <v>18</v>
      </c>
      <c r="D29" s="1">
        <v>0</v>
      </c>
      <c r="E29" s="1">
        <v>0</v>
      </c>
      <c r="F29" s="1">
        <v>0</v>
      </c>
      <c r="G29" s="1">
        <v>0</v>
      </c>
      <c r="H29" s="1">
        <v>3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22.66667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11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2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</row>
    <row r="30" spans="1:46" x14ac:dyDescent="0.25">
      <c r="A30" s="1">
        <v>28</v>
      </c>
      <c r="B30" s="1">
        <v>72</v>
      </c>
      <c r="C30" s="1">
        <v>2</v>
      </c>
      <c r="D30" s="1">
        <v>0</v>
      </c>
      <c r="E30" s="1">
        <v>0</v>
      </c>
      <c r="F30" s="1">
        <v>0</v>
      </c>
      <c r="G30" s="1">
        <v>0</v>
      </c>
      <c r="H30" s="1">
        <v>22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8</v>
      </c>
      <c r="P30" s="1">
        <v>0</v>
      </c>
      <c r="Q30" s="1">
        <v>0</v>
      </c>
      <c r="R30" s="1">
        <v>0</v>
      </c>
      <c r="S30" s="1">
        <v>2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</row>
    <row r="31" spans="1:46" x14ac:dyDescent="0.25">
      <c r="A31" s="1">
        <v>29</v>
      </c>
      <c r="B31" s="1">
        <v>0</v>
      </c>
      <c r="C31" s="1">
        <v>2</v>
      </c>
      <c r="D31" s="1">
        <v>1</v>
      </c>
      <c r="E31" s="1">
        <v>0</v>
      </c>
      <c r="F31" s="1">
        <v>0</v>
      </c>
      <c r="G31" s="1">
        <v>0</v>
      </c>
      <c r="H31" s="1">
        <v>18</v>
      </c>
      <c r="I31" s="1">
        <v>0</v>
      </c>
      <c r="J31" s="1">
        <v>6</v>
      </c>
      <c r="K31" s="1">
        <v>0</v>
      </c>
      <c r="L31" s="1">
        <v>0</v>
      </c>
      <c r="M31" s="1">
        <v>0</v>
      </c>
      <c r="N31" s="1">
        <v>0</v>
      </c>
      <c r="O31" s="1">
        <v>14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41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1</v>
      </c>
      <c r="AF31" s="1">
        <v>0</v>
      </c>
      <c r="AG31" s="1">
        <v>1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</row>
    <row r="32" spans="1:46" x14ac:dyDescent="0.25">
      <c r="A32" s="1">
        <v>30</v>
      </c>
      <c r="B32" s="1">
        <v>0</v>
      </c>
      <c r="C32" s="1">
        <v>1</v>
      </c>
      <c r="D32" s="1">
        <v>0</v>
      </c>
      <c r="E32" s="1">
        <v>0</v>
      </c>
      <c r="F32" s="1">
        <v>0</v>
      </c>
      <c r="G32" s="1">
        <v>0</v>
      </c>
      <c r="H32" s="1">
        <v>6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12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</row>
    <row r="33" spans="1:46" x14ac:dyDescent="0.25">
      <c r="A33" s="1">
        <v>31</v>
      </c>
      <c r="B33" s="1">
        <v>42</v>
      </c>
      <c r="C33" s="1">
        <v>5</v>
      </c>
      <c r="D33" s="1">
        <v>0</v>
      </c>
      <c r="E33" s="1">
        <v>0</v>
      </c>
      <c r="F33" s="1">
        <v>0</v>
      </c>
      <c r="G33" s="1">
        <v>0</v>
      </c>
      <c r="H33" s="1">
        <v>15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18</v>
      </c>
      <c r="P33" s="1">
        <v>0</v>
      </c>
      <c r="Q33" s="1">
        <v>0</v>
      </c>
      <c r="R33" s="1">
        <v>0</v>
      </c>
      <c r="S33" s="1">
        <v>0</v>
      </c>
      <c r="T33" s="1">
        <v>2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</row>
    <row r="34" spans="1:46" x14ac:dyDescent="0.25">
      <c r="A34" s="1">
        <v>32</v>
      </c>
      <c r="B34" s="1">
        <v>10.37857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1.7285710000000001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</row>
    <row r="35" spans="1:46" x14ac:dyDescent="0.25">
      <c r="A35" s="1">
        <v>33</v>
      </c>
      <c r="B35" s="1">
        <v>10</v>
      </c>
      <c r="C35" s="1">
        <v>1.3333330000000001</v>
      </c>
      <c r="D35" s="1">
        <v>0</v>
      </c>
      <c r="E35" s="1">
        <v>0</v>
      </c>
      <c r="F35" s="1">
        <v>0</v>
      </c>
      <c r="G35" s="1">
        <v>0</v>
      </c>
      <c r="H35" s="1">
        <v>49.833329999999997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5.6666670000000003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</row>
    <row r="36" spans="1:46" x14ac:dyDescent="0.25">
      <c r="A36" s="1">
        <v>34</v>
      </c>
      <c r="B36" s="1">
        <v>43.25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21.5</v>
      </c>
      <c r="I36" s="1">
        <v>11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3.75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</row>
    <row r="37" spans="1:46" x14ac:dyDescent="0.25">
      <c r="A37" s="1">
        <v>35</v>
      </c>
      <c r="B37" s="1">
        <v>12.8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3.6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2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3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</row>
    <row r="38" spans="1:46" x14ac:dyDescent="0.25">
      <c r="A38" s="1">
        <v>36</v>
      </c>
      <c r="B38" s="1">
        <v>46.5</v>
      </c>
      <c r="C38" s="1">
        <v>6</v>
      </c>
      <c r="D38" s="1">
        <v>2</v>
      </c>
      <c r="E38" s="1">
        <v>0</v>
      </c>
      <c r="F38" s="1">
        <v>0</v>
      </c>
      <c r="G38" s="1">
        <v>0</v>
      </c>
      <c r="H38" s="1">
        <v>9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1.6666669999999999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16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</row>
    <row r="39" spans="1:46" x14ac:dyDescent="0.25">
      <c r="A39" s="1">
        <v>37</v>
      </c>
      <c r="B39" s="1">
        <v>42</v>
      </c>
      <c r="C39" s="1">
        <v>18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21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</row>
    <row r="40" spans="1:46" x14ac:dyDescent="0.25">
      <c r="A40" s="1">
        <v>38</v>
      </c>
      <c r="B40" s="1">
        <v>48</v>
      </c>
      <c r="C40" s="1">
        <v>10</v>
      </c>
      <c r="D40" s="1">
        <v>2</v>
      </c>
      <c r="E40" s="1">
        <v>0</v>
      </c>
      <c r="F40" s="1">
        <v>0</v>
      </c>
      <c r="G40" s="1">
        <v>0</v>
      </c>
      <c r="H40" s="1">
        <v>12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19.66667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16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</row>
    <row r="41" spans="1:46" x14ac:dyDescent="0.25">
      <c r="A41" s="1">
        <v>39</v>
      </c>
      <c r="B41" s="1">
        <v>0</v>
      </c>
      <c r="C41" s="1">
        <v>1</v>
      </c>
      <c r="D41" s="1">
        <v>0</v>
      </c>
      <c r="E41" s="1">
        <v>0</v>
      </c>
      <c r="F41" s="1">
        <v>0</v>
      </c>
      <c r="G41" s="1">
        <v>0</v>
      </c>
      <c r="H41" s="1">
        <v>6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1</v>
      </c>
      <c r="Q41" s="1">
        <v>54</v>
      </c>
      <c r="R41" s="1">
        <v>1</v>
      </c>
      <c r="S41" s="1">
        <v>2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</row>
    <row r="42" spans="1:46" x14ac:dyDescent="0.25">
      <c r="A42" s="1">
        <v>40</v>
      </c>
      <c r="B42" s="1">
        <v>42.5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12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1.5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</row>
    <row r="43" spans="1:46" x14ac:dyDescent="0.25">
      <c r="A43" s="1">
        <v>41</v>
      </c>
      <c r="B43" s="1">
        <v>5.25</v>
      </c>
      <c r="C43" s="1">
        <v>1.75</v>
      </c>
      <c r="D43" s="1">
        <v>1.75</v>
      </c>
      <c r="E43" s="1">
        <v>0</v>
      </c>
      <c r="F43" s="1">
        <v>0</v>
      </c>
      <c r="G43" s="1">
        <v>0</v>
      </c>
      <c r="H43" s="1">
        <v>62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7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</row>
    <row r="44" spans="1:46" x14ac:dyDescent="0.25">
      <c r="A44" s="1">
        <v>42</v>
      </c>
      <c r="B44" s="1">
        <v>6</v>
      </c>
      <c r="C44" s="1">
        <v>6</v>
      </c>
      <c r="D44" s="1">
        <v>2</v>
      </c>
      <c r="E44" s="1">
        <v>0</v>
      </c>
      <c r="F44" s="1">
        <v>0</v>
      </c>
      <c r="G44" s="1">
        <v>0</v>
      </c>
      <c r="H44" s="1">
        <v>3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1.6666669999999999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16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</row>
    <row r="45" spans="1:46" x14ac:dyDescent="0.25">
      <c r="A45" s="1">
        <v>43</v>
      </c>
      <c r="B45" s="1">
        <v>0</v>
      </c>
      <c r="C45" s="1">
        <v>0.6</v>
      </c>
      <c r="D45" s="1">
        <v>0</v>
      </c>
      <c r="E45" s="1">
        <v>0</v>
      </c>
      <c r="F45" s="1">
        <v>0</v>
      </c>
      <c r="G45" s="1">
        <v>0</v>
      </c>
      <c r="H45" s="1">
        <v>3.6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1.2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3.6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</row>
    <row r="46" spans="1:46" x14ac:dyDescent="0.25">
      <c r="A46" s="1">
        <v>44</v>
      </c>
      <c r="B46" s="1">
        <v>64.333340000000007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29.266670000000001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8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5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</row>
    <row r="47" spans="1:46" x14ac:dyDescent="0.25">
      <c r="A47" s="1">
        <v>45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0.6</v>
      </c>
      <c r="AI47" s="1">
        <v>0</v>
      </c>
      <c r="AJ47" s="1">
        <v>0.6</v>
      </c>
      <c r="AK47" s="1">
        <v>2.4</v>
      </c>
      <c r="AL47" s="1">
        <v>7.2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</row>
    <row r="48" spans="1:46" x14ac:dyDescent="0.25">
      <c r="A48" s="1">
        <v>46</v>
      </c>
      <c r="B48" s="1">
        <v>3.8333330000000001</v>
      </c>
      <c r="C48" s="1">
        <v>0.5</v>
      </c>
      <c r="D48" s="1">
        <v>0</v>
      </c>
      <c r="E48" s="1">
        <v>0</v>
      </c>
      <c r="F48" s="1">
        <v>0</v>
      </c>
      <c r="G48" s="1">
        <v>0</v>
      </c>
      <c r="H48" s="1">
        <v>3</v>
      </c>
      <c r="I48" s="1">
        <v>8.6666670000000003</v>
      </c>
      <c r="J48" s="1">
        <v>9.3333329999999997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11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</row>
    <row r="49" spans="1:46" x14ac:dyDescent="0.25">
      <c r="A49" s="1">
        <v>47</v>
      </c>
      <c r="B49" s="1">
        <v>6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3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1.6666669999999999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11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2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</row>
    <row r="50" spans="1:46" x14ac:dyDescent="0.25">
      <c r="A50" s="1">
        <v>48</v>
      </c>
      <c r="B50" s="1">
        <v>6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21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7.6666670000000003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44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22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</row>
    <row r="51" spans="1:46" x14ac:dyDescent="0.25">
      <c r="A51" s="1">
        <v>49</v>
      </c>
      <c r="B51" s="1">
        <v>18</v>
      </c>
      <c r="C51" s="1">
        <v>2</v>
      </c>
      <c r="D51" s="1">
        <v>1</v>
      </c>
      <c r="E51" s="1">
        <v>0</v>
      </c>
      <c r="F51" s="1">
        <v>0</v>
      </c>
      <c r="G51" s="1">
        <v>0</v>
      </c>
      <c r="H51" s="1">
        <v>6</v>
      </c>
      <c r="I51" s="1">
        <v>0</v>
      </c>
      <c r="J51" s="1">
        <v>115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101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1</v>
      </c>
      <c r="AF51" s="1">
        <v>0</v>
      </c>
      <c r="AG51" s="1">
        <v>27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</row>
    <row r="52" spans="1:46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6">
    <tabColor theme="1" tint="0.14999847407452621"/>
  </sheetPr>
  <dimension ref="A1:M46"/>
  <sheetViews>
    <sheetView workbookViewId="0">
      <selection activeCell="A35" sqref="A35:XFD35"/>
    </sheetView>
  </sheetViews>
  <sheetFormatPr baseColWidth="10" defaultRowHeight="15" x14ac:dyDescent="0.25"/>
  <cols>
    <col min="1" max="1" width="5" bestFit="1" customWidth="1"/>
    <col min="2" max="2" width="21.5703125" bestFit="1" customWidth="1"/>
    <col min="3" max="3" width="8.85546875" bestFit="1" customWidth="1"/>
    <col min="4" max="4" width="10.42578125" bestFit="1" customWidth="1"/>
    <col min="5" max="5" width="15.85546875" bestFit="1" customWidth="1"/>
    <col min="6" max="6" width="16.140625" bestFit="1" customWidth="1"/>
    <col min="7" max="7" width="10.42578125" bestFit="1" customWidth="1"/>
    <col min="8" max="8" width="21.5703125" bestFit="1" customWidth="1"/>
    <col min="9" max="9" width="12.85546875" bestFit="1" customWidth="1"/>
    <col min="10" max="10" width="15.28515625" bestFit="1" customWidth="1"/>
    <col min="11" max="11" width="17.85546875" bestFit="1" customWidth="1"/>
    <col min="12" max="12" width="19" bestFit="1" customWidth="1"/>
    <col min="13" max="13" width="12.7109375" bestFit="1" customWidth="1"/>
  </cols>
  <sheetData>
    <row r="1" spans="1:13" x14ac:dyDescent="0.25">
      <c r="A1" s="1" t="s">
        <v>31</v>
      </c>
      <c r="B1" s="1" t="s">
        <v>32</v>
      </c>
      <c r="C1" s="1" t="s">
        <v>33</v>
      </c>
      <c r="D1" s="1" t="s">
        <v>34</v>
      </c>
      <c r="E1" s="1" t="s">
        <v>35</v>
      </c>
      <c r="F1" s="1" t="s">
        <v>36</v>
      </c>
      <c r="G1" s="1" t="s">
        <v>37</v>
      </c>
      <c r="H1" s="1" t="s">
        <v>38</v>
      </c>
      <c r="I1" s="1" t="s">
        <v>39</v>
      </c>
      <c r="J1" s="1" t="s">
        <v>40</v>
      </c>
      <c r="K1" s="1" t="s">
        <v>83</v>
      </c>
      <c r="L1" s="1" t="s">
        <v>84</v>
      </c>
      <c r="M1" s="1" t="s">
        <v>107</v>
      </c>
    </row>
    <row r="2" spans="1:13" x14ac:dyDescent="0.25">
      <c r="A2" s="1">
        <v>1</v>
      </c>
      <c r="B2" s="1" t="s">
        <v>3</v>
      </c>
      <c r="C2" s="1">
        <v>2</v>
      </c>
      <c r="D2" s="1">
        <v>77</v>
      </c>
      <c r="E2" s="1">
        <v>2</v>
      </c>
      <c r="F2" s="1">
        <v>15</v>
      </c>
      <c r="G2" s="1">
        <v>15</v>
      </c>
      <c r="H2" s="1" t="s">
        <v>3</v>
      </c>
      <c r="I2" s="1">
        <v>1</v>
      </c>
      <c r="J2" s="1" t="s">
        <v>42</v>
      </c>
      <c r="K2" s="1">
        <v>0</v>
      </c>
      <c r="L2" s="1"/>
      <c r="M2" s="1">
        <v>0</v>
      </c>
    </row>
    <row r="3" spans="1:13" x14ac:dyDescent="0.25">
      <c r="A3" s="1">
        <v>2</v>
      </c>
      <c r="B3" s="1" t="s">
        <v>5</v>
      </c>
      <c r="C3" s="1">
        <v>1.2</v>
      </c>
      <c r="D3" s="1">
        <v>70</v>
      </c>
      <c r="E3" s="1">
        <v>5</v>
      </c>
      <c r="F3" s="1">
        <v>30</v>
      </c>
      <c r="G3" s="1">
        <v>2</v>
      </c>
      <c r="H3" s="1" t="s">
        <v>5</v>
      </c>
      <c r="I3" s="1" t="s">
        <v>90</v>
      </c>
      <c r="J3" s="1" t="s">
        <v>44</v>
      </c>
      <c r="K3" s="1">
        <v>0</v>
      </c>
      <c r="L3" s="1"/>
      <c r="M3" s="1">
        <v>0</v>
      </c>
    </row>
    <row r="4" spans="1:13" x14ac:dyDescent="0.25">
      <c r="A4" s="1">
        <v>3</v>
      </c>
      <c r="B4" s="1" t="s">
        <v>6</v>
      </c>
      <c r="C4" s="1" t="s">
        <v>45</v>
      </c>
      <c r="D4" s="1">
        <v>250</v>
      </c>
      <c r="E4" s="1">
        <v>6</v>
      </c>
      <c r="F4" s="1">
        <v>40</v>
      </c>
      <c r="G4" s="1">
        <v>4</v>
      </c>
      <c r="H4" s="1" t="s">
        <v>6</v>
      </c>
      <c r="I4" s="1" t="s">
        <v>43</v>
      </c>
      <c r="J4" s="1" t="s">
        <v>44</v>
      </c>
      <c r="K4" s="1">
        <v>0</v>
      </c>
      <c r="L4" s="1"/>
      <c r="M4" s="1">
        <v>0</v>
      </c>
    </row>
    <row r="5" spans="1:13" x14ac:dyDescent="0.25">
      <c r="A5" s="1">
        <v>4</v>
      </c>
      <c r="B5" s="1" t="s">
        <v>7</v>
      </c>
      <c r="C5" s="1">
        <v>2.2000000000000002</v>
      </c>
      <c r="D5" s="1">
        <v>500</v>
      </c>
      <c r="E5" s="1">
        <v>8</v>
      </c>
      <c r="F5" s="1">
        <v>40</v>
      </c>
      <c r="G5" s="1">
        <v>5</v>
      </c>
      <c r="H5" s="1" t="s">
        <v>7</v>
      </c>
      <c r="I5" s="1" t="s">
        <v>91</v>
      </c>
      <c r="J5" s="1" t="s">
        <v>44</v>
      </c>
      <c r="K5" s="1">
        <v>0</v>
      </c>
      <c r="L5" s="1"/>
      <c r="M5" s="1">
        <v>0</v>
      </c>
    </row>
    <row r="6" spans="1:13" x14ac:dyDescent="0.25">
      <c r="A6" s="1">
        <v>5</v>
      </c>
      <c r="B6" s="1" t="s">
        <v>12</v>
      </c>
      <c r="C6" s="1">
        <v>4</v>
      </c>
      <c r="D6" s="1">
        <v>150</v>
      </c>
      <c r="E6" s="1">
        <v>6</v>
      </c>
      <c r="F6" s="1">
        <v>40</v>
      </c>
      <c r="G6" s="1">
        <v>3</v>
      </c>
      <c r="H6" s="1" t="s">
        <v>12</v>
      </c>
      <c r="I6" s="1" t="s">
        <v>41</v>
      </c>
      <c r="J6" s="1" t="s">
        <v>44</v>
      </c>
      <c r="K6" s="1">
        <v>0</v>
      </c>
      <c r="L6" s="1"/>
      <c r="M6" s="1">
        <v>0</v>
      </c>
    </row>
    <row r="7" spans="1:13" x14ac:dyDescent="0.25">
      <c r="A7" s="1">
        <v>6</v>
      </c>
      <c r="B7" s="1" t="s">
        <v>13</v>
      </c>
      <c r="C7" s="1" t="s">
        <v>46</v>
      </c>
      <c r="D7" s="1">
        <v>350</v>
      </c>
      <c r="E7" s="1">
        <v>6</v>
      </c>
      <c r="F7" s="1">
        <v>40</v>
      </c>
      <c r="G7" s="1">
        <v>6</v>
      </c>
      <c r="H7" s="1" t="s">
        <v>13</v>
      </c>
      <c r="I7" s="1" t="s">
        <v>43</v>
      </c>
      <c r="J7" s="1" t="s">
        <v>44</v>
      </c>
      <c r="K7" s="1">
        <v>0</v>
      </c>
      <c r="L7" s="1"/>
      <c r="M7" s="1">
        <v>0</v>
      </c>
    </row>
    <row r="8" spans="1:13" x14ac:dyDescent="0.25">
      <c r="A8" s="1">
        <v>7</v>
      </c>
      <c r="B8" s="1" t="s">
        <v>14</v>
      </c>
      <c r="C8" s="1">
        <v>3</v>
      </c>
      <c r="D8" s="1">
        <v>250</v>
      </c>
      <c r="E8" s="1">
        <v>6</v>
      </c>
      <c r="F8" s="1">
        <v>40</v>
      </c>
      <c r="G8" s="1">
        <v>3</v>
      </c>
      <c r="H8" s="1" t="s">
        <v>14</v>
      </c>
      <c r="I8" s="1" t="s">
        <v>41</v>
      </c>
      <c r="J8" s="1" t="s">
        <v>44</v>
      </c>
      <c r="K8" s="1">
        <v>0</v>
      </c>
      <c r="L8" s="1"/>
      <c r="M8" s="1">
        <v>0</v>
      </c>
    </row>
    <row r="9" spans="1:13" x14ac:dyDescent="0.25">
      <c r="A9" s="1">
        <v>8</v>
      </c>
      <c r="B9" s="1" t="s">
        <v>8</v>
      </c>
      <c r="C9" s="1">
        <v>2.2000000000000002</v>
      </c>
      <c r="D9" s="1">
        <v>8</v>
      </c>
      <c r="E9" s="1">
        <v>2</v>
      </c>
      <c r="F9" s="1">
        <v>0</v>
      </c>
      <c r="G9" s="1">
        <v>2</v>
      </c>
      <c r="H9" s="1" t="s">
        <v>8</v>
      </c>
      <c r="I9" s="1" t="s">
        <v>41</v>
      </c>
      <c r="J9" s="1" t="s">
        <v>47</v>
      </c>
      <c r="K9" s="1">
        <v>0</v>
      </c>
      <c r="L9" s="1"/>
      <c r="M9" s="1">
        <v>0</v>
      </c>
    </row>
    <row r="10" spans="1:13" x14ac:dyDescent="0.25">
      <c r="A10" s="1">
        <v>9</v>
      </c>
      <c r="B10" s="1" t="s">
        <v>4</v>
      </c>
      <c r="C10" s="1">
        <v>1.5</v>
      </c>
      <c r="D10" s="1">
        <v>180</v>
      </c>
      <c r="E10" s="1">
        <v>3</v>
      </c>
      <c r="F10" s="1">
        <v>20</v>
      </c>
      <c r="G10" s="1">
        <v>4</v>
      </c>
      <c r="H10" s="1" t="s">
        <v>4</v>
      </c>
      <c r="I10" s="1">
        <v>1</v>
      </c>
      <c r="J10" s="1" t="s">
        <v>42</v>
      </c>
      <c r="K10" s="1">
        <v>0</v>
      </c>
      <c r="L10" s="1"/>
      <c r="M10" s="1">
        <v>0</v>
      </c>
    </row>
    <row r="11" spans="1:13" x14ac:dyDescent="0.25">
      <c r="A11" s="1">
        <v>10</v>
      </c>
      <c r="B11" s="1" t="s">
        <v>2</v>
      </c>
      <c r="C11" s="1">
        <v>2.8</v>
      </c>
      <c r="D11" s="1">
        <v>3</v>
      </c>
      <c r="E11" s="1">
        <v>1</v>
      </c>
      <c r="F11" s="1">
        <v>0</v>
      </c>
      <c r="G11" s="1">
        <v>1</v>
      </c>
      <c r="H11" s="1" t="s">
        <v>2</v>
      </c>
      <c r="I11" s="1" t="s">
        <v>87</v>
      </c>
      <c r="J11" s="1" t="s">
        <v>47</v>
      </c>
      <c r="K11" s="1">
        <v>0</v>
      </c>
      <c r="L11" s="1"/>
      <c r="M11" s="1">
        <v>0</v>
      </c>
    </row>
    <row r="12" spans="1:13" x14ac:dyDescent="0.25">
      <c r="A12" s="1">
        <v>11</v>
      </c>
      <c r="B12" s="1" t="s">
        <v>9</v>
      </c>
      <c r="C12" s="1">
        <v>6</v>
      </c>
      <c r="D12" s="1">
        <v>6</v>
      </c>
      <c r="E12" s="1">
        <v>1</v>
      </c>
      <c r="F12" s="1">
        <v>0</v>
      </c>
      <c r="G12" s="1">
        <v>1</v>
      </c>
      <c r="H12" s="1" t="s">
        <v>9</v>
      </c>
      <c r="I12" s="1" t="s">
        <v>87</v>
      </c>
      <c r="J12" s="1" t="s">
        <v>49</v>
      </c>
      <c r="K12" s="1">
        <v>0</v>
      </c>
      <c r="L12" s="1"/>
      <c r="M12" s="1">
        <v>0</v>
      </c>
    </row>
    <row r="13" spans="1:13" x14ac:dyDescent="0.25">
      <c r="A13" s="1">
        <v>12</v>
      </c>
      <c r="B13" s="1" t="s">
        <v>10</v>
      </c>
      <c r="C13" s="1">
        <v>1.8</v>
      </c>
      <c r="D13" s="1">
        <v>100</v>
      </c>
      <c r="E13" s="1">
        <v>1</v>
      </c>
      <c r="F13" s="1">
        <v>0</v>
      </c>
      <c r="G13" s="1">
        <v>3</v>
      </c>
      <c r="H13" s="1" t="s">
        <v>10</v>
      </c>
      <c r="I13" s="1" t="s">
        <v>87</v>
      </c>
      <c r="J13" s="1" t="s">
        <v>49</v>
      </c>
      <c r="K13" s="1">
        <v>0</v>
      </c>
      <c r="L13" s="1"/>
      <c r="M13" s="1">
        <v>0</v>
      </c>
    </row>
    <row r="14" spans="1:13" x14ac:dyDescent="0.25">
      <c r="A14" s="1">
        <v>13</v>
      </c>
      <c r="B14" s="1" t="s">
        <v>11</v>
      </c>
      <c r="C14" s="1">
        <v>6</v>
      </c>
      <c r="D14" s="1">
        <v>25</v>
      </c>
      <c r="E14" s="1">
        <v>1</v>
      </c>
      <c r="F14" s="1">
        <v>0</v>
      </c>
      <c r="G14" s="1">
        <v>1</v>
      </c>
      <c r="H14" s="1" t="s">
        <v>11</v>
      </c>
      <c r="I14" s="1" t="s">
        <v>87</v>
      </c>
      <c r="J14" s="1" t="s">
        <v>49</v>
      </c>
      <c r="K14" s="1">
        <v>0</v>
      </c>
      <c r="L14" s="1"/>
      <c r="M14" s="1">
        <v>0</v>
      </c>
    </row>
    <row r="15" spans="1:13" x14ac:dyDescent="0.25">
      <c r="A15" s="1">
        <v>14</v>
      </c>
      <c r="B15" s="1" t="s">
        <v>15</v>
      </c>
      <c r="C15" s="1">
        <v>2</v>
      </c>
      <c r="D15" s="1">
        <v>35</v>
      </c>
      <c r="E15" s="1">
        <v>2</v>
      </c>
      <c r="F15" s="1">
        <v>10</v>
      </c>
      <c r="G15" s="1">
        <v>3</v>
      </c>
      <c r="H15" s="1" t="s">
        <v>15</v>
      </c>
      <c r="I15" s="1">
        <v>1</v>
      </c>
      <c r="J15" s="1" t="s">
        <v>42</v>
      </c>
      <c r="K15" s="1">
        <v>0</v>
      </c>
      <c r="L15" s="1"/>
      <c r="M15" s="1">
        <v>0</v>
      </c>
    </row>
    <row r="16" spans="1:13" x14ac:dyDescent="0.25">
      <c r="A16" s="1">
        <v>15</v>
      </c>
      <c r="B16" s="1" t="s">
        <v>16</v>
      </c>
      <c r="C16" s="1">
        <v>0.7</v>
      </c>
      <c r="D16" s="1">
        <v>1000</v>
      </c>
      <c r="E16" s="1">
        <v>5</v>
      </c>
      <c r="F16" s="1">
        <v>40</v>
      </c>
      <c r="G16" s="1">
        <v>10</v>
      </c>
      <c r="H16" s="1" t="s">
        <v>16</v>
      </c>
      <c r="I16" s="1">
        <v>3</v>
      </c>
      <c r="J16" s="1" t="s">
        <v>44</v>
      </c>
      <c r="K16" s="1">
        <v>0</v>
      </c>
      <c r="L16" s="1"/>
      <c r="M16" s="1">
        <v>0</v>
      </c>
    </row>
    <row r="17" spans="1:13" x14ac:dyDescent="0.25">
      <c r="A17" s="1">
        <v>16</v>
      </c>
      <c r="B17" s="1" t="s">
        <v>17</v>
      </c>
      <c r="C17" s="1">
        <v>0.7</v>
      </c>
      <c r="D17" s="1">
        <v>100</v>
      </c>
      <c r="E17" s="1">
        <v>2</v>
      </c>
      <c r="F17" s="1">
        <v>5</v>
      </c>
      <c r="G17" s="1">
        <v>3</v>
      </c>
      <c r="H17" s="1" t="s">
        <v>17</v>
      </c>
      <c r="I17" s="1">
        <v>3</v>
      </c>
      <c r="J17" s="1" t="s">
        <v>47</v>
      </c>
      <c r="K17" s="1">
        <v>0</v>
      </c>
      <c r="L17" s="1"/>
      <c r="M17" s="1">
        <v>0</v>
      </c>
    </row>
    <row r="18" spans="1:13" x14ac:dyDescent="0.25">
      <c r="A18" s="1">
        <v>17</v>
      </c>
      <c r="B18" s="1" t="s">
        <v>18</v>
      </c>
      <c r="C18" s="1">
        <v>0.7</v>
      </c>
      <c r="D18" s="1">
        <v>500</v>
      </c>
      <c r="E18" s="1">
        <v>2</v>
      </c>
      <c r="F18" s="1">
        <v>20</v>
      </c>
      <c r="G18" s="1">
        <v>5</v>
      </c>
      <c r="H18" s="1" t="s">
        <v>18</v>
      </c>
      <c r="I18" s="1">
        <v>3</v>
      </c>
      <c r="J18" s="1" t="s">
        <v>42</v>
      </c>
      <c r="K18" s="1">
        <v>0</v>
      </c>
      <c r="L18" s="1"/>
      <c r="M18" s="1">
        <v>0</v>
      </c>
    </row>
    <row r="19" spans="1:13" x14ac:dyDescent="0.25">
      <c r="A19" s="1">
        <v>18</v>
      </c>
      <c r="B19" s="1" t="s">
        <v>67</v>
      </c>
      <c r="C19" s="1" t="s">
        <v>68</v>
      </c>
      <c r="D19" s="1">
        <v>30</v>
      </c>
      <c r="E19" s="1">
        <v>1</v>
      </c>
      <c r="F19" s="1">
        <v>0</v>
      </c>
      <c r="G19" s="1">
        <v>1</v>
      </c>
      <c r="H19" s="1" t="s">
        <v>67</v>
      </c>
      <c r="I19" s="1" t="s">
        <v>41</v>
      </c>
      <c r="J19" s="1" t="s">
        <v>42</v>
      </c>
      <c r="K19" s="1">
        <v>4</v>
      </c>
      <c r="L19" s="1" t="s">
        <v>2</v>
      </c>
      <c r="M19" s="1">
        <v>0</v>
      </c>
    </row>
    <row r="20" spans="1:13" x14ac:dyDescent="0.25">
      <c r="A20" s="1">
        <v>19</v>
      </c>
      <c r="B20" s="1" t="s">
        <v>69</v>
      </c>
      <c r="C20" s="1">
        <v>1.5</v>
      </c>
      <c r="D20" s="1">
        <v>80</v>
      </c>
      <c r="E20" s="1">
        <v>2</v>
      </c>
      <c r="F20" s="1">
        <v>1</v>
      </c>
      <c r="G20" s="1">
        <v>3</v>
      </c>
      <c r="H20" s="1" t="s">
        <v>69</v>
      </c>
      <c r="I20" s="1">
        <v>1.5</v>
      </c>
      <c r="J20" s="1" t="s">
        <v>42</v>
      </c>
      <c r="K20" s="1">
        <v>2</v>
      </c>
      <c r="L20" s="1" t="s">
        <v>70</v>
      </c>
      <c r="M20" s="1">
        <v>0</v>
      </c>
    </row>
    <row r="21" spans="1:13" x14ac:dyDescent="0.25">
      <c r="A21" s="1">
        <v>20</v>
      </c>
      <c r="B21" s="1" t="s">
        <v>70</v>
      </c>
      <c r="C21" s="1">
        <v>1.5</v>
      </c>
      <c r="D21" s="1">
        <v>40</v>
      </c>
      <c r="E21" s="1">
        <v>2</v>
      </c>
      <c r="F21" s="1">
        <v>0</v>
      </c>
      <c r="G21" s="1">
        <v>2</v>
      </c>
      <c r="H21" s="1" t="s">
        <v>70</v>
      </c>
      <c r="I21" s="1">
        <v>1.5</v>
      </c>
      <c r="J21" s="1" t="s">
        <v>42</v>
      </c>
      <c r="K21" s="1">
        <v>2</v>
      </c>
      <c r="L21" s="1" t="s">
        <v>71</v>
      </c>
      <c r="M21" s="1">
        <v>0</v>
      </c>
    </row>
    <row r="22" spans="1:13" x14ac:dyDescent="0.25">
      <c r="A22" s="1">
        <v>21</v>
      </c>
      <c r="B22" s="1" t="s">
        <v>71</v>
      </c>
      <c r="C22" s="1">
        <v>1.5</v>
      </c>
      <c r="D22" s="1">
        <v>20</v>
      </c>
      <c r="E22" s="1">
        <v>1</v>
      </c>
      <c r="F22" s="1">
        <v>0</v>
      </c>
      <c r="G22" s="1">
        <v>1</v>
      </c>
      <c r="H22" s="1" t="s">
        <v>71</v>
      </c>
      <c r="I22" s="1" t="s">
        <v>48</v>
      </c>
      <c r="J22" s="1" t="s">
        <v>42</v>
      </c>
      <c r="K22" s="1">
        <v>2</v>
      </c>
      <c r="L22" s="1" t="s">
        <v>72</v>
      </c>
      <c r="M22" s="1">
        <v>0</v>
      </c>
    </row>
    <row r="23" spans="1:13" x14ac:dyDescent="0.25">
      <c r="A23" s="1">
        <v>22</v>
      </c>
      <c r="B23" s="1" t="s">
        <v>72</v>
      </c>
      <c r="C23" s="1">
        <v>1.5</v>
      </c>
      <c r="D23" s="1">
        <v>10</v>
      </c>
      <c r="E23" s="1">
        <v>1</v>
      </c>
      <c r="F23" s="1">
        <v>0</v>
      </c>
      <c r="G23" s="1">
        <v>1</v>
      </c>
      <c r="H23" s="1" t="s">
        <v>72</v>
      </c>
      <c r="I23" s="1" t="s">
        <v>48</v>
      </c>
      <c r="J23" s="1" t="s">
        <v>42</v>
      </c>
      <c r="K23" s="1">
        <v>0</v>
      </c>
      <c r="L23" s="1"/>
      <c r="M23" s="1">
        <v>0</v>
      </c>
    </row>
    <row r="24" spans="1:13" x14ac:dyDescent="0.25">
      <c r="A24" s="1">
        <v>23</v>
      </c>
      <c r="B24" s="1" t="s">
        <v>73</v>
      </c>
      <c r="C24" s="1">
        <v>2</v>
      </c>
      <c r="D24" s="1">
        <v>8</v>
      </c>
      <c r="E24" s="1">
        <v>1</v>
      </c>
      <c r="F24" s="1">
        <v>0</v>
      </c>
      <c r="G24" s="1">
        <v>3</v>
      </c>
      <c r="H24" s="1" t="s">
        <v>73</v>
      </c>
      <c r="I24" s="1" t="s">
        <v>74</v>
      </c>
      <c r="J24" s="1" t="s">
        <v>42</v>
      </c>
      <c r="K24" s="1">
        <v>0</v>
      </c>
      <c r="L24" s="1"/>
      <c r="M24" s="1">
        <v>0</v>
      </c>
    </row>
    <row r="25" spans="1:13" x14ac:dyDescent="0.25">
      <c r="A25" s="1">
        <v>24</v>
      </c>
      <c r="B25" s="1" t="s">
        <v>75</v>
      </c>
      <c r="C25" s="1">
        <v>1.2</v>
      </c>
      <c r="D25" s="1">
        <v>100</v>
      </c>
      <c r="E25" s="1">
        <v>1</v>
      </c>
      <c r="F25" s="1">
        <v>0</v>
      </c>
      <c r="G25" s="1">
        <v>5</v>
      </c>
      <c r="H25" s="1" t="s">
        <v>75</v>
      </c>
      <c r="I25" s="1">
        <v>1</v>
      </c>
      <c r="J25" s="1" t="s">
        <v>44</v>
      </c>
      <c r="K25" s="1">
        <v>10</v>
      </c>
      <c r="L25" s="1" t="s">
        <v>76</v>
      </c>
      <c r="M25" s="1">
        <v>0</v>
      </c>
    </row>
    <row r="26" spans="1:13" x14ac:dyDescent="0.25">
      <c r="A26" s="1">
        <v>25</v>
      </c>
      <c r="B26" s="1" t="s">
        <v>76</v>
      </c>
      <c r="C26" s="1">
        <v>2</v>
      </c>
      <c r="D26" s="1">
        <v>40</v>
      </c>
      <c r="E26" s="1">
        <v>1</v>
      </c>
      <c r="F26" s="1">
        <v>0</v>
      </c>
      <c r="G26" s="1">
        <v>2</v>
      </c>
      <c r="H26" s="1" t="s">
        <v>76</v>
      </c>
      <c r="I26" s="1" t="s">
        <v>41</v>
      </c>
      <c r="J26" s="1" t="s">
        <v>44</v>
      </c>
      <c r="K26" s="1">
        <v>0</v>
      </c>
      <c r="L26" s="1"/>
      <c r="M26" s="1">
        <v>0</v>
      </c>
    </row>
    <row r="27" spans="1:13" x14ac:dyDescent="0.25">
      <c r="A27" s="1">
        <v>26</v>
      </c>
      <c r="B27" s="1" t="s">
        <v>77</v>
      </c>
      <c r="C27" s="1">
        <v>1.5</v>
      </c>
      <c r="D27" s="1">
        <v>100</v>
      </c>
      <c r="E27" s="1">
        <v>2</v>
      </c>
      <c r="F27" s="1">
        <v>1</v>
      </c>
      <c r="G27" s="1">
        <v>3</v>
      </c>
      <c r="H27" s="1" t="s">
        <v>77</v>
      </c>
      <c r="I27" s="1" t="s">
        <v>48</v>
      </c>
      <c r="J27" s="1" t="s">
        <v>44</v>
      </c>
      <c r="K27" s="1">
        <v>2</v>
      </c>
      <c r="L27" s="1" t="s">
        <v>78</v>
      </c>
      <c r="M27" s="1">
        <v>0</v>
      </c>
    </row>
    <row r="28" spans="1:13" x14ac:dyDescent="0.25">
      <c r="A28" s="1">
        <v>27</v>
      </c>
      <c r="B28" s="1" t="s">
        <v>78</v>
      </c>
      <c r="C28" s="1">
        <v>1.5</v>
      </c>
      <c r="D28" s="1">
        <v>50</v>
      </c>
      <c r="E28" s="1">
        <v>2</v>
      </c>
      <c r="F28" s="1">
        <v>1</v>
      </c>
      <c r="G28" s="1">
        <v>3</v>
      </c>
      <c r="H28" s="1" t="s">
        <v>78</v>
      </c>
      <c r="I28" s="1" t="s">
        <v>48</v>
      </c>
      <c r="J28" s="1" t="s">
        <v>44</v>
      </c>
      <c r="K28" s="1">
        <v>2</v>
      </c>
      <c r="L28" s="1" t="s">
        <v>79</v>
      </c>
      <c r="M28" s="1">
        <v>0</v>
      </c>
    </row>
    <row r="29" spans="1:13" x14ac:dyDescent="0.25">
      <c r="A29" s="1">
        <v>28</v>
      </c>
      <c r="B29" s="1" t="s">
        <v>79</v>
      </c>
      <c r="C29" s="1">
        <v>1.5</v>
      </c>
      <c r="D29" s="1">
        <v>25</v>
      </c>
      <c r="E29" s="1">
        <v>2</v>
      </c>
      <c r="F29" s="1">
        <v>1</v>
      </c>
      <c r="G29" s="1">
        <v>3</v>
      </c>
      <c r="H29" s="1" t="s">
        <v>79</v>
      </c>
      <c r="I29" s="1" t="s">
        <v>48</v>
      </c>
      <c r="J29" s="1" t="s">
        <v>44</v>
      </c>
      <c r="K29" s="1">
        <v>2</v>
      </c>
      <c r="L29" s="1" t="s">
        <v>80</v>
      </c>
      <c r="M29" s="1">
        <v>0</v>
      </c>
    </row>
    <row r="30" spans="1:13" x14ac:dyDescent="0.25">
      <c r="A30" s="1">
        <v>29</v>
      </c>
      <c r="B30" s="1" t="s">
        <v>80</v>
      </c>
      <c r="C30" s="1">
        <v>1.5</v>
      </c>
      <c r="D30" s="1">
        <v>12</v>
      </c>
      <c r="E30" s="1">
        <v>2</v>
      </c>
      <c r="F30" s="1">
        <v>1</v>
      </c>
      <c r="G30" s="1">
        <v>3</v>
      </c>
      <c r="H30" s="1" t="s">
        <v>80</v>
      </c>
      <c r="I30" s="1" t="s">
        <v>48</v>
      </c>
      <c r="J30" s="1" t="s">
        <v>44</v>
      </c>
      <c r="K30" s="1">
        <v>2</v>
      </c>
      <c r="L30" s="1" t="s">
        <v>81</v>
      </c>
      <c r="M30" s="1">
        <v>0</v>
      </c>
    </row>
    <row r="31" spans="1:13" x14ac:dyDescent="0.25">
      <c r="A31" s="1">
        <v>30</v>
      </c>
      <c r="B31" s="1" t="s">
        <v>81</v>
      </c>
      <c r="C31" s="1">
        <v>1.5</v>
      </c>
      <c r="D31" s="1">
        <v>6</v>
      </c>
      <c r="E31" s="1">
        <v>2</v>
      </c>
      <c r="F31" s="1">
        <v>1</v>
      </c>
      <c r="G31" s="1">
        <v>3</v>
      </c>
      <c r="H31" s="1" t="s">
        <v>81</v>
      </c>
      <c r="I31" s="1" t="s">
        <v>48</v>
      </c>
      <c r="J31" s="1" t="s">
        <v>44</v>
      </c>
      <c r="K31" s="1">
        <v>0</v>
      </c>
      <c r="L31" s="1"/>
      <c r="M31" s="1">
        <v>0</v>
      </c>
    </row>
    <row r="32" spans="1:13" x14ac:dyDescent="0.25">
      <c r="A32" s="1">
        <v>31</v>
      </c>
      <c r="B32" s="1" t="s">
        <v>82</v>
      </c>
      <c r="C32" s="1">
        <v>1.8</v>
      </c>
      <c r="D32" s="1">
        <v>175</v>
      </c>
      <c r="E32" s="1">
        <v>6</v>
      </c>
      <c r="F32" s="1">
        <v>40</v>
      </c>
      <c r="G32" s="1">
        <v>5</v>
      </c>
      <c r="H32" s="1" t="s">
        <v>82</v>
      </c>
      <c r="I32" s="1">
        <v>0.9</v>
      </c>
      <c r="J32" s="1" t="s">
        <v>44</v>
      </c>
      <c r="K32" s="1">
        <v>0</v>
      </c>
      <c r="L32" s="1"/>
      <c r="M32" s="1">
        <v>0</v>
      </c>
    </row>
    <row r="33" spans="1:13" x14ac:dyDescent="0.25">
      <c r="A33" s="1">
        <v>32</v>
      </c>
      <c r="B33" s="1" t="s">
        <v>88</v>
      </c>
      <c r="C33" s="1">
        <v>2</v>
      </c>
      <c r="D33" s="1">
        <v>77</v>
      </c>
      <c r="E33" s="1">
        <v>2</v>
      </c>
      <c r="F33" s="1">
        <v>15</v>
      </c>
      <c r="G33" s="1">
        <v>3</v>
      </c>
      <c r="H33" s="1" t="s">
        <v>88</v>
      </c>
      <c r="I33" s="1" t="s">
        <v>92</v>
      </c>
      <c r="J33" s="1" t="s">
        <v>42</v>
      </c>
      <c r="K33" s="1">
        <v>0</v>
      </c>
      <c r="L33" s="1"/>
      <c r="M33" s="1">
        <v>0</v>
      </c>
    </row>
    <row r="34" spans="1:13" x14ac:dyDescent="0.25">
      <c r="A34" s="1">
        <v>33</v>
      </c>
      <c r="B34" s="1" t="s">
        <v>93</v>
      </c>
      <c r="C34" s="1">
        <v>2.2000000000000002</v>
      </c>
      <c r="D34" s="1">
        <v>8</v>
      </c>
      <c r="E34" s="1">
        <v>2</v>
      </c>
      <c r="F34" s="1">
        <v>0</v>
      </c>
      <c r="G34" s="1">
        <v>2</v>
      </c>
      <c r="H34" s="1" t="s">
        <v>93</v>
      </c>
      <c r="I34" s="1" t="s">
        <v>41</v>
      </c>
      <c r="J34" s="1" t="s">
        <v>47</v>
      </c>
      <c r="K34" s="1">
        <v>0</v>
      </c>
      <c r="L34" s="1"/>
      <c r="M34" s="1">
        <v>0</v>
      </c>
    </row>
    <row r="35" spans="1:13" x14ac:dyDescent="0.25">
      <c r="A35" s="1">
        <v>34</v>
      </c>
      <c r="B35" s="1" t="s">
        <v>94</v>
      </c>
      <c r="C35" s="1" t="s">
        <v>46</v>
      </c>
      <c r="D35" s="1">
        <v>300</v>
      </c>
      <c r="E35" s="1">
        <v>6</v>
      </c>
      <c r="F35" s="1">
        <v>40</v>
      </c>
      <c r="G35" s="1">
        <v>6</v>
      </c>
      <c r="H35" s="1" t="s">
        <v>94</v>
      </c>
      <c r="I35" s="1">
        <v>1</v>
      </c>
      <c r="J35" s="1" t="s">
        <v>44</v>
      </c>
      <c r="K35" s="1">
        <v>0</v>
      </c>
      <c r="L35" s="1"/>
      <c r="M35" s="1">
        <v>0</v>
      </c>
    </row>
    <row r="36" spans="1:13" x14ac:dyDescent="0.25">
      <c r="A36" s="1">
        <v>35</v>
      </c>
      <c r="B36" s="1" t="s">
        <v>96</v>
      </c>
      <c r="C36" s="1">
        <v>2.2000000000000002</v>
      </c>
      <c r="D36" s="1">
        <v>8</v>
      </c>
      <c r="E36" s="1">
        <v>2</v>
      </c>
      <c r="F36" s="1">
        <v>0</v>
      </c>
      <c r="G36" s="1">
        <v>2</v>
      </c>
      <c r="H36" s="1" t="s">
        <v>96</v>
      </c>
      <c r="I36" s="1" t="s">
        <v>41</v>
      </c>
      <c r="J36" s="1" t="s">
        <v>47</v>
      </c>
      <c r="K36" s="1">
        <v>0</v>
      </c>
      <c r="L36" s="1"/>
      <c r="M36" s="1">
        <v>0</v>
      </c>
    </row>
    <row r="37" spans="1:13" x14ac:dyDescent="0.25">
      <c r="A37" s="1">
        <v>36</v>
      </c>
      <c r="B37" s="1" t="s">
        <v>97</v>
      </c>
      <c r="C37" s="1">
        <v>2.2000000000000002</v>
      </c>
      <c r="D37" s="1">
        <v>8</v>
      </c>
      <c r="E37" s="1">
        <v>2</v>
      </c>
      <c r="F37" s="1">
        <v>0</v>
      </c>
      <c r="G37" s="1">
        <v>2</v>
      </c>
      <c r="H37" s="1" t="s">
        <v>97</v>
      </c>
      <c r="I37" s="1" t="s">
        <v>41</v>
      </c>
      <c r="J37" s="1" t="s">
        <v>47</v>
      </c>
      <c r="K37" s="1">
        <v>0</v>
      </c>
      <c r="L37" s="1"/>
      <c r="M37" s="1">
        <v>0</v>
      </c>
    </row>
    <row r="38" spans="1:13" x14ac:dyDescent="0.25">
      <c r="A38" s="1">
        <v>37</v>
      </c>
      <c r="B38" s="1" t="s">
        <v>98</v>
      </c>
      <c r="C38" s="1" t="s">
        <v>48</v>
      </c>
      <c r="D38" s="1">
        <v>10</v>
      </c>
      <c r="E38" s="1">
        <v>2</v>
      </c>
      <c r="F38" s="1">
        <v>0</v>
      </c>
      <c r="G38" s="1">
        <v>2</v>
      </c>
      <c r="H38" s="1" t="s">
        <v>98</v>
      </c>
      <c r="I38" s="1" t="s">
        <v>48</v>
      </c>
      <c r="J38" s="1" t="s">
        <v>47</v>
      </c>
      <c r="K38" s="1">
        <v>0</v>
      </c>
      <c r="L38" s="1"/>
      <c r="M38" s="1">
        <v>10</v>
      </c>
    </row>
    <row r="39" spans="1:13" x14ac:dyDescent="0.25">
      <c r="A39" s="1">
        <v>38</v>
      </c>
      <c r="B39" s="1" t="s">
        <v>99</v>
      </c>
      <c r="C39" s="1">
        <v>0.7</v>
      </c>
      <c r="D39" s="1">
        <v>500</v>
      </c>
      <c r="E39" s="1">
        <v>2</v>
      </c>
      <c r="F39" s="1">
        <v>5</v>
      </c>
      <c r="G39" s="1">
        <v>3</v>
      </c>
      <c r="H39" s="1" t="s">
        <v>99</v>
      </c>
      <c r="I39" s="1">
        <v>3</v>
      </c>
      <c r="J39" s="1" t="s">
        <v>44</v>
      </c>
      <c r="K39" s="1">
        <v>0</v>
      </c>
      <c r="L39" s="1"/>
      <c r="M39" s="1">
        <v>500</v>
      </c>
    </row>
    <row r="40" spans="1:13" x14ac:dyDescent="0.25">
      <c r="A40" s="1">
        <v>39</v>
      </c>
      <c r="B40" s="1" t="s">
        <v>100</v>
      </c>
      <c r="C40" s="1">
        <v>0.7</v>
      </c>
      <c r="D40" s="1">
        <v>50</v>
      </c>
      <c r="E40" s="1">
        <v>2</v>
      </c>
      <c r="F40" s="1">
        <v>5</v>
      </c>
      <c r="G40" s="1">
        <v>3</v>
      </c>
      <c r="H40" s="1" t="s">
        <v>100</v>
      </c>
      <c r="I40" s="1">
        <v>3</v>
      </c>
      <c r="J40" s="1" t="s">
        <v>47</v>
      </c>
      <c r="K40" s="1">
        <v>0</v>
      </c>
      <c r="L40" s="1"/>
      <c r="M40" s="1">
        <v>75</v>
      </c>
    </row>
    <row r="41" spans="1:13" x14ac:dyDescent="0.25">
      <c r="A41" s="1">
        <v>40</v>
      </c>
      <c r="B41" s="1" t="s">
        <v>101</v>
      </c>
      <c r="C41" s="1" t="s">
        <v>68</v>
      </c>
      <c r="D41" s="1">
        <v>30</v>
      </c>
      <c r="E41" s="1">
        <v>1</v>
      </c>
      <c r="F41" s="1">
        <v>0</v>
      </c>
      <c r="G41" s="1">
        <v>1</v>
      </c>
      <c r="H41" s="1" t="s">
        <v>101</v>
      </c>
      <c r="I41" s="1" t="s">
        <v>41</v>
      </c>
      <c r="J41" s="1" t="s">
        <v>42</v>
      </c>
      <c r="K41" s="1">
        <v>7</v>
      </c>
      <c r="L41" s="1" t="s">
        <v>93</v>
      </c>
      <c r="M41" s="1">
        <v>30</v>
      </c>
    </row>
    <row r="42" spans="1:13" x14ac:dyDescent="0.25">
      <c r="A42" s="1">
        <v>41</v>
      </c>
      <c r="B42" s="1" t="s">
        <v>102</v>
      </c>
      <c r="C42" s="1" t="s">
        <v>68</v>
      </c>
      <c r="D42" s="1">
        <v>30</v>
      </c>
      <c r="E42" s="1">
        <v>1</v>
      </c>
      <c r="F42" s="1">
        <v>0</v>
      </c>
      <c r="G42" s="1">
        <v>1</v>
      </c>
      <c r="H42" s="1" t="s">
        <v>102</v>
      </c>
      <c r="I42" s="1" t="s">
        <v>41</v>
      </c>
      <c r="J42" s="1" t="s">
        <v>42</v>
      </c>
      <c r="K42" s="1">
        <v>7</v>
      </c>
      <c r="L42" s="1" t="s">
        <v>96</v>
      </c>
      <c r="M42" s="1">
        <v>30</v>
      </c>
    </row>
    <row r="43" spans="1:13" x14ac:dyDescent="0.25">
      <c r="A43" s="1">
        <v>42</v>
      </c>
      <c r="B43" s="1" t="s">
        <v>103</v>
      </c>
      <c r="C43" s="1" t="s">
        <v>68</v>
      </c>
      <c r="D43" s="1">
        <v>30</v>
      </c>
      <c r="E43" s="1">
        <v>1</v>
      </c>
      <c r="F43" s="1">
        <v>0</v>
      </c>
      <c r="G43" s="1">
        <v>1</v>
      </c>
      <c r="H43" s="1" t="s">
        <v>103</v>
      </c>
      <c r="I43" s="1" t="s">
        <v>41</v>
      </c>
      <c r="J43" s="1" t="s">
        <v>42</v>
      </c>
      <c r="K43" s="1">
        <v>7</v>
      </c>
      <c r="L43" s="1" t="s">
        <v>97</v>
      </c>
      <c r="M43" s="1">
        <v>30</v>
      </c>
    </row>
    <row r="44" spans="1:13" x14ac:dyDescent="0.25">
      <c r="A44" s="1">
        <v>43</v>
      </c>
      <c r="B44" s="1" t="s">
        <v>104</v>
      </c>
      <c r="C44" s="1" t="s">
        <v>45</v>
      </c>
      <c r="D44" s="1">
        <v>800</v>
      </c>
      <c r="E44" s="1">
        <v>2</v>
      </c>
      <c r="F44" s="1">
        <v>0</v>
      </c>
      <c r="G44" s="1">
        <v>2</v>
      </c>
      <c r="H44" s="1" t="s">
        <v>104</v>
      </c>
      <c r="I44" s="1" t="s">
        <v>41</v>
      </c>
      <c r="J44" s="1" t="s">
        <v>47</v>
      </c>
      <c r="K44" s="1">
        <v>0</v>
      </c>
      <c r="L44" s="1"/>
      <c r="M44" s="1">
        <v>0</v>
      </c>
    </row>
    <row r="45" spans="1:13" x14ac:dyDescent="0.25">
      <c r="A45" s="1">
        <v>44</v>
      </c>
      <c r="B45" s="1" t="s">
        <v>105</v>
      </c>
      <c r="C45" s="1" t="s">
        <v>48</v>
      </c>
      <c r="D45" s="1">
        <v>1500</v>
      </c>
      <c r="E45" s="1">
        <v>2</v>
      </c>
      <c r="F45" s="1">
        <v>5</v>
      </c>
      <c r="G45" s="1">
        <v>4</v>
      </c>
      <c r="H45" s="1" t="s">
        <v>105</v>
      </c>
      <c r="I45" s="1" t="s">
        <v>43</v>
      </c>
      <c r="J45" s="1" t="s">
        <v>44</v>
      </c>
      <c r="K45" s="1">
        <v>0</v>
      </c>
      <c r="L45" s="1"/>
      <c r="M45" s="1">
        <v>0</v>
      </c>
    </row>
    <row r="46" spans="1:13" x14ac:dyDescent="0.25">
      <c r="A46" s="1">
        <v>45</v>
      </c>
      <c r="B46" s="1" t="s">
        <v>106</v>
      </c>
      <c r="C46" s="1">
        <v>1</v>
      </c>
      <c r="D46" s="1">
        <v>1000</v>
      </c>
      <c r="E46" s="1">
        <v>2</v>
      </c>
      <c r="F46" s="1">
        <v>5</v>
      </c>
      <c r="G46" s="1">
        <v>3</v>
      </c>
      <c r="H46" s="1" t="s">
        <v>106</v>
      </c>
      <c r="I46" s="1" t="s">
        <v>41</v>
      </c>
      <c r="J46" s="1" t="s">
        <v>44</v>
      </c>
      <c r="K46" s="1">
        <v>4</v>
      </c>
      <c r="L46" s="1" t="s">
        <v>103</v>
      </c>
      <c r="M46" s="1">
        <v>1000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7">
    <tabColor theme="1" tint="0.14999847407452621"/>
  </sheetPr>
  <dimension ref="A1:G4"/>
  <sheetViews>
    <sheetView workbookViewId="0">
      <selection activeCell="A35" sqref="A35:XFD35"/>
    </sheetView>
  </sheetViews>
  <sheetFormatPr baseColWidth="10" defaultRowHeight="15" x14ac:dyDescent="0.25"/>
  <cols>
    <col min="1" max="1" width="14.140625" bestFit="1" customWidth="1"/>
    <col min="2" max="2" width="109" bestFit="1" customWidth="1"/>
    <col min="4" max="4" width="5.5703125" customWidth="1"/>
    <col min="5" max="5" width="5.42578125" customWidth="1"/>
    <col min="6" max="6" width="17.28515625" customWidth="1"/>
    <col min="7" max="7" width="15.140625" bestFit="1" customWidth="1"/>
  </cols>
  <sheetData>
    <row r="1" spans="1:7" ht="18.75" x14ac:dyDescent="0.3">
      <c r="A1" t="s">
        <v>53</v>
      </c>
      <c r="B1" t="s">
        <v>54</v>
      </c>
      <c r="E1" s="7"/>
      <c r="F1" s="7" t="s">
        <v>55</v>
      </c>
      <c r="G1" s="7" t="s">
        <v>57</v>
      </c>
    </row>
    <row r="2" spans="1:7" x14ac:dyDescent="0.25">
      <c r="A2" t="s">
        <v>55</v>
      </c>
      <c r="B2" t="str">
        <f ca="1">LEFT(CELL("filename"),FIND("[",CELL("filename"))-1)&amp;"Exports\Worlds\"&amp;F2&amp;".csv"</f>
        <v>D:\Users\Logan\Downloads\Exports\Worlds\World_06.csv</v>
      </c>
      <c r="E2" s="14"/>
      <c r="F2" t="s">
        <v>109</v>
      </c>
      <c r="G2" t="s">
        <v>110</v>
      </c>
    </row>
    <row r="3" spans="1:7" x14ac:dyDescent="0.25">
      <c r="A3" t="s">
        <v>56</v>
      </c>
      <c r="B3" t="str">
        <f ca="1">LEFT(CELL("filename"),FIND("[",CELL("filename"))-1)&amp;"Exports\BotLevels\"&amp;G2&amp;".csv"</f>
        <v>D:\Users\Logan\Downloads\Exports\BotLevels\BotLevelWorld6.csv</v>
      </c>
    </row>
    <row r="4" spans="1:7" x14ac:dyDescent="0.25">
      <c r="A4" t="s">
        <v>58</v>
      </c>
      <c r="B4" t="str">
        <f ca="1">LEFT(CELL("filename"),FIND("[",CELL("filename"))-8)&amp;"Data\XlsFiles\Enemies.xlsx"</f>
        <v>D:\Users\Logan\DowData\XlsFiles\Enemies.xlsx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f e 9 e d 4 0 a - 4 2 6 f - 4 8 1 7 - 9 3 2 e - 3 a 4 0 f 2 f 4 c b 0 1 "   x m l n s = " h t t p : / / s c h e m a s . m i c r o s o f t . c o m / D a t a M a s h u p " > A A A A A L U F A A B Q S w M E F A A C A A g A q F R l U M H S j n K o A A A A + A A A A B I A H A B D b 2 5 m a W c v U G F j a 2 F n Z S 5 4 b W w g o h g A K K A U A A A A A A A A A A A A A A A A A A A A A A A A A A A A h Y + 9 D o I w G E V f h X S n P 6 h E y U c Z T J w k M Z o Y 1 6 Y U a I R i a B H e z c F H 8 h U k U d T N 8 Z 6 c 4 d z H 7 Q 7 J U F f e V b V W N y Z G D F P k K S O b T J s i R p 3 L / S V K O O y E P I t C e a N s b D T Y L E a l c 5 e I k L 7 v c T / D T V u Q g F J G T u n 2 I E t V C / S R 9 X / Z 1 8 Y 6 Y a R C H I 6 v G B 7 g k O E F W w V 4 H j I g E 4 Z U m 6 8 S j M W Y A v m B s O 4 q 1 7 W K 5 6 2 / 2 Q O Z J p D 3 C / 4 E U E s D B B Q A A g A I A K h U Z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V G V Q F c 3 B V a s C A A B a C A A A E w A c A E Z v c m 1 1 b G F z L 1 N l Y 3 R p b 2 4 x L m 0 g o h g A K K A U A A A A A A A A A A A A A A A A A A A A A A A A A A A A 7 V X J b t s w E L 0 b y D 8 Q 7 E U C V C M J 2 l 4 C F W i 9 p E b T J L C D 9 m A Y A S O N Y y I i K Z B U F g j + o P Q 3 8 m M d a r O s O E A C 9 N B D d Z E 5 y 5 u Z 9 8 y R g c h y J c m s f B 8 c 7 f X 2 e m b F N M R k K Y / B n j P N B F j Q J C R e c z j F F 2 G G W L i 3 f v i 5 l 4 D t E X y K g J n K d A T h 6 D 6 C p D / I t A Z p f y l 9 c 6 X U j e f n c 5 c c 0 g b L 0 M V 6 P l D S Y t g i 2 M B M 1 R 3 W v G B X C f R n k G C D a D F e q 0 R A g E U r 4 s 0 b r A V m b D X p + y X i T 5 Z k g E 6 + r B A n Z i R S + + D V p f z Q a o y w K 5 B F Q u u R W Z J s 2 S A x 0 A 2 a Q q R 0 3 B 9 z S O I G N N 9 f B 7 Q o T f 0 e l 5 t O 2 j Q j N U l 8 u X + A 3 d U 0 m p W 6 G 3 J H + b Y G H i 2 C a T V U y Q J G D c x t f 6 i i T C C F 3 p j j e B W f x q u g / G A + h I Q L j i g h P a I B G c l I x V x e h w e H H w 8 X F e I 7 O p L v 7 d N v C 4 a k W o n M 0 E a D c z w r C 9 + A x S i a V x Z v 8 i 4 e U i A C E Z f 8 6 X G T d K G Z N E u l x U A l m Z A u y n g 7 q g R V u C o 0 L g 9 j d J V p x s t L U 3 l 0 w u 5 E 8 Q N y w o 3 t T y E F Z r 3 c u q Z k J q 5 A r y v X Q G X I 0 e v Q f E L 8 t e 8 3 0 n W n b K v 4 V d k T u I W k E O g N W t Z 5 / z X 9 9 z Q d S R A c c 1 8 j 5 j H + G D L L n u l Y r s F m / 7 2 g Z L F k A u J 2 U A V Q F b + c r Q A s 4 p S A + X x i Q Y S 0 8 t L g O 5 d x S I s g t 0 d d C 4 s 3 6 7 5 V 6 6 / J n + d 0 E u O / c i L t p w 9 9 F 4 e C 5 d R p g 9 Z C R / f 9 K I y z F C C u r U w + F M Y f 7 P 6 E L 5 v g R v S c D r V K U 4 g H i k v z s v s Y x E 4 v E + x 6 F 6 p r 8 V l n U 2 b h b D n m G r r t 1 V f 3 W d r a D / Y q D p E j J a U j B b T I 7 N M j t F S Y A n 4 y Q N f 3 o c t 4 U P F X M 9 a Q 1 C K m y 0 R n 9 M 2 s 9 X D b 8 3 R n w B L s T p o z O c S 7 t m o M E N d + r P x F C 6 X p u n W D d g 1 5 9 A d Q S w E C L Q A U A A I A C A C o V G V Q w d K O c q g A A A D 4 A A A A E g A A A A A A A A A A A A A A A A A A A A A A Q 2 9 u Z m l n L 1 B h Y 2 t h Z 2 U u e G 1 s U E s B A i 0 A F A A C A A g A q F R l U A / K 6 a u k A A A A 6 Q A A A B M A A A A A A A A A A A A A A A A A 9 A A A A F t D b 2 5 0 Z W 5 0 X 1 R 5 c G V z X S 5 4 b W x Q S w E C L Q A U A A I A C A C o V G V Q F c 3 B V a s C A A B a C A A A E w A A A A A A A A A A A A A A A A D l A Q A A R m 9 y b X V s Y X M v U 2 V j d G l v b j E u b V B L B Q Y A A A A A A w A D A M I A A A D d B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Z S A A A A A A A A L d I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X b 3 J s Z F 8 w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l J l Y 2 9 2 Z X J 5 V G F y Z 2 V 0 U m 9 3 I i B W Y W x 1 Z T 0 i b D E i I C 8 + P E V u d H J 5 I F R 5 c G U 9 I l J l Y 2 9 2 Z X J 5 V G F y Z 2 V 0 Q 2 9 s d W 1 u I i B W Y W x 1 Z T 0 i b D E i I C 8 + P E V u d H J 5 I F R 5 c G U 9 I l J l Y 2 9 2 Z X J 5 V G F y Z 2 V 0 U 2 h l Z X Q i I F Z h b H V l P S J z R m V 1 a W w z I i A v P j x F b n R y e S B U e X B l P S J R d W V y e U l E I i B W Y W x 1 Z T 0 i c z E 5 N T N j Y W V h L T U 3 Z j Q t N D B h Z S 1 i Z j Q 1 L W M 4 N 2 M 4 M G Q z M z R i Y y I g L z 4 8 R W 5 0 c n k g V H l w Z T 0 i T m F 2 a W d h d G l v b l N 0 Z X B O Y W 1 l I i B W Y W x 1 Z T 0 i c 0 5 h d m l n Y X R p b 2 4 i I C 8 + P E V u d H J 5 I F R 5 c G U 9 I k Z p b G x U Y X J n Z X R O Y W 1 l Q 3 V z d G 9 t a X p l Z C I g V m F s d W U 9 I m w x I i A v P j x F b n R y e S B U e X B l P S J G a W x s V G F y Z 2 V 0 I i B W Y W x 1 Z T 0 i c 1 d v c m x k V 2 F 2 Z X M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x h c 3 R V c G R h d G V k I i B W Y W x 1 Z T 0 i Z D I w M j A t M D M t M D V U M D k 6 M z c 6 M T Y u N j c 5 M T A z M V o i I C 8 + P E V u d H J 5 I F R 5 c G U 9 I k Z p b G x D b 3 V u d C I g V m F s d W U 9 I m w 1 M S I g L z 4 8 R W 5 0 c n k g V H l w Z T 0 i Q W R k Z W R U b 0 R h d G F N b 2 R l b C I g V m F s d W U 9 I m w w I i A v P j x F b n R y e S B U e X B l P S J G a W x s Q 2 9 s d W 1 u V H l w Z X M i I F Z h b H V l P S J z Q l F V R k J R V U Z C U V V G Q l F V R k J R V U Z C U V V G Q l F V R k J R V U Z C U V V G Q l F V R k J R V U Z C U V V G Q l F V R k J R V U Z C U V V G Q l E 9 P S I g L z 4 8 R W 5 0 c n k g V H l w Z T 0 i R m l s b E N v b H V t b k 5 h b W V z I i B W Y W x 1 Z T 0 i c 1 s m c X V v d D t X Y X Z l I E 5 1 b W J l c i Z x d W 9 0 O y w m c X V v d D t N a W 5 p Q m 9 0 J n F 1 b 3 Q 7 L C Z x d W 9 0 O 0 J p Z 0 J v d C Z x d W 9 0 O y w m c X V v d D t N Z W d h Q m l n Q m 9 0 J n F 1 b 3 Q 7 L C Z x d W 9 0 O 0 J v c 3 M x J n F 1 b 3 Q 7 L C Z x d W 9 0 O 0 J v c 3 M y J n F 1 b 3 Q 7 L C Z x d W 9 0 O 0 J v c 3 M z J n F 1 b 3 Q 7 L C Z x d W 9 0 O 0 J v d C Z x d W 9 0 O y w m c X V v d D t G Y X N 0 J n F 1 b 3 Q 7 L C Z x d W 9 0 O 1 R h b m s m c X V v d D s s J n F 1 b 3 Q 7 U n V z a C Z x d W 9 0 O y w m c X V v d D t C b 3 N z R m F z d C Z x d W 9 0 O y w m c X V v d D t C b 3 N z V G F u a y Z x d W 9 0 O y w m c X V v d D t C b 3 N z U n V z a C Z x d W 9 0 O y w m c X V v d D t T Z W 1 p Q m l n Q m 9 0 J n F 1 b 3 Q 7 L C Z x d W 9 0 O 0 J v c 3 N T b G 9 3 J n F 1 b 3 Q 7 L C Z x d W 9 0 O 0 J v d F N s b 3 c m c X V v d D s s J n F 1 b 3 Q 7 Q m l n Q m 9 0 U 2 x v d y Z x d W 9 0 O y w m c X V v d D t T c G x p d H R l c k J h b G x v b 2 4 m c X V v d D s s J n F 1 b 3 Q 7 U 3 B s a X R 0 Z X J E b 3 V i b G V M d m w x J n F 1 b 3 Q 7 L C Z x d W 9 0 O 1 N w b G l 0 d G V y R G 9 1 Y m x l T H Z s M i Z x d W 9 0 O y w m c X V v d D t T c G x p d H R l c k R v d W J s Z U x 2 b D M m c X V v d D s s J n F 1 b 3 Q 7 U 3 B s a X R 0 Z X J F b m Q m c X V v d D s s J n F 1 b 3 Q 7 S 2 F t a W t h e m U m c X V v d D s s J n F 1 b 3 Q 7 Q m 9 z c 0 J h b G x v b 2 4 m c X V v d D s s J n F 1 b 3 Q 7 Q m 9 z c 0 R v d W J s Z U x 2 b D E m c X V v d D s s J n F 1 b 3 Q 7 Q m 9 z c 0 R v d W J s Z U x 2 b D I m c X V v d D s s J n F 1 b 3 Q 7 Q m 9 z c 0 R v d W J s Z U x 2 b D M m c X V v d D s s J n F 1 b 3 Q 7 Q m 9 z c 0 R v d W J s Z U x 2 b D Q m c X V v d D s s J n F 1 b 3 Q 7 Q m 9 z c 0 R v d W J s Z U x 2 b D U m c X V v d D s s J n F 1 b 3 Q 7 Q m 9 z c 0 t h b W l r Y X p l J n F 1 b 3 Q 7 L C Z x d W 9 0 O 0 J v c 3 N C Y W x s b 2 9 u R W 5 k J n F 1 b 3 Q 7 L C Z x d W 9 0 O 0 J p Z 0 t h b W l r Y X p l J n F 1 b 3 Q 7 L C Z x d W 9 0 O 0 l j Z V J l c 2 l z d G F u d C Z x d W 9 0 O y w m c X V v d D t C b 3 N z S W N l U m V z a X N 0 Y W 5 0 J n F 1 b 3 Q 7 L C Z x d W 9 0 O 1 B v a X N v b l J l c 2 l z d G F u d C Z x d W 9 0 O y w m c X V v d D t F b G V j d H J p Y 2 l 0 e V J l c 2 l z d G F u d C Z x d W 9 0 O y w m c X V v d D t B c m 1 v c m V k J n F 1 b 3 Q 7 L C Z x d W 9 0 O 0 J v c 3 N B c m 1 v c m V k J n F 1 b 3 Q 7 L C Z x d W 9 0 O 1 N s b 3 d B c m 1 v c m V k J n F 1 b 3 Q 7 L C Z x d W 9 0 O 0 Z s e W l u Z 0 F y b W 9 1 c m V k S W N l J n F 1 b 3 Q 7 L C Z x d W 9 0 O 0 Z s e W l u Z 0 F y b W 9 1 c m V k U G 9 p c 2 9 u J n F 1 b 3 Q 7 L C Z x d W 9 0 O 0 Z s e W l u Z 0 F y b W 9 1 c m V k R W x l Y y Z x d W 9 0 O y w m c X V v d D t I Y W N r Z X I m c X V v d D s s J n F 1 b 3 Q 7 Q m 9 z c 0 h h Y 2 t l c i Z x d W 9 0 O y w m c X V v d D t C b 3 N z R m x 5 a W 5 n Q X J t b 3 V y Z W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2 9 y b G R f M D E v V H l w Z S B t b 2 R p Z m n D q S 5 7 V 2 F 2 Z S B O d W 1 i Z X I s M H 0 m c X V v d D s s J n F 1 b 3 Q 7 U 2 V j d G l v b j E v V 2 9 y b G R f M D E v V H l w Z S B t b 2 R p Z m n D q S 5 7 T W l u a U J v d C w x f S Z x d W 9 0 O y w m c X V v d D t T Z W N 0 a W 9 u M S 9 X b 3 J s Z F 8 w M S 9 U e X B l I G 1 v Z G l m a c O p L n t C a W d C b 3 Q s M n 0 m c X V v d D s s J n F 1 b 3 Q 7 U 2 V j d G l v b j E v V 2 9 y b G R f M D E v V H l w Z S B t b 2 R p Z m n D q S 5 7 T W V n Y U J p Z 0 J v d C w z f S Z x d W 9 0 O y w m c X V v d D t T Z W N 0 a W 9 u M S 9 X b 3 J s Z F 8 w M S 9 U e X B l I G 1 v Z G l m a c O p L n t C b 3 N z M S w 0 f S Z x d W 9 0 O y w m c X V v d D t T Z W N 0 a W 9 u M S 9 X b 3 J s Z F 8 w M S 9 U e X B l I G 1 v Z G l m a c O p L n t C b 3 N z M i w 1 f S Z x d W 9 0 O y w m c X V v d D t T Z W N 0 a W 9 u M S 9 X b 3 J s Z F 8 w M S 9 U e X B l I G 1 v Z G l m a c O p L n t C b 3 N z M y w 2 f S Z x d W 9 0 O y w m c X V v d D t T Z W N 0 a W 9 u M S 9 X b 3 J s Z F 8 w M S 9 U e X B l I G 1 v Z G l m a c O p L n t C b 3 Q s N 3 0 m c X V v d D s s J n F 1 b 3 Q 7 U 2 V j d G l v b j E v V 2 9 y b G R f M D E v V H l w Z S B t b 2 R p Z m n D q S 5 7 R m F z d C w 4 f S Z x d W 9 0 O y w m c X V v d D t T Z W N 0 a W 9 u M S 9 X b 3 J s Z F 8 w M S 9 U e X B l I G 1 v Z G l m a c O p L n t U Y W 5 r L D l 9 J n F 1 b 3 Q 7 L C Z x d W 9 0 O 1 N l Y 3 R p b 2 4 x L 1 d v c m x k X z A x L 1 R 5 c G U g b W 9 k a W Z p w 6 k u e 1 J 1 c 2 g s M T B 9 J n F 1 b 3 Q 7 L C Z x d W 9 0 O 1 N l Y 3 R p b 2 4 x L 1 d v c m x k X z A x L 1 R 5 c G U g b W 9 k a W Z p w 6 k u e 0 J v c 3 N G Y X N 0 L D E x f S Z x d W 9 0 O y w m c X V v d D t T Z W N 0 a W 9 u M S 9 X b 3 J s Z F 8 w M S 9 U e X B l I G 1 v Z G l m a c O p L n t C b 3 N z V G F u a y w x M n 0 m c X V v d D s s J n F 1 b 3 Q 7 U 2 V j d G l v b j E v V 2 9 y b G R f M D E v V H l w Z S B t b 2 R p Z m n D q S 5 7 Q m 9 z c 1 J 1 c 2 g s M T N 9 J n F 1 b 3 Q 7 L C Z x d W 9 0 O 1 N l Y 3 R p b 2 4 x L 1 d v c m x k X z A x L 1 R 5 c G U g b W 9 k a W Z p w 6 k u e 1 N l b W l C a W d C b 3 Q s M T R 9 J n F 1 b 3 Q 7 L C Z x d W 9 0 O 1 N l Y 3 R p b 2 4 x L 1 d v c m x k X z A x L 1 R 5 c G U g b W 9 k a W Z p w 6 k u e 0 J v c 3 N T b G 9 3 L D E 1 f S Z x d W 9 0 O y w m c X V v d D t T Z W N 0 a W 9 u M S 9 X b 3 J s Z F 8 w M S 9 U e X B l I G 1 v Z G l m a c O p L n t C b 3 R T b G 9 3 L D E 2 f S Z x d W 9 0 O y w m c X V v d D t T Z W N 0 a W 9 u M S 9 X b 3 J s Z F 8 w M S 9 U e X B l I G 1 v Z G l m a c O p L n t C a W d C b 3 R T b G 9 3 L D E 3 f S Z x d W 9 0 O y w m c X V v d D t T Z W N 0 a W 9 u M S 9 X b 3 J s Z F 8 w M S 9 U e X B l I G 1 v Z G l m a c O p L n t T c G x p d H R l c k J h b G x v b 2 4 s M T h 9 J n F 1 b 3 Q 7 L C Z x d W 9 0 O 1 N l Y 3 R p b 2 4 x L 1 d v c m x k X z A x L 1 R 5 c G U g b W 9 k a W Z p w 6 k u e 1 N w b G l 0 d G V y R G 9 1 Y m x l T H Z s M S w x O X 0 m c X V v d D s s J n F 1 b 3 Q 7 U 2 V j d G l v b j E v V 2 9 y b G R f M D E v V H l w Z S B t b 2 R p Z m n D q S 5 7 U 3 B s a X R 0 Z X J E b 3 V i b G V M d m w y L D I w f S Z x d W 9 0 O y w m c X V v d D t T Z W N 0 a W 9 u M S 9 X b 3 J s Z F 8 w M S 9 U e X B l I G 1 v Z G l m a c O p L n t T c G x p d H R l c k R v d W J s Z U x 2 b D M s M j F 9 J n F 1 b 3 Q 7 L C Z x d W 9 0 O 1 N l Y 3 R p b 2 4 x L 1 d v c m x k X z A x L 1 R 5 c G U g b W 9 k a W Z p w 6 k u e 1 N w b G l 0 d G V y R W 5 k L D I y f S Z x d W 9 0 O y w m c X V v d D t T Z W N 0 a W 9 u M S 9 X b 3 J s Z F 8 w M S 9 U e X B l I G 1 v Z G l m a c O p L n t L Y W 1 p a 2 F 6 Z S w y M 3 0 m c X V v d D s s J n F 1 b 3 Q 7 U 2 V j d G l v b j E v V 2 9 y b G R f M D E v V H l w Z S B t b 2 R p Z m n D q S 5 7 Q m 9 z c 0 J h b G x v b 2 4 s M j R 9 J n F 1 b 3 Q 7 L C Z x d W 9 0 O 1 N l Y 3 R p b 2 4 x L 1 d v c m x k X z A x L 1 R 5 c G U g b W 9 k a W Z p w 6 k u e 0 J v c 3 N E b 3 V i b G V M d m w x L D I 1 f S Z x d W 9 0 O y w m c X V v d D t T Z W N 0 a W 9 u M S 9 X b 3 J s Z F 8 w M S 9 U e X B l I G 1 v Z G l m a c O p L n t C b 3 N z R G 9 1 Y m x l T H Z s M i w y N n 0 m c X V v d D s s J n F 1 b 3 Q 7 U 2 V j d G l v b j E v V 2 9 y b G R f M D E v V H l w Z S B t b 2 R p Z m n D q S 5 7 Q m 9 z c 0 R v d W J s Z U x 2 b D M s M j d 9 J n F 1 b 3 Q 7 L C Z x d W 9 0 O 1 N l Y 3 R p b 2 4 x L 1 d v c m x k X z A x L 1 R 5 c G U g b W 9 k a W Z p w 6 k u e 0 J v c 3 N E b 3 V i b G V M d m w 0 L D I 4 f S Z x d W 9 0 O y w m c X V v d D t T Z W N 0 a W 9 u M S 9 X b 3 J s Z F 8 w M S 9 U e X B l I G 1 v Z G l m a c O p L n t C b 3 N z R G 9 1 Y m x l T H Z s N S w y O X 0 m c X V v d D s s J n F 1 b 3 Q 7 U 2 V j d G l v b j E v V 2 9 y b G R f M D E v V H l w Z S B t b 2 R p Z m n D q S 5 7 Q m 9 z c 0 t h b W l r Y X p l L D M w f S Z x d W 9 0 O y w m c X V v d D t T Z W N 0 a W 9 u M S 9 X b 3 J s Z F 8 w M S 9 U e X B l I G 1 v Z G l m a c O p L n t C b 3 N z Q m F s b G 9 v b k V u Z C w z M X 0 m c X V v d D s s J n F 1 b 3 Q 7 U 2 V j d G l v b j E v V 2 9 y b G R f M D E v V H l w Z S B t b 2 R p Z m n D q S 5 7 Q m l n S 2 F t a W t h e m U s M z J 9 J n F 1 b 3 Q 7 L C Z x d W 9 0 O 1 N l Y 3 R p b 2 4 x L 1 d v c m x k X z A x L 1 R 5 c G U g b W 9 k a W Z p w 6 k u e 0 l j Z V J l c 2 l z d G F u d C w z M 3 0 m c X V v d D s s J n F 1 b 3 Q 7 U 2 V j d G l v b j E v V 2 9 y b G R f M D E v V H l w Z S B t b 2 R p Z m n D q S 5 7 Q m 9 z c 0 l j Z V J l c 2 l z d G F u d C w z N H 0 m c X V v d D s s J n F 1 b 3 Q 7 U 2 V j d G l v b j E v V 2 9 y b G R f M D E v V H l w Z S B t b 2 R p Z m n D q S 5 7 U G 9 p c 2 9 u U m V z a X N 0 Y W 5 0 L D M 1 f S Z x d W 9 0 O y w m c X V v d D t T Z W N 0 a W 9 u M S 9 X b 3 J s Z F 8 w M S 9 U e X B l I G 1 v Z G l m a c O p L n t F b G V j d H J p Y 2 l 0 e V J l c 2 l z d G F u d C w z N n 0 m c X V v d D s s J n F 1 b 3 Q 7 U 2 V j d G l v b j E v V 2 9 y b G R f M D E v V H l w Z S B t b 2 R p Z m n D q S 5 7 Q X J t b 3 J l Z C w z N 3 0 m c X V v d D s s J n F 1 b 3 Q 7 U 2 V j d G l v b j E v V 2 9 y b G R f M D E v V H l w Z S B t b 2 R p Z m n D q S 5 7 Q m 9 z c 0 F y b W 9 y Z W Q s M z h 9 J n F 1 b 3 Q 7 L C Z x d W 9 0 O 1 N l Y 3 R p b 2 4 x L 1 d v c m x k X z A x L 1 R 5 c G U g b W 9 k a W Z p w 6 k u e 1 N s b 3 d B c m 1 v c m V k L D M 5 f S Z x d W 9 0 O y w m c X V v d D t T Z W N 0 a W 9 u M S 9 X b 3 J s Z F 8 w M S 9 U e X B l I G 1 v Z G l m a c O p L n t G b H l p b m d B c m 1 v d X J l Z E l j Z S w 0 M H 0 m c X V v d D s s J n F 1 b 3 Q 7 U 2 V j d G l v b j E v V 2 9 y b G R f M D E v V H l w Z S B t b 2 R p Z m n D q S 5 7 R m x 5 a W 5 n Q X J t b 3 V y Z W R Q b 2 l z b 2 4 s N D F 9 J n F 1 b 3 Q 7 L C Z x d W 9 0 O 1 N l Y 3 R p b 2 4 x L 1 d v c m x k X z A x L 1 R 5 c G U g b W 9 k a W Z p w 6 k u e 0 Z s e W l u Z 0 F y b W 9 1 c m V k R W x l Y y w 0 M n 0 m c X V v d D s s J n F 1 b 3 Q 7 U 2 V j d G l v b j E v V 2 9 y b G R f M D E v V H l w Z S B t b 2 R p Z m n D q S 5 7 S G F j a 2 V y L D Q z f S Z x d W 9 0 O y w m c X V v d D t T Z W N 0 a W 9 u M S 9 X b 3 J s Z F 8 w M S 9 U e X B l I G 1 v Z G l m a c O p L n t C b 3 N z S G F j a 2 V y L D Q 0 f S Z x d W 9 0 O y w m c X V v d D t T Z W N 0 a W 9 u M S 9 X b 3 J s Z F 8 w M S 9 U e X B l I G 1 v Z G l m a c O p L n t C b 3 N z R m x 5 a W 5 n Q X J t b 3 V y Z W Q s N D V 9 J n F 1 b 3 Q 7 X S w m c X V v d D t D b 2 x 1 b W 5 D b 3 V u d C Z x d W 9 0 O z o 0 N i w m c X V v d D t L Z X l D b 2 x 1 b W 5 O Y W 1 l c y Z x d W 9 0 O z p b X S w m c X V v d D t D b 2 x 1 b W 5 J Z G V u d G l 0 a W V z J n F 1 b 3 Q 7 O l s m c X V v d D t T Z W N 0 a W 9 u M S 9 X b 3 J s Z F 8 w M S 9 U e X B l I G 1 v Z G l m a c O p L n t X Y X Z l I E 5 1 b W J l c i w w f S Z x d W 9 0 O y w m c X V v d D t T Z W N 0 a W 9 u M S 9 X b 3 J s Z F 8 w M S 9 U e X B l I G 1 v Z G l m a c O p L n t N a W 5 p Q m 9 0 L D F 9 J n F 1 b 3 Q 7 L C Z x d W 9 0 O 1 N l Y 3 R p b 2 4 x L 1 d v c m x k X z A x L 1 R 5 c G U g b W 9 k a W Z p w 6 k u e 0 J p Z 0 J v d C w y f S Z x d W 9 0 O y w m c X V v d D t T Z W N 0 a W 9 u M S 9 X b 3 J s Z F 8 w M S 9 U e X B l I G 1 v Z G l m a c O p L n t N Z W d h Q m l n Q m 9 0 L D N 9 J n F 1 b 3 Q 7 L C Z x d W 9 0 O 1 N l Y 3 R p b 2 4 x L 1 d v c m x k X z A x L 1 R 5 c G U g b W 9 k a W Z p w 6 k u e 0 J v c 3 M x L D R 9 J n F 1 b 3 Q 7 L C Z x d W 9 0 O 1 N l Y 3 R p b 2 4 x L 1 d v c m x k X z A x L 1 R 5 c G U g b W 9 k a W Z p w 6 k u e 0 J v c 3 M y L D V 9 J n F 1 b 3 Q 7 L C Z x d W 9 0 O 1 N l Y 3 R p b 2 4 x L 1 d v c m x k X z A x L 1 R 5 c G U g b W 9 k a W Z p w 6 k u e 0 J v c 3 M z L D Z 9 J n F 1 b 3 Q 7 L C Z x d W 9 0 O 1 N l Y 3 R p b 2 4 x L 1 d v c m x k X z A x L 1 R 5 c G U g b W 9 k a W Z p w 6 k u e 0 J v d C w 3 f S Z x d W 9 0 O y w m c X V v d D t T Z W N 0 a W 9 u M S 9 X b 3 J s Z F 8 w M S 9 U e X B l I G 1 v Z G l m a c O p L n t G Y X N 0 L D h 9 J n F 1 b 3 Q 7 L C Z x d W 9 0 O 1 N l Y 3 R p b 2 4 x L 1 d v c m x k X z A x L 1 R 5 c G U g b W 9 k a W Z p w 6 k u e 1 R h b m s s O X 0 m c X V v d D s s J n F 1 b 3 Q 7 U 2 V j d G l v b j E v V 2 9 y b G R f M D E v V H l w Z S B t b 2 R p Z m n D q S 5 7 U n V z a C w x M H 0 m c X V v d D s s J n F 1 b 3 Q 7 U 2 V j d G l v b j E v V 2 9 y b G R f M D E v V H l w Z S B t b 2 R p Z m n D q S 5 7 Q m 9 z c 0 Z h c 3 Q s M T F 9 J n F 1 b 3 Q 7 L C Z x d W 9 0 O 1 N l Y 3 R p b 2 4 x L 1 d v c m x k X z A x L 1 R 5 c G U g b W 9 k a W Z p w 6 k u e 0 J v c 3 N U Y W 5 r L D E y f S Z x d W 9 0 O y w m c X V v d D t T Z W N 0 a W 9 u M S 9 X b 3 J s Z F 8 w M S 9 U e X B l I G 1 v Z G l m a c O p L n t C b 3 N z U n V z a C w x M 3 0 m c X V v d D s s J n F 1 b 3 Q 7 U 2 V j d G l v b j E v V 2 9 y b G R f M D E v V H l w Z S B t b 2 R p Z m n D q S 5 7 U 2 V t a U J p Z 0 J v d C w x N H 0 m c X V v d D s s J n F 1 b 3 Q 7 U 2 V j d G l v b j E v V 2 9 y b G R f M D E v V H l w Z S B t b 2 R p Z m n D q S 5 7 Q m 9 z c 1 N s b 3 c s M T V 9 J n F 1 b 3 Q 7 L C Z x d W 9 0 O 1 N l Y 3 R p b 2 4 x L 1 d v c m x k X z A x L 1 R 5 c G U g b W 9 k a W Z p w 6 k u e 0 J v d F N s b 3 c s M T Z 9 J n F 1 b 3 Q 7 L C Z x d W 9 0 O 1 N l Y 3 R p b 2 4 x L 1 d v c m x k X z A x L 1 R 5 c G U g b W 9 k a W Z p w 6 k u e 0 J p Z 0 J v d F N s b 3 c s M T d 9 J n F 1 b 3 Q 7 L C Z x d W 9 0 O 1 N l Y 3 R p b 2 4 x L 1 d v c m x k X z A x L 1 R 5 c G U g b W 9 k a W Z p w 6 k u e 1 N w b G l 0 d G V y Q m F s b G 9 v b i w x O H 0 m c X V v d D s s J n F 1 b 3 Q 7 U 2 V j d G l v b j E v V 2 9 y b G R f M D E v V H l w Z S B t b 2 R p Z m n D q S 5 7 U 3 B s a X R 0 Z X J E b 3 V i b G V M d m w x L D E 5 f S Z x d W 9 0 O y w m c X V v d D t T Z W N 0 a W 9 u M S 9 X b 3 J s Z F 8 w M S 9 U e X B l I G 1 v Z G l m a c O p L n t T c G x p d H R l c k R v d W J s Z U x 2 b D I s M j B 9 J n F 1 b 3 Q 7 L C Z x d W 9 0 O 1 N l Y 3 R p b 2 4 x L 1 d v c m x k X z A x L 1 R 5 c G U g b W 9 k a W Z p w 6 k u e 1 N w b G l 0 d G V y R G 9 1 Y m x l T H Z s M y w y M X 0 m c X V v d D s s J n F 1 b 3 Q 7 U 2 V j d G l v b j E v V 2 9 y b G R f M D E v V H l w Z S B t b 2 R p Z m n D q S 5 7 U 3 B s a X R 0 Z X J F b m Q s M j J 9 J n F 1 b 3 Q 7 L C Z x d W 9 0 O 1 N l Y 3 R p b 2 4 x L 1 d v c m x k X z A x L 1 R 5 c G U g b W 9 k a W Z p w 6 k u e 0 t h b W l r Y X p l L D I z f S Z x d W 9 0 O y w m c X V v d D t T Z W N 0 a W 9 u M S 9 X b 3 J s Z F 8 w M S 9 U e X B l I G 1 v Z G l m a c O p L n t C b 3 N z Q m F s b G 9 v b i w y N H 0 m c X V v d D s s J n F 1 b 3 Q 7 U 2 V j d G l v b j E v V 2 9 y b G R f M D E v V H l w Z S B t b 2 R p Z m n D q S 5 7 Q m 9 z c 0 R v d W J s Z U x 2 b D E s M j V 9 J n F 1 b 3 Q 7 L C Z x d W 9 0 O 1 N l Y 3 R p b 2 4 x L 1 d v c m x k X z A x L 1 R 5 c G U g b W 9 k a W Z p w 6 k u e 0 J v c 3 N E b 3 V i b G V M d m w y L D I 2 f S Z x d W 9 0 O y w m c X V v d D t T Z W N 0 a W 9 u M S 9 X b 3 J s Z F 8 w M S 9 U e X B l I G 1 v Z G l m a c O p L n t C b 3 N z R G 9 1 Y m x l T H Z s M y w y N 3 0 m c X V v d D s s J n F 1 b 3 Q 7 U 2 V j d G l v b j E v V 2 9 y b G R f M D E v V H l w Z S B t b 2 R p Z m n D q S 5 7 Q m 9 z c 0 R v d W J s Z U x 2 b D Q s M j h 9 J n F 1 b 3 Q 7 L C Z x d W 9 0 O 1 N l Y 3 R p b 2 4 x L 1 d v c m x k X z A x L 1 R 5 c G U g b W 9 k a W Z p w 6 k u e 0 J v c 3 N E b 3 V i b G V M d m w 1 L D I 5 f S Z x d W 9 0 O y w m c X V v d D t T Z W N 0 a W 9 u M S 9 X b 3 J s Z F 8 w M S 9 U e X B l I G 1 v Z G l m a c O p L n t C b 3 N z S 2 F t a W t h e m U s M z B 9 J n F 1 b 3 Q 7 L C Z x d W 9 0 O 1 N l Y 3 R p b 2 4 x L 1 d v c m x k X z A x L 1 R 5 c G U g b W 9 k a W Z p w 6 k u e 0 J v c 3 N C Y W x s b 2 9 u R W 5 k L D M x f S Z x d W 9 0 O y w m c X V v d D t T Z W N 0 a W 9 u M S 9 X b 3 J s Z F 8 w M S 9 U e X B l I G 1 v Z G l m a c O p L n t C a W d L Y W 1 p a 2 F 6 Z S w z M n 0 m c X V v d D s s J n F 1 b 3 Q 7 U 2 V j d G l v b j E v V 2 9 y b G R f M D E v V H l w Z S B t b 2 R p Z m n D q S 5 7 S W N l U m V z a X N 0 Y W 5 0 L D M z f S Z x d W 9 0 O y w m c X V v d D t T Z W N 0 a W 9 u M S 9 X b 3 J s Z F 8 w M S 9 U e X B l I G 1 v Z G l m a c O p L n t C b 3 N z S W N l U m V z a X N 0 Y W 5 0 L D M 0 f S Z x d W 9 0 O y w m c X V v d D t T Z W N 0 a W 9 u M S 9 X b 3 J s Z F 8 w M S 9 U e X B l I G 1 v Z G l m a c O p L n t Q b 2 l z b 2 5 S Z X N p c 3 R h b n Q s M z V 9 J n F 1 b 3 Q 7 L C Z x d W 9 0 O 1 N l Y 3 R p b 2 4 x L 1 d v c m x k X z A x L 1 R 5 c G U g b W 9 k a W Z p w 6 k u e 0 V s Z W N 0 c m l j a X R 5 U m V z a X N 0 Y W 5 0 L D M 2 f S Z x d W 9 0 O y w m c X V v d D t T Z W N 0 a W 9 u M S 9 X b 3 J s Z F 8 w M S 9 U e X B l I G 1 v Z G l m a c O p L n t B c m 1 v c m V k L D M 3 f S Z x d W 9 0 O y w m c X V v d D t T Z W N 0 a W 9 u M S 9 X b 3 J s Z F 8 w M S 9 U e X B l I G 1 v Z G l m a c O p L n t C b 3 N z Q X J t b 3 J l Z C w z O H 0 m c X V v d D s s J n F 1 b 3 Q 7 U 2 V j d G l v b j E v V 2 9 y b G R f M D E v V H l w Z S B t b 2 R p Z m n D q S 5 7 U 2 x v d 0 F y b W 9 y Z W Q s M z l 9 J n F 1 b 3 Q 7 L C Z x d W 9 0 O 1 N l Y 3 R p b 2 4 x L 1 d v c m x k X z A x L 1 R 5 c G U g b W 9 k a W Z p w 6 k u e 0 Z s e W l u Z 0 F y b W 9 1 c m V k S W N l L D Q w f S Z x d W 9 0 O y w m c X V v d D t T Z W N 0 a W 9 u M S 9 X b 3 J s Z F 8 w M S 9 U e X B l I G 1 v Z G l m a c O p L n t G b H l p b m d B c m 1 v d X J l Z F B v a X N v b i w 0 M X 0 m c X V v d D s s J n F 1 b 3 Q 7 U 2 V j d G l v b j E v V 2 9 y b G R f M D E v V H l w Z S B t b 2 R p Z m n D q S 5 7 R m x 5 a W 5 n Q X J t b 3 V y Z W R F b G V j L D Q y f S Z x d W 9 0 O y w m c X V v d D t T Z W N 0 a W 9 u M S 9 X b 3 J s Z F 8 w M S 9 U e X B l I G 1 v Z G l m a c O p L n t I Y W N r Z X I s N D N 9 J n F 1 b 3 Q 7 L C Z x d W 9 0 O 1 N l Y 3 R p b 2 4 x L 1 d v c m x k X z A x L 1 R 5 c G U g b W 9 k a W Z p w 6 k u e 0 J v c 3 N I Y W N r Z X I s N D R 9 J n F 1 b 3 Q 7 L C Z x d W 9 0 O 1 N l Y 3 R p b 2 4 x L 1 d v c m x k X z A x L 1 R 5 c G U g b W 9 k a W Z p w 6 k u e 0 J v c 3 N G b H l p b m d B c m 1 v d X J l Z C w 0 N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J v d E x l d m V s V 2 9 y b G Q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G Z X V p b D U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F 1 Z X J 5 S U Q i I F Z h b H V l P S J z Y W Z l Y T A 3 Y T E t N W I w Z S 0 0 Z j Q y L W E w O T c t N j M w N z Q 3 N W Q 3 Y j V m I i A v P j x F b n R y e S B U e X B l P S J O Y X Z p Z 2 F 0 a W 9 u U 3 R l c E 5 h b W U i I F Z h b H V l P S J z T m F 2 a W d h d G l v b i I g L z 4 8 R W 5 0 c n k g V H l w Z T 0 i R m l s b F R h c m d l d C I g V m F s d W U 9 I n N C b 3 R M Z X Z l b F d v c m x k I i A v P j x F b n R y e S B U e X B l P S J G a W x s V G F y Z 2 V 0 T m F t Z U N 1 c 3 R v b W l 6 Z W Q i I F Z h b H V l P S J s M S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T G F z d F V w Z G F 0 Z W Q i I F Z h b H V l P S J k M j A y M C 0 w M y 0 w N V Q w O T o z N z o x N i 4 2 O T M w N j Q 3 W i I g L z 4 8 R W 5 0 c n k g V H l w Z T 0 i R m l s b E N v d W 5 0 I i B W Y W x 1 Z T 0 i b D E w M S I g L z 4 8 R W 5 0 c n k g V H l w Z T 0 i Q W R k Z W R U b 0 R h d G F N b 2 R l b C I g V m F s d W U 9 I m w w I i A v P j x F b n R y e S B U e X B l P S J G a W x s Q 2 9 s d W 1 u V H l w Z X M i I F Z h b H V l P S J z Q l F V R k J R V U Z C U V V G Q l F V R k J R P T 0 i I C 8 + P E V u d H J 5 I F R 5 c G U 9 I k Z p b G x D b 2 x 1 b W 5 O Y W 1 l c y I g V m F s d W U 9 I n N b J n F 1 b 3 Q 7 V 2 F 2 Z S Z x d W 9 0 O y w m c X V v d D t I U C B S Y X R p b y A t I E J v d H M m c X V v d D s s J n F 1 b 3 Q 7 R G F t Y W d l I F J h d G l v I C 0 g Q m 9 0 c y Z x d W 9 0 O y w m c X V v d D t T c G V l Z C B S Y X R p b y A t I E J v d H M m c X V v d D s s J n F 1 b 3 Q 7 S F A g U m F 0 a W 8 g L S B C b 3 N z Z X M m c X V v d D s s J n F 1 b 3 Q 7 R G F t Y W d l I F J h d G l v I C 0 g Q m 9 z c 2 V z J n F 1 b 3 Q 7 L C Z x d W 9 0 O 1 N w Z W V k I F J h d G l v I C 0 g Q m 9 z c 2 V z J n F 1 b 3 Q 7 L C Z x d W 9 0 O 0 h Q I F J h d G l v I C 0 g Y m l n c y Z x d W 9 0 O y w m c X V v d D t E Y W 1 h Z 2 U g U m F 0 a W 8 g L S B i a W d z J n F 1 b 3 Q 7 L C Z x d W 9 0 O 1 N w Z W V k I F J h d G l v I C 0 g Y m l n c y Z x d W 9 0 O y w m c X V v d D t I U C B S Y X R p b y A t I F N w Z W N p Y W x C b 3 R z J n F 1 b 3 Q 7 L C Z x d W 9 0 O 0 R h b W F n Z S B S Y X R p b y A t I F N w Z W N p Y W x C b 3 R z J n F 1 b 3 Q 7 L C Z x d W 9 0 O 1 N w Z W V k I F J h d G l v I C 0 g U 3 B l Y 2 l h b E J v d H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m 9 0 T G V 2 Z W x X b 3 J s Z D E v V H l w Z S B t b 2 R p Z m n D q S 5 7 V 2 F 2 Z S w w f S Z x d W 9 0 O y w m c X V v d D t T Z W N 0 a W 9 u M S 9 C b 3 R M Z X Z l b F d v c m x k M S 9 U e X B l I G 1 v Z G l m a c O p L n t I U C B S Y X R p b y A t I E J v d H M s M X 0 m c X V v d D s s J n F 1 b 3 Q 7 U 2 V j d G l v b j E v Q m 9 0 T G V 2 Z W x X b 3 J s Z D E v V H l w Z S B t b 2 R p Z m n D q S 5 7 R G F t Y W d l I F J h d G l v I C 0 g Q m 9 0 c y w y f S Z x d W 9 0 O y w m c X V v d D t T Z W N 0 a W 9 u M S 9 C b 3 R M Z X Z l b F d v c m x k M S 9 U e X B l I G 1 v Z G l m a c O p L n t T c G V l Z C B S Y X R p b y A t I E J v d H M s M 3 0 m c X V v d D s s J n F 1 b 3 Q 7 U 2 V j d G l v b j E v Q m 9 0 T G V 2 Z W x X b 3 J s Z D E v V H l w Z S B t b 2 R p Z m n D q S 5 7 S F A g U m F 0 a W 8 g L S B C b 3 N z Z X M s N H 0 m c X V v d D s s J n F 1 b 3 Q 7 U 2 V j d G l v b j E v Q m 9 0 T G V 2 Z W x X b 3 J s Z D E v V H l w Z S B t b 2 R p Z m n D q S 5 7 R G F t Y W d l I F J h d G l v I C 0 g Q m 9 z c 2 V z L D V 9 J n F 1 b 3 Q 7 L C Z x d W 9 0 O 1 N l Y 3 R p b 2 4 x L 0 J v d E x l d m V s V 2 9 y b G Q x L 1 R 5 c G U g b W 9 k a W Z p w 6 k u e 1 N w Z W V k I F J h d G l v I C 0 g Q m 9 z c 2 V z L D Z 9 J n F 1 b 3 Q 7 L C Z x d W 9 0 O 1 N l Y 3 R p b 2 4 x L 0 J v d E x l d m V s V 2 9 y b G Q x L 1 R 5 c G U g b W 9 k a W Z p w 6 k u e 0 h Q I F J h d G l v I C 0 g Y m l n c y w 3 f S Z x d W 9 0 O y w m c X V v d D t T Z W N 0 a W 9 u M S 9 C b 3 R M Z X Z l b F d v c m x k M S 9 U e X B l I G 1 v Z G l m a c O p L n t E Y W 1 h Z 2 U g U m F 0 a W 8 g L S B i a W d z L D h 9 J n F 1 b 3 Q 7 L C Z x d W 9 0 O 1 N l Y 3 R p b 2 4 x L 0 J v d E x l d m V s V 2 9 y b G Q x L 1 R 5 c G U g b W 9 k a W Z p w 6 k u e 1 N w Z W V k I F J h d G l v I C 0 g Y m l n c y w 5 f S Z x d W 9 0 O y w m c X V v d D t T Z W N 0 a W 9 u M S 9 C b 3 R M Z X Z l b F d v c m x k M S 9 U e X B l I G 1 v Z G l m a c O p L n t I U C B S Y X R p b y A t I F N w Z W N p Y W x C b 3 R z L D E w f S Z x d W 9 0 O y w m c X V v d D t T Z W N 0 a W 9 u M S 9 C b 3 R M Z X Z l b F d v c m x k M S 9 U e X B l I G 1 v Z G l m a c O p L n t E Y W 1 h Z 2 U g U m F 0 a W 8 g L S B T c G V j a W F s Q m 9 0 c y w x M X 0 m c X V v d D s s J n F 1 b 3 Q 7 U 2 V j d G l v b j E v Q m 9 0 T G V 2 Z W x X b 3 J s Z D E v V H l w Z S B t b 2 R p Z m n D q S 5 7 U 3 B l Z W Q g U m F 0 a W 8 g L S B T c G V j a W F s Q m 9 0 c y w x M n 0 m c X V v d D t d L C Z x d W 9 0 O 0 N v b H V t b k N v d W 5 0 J n F 1 b 3 Q 7 O j E z L C Z x d W 9 0 O 0 t l e U N v b H V t b k 5 h b W V z J n F 1 b 3 Q 7 O l t d L C Z x d W 9 0 O 0 N v b H V t b k l k Z W 5 0 a X R p Z X M m c X V v d D s 6 W y Z x d W 9 0 O 1 N l Y 3 R p b 2 4 x L 0 J v d E x l d m V s V 2 9 y b G Q x L 1 R 5 c G U g b W 9 k a W Z p w 6 k u e 1 d h d m U s M H 0 m c X V v d D s s J n F 1 b 3 Q 7 U 2 V j d G l v b j E v Q m 9 0 T G V 2 Z W x X b 3 J s Z D E v V H l w Z S B t b 2 R p Z m n D q S 5 7 S F A g U m F 0 a W 8 g L S B C b 3 R z L D F 9 J n F 1 b 3 Q 7 L C Z x d W 9 0 O 1 N l Y 3 R p b 2 4 x L 0 J v d E x l d m V s V 2 9 y b G Q x L 1 R 5 c G U g b W 9 k a W Z p w 6 k u e 0 R h b W F n Z S B S Y X R p b y A t I E J v d H M s M n 0 m c X V v d D s s J n F 1 b 3 Q 7 U 2 V j d G l v b j E v Q m 9 0 T G V 2 Z W x X b 3 J s Z D E v V H l w Z S B t b 2 R p Z m n D q S 5 7 U 3 B l Z W Q g U m F 0 a W 8 g L S B C b 3 R z L D N 9 J n F 1 b 3 Q 7 L C Z x d W 9 0 O 1 N l Y 3 R p b 2 4 x L 0 J v d E x l d m V s V 2 9 y b G Q x L 1 R 5 c G U g b W 9 k a W Z p w 6 k u e 0 h Q I F J h d G l v I C 0 g Q m 9 z c 2 V z L D R 9 J n F 1 b 3 Q 7 L C Z x d W 9 0 O 1 N l Y 3 R p b 2 4 x L 0 J v d E x l d m V s V 2 9 y b G Q x L 1 R 5 c G U g b W 9 k a W Z p w 6 k u e 0 R h b W F n Z S B S Y X R p b y A t I E J v c 3 N l c y w 1 f S Z x d W 9 0 O y w m c X V v d D t T Z W N 0 a W 9 u M S 9 C b 3 R M Z X Z l b F d v c m x k M S 9 U e X B l I G 1 v Z G l m a c O p L n t T c G V l Z C B S Y X R p b y A t I E J v c 3 N l c y w 2 f S Z x d W 9 0 O y w m c X V v d D t T Z W N 0 a W 9 u M S 9 C b 3 R M Z X Z l b F d v c m x k M S 9 U e X B l I G 1 v Z G l m a c O p L n t I U C B S Y X R p b y A t I G J p Z 3 M s N 3 0 m c X V v d D s s J n F 1 b 3 Q 7 U 2 V j d G l v b j E v Q m 9 0 T G V 2 Z W x X b 3 J s Z D E v V H l w Z S B t b 2 R p Z m n D q S 5 7 R G F t Y W d l I F J h d G l v I C 0 g Y m l n c y w 4 f S Z x d W 9 0 O y w m c X V v d D t T Z W N 0 a W 9 u M S 9 C b 3 R M Z X Z l b F d v c m x k M S 9 U e X B l I G 1 v Z G l m a c O p L n t T c G V l Z C B S Y X R p b y A t I G J p Z 3 M s O X 0 m c X V v d D s s J n F 1 b 3 Q 7 U 2 V j d G l v b j E v Q m 9 0 T G V 2 Z W x X b 3 J s Z D E v V H l w Z S B t b 2 R p Z m n D q S 5 7 S F A g U m F 0 a W 8 g L S B T c G V j a W F s Q m 9 0 c y w x M H 0 m c X V v d D s s J n F 1 b 3 Q 7 U 2 V j d G l v b j E v Q m 9 0 T G V 2 Z W x X b 3 J s Z D E v V H l w Z S B t b 2 R p Z m n D q S 5 7 R G F t Y W d l I F J h d G l v I C 0 g U 3 B l Y 2 l h b E J v d H M s M T F 9 J n F 1 b 3 Q 7 L C Z x d W 9 0 O 1 N l Y 3 R p b 2 4 x L 0 J v d E x l d m V s V 2 9 y b G Q x L 1 R 5 c G U g b W 9 k a W Z p w 6 k u e 1 N w Z W V k I F J h d G l v I C 0 g U 3 B l Y 2 l h b E J v d H M s M T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C b 3 R M Z X Z l b F d v c m x k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b 3 R M Z X Z l b F d v c m x k M S 9 F b i 1 0 J U M z J U F B d G V z J T I w c H J v b X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9 0 T G V 2 Z W x X b 3 J s Z D E v V H l w Z S U y M G 1 v Z G l m a S V D M y V B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u Z W 1 p Z X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S Z W N v d m V y e V R h c m d l d F J v d y I g V m F s d W U 9 I m w x I i A v P j x F b n R y e S B U e X B l P S J S Z W N v d m V y e V R h c m d l d E N v b H V t b i I g V m F s d W U 9 I m w x I i A v P j x F b n R y e S B U e X B l P S J S Z W N v d m V y e V R h c m d l d F N o Z W V 0 I i B W Y W x 1 Z T 0 i c 0 Z l d W l s N y I g L z 4 8 R W 5 0 c n k g V H l w Z T 0 i U X V l c n l J R C I g V m F s d W U 9 I n N i M T E w N j J i Y i 1 h Z T M y L T Q 2 N D M t O T U y N y 0 w M 2 U x Y 2 I w Z j g 0 N j E i I C 8 + P E V u d H J 5 I F R 5 c G U 9 I k 5 h d m l n Y X R p b 2 5 T d G V w T m F t Z S I g V m F s d W U 9 I n N O Y X Z p Z 2 F 0 a W 9 u I i A v P j x F b n R y e S B U e X B l P S J G a W x s V G F y Z 2 V 0 I i B W Y W x 1 Z T 0 i c 0 V u Z W 1 p Z X M i I C 8 + P E V u d H J 5 I F R 5 c G U 9 I k Z p b G x M Y X N 0 V X B k Y X R l Z C I g V m F s d W U 9 I m Q y M D I w L T A z L T A 1 V D A 5 O j M 3 O j E 1 L j U 5 M z c 1 N z R a I i A v P j x F b n R y e S B U e X B l P S J G a W x s Q 2 9 s d W 1 u V H l w Z X M i I F Z h b H V l P S J z Q X d Z Q U J R V U Z C U V l B Q m d B Q U F B P T 0 i I C 8 + P E V u d H J 5 I F R 5 c G U 9 I k Z p b G x F c n J v c k N v d W 5 0 I i B W Y W x 1 Z T 0 i b D A i I C 8 + P E V u d H J 5 I F R 5 c G U 9 I k Z p b G x D b 2 x 1 b W 5 O Y W 1 l c y I g V m F s d W U 9 I n N b J n F 1 b 3 Q 7 S W Q m c X V v d D s s J n F 1 b 3 Q 7 T m F t Z S Z x d W 9 0 O y w m c X V v d D t T c G V l Z C Z x d W 9 0 O y w m c X V v d D t N Y X h M a W Z l J n F 1 b 3 Q 7 L C Z x d W 9 0 O 0 R y b 3 B w Z W R D b 2 l u c y Z x d W 9 0 O y w m c X V v d D t E c m 9 w c G V k R 2 V t c y Z x d W 9 0 O y w m c X V v d D t E Y W 1 h Z 2 U m c X V v d D s s J n F 1 b 3 Q 7 V H l w Z S Z x d W 9 0 O y w m c X V v d D t S Y X R l T 2 Z G a X J l J n F 1 b 3 Q 7 L C Z x d W 9 0 O 0 J v d E x l d m V s V H l w Z S Z x d W 9 0 O y w m c X V v d D t T c G F 3 b n N P b k R l Y X R o J n F 1 b 3 Q 7 L C Z x d W 9 0 O 1 N w Y X d u Z W R U e X B l J n F 1 b 3 Q 7 L C Z x d W 9 0 O 0 1 h e E F y b W 9 y J n F 1 b 3 Q 7 X S I g L z 4 8 R W 5 0 c n k g V H l w Z T 0 i R m l s b F N 0 Y X R 1 c y I g V m F s d W U 9 I n N D b 2 1 w b G V 0 Z S I g L z 4 8 R W 5 0 c n k g V H l w Z T 0 i R m l s b E V y c m 9 y Q 2 9 k Z S I g V m F s d W U 9 I n N V b m t u b 3 d u I i A v P j x F b n R y e S B U e X B l P S J G a W x s Q 2 9 1 b n Q i I F Z h b H V l P S J s N D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T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V u Z W 1 p Z X M v V H l w Z S B t b 2 R p Z m n D q S 5 7 S W Q s M H 0 m c X V v d D s s J n F 1 b 3 Q 7 U 2 V j d G l v b j E v R W 5 l b W l l c y 9 U e X B l I G 1 v Z G l m a c O p L n t O Y W 1 l L D F 9 J n F 1 b 3 Q 7 L C Z x d W 9 0 O 1 N l Y 3 R p b 2 4 x L 0 V u Z W 1 p Z X M v V H l w Z S B t b 2 R p Z m n D q S 5 7 U 3 B l Z W Q s M n 0 m c X V v d D s s J n F 1 b 3 Q 7 U 2 V j d G l v b j E v R W 5 l b W l l c y 9 U e X B l I G 1 v Z G l m a c O p L n t N Y X h M a W Z l L D N 9 J n F 1 b 3 Q 7 L C Z x d W 9 0 O 1 N l Y 3 R p b 2 4 x L 0 V u Z W 1 p Z X M v V H l w Z S B t b 2 R p Z m n D q S 5 7 R H J v c H B l Z E N v a W 5 z L D V 9 J n F 1 b 3 Q 7 L C Z x d W 9 0 O 1 N l Y 3 R p b 2 4 x L 0 V u Z W 1 p Z X M v V H l w Z S B t b 2 R p Z m n D q S 5 7 R H J v c H B l Z E d l b X M s N n 0 m c X V v d D s s J n F 1 b 3 Q 7 U 2 V j d G l v b j E v R W 5 l b W l l c y 9 U e X B l I G 1 v Z G l m a c O p L n t E Y W 1 h Z 2 U s N 3 0 m c X V v d D s s J n F 1 b 3 Q 7 U 2 V j d G l v b j E v R W 5 l b W l l c y 9 U e X B l I G 1 v Z G l m a c O p L n t U e X B l L D h 9 J n F 1 b 3 Q 7 L C Z x d W 9 0 O 1 N l Y 3 R p b 2 4 x L 0 V u Z W 1 p Z X M v V H l w Z S B t b 2 R p Z m n D q S 5 7 U m F 0 Z U 9 m R m l y Z S w 5 f S Z x d W 9 0 O y w m c X V v d D t T Z W N 0 a W 9 u M S 9 F b m V t a W V z L 1 R 5 c G U g b W 9 k a W Z p w 6 k u e 0 J v d E x l d m V s V H l w Z S w x M H 0 m c X V v d D s s J n F 1 b 3 Q 7 U 2 V j d G l v b j E v R W 5 l b W l l c y 9 F b m V t a W V z X 1 N o Z W V 0 L n t D b 2 x 1 b W 4 x M i w x M X 0 m c X V v d D s s J n F 1 b 3 Q 7 U 2 V j d G l v b j E v R W 5 l b W l l c y 9 F b m V t a W V z X 1 N o Z W V 0 L n t D b 2 x 1 b W 4 x M y w x M n 0 m c X V v d D s s J n F 1 b 3 Q 7 U 2 V j d G l v b j E v R W 5 l b W l l c y 9 F b m V t a W V z X 1 N o Z W V 0 L n t D b 2 x 1 b W 4 1 L D R 9 J n F 1 b 3 Q 7 X S w m c X V v d D t D b 2 x 1 b W 5 D b 3 V u d C Z x d W 9 0 O z o x M y w m c X V v d D t L Z X l D b 2 x 1 b W 5 O Y W 1 l c y Z x d W 9 0 O z p b X S w m c X V v d D t D b 2 x 1 b W 5 J Z G V u d G l 0 a W V z J n F 1 b 3 Q 7 O l s m c X V v d D t T Z W N 0 a W 9 u M S 9 F b m V t a W V z L 1 R 5 c G U g b W 9 k a W Z p w 6 k u e 0 l k L D B 9 J n F 1 b 3 Q 7 L C Z x d W 9 0 O 1 N l Y 3 R p b 2 4 x L 0 V u Z W 1 p Z X M v V H l w Z S B t b 2 R p Z m n D q S 5 7 T m F t Z S w x f S Z x d W 9 0 O y w m c X V v d D t T Z W N 0 a W 9 u M S 9 F b m V t a W V z L 1 R 5 c G U g b W 9 k a W Z p w 6 k u e 1 N w Z W V k L D J 9 J n F 1 b 3 Q 7 L C Z x d W 9 0 O 1 N l Y 3 R p b 2 4 x L 0 V u Z W 1 p Z X M v V H l w Z S B t b 2 R p Z m n D q S 5 7 T W F 4 T G l m Z S w z f S Z x d W 9 0 O y w m c X V v d D t T Z W N 0 a W 9 u M S 9 F b m V t a W V z L 1 R 5 c G U g b W 9 k a W Z p w 6 k u e 0 R y b 3 B w Z W R D b 2 l u c y w 1 f S Z x d W 9 0 O y w m c X V v d D t T Z W N 0 a W 9 u M S 9 F b m V t a W V z L 1 R 5 c G U g b W 9 k a W Z p w 6 k u e 0 R y b 3 B w Z W R H Z W 1 z L D Z 9 J n F 1 b 3 Q 7 L C Z x d W 9 0 O 1 N l Y 3 R p b 2 4 x L 0 V u Z W 1 p Z X M v V H l w Z S B t b 2 R p Z m n D q S 5 7 R G F t Y W d l L D d 9 J n F 1 b 3 Q 7 L C Z x d W 9 0 O 1 N l Y 3 R p b 2 4 x L 0 V u Z W 1 p Z X M v V H l w Z S B t b 2 R p Z m n D q S 5 7 V H l w Z S w 4 f S Z x d W 9 0 O y w m c X V v d D t T Z W N 0 a W 9 u M S 9 F b m V t a W V z L 1 R 5 c G U g b W 9 k a W Z p w 6 k u e 1 J h d G V P Z k Z p c m U s O X 0 m c X V v d D s s J n F 1 b 3 Q 7 U 2 V j d G l v b j E v R W 5 l b W l l c y 9 U e X B l I G 1 v Z G l m a c O p L n t C b 3 R M Z X Z l b F R 5 c G U s M T B 9 J n F 1 b 3 Q 7 L C Z x d W 9 0 O 1 N l Y 3 R p b 2 4 x L 0 V u Z W 1 p Z X M v R W 5 l b W l l c 1 9 T a G V l d C 5 7 Q 2 9 s d W 1 u M T I s M T F 9 J n F 1 b 3 Q 7 L C Z x d W 9 0 O 1 N l Y 3 R p b 2 4 x L 0 V u Z W 1 p Z X M v R W 5 l b W l l c 1 9 T a G V l d C 5 7 Q 2 9 s d W 1 u M T M s M T J 9 J n F 1 b 3 Q 7 L C Z x d W 9 0 O 1 N l Y 3 R p b 2 4 x L 0 V u Z W 1 p Z X M v R W 5 l b W l l c 1 9 T a G V l d C 5 7 Q 2 9 s d W 1 u N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W 5 l b W l l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b m V t a W V z L 0 V u Z W 1 p Z X N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b m V t a W V z L 0 V u L X Q l Q z M l Q U F 0 Z X M l M j B w c m 9 t d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b m V t a W V z L 1 R 5 c G U l M j B t b 2 R p Z m k l Q z M l Q T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b k d l d F B h c m F t Z X R l c j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G a W x s V G 9 E Y X R h T W 9 k Z W x F b m F i b G V k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O Y X Z p Z 2 F 0 a W 9 u U 3 R l c E 5 h b W U i I F Z h b H V l P S J z T m F 2 a W d h d G l v b i I g L z 4 8 R W 5 0 c n k g V H l w Z T 0 i Q n V m Z m V y T m V 4 d F J l Z n J l c 2 g i I F Z h b H V l P S J s M S I g L z 4 8 R W 5 0 c n k g V H l w Z T 0 i U m V z d W x 0 V H l w Z S I g V m F s d W U 9 I n N G d W 5 j d G l v b i I g L z 4 8 R W 5 0 c n k g V H l w Z T 0 i T m F t Z V V w Z G F 0 Z W R B Z n R l c k Z p b G w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T k t M T I t M T l U M T E 6 N D M 6 N D I u O D c x N D c 0 N 1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Q m 9 0 T G V 2 Z W x X b 3 J s Z D E v c 2 h v d 0 R p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u Z W 1 p Z X M v c 2 h v d 0 R p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v c m x k X z A x L 3 N o b 3 d E a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b 3 J s Z F 8 w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b 3 J s Z F 8 w M S 9 F b i 1 0 J U M z J U F B d G V z J T I w c H J v b X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2 9 y b G R f M D E v V H l w Z S U y M G 1 v Z G l m a S V D M y V B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u Z W 1 p Z X M v Q 2 9 s b 2 5 u Z X M l M j B w Z X J t d X Q l Q z M l Q T l l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P 5 p R 1 k v Z R S b s + N f x 4 W u a j A A A A A A I A A A A A A A N m A A D A A A A A E A A A A M 6 7 f u u p X O h F V O U V k b j 5 5 g M A A A A A B I A A A K A A A A A Q A A A A N U n c w f 2 F T W 4 6 y 9 U w w m B M b V A A A A C A F Y u s 2 S x R N U f 9 H d X u X A 2 5 F s Y o 2 t q 4 M g D u 6 f S L h g o Z y 1 K 5 l F R 6 9 2 Q / V J V 6 m / 4 l u B b K H S O k Z J X j r 1 9 u X N V O m 8 p b h F Y l q j E z T i 4 M V 8 A + J g G L H h Q A A A B O B p v o p m s h G X u C v e A p 2 z s 8 i b f x J Q = = < / D a t a M a s h u p > 
</file>

<file path=customXml/itemProps1.xml><?xml version="1.0" encoding="utf-8"?>
<ds:datastoreItem xmlns:ds="http://schemas.openxmlformats.org/officeDocument/2006/customXml" ds:itemID="{0CD9EC46-3093-4AB4-8080-33C19E3D62A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World</vt:lpstr>
      <vt:lpstr>Wave_Timeline</vt:lpstr>
      <vt:lpstr>World_ImportedBotLevel</vt:lpstr>
      <vt:lpstr>World_enemies</vt:lpstr>
      <vt:lpstr>World_Gems</vt:lpstr>
      <vt:lpstr>World_ImportedWaves</vt:lpstr>
      <vt:lpstr>ImportedEnemies</vt:lpstr>
      <vt:lpstr>Control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Logan</dc:creator>
  <cp:lastModifiedBy>Logan</cp:lastModifiedBy>
  <dcterms:created xsi:type="dcterms:W3CDTF">2015-06-05T18:19:34Z</dcterms:created>
  <dcterms:modified xsi:type="dcterms:W3CDTF">2021-02-19T13:56:39Z</dcterms:modified>
</cp:coreProperties>
</file>